
<file path=[Content_Types].xml><?xml version="1.0" encoding="utf-8"?>
<Types xmlns="http://schemas.openxmlformats.org/package/2006/content-types"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1일차\"/>
    </mc:Choice>
  </mc:AlternateContent>
  <x:bookViews>
    <x:workbookView xWindow="0" yWindow="0" windowWidth="21345" windowHeight="9960" activeTab="4"/>
  </x:bookViews>
  <x:sheets>
    <x:sheet name="1.기본함수" sheetId="1" r:id="rId4"/>
    <x:sheet name="2.논리함수" sheetId="2" r:id="rId5"/>
    <x:sheet name="3. 참조함수" sheetId="3" r:id="rId6"/>
    <x:sheet name="4.날짜와 시간함수" sheetId="4" r:id="rId7"/>
    <x:sheet name="5.데이터베이스함수" sheetId="5" r:id="rId8"/>
  </x:sheets>
  <x:externalReferences>
    <x:externalReference r:id="rId9"/>
    <x:externalReference r:id="rId10"/>
    <x:externalReference r:id="rId11"/>
  </x:externalReferences>
  <x:definedNames>
    <x:definedName name="삼학년">'[C:/윤정/6,000원시리즈(영진)/선생님/Part2/CA 부서 조직_완성.xls]3학년입력'!$E$1:$E$65536</x:definedName>
    <x:definedName name="생산량">'[C:/Users/missi/Downloads/엑셀기초파일 (2)/엑셀 기초_01.xlsm]시나리오1(예제)'!$B$3</x:definedName>
    <x:definedName name="이학년">'[C:/윤정/6,000원시리즈(영진)/선생님/Part2/CA 부서 조직_완성.xls]2학년입력'!$E$1:$E$65536</x:definedName>
    <x:definedName name="일학년">'[C:/윤정/6,000원시리즈(영진)/선생님/Part2/CA 부서 조직_완성.xls]1학년입력'!$E$1:$E$65536</x:definedName>
    <x:definedName name="재고단가">'[C:/Users/missi/Downloads/엑셀기초파일 (2)/엑셀 기초_01.xlsm]시나리오1(예제)'!$B$6</x:definedName>
    <x:definedName name="재고량">'[C:/Users/missi/Downloads/엑셀기초파일 (2)/엑셀 기초_01.xlsm]시나리오1(예제)'!$B$9</x:definedName>
    <x:definedName name="재고비용">'[C:/Users/missi/Downloads/엑셀기초파일 (2)/엑셀 기초_01.xlsm]시나리오1(예제)'!$B$10</x:definedName>
    <x:definedName name="제품명">'[C:/Users/missi/Downloads/엑셀기초파일 (2)/엑셀 기초_01.xlsm]6.기타함수'!#REF!</x:definedName>
    <x:definedName name="주문처">'[C:/Users/missi/Downloads/엑셀기초파일 (2)/엑셀 기초_01.xlsm]6.기타함수'!#REF!</x:definedName>
    <x:definedName name="판매가격">'[C:/Users/missi/Downloads/엑셀기초파일 (2)/엑셀 기초_01.xlsm]문서1_기초'!#REF!</x:definedName>
    <x:definedName name="판매단가">'[C:/Users/missi/Downloads/엑셀기초파일 (2)/엑셀 기초_01.xlsm]시나리오1(예제)'!$B$5</x:definedName>
    <x:definedName name="판매량">'[C:/Users/missi/Downloads/엑셀기초파일 (2)/엑셀 기초_01.xlsm]시나리오1(예제)'!$B$4</x:definedName>
    <x:definedName name="판매액">'[C:/Users/missi/Downloads/엑셀기초파일 (2)/엑셀 기초_01.xlsm]시나리오1(예제)'!$B$8</x:definedName>
    <x:definedName name="학생수">'[C:/윤정/서울교육연수원/쉬운엑셀/엑셀자료/1.입력및편집.xls]서식(결과)'!$G$5:$H$19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<x:sst xmlns:r="http://schemas.openxmlformats.org/officeDocument/2006/relationships" xmlns:c="http://schemas.openxmlformats.org/drawingml/2006/chart" xmlns:x="http://schemas.openxmlformats.org/spreadsheetml/2006/main" count="833" uniqueCount="449">
  <x:si>
    <x:t xml:space="preserve"> IF, COUNTIF, COUNTIFS, SUMIF, SUMIFS, AVERAGEIF, AVERAGEIFS, AND, OR</x:t>
  </x:si>
  <x:si>
    <x:t>토</x:t>
  </x:si>
  <x:si>
    <x:t>RIGHT, LEFT, MID, LEN, UPPER, LOWER, PROPER,REPLACE, SUBSTITUTE, CONCATENATE,SEARCH</x:t>
  </x:si>
  <x:si>
    <x:t>252</x:t>
  </x:si>
  <x:si>
    <x:t>목</x:t>
  </x:si>
  <x:si>
    <x:t>월</x:t>
  </x:si>
  <x:si>
    <x:t>화</x:t>
  </x:si>
  <x:si>
    <x:t>일</x:t>
  </x:si>
  <x:si>
    <x:t>홍*</x:t>
  </x:si>
  <x:si>
    <x:t>여</x:t>
  </x:si>
  <x:si>
    <x:t>김*</x:t>
  </x:si>
  <x:si>
    <x:t>won2520179</x:t>
  </x:si>
  <x:si>
    <x:t>yiwonk71</x:t>
  </x:si>
  <x:si>
    <x:t>2. 이름이 김으로 시작하거나, 직급이 부장인 사람들의 상여금합계를 구하시오.</x:t>
  </x:si>
  <x:si>
    <x:t>750522</x:t>
  </x:si>
  <x:si>
    <x:t>yi-wonki</x:t>
  </x:si>
  <x:si>
    <x:t>i love you</x:t>
  </x:si>
  <x:si>
    <x:t>열매수학교습소</x:t>
  </x:si>
  <x:si>
    <x:t>잎새수학교습소</x:t>
  </x:si>
  <x:si>
    <x:t>SUM, AVERAGE, MAX, MIN, COUNT, COUNTA, COUNTBLANK, RANK.EQ</x:t>
  </x:si>
  <x:si>
    <x:t>4. 직급이 대리이면서 입사일이 1999년 1월 1일 이전이 사람들의 상여금 평균을 구하시오.</x:t>
  </x:si>
  <x:si>
    <x:t>지역이 '서울특별시'이고 거래량이 5000 이상인 레코드를 찾아 거래량이 합계와 평균을 구하시오</x:t>
  </x:si>
  <x:si>
    <x:t>씨앗학원 수강생 직업 분포도</x:t>
  </x:si>
  <x:si>
    <x:t>750522-2526525</x:t>
  </x:si>
  <x:si>
    <x:t>[ 영업팀별 매출량 평균 ]</x:t>
  </x:si>
  <x:si>
    <x:t>신입사원 직무수행 평가</x:t>
  </x:si>
  <x:si>
    <x:t>020328-3154685</x:t>
  </x:si>
  <x:si>
    <x:t>031230-4235200</x:t>
  </x:si>
  <x:si>
    <x:t xml:space="preserve">평균으로 학점 구하기 </x:t>
  </x:si>
  <x:si>
    <x:t>010521-4523642</x:t>
  </x:si>
  <x:si>
    <x:t>[평균평가 영업부 총점합계]</x:t>
  </x:si>
  <x:si>
    <x:t>960420-2156421</x:t>
  </x:si>
  <x:si>
    <x:t>010210-3023417</x:t>
  </x:si>
  <x:si>
    <x:t>020513-3254230</x:t>
  </x:si>
  <x:si>
    <x:t>[영업부의 합격여부 인원수]</x:t>
  </x:si>
  <x:si>
    <x:t>961022-1252310</x:t>
  </x:si>
  <x:si>
    <x:t>840630-1253241</x:t>
  </x:si>
  <x:si>
    <x:t>사원 봉사 활동 참여현황</x:t>
  </x:si>
  <x:si>
    <x:t>000310-4112541</x:t>
  </x:si>
  <x:si>
    <x:t>951203-1546211</x:t>
  </x:si>
  <x:si>
    <x:t>951102-2015210</x:t>
  </x:si>
  <x:si>
    <x:t>[ 영업팀별  매출량 합계 ]</x:t>
  </x:si>
  <x:si>
    <x:t>[ 분류/담당자 기준 판매건수 ]</x:t>
  </x:si>
  <x:si>
    <x:t>영어 점수가 평균 이상인 개수</x:t>
  </x:si>
  <x:si>
    <x:t>VLOOKUP, HLOOKUP</x:t>
  </x:si>
  <x:si>
    <x:t>yiwonk71@gmail.com</x:t>
  </x:si>
  <x:si>
    <x:t>6. 기본급이 10000 이상이거나, 이름이 홍으로 시작하는 사람들의 인원수를 구하시오.</x:t>
  </x:si>
  <x:si>
    <x:t>8. 입사일이 1995년 1월 1일 이후인 사람들의 상여금 중 가장 작은 값을 구하시오.</x:t>
  </x:si>
  <x:si>
    <x:t>7. 입사일이 1995년 1월 1일 이후인 사람들의 기본급 중 가장 큰 값을 구하시오.</x:t>
  </x:si>
  <x:si>
    <x:t>DSUM, DAVEERAGE, DMAX, DMIN, DCOUNT, DCOUNTA, DVAR, DSTDEV 등</x:t>
  </x:si>
  <x:si>
    <x:t>TODAY, NOW, YEAR, MONTH, DAY, DATE, HOUR, MINUTE, SECOND, TIME, WEEKDAY, CHOOSE</x:t>
  </x:si>
  <x:si>
    <x:t>3. 직급이 부장인 사람들의 기본급의 평균을 구하시오.</x:t>
  </x:si>
  <x:si>
    <x:t>제품명으로 단가를 구하고, 수량에 따라 할인율 구하기</x:t>
  </x:si>
  <x:si>
    <x:t>1. 직급이 대리인 사람들의 기본급의 합계를 구하시오.</x:t>
  </x:si>
  <x:si>
    <x:t>최대점수</x:t>
  </x:si>
  <x:si>
    <x:t>[단가표]</x:t>
  </x:si>
  <x:si>
    <x:t>참조함수</x:t>
  </x:si>
  <x:si>
    <x:t>논리함수</x:t>
  </x:si>
  <x:si>
    <x:t>영업2팀</x:t>
  </x:si>
  <x:si>
    <x:t>[급여]</x:t>
  </x:si>
  <x:si>
    <x:t>불참횟수</x:t>
  </x:si>
  <x:si>
    <x:t>문화생활비</x:t>
  </x:si>
  <x:si>
    <x:t>[표3]</x:t>
  </x:si>
  <x:si>
    <x:t>작성일:</x:t>
  </x:si>
  <x:si>
    <x:t>[표2]</x:t>
  </x:si>
  <x:si>
    <x:t>최소점수</x:t>
  </x:si>
  <x:si>
    <x:t>SM20004</x:t>
  </x:si>
  <x:si>
    <x:t xml:space="preserve"> 기본함수 :</x:t>
  </x:si>
  <x:si>
    <x:t>최소비용</x:t>
  </x:si>
  <x:si>
    <x:t>평균이상</x:t>
  </x:si>
  <x:si>
    <x:t>판매금액</x:t>
  </x:si>
  <x:si>
    <x:t>영업3팀</x:t>
  </x:si>
  <x:si>
    <x:t>총점합계</x:t>
  </x:si>
  <x:si>
    <x:t>가계부처리</x:t>
  </x:si>
  <x:si>
    <x:t>파워포인트</x:t>
  </x:si>
  <x:si>
    <x:t>최고비용</x:t>
  </x:si>
  <x:si>
    <x:t>품목개수</x:t>
  </x:si>
  <x:si>
    <x:t>SM20002</x:t>
  </x:si>
  <x:si>
    <x:t>평균평가</x:t>
  </x:si>
  <x:si>
    <x:t>[표4]</x:t>
  </x:si>
  <x:si>
    <x:t>제품판매 현황</x:t>
  </x:si>
  <x:si>
    <x:t>직급수당</x:t>
  </x:si>
  <x:si>
    <x:t>씨앗컴퓨터학원</x:t>
  </x:si>
  <x:si>
    <x:t>[표5]</x:t>
  </x:si>
  <x:si>
    <x:t>주문금액</x:t>
  </x:si>
  <x:si>
    <x:t>[직업표]</x:t>
  </x:si>
  <x:si>
    <x:t>열매컴퓨터학원</x:t>
  </x:si>
  <x:si>
    <x:t>[표1]</x:t>
  </x:si>
  <x:si>
    <x:t>평균이하</x:t>
  </x:si>
  <x:si>
    <x:t>현재날짜+시각</x:t>
  </x:si>
  <x:si>
    <x:t>참여횟수</x:t>
  </x:si>
  <x:si>
    <x:t>아동의류</x:t>
  </x:si>
  <x:si>
    <x:t>영업1팀</x:t>
  </x:si>
  <x:si>
    <x:t>합격여부1</x:t>
  </x:si>
  <x:si>
    <x:t>문자열함수</x:t>
  </x:si>
  <x:si>
    <x:t>여성의류</x:t>
  </x:si>
  <x:si>
    <x:t>언더웨어</x:t>
  </x:si>
  <x:si>
    <x:t>2차연수</x:t>
  </x:si>
  <x:si>
    <x:t>생년월일</x:t>
  </x:si>
  <x:si>
    <x:t>SM20008</x:t>
  </x:si>
  <x:si>
    <x:t>RIGHT</x:t>
  </x:si>
  <x:si>
    <x:t>[할인율표]</x:t>
  </x:si>
  <x:si>
    <x:t>수험번호</x:t>
  </x:si>
  <x:si>
    <x:t>잎새컴퓨터학원</x:t>
  </x:si>
  <x:si>
    <x:t>직업코드</x:t>
  </x:si>
  <x:si>
    <x:t>사용금액</x:t>
  </x:si>
  <x:si>
    <x:t>합격여부2</x:t>
  </x:si>
  <x:si>
    <x:t>SM20001</x:t>
  </x:si>
  <x:si>
    <x:t>[표6]</x:t>
  </x:si>
  <x:si>
    <x:t>현재년도</x:t>
  </x:si>
  <x:si>
    <x:t>전체평균</x:t>
  </x:si>
  <x:si>
    <x:t>SM20003</x:t>
  </x:si>
  <x:si>
    <x:t>제품코드</x:t>
  </x:si>
  <x:si>
    <x:t>AB015</x:t>
  </x:si>
  <x:si>
    <x:t>서울특별시</x:t>
  </x:si>
  <x:si>
    <x:t>계산금액</x:t>
  </x:si>
  <x:si>
    <x:t>AB008</x:t>
  </x:si>
  <x:si>
    <x:t>인천광역시</x:t>
  </x:si>
  <x:si>
    <x:t>스케치북</x:t>
  </x:si>
  <x:si>
    <x:t>AB019</x:t>
  </x:si>
  <x:si>
    <x:t>LEFT</x:t>
  </x:si>
  <x:si>
    <x:t>전라북도</x:t>
  </x:si>
  <x:si>
    <x:t>날짜시간함수</x:t>
  </x:si>
  <x:si>
    <x:t>현재날짜</x:t>
  </x:si>
  <x:si>
    <x:t>현재시간</x:t>
  </x:si>
  <x:si>
    <x:t>1차연수</x:t>
  </x:si>
  <x:si>
    <x:t>1학년2반</x:t>
  </x:si>
  <x:si>
    <x:t>SEARCH</x:t>
  </x:si>
  <x:si>
    <x:t>주민등록번호</x:t>
  </x:si>
  <x:si>
    <x:t>ID만 추출</x:t>
  </x:si>
  <x:si>
    <x:t>남성의류</x:t>
  </x:si>
  <x:si>
    <x:t>거래량의 평균</x:t>
  </x:si>
  <x:si>
    <x:t>3차연수</x:t>
  </x:si>
  <x:si>
    <x:t>할인금액</x:t>
  </x:si>
  <x:si>
    <x:t>평균점수</x:t>
  </x:si>
  <x:si>
    <x:t>거래처명</x:t>
  </x:si>
  <x:si>
    <x:t>REPLACE</x:t>
  </x:si>
  <x:si>
    <x:t>대전광역시</x:t>
  </x:si>
  <x:si>
    <x:t>SM20009</x:t>
  </x:si>
  <x:si>
    <x:t>AB014</x:t>
  </x:si>
  <x:si>
    <x:t>SM20007</x:t>
  </x:si>
  <x:si>
    <x:t>사원신상명세서</x:t>
  </x:si>
  <x:si>
    <x:t>AB016</x:t>
  </x:si>
  <x:si>
    <x:t>AB021</x:t>
  </x:si>
  <x:si>
    <x:t>AB017</x:t>
  </x:si>
  <x:si>
    <x:t>총점 평균</x:t>
  </x:si>
  <x:si>
    <x:t>AB020</x:t>
  </x:si>
  <x:si>
    <x:t>온의 상사</x:t>
  </x:si>
  <x:si>
    <x:t>조건입력</x:t>
  </x:si>
  <x:si>
    <x:t>AB027</x:t>
  </x:si>
  <x:si>
    <x:t>AB011</x:t>
  </x:si>
  <x:si>
    <x:t>효자 무역</x:t>
  </x:si>
  <x:si>
    <x:t>고객번호</x:t>
  </x:si>
  <x:si>
    <x:t xml:space="preserve">작성시간 : </x:t>
  </x:si>
  <x:si>
    <x:t>AB018</x:t>
  </x:si>
  <x:si>
    <x:t>AB009</x:t>
  </x:si>
  <x:si>
    <x:t>AB005</x:t>
  </x:si>
  <x:si>
    <x:t>사원연수 평가</x:t>
  </x:si>
  <x:si>
    <x:t>봄내 백화점</x:t>
  </x:si>
  <x:si>
    <x:t>AB003</x:t>
  </x:si>
  <x:si>
    <x:t>AB031</x:t>
  </x:si>
  <x:si>
    <x:t>후평통상</x:t>
  </x:si>
  <x:si>
    <x:t>AB002</x:t>
  </x:si>
  <x:si>
    <x:t>1학년1반</x:t>
  </x:si>
  <x:si>
    <x:t>근무년수</x:t>
  </x:si>
  <x:si>
    <x:t>AB007</x:t>
  </x:si>
  <x:si>
    <x:t>춘천 교역</x:t>
  </x:si>
  <x:si>
    <x:t>AB029</x:t>
  </x:si>
  <x:si>
    <x:t>AB028</x:t>
  </x:si>
  <x:si>
    <x:t>거래량의 합계</x:t>
  </x:si>
  <x:si>
    <x:t>온의 유통</x:t>
  </x:si>
  <x:si>
    <x:t>AB030</x:t>
  </x:si>
  <x:si>
    <x:t>AB001</x:t>
  </x:si>
  <x:si>
    <x:t>합격여부</x:t>
  </x:si>
  <x:si>
    <x:t>AB006</x:t>
  </x:si>
  <x:si>
    <x:t>결과값 계산</x:t>
  </x:si>
  <x:si>
    <x:t xml:space="preserve">작성일자 : </x:t>
  </x:si>
  <x:si>
    <x:t>AB004</x:t>
  </x:si>
  <x:si>
    <x:t>거래금액</x:t>
  </x:si>
  <x:si>
    <x:t>퇴계 상사</x:t>
  </x:si>
  <x:si>
    <x:t>AB013</x:t>
  </x:si>
  <x:si>
    <x:t>부산광역시</x:t>
  </x:si>
  <x:si>
    <x:t>AB010</x:t>
  </x:si>
  <x:si>
    <x:t>AB012</x:t>
  </x:si>
  <x:si>
    <x:t>강촌 백화점</x:t>
  </x:si>
  <x:si>
    <x:t>[표7]</x:t>
  </x:si>
  <x:si>
    <x:t>D</x:t>
  </x:si>
  <x:si>
    <x:t>이경배</x:t>
  </x:si>
  <x:si>
    <x:t>지순화</x:t>
  </x:si>
  <x:si>
    <x:t>오미영</x:t>
  </x:si>
  <x:si>
    <x:t>최승원</x:t>
  </x:si>
  <x:si>
    <x:t>현재분</x:t>
  </x:si>
  <x:si>
    <x:t>현재초</x:t>
  </x:si>
  <x:si>
    <x:t>김만재</x:t>
  </x:si>
  <x:si>
    <x:t>나미희</x:t>
  </x:si>
  <x:si>
    <x:t>현재시</x:t>
  </x:si>
  <x:si>
    <x:t>총무부</x:t>
  </x:si>
  <x:si>
    <x:t>김동식</x:t>
  </x:si>
  <x:si>
    <x:t>인사부</x:t>
  </x:si>
  <x:si>
    <x:t>학년반</x:t>
  </x:si>
  <x:si>
    <x:t>최한기</x:t>
  </x:si>
  <x:si>
    <x:t>영업부</x:t>
  </x:si>
  <x:si>
    <x:t>이민정</x:t>
  </x:si>
  <x:si>
    <x:t>강미란</x:t>
  </x:si>
  <x:si>
    <x:t>최춘실</x:t>
  </x:si>
  <x:si>
    <x:t>지역</x:t>
  </x:si>
  <x:si>
    <x:t>성별</x:t>
  </x:si>
  <x:si>
    <x:t>홍명보</x:t>
  </x:si>
  <x:si>
    <x:t>강태준</x:t>
  </x:si>
  <x:si>
    <x:t>박동축</x:t>
  </x:si>
  <x:si>
    <x:t>부장</x:t>
  </x:si>
  <x:si>
    <x:t>천용만</x:t>
  </x:si>
  <x:si>
    <x:t>박영아</x:t>
  </x:si>
  <x:si>
    <x:t>하사헌</x:t>
  </x:si>
  <x:si>
    <x:t>마창진</x:t>
  </x:si>
  <x:si>
    <x:t>거래량</x:t>
  </x:si>
  <x:si>
    <x:t>배한석</x:t>
  </x:si>
  <x:si>
    <x:t>김정민</x:t>
  </x:si>
  <x:si>
    <x:t>B</x:t>
  </x:si>
  <x:si>
    <x:t>조자룡</x:t>
  </x:si>
  <x:si>
    <x:t>부서</x:t>
  </x:si>
  <x:si>
    <x:t>한빈</x:t>
  </x:si>
  <x:si>
    <x:t>정가진</x:t>
  </x:si>
  <x:si>
    <x:t>요일</x:t>
  </x:si>
  <x:si>
    <x:t>정수진</x:t>
  </x:si>
  <x:si>
    <x:t>상여금</x:t>
  </x:si>
  <x:si>
    <x:t>박민우</x:t>
  </x:si>
  <x:si>
    <x:t>황수경</x:t>
  </x:si>
  <x:si>
    <x:t>순위</x:t>
  </x:si>
  <x:si>
    <x:t>박찬희</x:t>
  </x:si>
  <x:si>
    <x:t>성명</x:t>
  </x:si>
  <x:si>
    <x:t>이름</x:t>
  </x:si>
  <x:si>
    <x:t>과목</x:t>
  </x:si>
  <x:si>
    <x:t>평가</x:t>
  </x:si>
  <x:si>
    <x:t>학번</x:t>
  </x:si>
  <x:si>
    <x:t>2차</x:t>
  </x:si>
  <x:si>
    <x:t>김성동</x:t>
  </x:si>
  <x:si>
    <x:t>유동근</x:t>
  </x:si>
  <x:si>
    <x:t>안현철</x:t>
  </x:si>
  <x:si>
    <x:t>김민선</x:t>
  </x:si>
  <x:si>
    <x:t>엑셀</x:t>
  </x:si>
  <x:si>
    <x:t>감성동</x:t>
  </x:si>
  <x:si>
    <x:t>A</x:t>
  </x:si>
  <x:si>
    <x:t>김상덕</x:t>
  </x:si>
  <x:si>
    <x:t>박은정</x:t>
  </x:si>
  <x:si>
    <x:t>평균</x:t>
  </x:si>
  <x:si>
    <x:t>이재근</x:t>
  </x:si>
  <x:si>
    <x:t>고성남</x:t>
  </x:si>
  <x:si>
    <x:t>경기도</x:t>
  </x:si>
  <x:si>
    <x:t>데이터</x:t>
  </x:si>
  <x:si>
    <x:t>워드</x:t>
  </x:si>
  <x:si>
    <x:t>김종구</x:t>
  </x:si>
  <x:si>
    <x:t>전경숙</x:t>
  </x:si>
  <x:si>
    <x:t>신상</x:t>
  </x:si>
  <x:si>
    <x:t>3차</x:t>
  </x:si>
  <x:si>
    <x:t>황영신</x:t>
  </x:si>
  <x:si>
    <x:t>이종원</x:t>
  </x:si>
  <x:si>
    <x:t>5차</x:t>
  </x:si>
  <x:si>
    <x:t>총점</x:t>
  </x:si>
  <x:si>
    <x:t>1차</x:t>
  </x:si>
  <x:si>
    <x:t>2일</x:t>
  </x:si>
  <x:si>
    <x:t>이태호</x:t>
  </x:si>
  <x:si>
    <x:t>최고은</x:t>
  </x:si>
  <x:si>
    <x:t>6일</x:t>
  </x:si>
  <x:si>
    <x:t>총액</x:t>
  </x:si>
  <x:si>
    <x:t>3일</x:t>
  </x:si>
  <x:si>
    <x:t>컴퓨터</x:t>
  </x:si>
  <x:si>
    <x:t>김종국</x:t>
  </x:si>
  <x:si>
    <x:t>4차</x:t>
  </x:si>
  <x:si>
    <x:t>백수정</x:t>
  </x:si>
  <x:si>
    <x:t>의복비</x:t>
  </x:si>
  <x:si>
    <x:t>5일</x:t>
  </x:si>
  <x:si>
    <x:t>교육비</x:t>
  </x:si>
  <x:si>
    <x:t>오정연</x:t>
  </x:si>
  <x:si>
    <x:t>사번</x:t>
  </x:si>
  <x:si>
    <x:t>총비용</x:t>
  </x:si>
  <x:si>
    <x:t>김현서</x:t>
  </x:si>
  <x:si>
    <x:t>김하늘</x:t>
  </x:si>
  <x:si>
    <x:t>7일</x:t>
  </x:si>
  <x:si>
    <x:t>한승숙</x:t>
  </x:si>
  <x:si>
    <x:t>식품비</x:t>
  </x:si>
  <x:si>
    <x:t>장나라</x:t>
  </x:si>
  <x:si>
    <x:t>1일</x:t>
  </x:si>
  <x:si>
    <x:t>지준혁</x:t>
  </x:si>
  <x:si>
    <x:t>4일</x:t>
  </x:si>
  <x:si>
    <x:t>영어</x:t>
  </x:si>
  <x:si>
    <x:t>O</x:t>
  </x:si>
  <x:si>
    <x:t>신현준</x:t>
  </x:si>
  <x:si>
    <x:t>구분</x:t>
  </x:si>
  <x:si>
    <x:t>정연우</x:t>
  </x:si>
  <x:si>
    <x:t>한고은</x:t>
  </x:si>
  <x:si>
    <x:t>김소원</x:t>
  </x:si>
  <x:si>
    <x:t>한진희</x:t>
  </x:si>
  <x:si>
    <x:t>합격</x:t>
  </x:si>
  <x:si>
    <x:t>상반기</x:t>
  </x:si>
  <x:si>
    <x:t>김연우</x:t>
  </x:si>
  <x:si>
    <x:t>조승재</x:t>
  </x:si>
  <x:si>
    <x:t>마케팅</x:t>
  </x:si>
  <x:si>
    <x:t>이하원</x:t>
  </x:si>
  <x:si>
    <x:t>김민종</x:t>
  </x:si>
  <x:si>
    <x:t>담당자</x:t>
  </x:si>
  <x:si>
    <x:t>이미희</x:t>
  </x:si>
  <x:si>
    <x:t>하반기</x:t>
  </x:si>
  <x:si>
    <x:t>안수현</x:t>
  </x:si>
  <x:si>
    <x:t>김상옥</x:t>
  </x:si>
  <x:si>
    <x:t>판매량</x:t>
  </x:si>
  <x:si>
    <x:t>최승희</x:t>
  </x:si>
  <x:si>
    <x:t>불합격</x:t>
  </x:si>
  <x:si>
    <x:t>인원수</x:t>
  </x:si>
  <x:si>
    <x:t>임재범</x:t>
  </x:si>
  <x:si>
    <x:t>박정현</x:t>
  </x:si>
  <x:si>
    <x:t>민병철</x:t>
  </x:si>
  <x:si>
    <x:t>단가</x:t>
  </x:si>
  <x:si>
    <x:t>김상진</x:t>
  </x:si>
  <x:si>
    <x:t>조광연</x:t>
  </x:si>
  <x:si>
    <x:t>전지연</x:t>
  </x:si>
  <x:si>
    <x:t>직급</x:t>
  </x:si>
  <x:si>
    <x:t>박재민</x:t>
  </x:si>
  <x:si>
    <x:t>최현주</x:t>
  </x:si>
  <x:si>
    <x:t>박오연</x:t>
  </x:si>
  <x:si>
    <x:t>분류</x:t>
  </x:si>
  <x:si>
    <x:t>오동석</x:t>
  </x:si>
  <x:si>
    <x:t>인터넷</x:t>
  </x:si>
  <x:si>
    <x:t>이준희</x:t>
  </x:si>
  <x:si>
    <x:t>학점</x:t>
  </x:si>
  <x:si>
    <x:t>기본급</x:t>
  </x:si>
  <x:si>
    <x:t>민형곤</x:t>
  </x:si>
  <x:si>
    <x:t>연번</x:t>
  </x:si>
  <x:si>
    <x:t>사원</x:t>
  </x:si>
  <x:si>
    <x:t>군인</x:t>
  </x:si>
  <x:si>
    <x:t>과장</x:t>
  </x:si>
  <x:si>
    <x:t>직업</x:t>
  </x:si>
  <x:si>
    <x:t>박민철</x:t>
  </x:si>
  <x:si>
    <x:t>대리</x:t>
  </x:si>
  <x:si>
    <x:t>코드</x:t>
  </x:si>
  <x:si>
    <x:t>김시진</x:t>
  </x:si>
  <x:si>
    <x:t>색연필</x:t>
  </x:si>
  <x:si>
    <x:t>박상민</x:t>
  </x:si>
  <x:si>
    <x:t>기타</x:t>
  </x:si>
  <x:si>
    <x:t>이민우</x:t>
  </x:si>
  <x:si>
    <x:t>할인율</x:t>
  </x:si>
  <x:si>
    <x:t>수학</x:t>
  </x:si>
  <x:si>
    <x:t>국어</x:t>
  </x:si>
  <x:si>
    <x:t>회사원</x:t>
  </x:si>
  <x:si>
    <x:t>김범수</x:t>
  </x:si>
  <x:si>
    <x:t>소속</x:t>
  </x:si>
  <x:si>
    <x:t>교사</x:t>
  </x:si>
  <x:si>
    <x:t>김영한</x:t>
  </x:si>
  <x:si>
    <x:t>김영정</x:t>
  </x:si>
  <x:si>
    <x:t>물통</x:t>
  </x:si>
  <x:si>
    <x:t>학생</x:t>
  </x:si>
  <x:si>
    <x:t>번호</x:t>
  </x:si>
  <x:si>
    <x:t>남시정</x:t>
  </x:si>
  <x:si>
    <x:t>수량</x:t>
  </x:si>
  <x:si>
    <x:t>장희선</x:t>
  </x:si>
  <x:si>
    <x:t>김미정</x:t>
  </x:si>
  <x:si>
    <x:t>엄정화</x:t>
  </x:si>
  <x:si>
    <x:t>심영국</x:t>
  </x:si>
  <x:si>
    <x:t>양</x:t>
  </x:si>
  <x:si>
    <x:t>구재석</x:t>
  </x:si>
  <x:si>
    <x:t>사원명</x:t>
  </x:si>
  <x:si>
    <x:t>강민수</x:t>
  </x:si>
  <x:si>
    <x:t>황건이</x:t>
  </x:si>
  <x:si>
    <x:t>전준호</x:t>
  </x:si>
  <x:si>
    <x:t>점수</x:t>
  </x:si>
  <x:si>
    <x:t/>
  </x:si>
  <x:si>
    <x:t>우</x:t>
  </x:si>
  <x:si>
    <x:t>장미자</x:t>
  </x:si>
  <x:si>
    <x:t>통과</x:t>
  </x:si>
  <x:si>
    <x:t>제품명</x:t>
  </x:si>
  <x:si>
    <x:t>김혜린</x:t>
  </x:si>
  <x:si>
    <x:t>심형래</x:t>
  </x:si>
  <x:si>
    <x:t>이장군</x:t>
  </x:si>
  <x:si>
    <x:t>황길호</x:t>
  </x:si>
  <x:si>
    <x:t>미</x:t>
  </x:si>
  <x:si>
    <x:t>박이슈</x:t>
  </x:si>
  <x:si>
    <x:t>임홍삼</x:t>
  </x:si>
  <x:si>
    <x:t>마은성</x:t>
  </x:si>
  <x:si>
    <x:t>김봉현</x:t>
  </x:si>
  <x:si>
    <x:t>공무원</x:t>
  </x:si>
  <x:si>
    <x:t>이찬호</x:t>
  </x:si>
  <x:si>
    <x:t>박상면</x:t>
  </x:si>
  <x:si>
    <x:t>수</x:t>
  </x:si>
  <x:si>
    <x:t>가</x:t>
  </x:si>
  <x:si>
    <x:t>현재일</x:t>
  </x:si>
  <x:si>
    <x:t>나이</x:t>
  </x:si>
  <x:si>
    <x:t>LEN</x:t>
  </x:si>
  <x:si>
    <x:t>안달호</x:t>
  </x:si>
  <x:si>
    <x:t>MID</x:t>
  </x:si>
  <x:si>
    <x:t>입사일</x:t>
  </x:si>
  <x:si>
    <x:t>C</x:t>
  </x:si>
  <x:si>
    <x:t>ID</x:t>
  </x:si>
  <x:si>
    <x:t>현재월</x:t>
  </x:si>
  <x:si>
    <x:t>이영주</x:t>
  </x:si>
  <x:si>
    <x:t>고미근</x:t>
  </x:si>
  <x:si>
    <x:t>나영일</x:t>
  </x:si>
  <x:si>
    <x:t>가운데</x:t>
  </x:si>
  <x:si>
    <x:t>546TK605</x:t>
  </x:si>
  <x:si>
    <x:t>254DN251</x:t>
  </x:si>
  <x:si>
    <x:t>SUBSTITUTE</x:t>
  </x:si>
  <x:si>
    <x:t>661SY624</x:t>
  </x:si>
  <x:si>
    <x:t>데이터베이스 함수</x:t>
  </x:si>
  <x:si>
    <x:t>143VI197</x:t>
  </x:si>
  <x:si>
    <x:t>I LOVE YOU</x:t>
  </x:si>
  <x:si>
    <x:t>188KY649</x:t>
  </x:si>
  <x:si>
    <x:t>[합격 인원수]</x:t>
  </x:si>
  <x:si>
    <x:t>CONCATENATE</x:t>
  </x:si>
  <x:si>
    <x:t>937CR318</x:t>
  </x:si>
  <x:si>
    <x:t xml:space="preserve">현재 날짜 : </x:t>
  </x:si>
  <x:si>
    <x:t>[평균평가 총점합계]</x:t>
  </x:si>
  <x:si>
    <x:t>582YB244</x:t>
  </x:si>
  <x:si>
    <x:t>897RP526</x:t>
  </x:si>
  <x:si>
    <x:t>총점이 평균이상인 합</x:t>
  </x:si>
  <x:si>
    <x:t>영업팀 매출 현황</x:t>
  </x:si>
  <x:si>
    <x:t>[할인금액 표]</x:t>
  </x:si>
  <x:si>
    <x:t>823CC448</x:t>
  </x:si>
  <x:si>
    <x:t>294WR619</x:t>
  </x:si>
  <x:si>
    <x:t>씨앗컴퓨터학원 평가표</x:t>
  </x:si>
  <x:si>
    <x:t>참조함수 연습문제</x:t>
  </x:si>
  <x:si>
    <x:t>640XM642</x:t>
  </x:si>
  <x:si>
    <x:t>238VM357</x:t>
  </x:si>
  <x:si>
    <x:t>[점수 평가표]</x:t>
  </x:si>
  <x:si>
    <x:t>537RI257</x:t>
  </x:si>
  <x:si>
    <x:t>씨앗학원 강사 급여</x:t>
  </x:si>
  <x:si>
    <x:t>575HE011</x:t>
  </x:si>
  <x:si>
    <x:t>877PF846</x:t>
  </x:si>
  <x:si>
    <x:t>won2520179@naver.com</x:t>
  </x:si>
  <x:si>
    <x:t>영업부가 아니고 성명이 최씨인 총점 평균</x:t>
  </x:si>
  <x:si>
    <x:t>성명이 최로 시작하는 마케팅 점수의 평균</x:t>
  </x:si>
  <x:si>
    <x:t>yi-wonki@hanmail.net</x:t>
  </x:si>
  <x:si>
    <x:t>[ 분류/담당자 기준 판매량 합계 ]</x:t>
  </x:si>
  <x:si>
    <x:t>5. 직급이 부장인 사람들의 인원수를 구하시오.</x:t>
  </x:si>
  <x:si>
    <x:t>영업부이면서 영어 점수가 80점 이상인 총점 합</x:t>
  </x:si>
  <x:si>
    <x:t>영어와 컴퓨터 점수가 모두 80 이상인 개수</x:t>
  </x:si>
  <x:si>
    <x:t>1900-01-00 10:47:00 PM</x:t>
  </x:si>
  <x:si>
    <x:t>씨앗수학교습소</x:t>
  </x:si>
  <x:si>
    <x:t>씨앗수학학원</x:t>
  </x:si>
  <x:si>
    <x:t>&lt;=1999-1-1</x:t>
  </x:si>
  <x:si>
    <x:t>I Love You</x:t>
  </x:si>
  <x:si>
    <x:t>남</x:t>
  </x:si>
  <x:si>
    <x:t>2526525</x:t>
  </x:si>
  <x:si>
    <x:t>열매컴퓨터교습소</x:t>
  </x:si>
  <x:si>
    <x:t>잎새컴퓨터교습소</x:t>
  </x:si>
  <x:si>
    <x:t>&gt;=1995-1-1</x:t>
  </x:si>
  <x:si>
    <x:t>잎새수학학원</x:t>
  </x:si>
  <x:si>
    <x:t>열매수학학원</x:t>
  </x:si>
  <x:si>
    <x:t>&gt;=10000</x:t>
  </x:si>
  <x:si>
    <x:t>&gt;=5000</x:t>
  </x:si>
  <x:si>
    <x:t>씨앗컴퓨터교습소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</x:si>
</x:sst>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#,##0.00_ "/>
    <x:numFmt numFmtId="165" formatCode="0.0_ "/>
    <x:numFmt numFmtId="166" formatCode="_-* #,##0.0_-;\-* #,##0.0_-;_-* &quot;-&quot;_-;_-@_-"/>
    <x:numFmt numFmtId="167" formatCode="0_);[Red]\(0\)"/>
    <x:numFmt numFmtId="168" formatCode="[$-412]AM/PM\ h:mm:ss;@"/>
    <x:numFmt numFmtId="169" formatCode="0.0"/>
  </x:numFmts>
  <x:fonts count="2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9c0006"/>
    </x:font>
    <x:font>
      <x:name val="돋움"/>
      <x:sz val="11"/>
      <x:color rgb="ff000000"/>
    </x:font>
    <x:font>
      <x:name val="돋움"/>
      <x:sz val="14"/>
      <x:color rgb="ff000000"/>
      <x:b val="1"/>
    </x:font>
    <x:font>
      <x:name val="돋움"/>
      <x:sz val="11"/>
      <x:color rgb="ff000000"/>
      <x:b val="1"/>
    </x:font>
    <x:font>
      <x:name val="돋움"/>
      <x:sz val="12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33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595959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2f2f2"/>
        <x:bgColor indexed="64"/>
      </x:patternFill>
    </x:fill>
  </x:fills>
  <x:borders count="7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rgb="ffffffff"/>
      </x:right>
      <x:top style="medium">
        <x:color auto="1"/>
      </x:top>
      <x:bottom style="thin">
        <x:color auto="1"/>
      </x:bottom>
    </x:border>
    <x:border>
      <x:left style="medium">
        <x:color rgb="ffffffff"/>
      </x:left>
      <x:right style="medium">
        <x:color rgb="ffffffff"/>
      </x:right>
      <x:top style="medium">
        <x:color auto="1"/>
      </x:top>
      <x:bottom style="thin">
        <x:color auto="1"/>
      </x:bottom>
    </x:border>
    <x:border>
      <x:left style="medium">
        <x:color rgb="ffffffff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rgb="ffffffff"/>
      </x:right>
      <x:top style="medium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medium">
        <x:color auto="1"/>
      </x:top>
      <x:bottom style="thin">
        <x:color auto="1"/>
      </x:bottom>
    </x:border>
    <x:border>
      <x:left style="thin">
        <x:color rgb="ffffffff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rgb="ffffffff"/>
      </x:bottom>
    </x:border>
    <x:border>
      <x:left style="medium">
        <x:color auto="1"/>
      </x:left>
      <x:right style="thin">
        <x:color auto="1"/>
      </x:right>
      <x:top style="thin">
        <x:color rgb="ffffffff"/>
      </x:top>
      <x:bottom style="thin">
        <x:color rgb="ffffffff"/>
      </x:bottom>
    </x:border>
    <x:border>
      <x:left style="medium">
        <x:color auto="1"/>
      </x:left>
      <x:right style="thin">
        <x:color auto="1"/>
      </x:right>
      <x:top style="thin">
        <x:color rgb="ffffffff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rgb="ffffffff"/>
      </x:bottom>
    </x:border>
    <x:border>
      <x:left style="medium">
        <x:color auto="1"/>
      </x:left>
      <x:right style="thin">
        <x:color auto="1"/>
      </x:right>
      <x:top style="medium">
        <x:color rgb="ffffffff"/>
      </x:top>
      <x:bottom style="medium">
        <x:color auto="1"/>
      </x:bottom>
    </x:border>
    <x:border>
      <x:left>
        <x:color auto="1"/>
      </x:left>
      <x:right style="thin">
        <x:color rgb="ffffffff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>
        <x:color auto="1"/>
      </x:bottom>
    </x:border>
    <x:border>
      <x:left style="thin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rgb="ffffffff"/>
      </x:right>
      <x:top style="medium">
        <x:color auto="1"/>
      </x:top>
      <x:bottom>
        <x:color auto="1"/>
      </x:bottom>
    </x:border>
    <x:border>
      <x:left style="medium">
        <x:color rgb="ffffffff"/>
      </x:left>
      <x:right style="medium">
        <x:color rgb="ffffffff"/>
      </x:right>
      <x:top style="medium">
        <x:color auto="1"/>
      </x:top>
      <x:bottom>
        <x:color auto="1"/>
      </x:bottom>
    </x:border>
    <x:border>
      <x:left style="medium">
        <x:color rgb="ffffffff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rgb="ffffffff"/>
      </x:right>
      <x:top style="medium">
        <x:color auto="1"/>
      </x:top>
      <x:bottom style="medium">
        <x:color rgb="ffffffff"/>
      </x:bottom>
    </x:border>
    <x:border>
      <x:left style="medium">
        <x:color rgb="ffffffff"/>
      </x:left>
      <x:right style="thin">
        <x:color auto="1"/>
      </x:right>
      <x:top style="medium">
        <x:color auto="1"/>
      </x:top>
      <x:bottom style="medium">
        <x:color rgb="ffffffff"/>
      </x:bottom>
    </x:border>
    <x:border>
      <x:left style="medium">
        <x:color auto="1"/>
      </x:left>
      <x:right style="medium">
        <x:color rgb="ffffffff"/>
      </x:right>
      <x:top style="medium">
        <x:color rgb="ffffffff"/>
      </x:top>
      <x:bottom style="medium">
        <x:color auto="1"/>
      </x:bottom>
    </x:border>
    <x:border>
      <x:left style="medium">
        <x:color rgb="ffffffff"/>
      </x:left>
      <x:right style="thin">
        <x:color auto="1"/>
      </x:right>
      <x:top style="medium">
        <x:color rgb="ffffffff"/>
      </x:top>
      <x:bottom style="medium">
        <x:color auto="1"/>
      </x:bottom>
    </x:border>
    <x:border diagonalUp="1" diagonalDown="1"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 style="thin">
        <x:color auto="1"/>
      </x:diagonal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 diagonalUp="1" diagonalDown="1"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 style="thin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 style="thin">
        <x:color auto="1"/>
      </x:diagonal>
    </x:border>
    <x:border diagonalUp="1" diagonalDown="1">
      <x:left style="thin">
        <x:color auto="1"/>
      </x:left>
      <x:right>
        <x:color auto="1"/>
      </x:right>
      <x:top style="medium">
        <x:color auto="1"/>
      </x:top>
      <x:bottom>
        <x:color auto="1"/>
      </x:bottom>
      <x:diagonal style="thin">
        <x:color auto="1"/>
      </x:diagonal>
    </x:border>
    <x:border diagonalUp="1" diagonalDown="1">
      <x:left>
        <x:color auto="1"/>
      </x:left>
      <x:right style="medium">
        <x:color auto="1"/>
      </x:right>
      <x:top style="medium">
        <x:color auto="1"/>
      </x:top>
      <x:bottom>
        <x:color auto="1"/>
      </x:bottom>
      <x:diagonal style="thin">
        <x:color auto="1"/>
      </x:diagonal>
    </x:border>
    <x:border diagonalUp="1"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Up="1" diagonalDown="1">
      <x:left>
        <x:color auto="1"/>
      </x:left>
      <x:right style="medium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Up="1" diagonalDown="1">
      <x:left style="thin">
        <x:color auto="1"/>
      </x:left>
      <x:right>
        <x:color auto="1"/>
      </x:right>
      <x:top>
        <x:color auto="1"/>
      </x:top>
      <x:bottom style="medium">
        <x:color auto="1"/>
      </x:bottom>
      <x:diagonal style="thin">
        <x:color auto="1"/>
      </x:diagonal>
    </x:border>
    <x:border diagonalUp="1" diagonalDown="1">
      <x:left>
        <x:color auto="1"/>
      </x:left>
      <x:right style="medium">
        <x:color auto="1"/>
      </x:right>
      <x:top>
        <x:color auto="1"/>
      </x:top>
      <x:bottom style="medium">
        <x:color auto="1"/>
      </x:bottom>
      <x:diagonal style="thin">
        <x:color auto="1"/>
      </x:diagonal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rgb="fffffff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rgb="ffffffff"/>
      </x:bottom>
    </x:border>
    <x:border>
      <x:left style="medium">
        <x:color auto="1"/>
      </x:left>
      <x:right style="thin">
        <x:color auto="1"/>
      </x:right>
      <x:top style="medium">
        <x:color rgb="ffffffff"/>
      </x:top>
      <x:bottom style="medium">
        <x:color rgb="ffffffff"/>
      </x:bottom>
    </x:border>
    <x:border>
      <x:left style="thin">
        <x:color auto="1"/>
      </x:left>
      <x:right style="thin">
        <x:color auto="1"/>
      </x:right>
      <x:top style="medium">
        <x:color rgb="ffffffff"/>
      </x:top>
      <x:bottom style="medium">
        <x:color rgb="ffffffff"/>
      </x:bottom>
    </x:border>
    <x:border>
      <x:left style="thin">
        <x:color auto="1"/>
      </x:left>
      <x:right>
        <x:color auto="1"/>
      </x:right>
      <x:top style="medium">
        <x:color rgb="ffffffff"/>
      </x:top>
      <x:bottom style="medium">
        <x:color rgb="ffffffff"/>
      </x:bottom>
    </x:border>
    <x:border>
      <x:left style="thin">
        <x:color auto="1"/>
      </x:left>
      <x:right style="thin">
        <x:color auto="1"/>
      </x:right>
      <x:top style="medium">
        <x:color rgb="ffffffff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6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0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265">
    <x:xf numFmtId="0" fontId="0" fillId="0" borderId="0" xfId="0" applyNumberFormat="1">
      <x:alignment horizontal="general" vertical="center"/>
    </x:xf>
    <x:xf numFmtId="0" fontId="7" fillId="0" borderId="0" xfId="4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4" applyNumberFormat="1" applyFont="1" applyBorder="1" applyAlignment="1">
          <x:alignment horizontal="center" vertical="center"/>
        </x:xf>
      </mc:Fallback>
    </mc:AlternateContent>
    <x:xf numFmtId="0" fontId="9" fillId="0" borderId="1" xfId="4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2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4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4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4" applyNumberFormat="1" applyFont="1" applyFill="1" applyBorder="1" applyAlignment="1">
          <x:alignment horizontal="center" vertical="center"/>
        </x:xf>
      </mc:Fallback>
    </mc:AlternateContent>
    <x:xf numFmtId="0" fontId="7" fillId="0" borderId="0" xfId="4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1" xfId="2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0" xfId="5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0" xfId="5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3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3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3" borderId="4" xfId="2" applyNumberFormat="1" applyFont="1" applyFill="1" applyBorder="1" applyAlignment="1">
          <x:alignment horizontal="center" vertical="center"/>
        </x:xf>
      </mc:Fallback>
    </mc:AlternateContent>
    <x:xf numFmtId="41" fontId="12" fillId="0" borderId="4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12" fillId="3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3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4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5" xfId="2" applyNumberFormat="1" applyFont="1" applyFill="1" applyBorder="1" applyAlignment="1">
          <x:alignment horizontal="right" vertical="center"/>
        </x:xf>
      </mc:Fallback>
    </mc:AlternateContent>
    <x:xf numFmtId="41" fontId="12" fillId="0" borderId="5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0" borderId="9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9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1" xfId="2" applyNumberFormat="1" applyFont="1" applyFill="1" applyBorder="1" applyAlignment="1">
          <x:alignment horizontal="right" vertical="center"/>
        </x:xf>
      </mc:Fallback>
    </mc:AlternateContent>
    <x:xf numFmtId="41" fontId="12" fillId="0" borderId="11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left" vertical="center" indent="1"/>
        </x:xf>
      </mc:Fallback>
    </mc:AlternateContent>
    <x:xf numFmtId="41" fontId="12" fillId="0" borderId="9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4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4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4" xfId="5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4" xfId="5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9" xfId="5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9" xfId="5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/>
        </x:xf>
      </mc:Fallback>
    </mc:AlternateContent>
    <x:xf numFmtId="0" fontId="7" fillId="0" borderId="13" xfId="4" applyNumberFormat="1" applyBorder="1">
      <x:alignment horizontal="general" vertical="center"/>
    </x:xf>
    <x:xf numFmtId="0" fontId="15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2" fontId="11" fillId="3" borderId="1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11" fillId="3" borderId="1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3" borderId="1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3" borderId="1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8" fontId="11" fillId="3" borderId="1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8" fontId="11" fillId="3" borderId="1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8" xfId="4" applyNumberFormat="1" applyFont="1" applyBorder="1" applyAlignment="1">
          <x:alignment horizontal="center" vertical="center"/>
        </x:xf>
      </mc:Fallback>
    </mc:AlternateContent>
    <x:xf numFmtId="0" fontId="11" fillId="0" borderId="3" xfId="4" applyNumberFormat="1" applyFont="1" applyBorder="1">
      <x:alignment horizontal="general" vertical="center"/>
    </x:xf>
    <x:xf numFmtId="0" fontId="11" fillId="0" borderId="8" xfId="4" applyNumberFormat="1" applyFont="1" applyBorder="1">
      <x:alignment horizontal="general" vertical="center"/>
    </x:xf>
    <x:xf numFmtId="0" fontId="11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1" fillId="3" borderId="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1" fillId="3" borderId="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4" applyNumberFormat="1" applyFont="1" applyBorder="1" applyAlignment="1">
          <x:alignment horizontal="center" vertical="center"/>
        </x:xf>
      </mc:Fallback>
    </mc:AlternateContent>
    <x:xf numFmtId="0" fontId="17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1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4" xfId="4" applyNumberFormat="1" applyFont="1" applyBorder="1" applyAlignment="1">
          <x:alignment horizontal="center" vertical="center"/>
        </x:xf>
      </mc:Fallback>
    </mc:AlternateContent>
    <x:xf numFmtId="41" fontId="11" fillId="0" borderId="4" xfId="2" applyNumberFormat="1" applyFont="1" applyBorder="1" applyAlignment="1">
      <x:alignment horizontal="general" vertical="center"/>
    </x:xf>
    <x:xf numFmtId="41" fontId="11" fillId="0" borderId="5" xfId="2" applyNumberFormat="1" applyFont="1" applyBorder="1" applyAlignment="1">
      <x:alignment horizontal="general" vertical="center"/>
    </x:xf>
    <x:xf numFmtId="0" fontId="12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1" fillId="0" borderId="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9" xfId="4" applyNumberFormat="1" applyFont="1" applyBorder="1" applyAlignment="1">
          <x:alignment horizontal="center" vertical="center"/>
        </x:xf>
      </mc:Fallback>
    </mc:AlternateContent>
    <x:xf numFmtId="41" fontId="11" fillId="0" borderId="9" xfId="2" applyNumberFormat="1" applyFont="1" applyBorder="1" applyAlignment="1">
      <x:alignment horizontal="general" vertical="center"/>
    </x:xf>
    <x:xf numFmtId="41" fontId="11" fillId="0" borderId="11" xfId="2" applyNumberFormat="1" applyFont="1" applyBorder="1" applyAlignment="1">
      <x:alignment horizontal="general" vertical="center"/>
    </x:xf>
    <x:xf numFmtId="41" fontId="12" fillId="0" borderId="4" xfId="2" applyNumberFormat="1" applyFont="1" applyFill="1" applyBorder="1">
      <x:alignment horizontal="general" vertical="center"/>
    </x:xf>
    <x:xf numFmtId="41" fontId="12" fillId="0" borderId="5" xfId="2" applyNumberFormat="1" applyFont="1" applyFill="1" applyBorder="1">
      <x:alignment horizontal="general" vertical="center"/>
    </x:xf>
    <x:xf numFmtId="0" fontId="11" fillId="0" borderId="0" xfId="4" applyNumberFormat="1" applyFont="1" applyAlignment="1">
      <x:alignment horizontal="general" vertical="center" wrapText="1"/>
    </x:xf>
    <x:xf numFmtId="0" fontId="7" fillId="0" borderId="0" xfId="4" applyNumberFormat="1" applyAlignment="1">
      <x:alignment horizontal="left" vertical="center" wrapText="1"/>
    </x:xf>
    <x:xf numFmtId="41" fontId="12" fillId="0" borderId="9" xfId="2" applyNumberFormat="1" applyFont="1" applyFill="1" applyBorder="1">
      <x:alignment horizontal="general" vertical="center"/>
    </x:xf>
    <x:xf numFmtId="41" fontId="12" fillId="0" borderId="1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5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4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4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4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2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27" xfId="4" applyNumberFormat="1" applyFont="1" applyFill="1" applyBorder="1" applyAlignment="1">
          <x:alignment horizontal="center" vertical="center"/>
        </x:xf>
      </mc:Fallback>
    </mc:AlternateContent>
    <x:xf numFmtId="0" fontId="22" fillId="5" borderId="0" xfId="3" applyNumberFormat="1" applyFont="1" applyFill="1" applyBorder="1" applyAlignment="1">
      <x:alignment horizontal="left" vertical="center"/>
    </x:xf>
    <x:xf numFmtId="0" fontId="22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7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7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1" xfId="0" applyNumberFormat="1" applyFont="1" applyFill="1" applyBorder="1" applyAlignment="1">
          <x:alignment horizontal="center" vertical="center"/>
        </x:xf>
      </mc:Fallback>
    </mc:AlternateContent>
    <x:xf numFmtId="0" fontId="18" fillId="7" borderId="2" xfId="3" applyNumberFormat="1" applyFont="1" applyFill="1" applyBorder="1" applyAlignment="1">
      <x:alignment horizontal="left" vertical="center"/>
    </x:xf>
    <x:xf numFmtId="0" fontId="18" fillId="7" borderId="28" xfId="3" applyNumberFormat="1" applyFont="1" applyFill="1" applyBorder="1" applyAlignment="1">
      <x:alignment horizontal="left" vertical="center"/>
    </x:xf>
    <x:xf numFmtId="0" fontId="7" fillId="4" borderId="29" xfId="4" applyNumberFormat="1" applyFont="1" applyFill="1" applyBorder="1" applyAlignment="1">
      <x:alignment horizontal="left" vertical="center"/>
    </x:xf>
    <x:xf numFmtId="0" fontId="18" fillId="7" borderId="10" xfId="3" applyNumberFormat="1" applyFont="1" applyFill="1" applyBorder="1" applyAlignment="1">
      <x:alignment horizontal="left" vertical="center"/>
    </x:xf>
    <x:xf numFmtId="0" fontId="18" fillId="7" borderId="12" xfId="3" applyNumberFormat="1" applyFont="1" applyFill="1" applyBorder="1" applyAlignment="1">
      <x:alignment horizontal="left" vertical="center"/>
    </x:xf>
    <x:xf numFmtId="0" fontId="7" fillId="4" borderId="3" xfId="4" applyNumberFormat="1" applyFont="1" applyFill="1" applyBorder="1" applyAlignment="1">
      <x:alignment horizontal="left" vertical="center"/>
    </x:xf>
    <x:xf numFmtId="0" fontId="7" fillId="4" borderId="5" xfId="4" applyNumberFormat="1" applyFont="1" applyFill="1" applyBorder="1" applyAlignment="1">
      <x:alignment horizontal="left" vertical="center"/>
    </x:xf>
    <x:xf numFmtId="0" fontId="7" fillId="4" borderId="8" xfId="4" applyNumberFormat="1" applyFont="1" applyFill="1" applyBorder="1" applyAlignment="1">
      <x:alignment horizontal="left" vertical="center"/>
    </x:xf>
    <x:xf numFmtId="0" fontId="7" fillId="4" borderId="11" xfId="4" applyNumberFormat="1" applyFont="1" applyFill="1" applyBorder="1" applyAlignment="1">
      <x:alignment horizontal="left" vertical="center"/>
    </x:xf>
    <x:xf numFmtId="0" fontId="7" fillId="4" borderId="30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7" borderId="3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31" xfId="3" applyNumberFormat="1" applyFont="1" applyFill="1" applyBorder="1" applyAlignment="1">
          <x:alignment horizontal="center" vertical="center"/>
        </x:xf>
      </mc:Fallback>
    </mc:AlternateContent>
    <x:xf numFmtId="41" fontId="12" fillId="8" borderId="4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6" borderId="3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3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3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3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3" borderId="3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3" borderId="3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" xfId="4" applyNumberFormat="1" applyFont="1" applyFill="1" applyBorder="1" applyAlignment="1">
          <x:alignment horizontal="center" vertical="center"/>
        </x:xf>
      </mc:Fallback>
    </mc:AlternateContent>
    <x:xf numFmtId="0" fontId="0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8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8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8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8" borderId="11" xfId="2" applyNumberFormat="1" applyFont="1" applyFill="1" applyBorder="1" applyAlignment="1">
          <x:alignment horizontal="center" vertical="center"/>
        </x:xf>
      </mc:Fallback>
    </mc:AlternateContent>
    <x:xf numFmtId="14" fontId="7" fillId="0" borderId="0" xfId="4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7" fillId="0" borderId="0" xfId="4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0" xfId="4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3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3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3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3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3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3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3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3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3" borderId="4" xfId="4" applyNumberFormat="1" applyFont="1" applyFill="1" applyBorder="1" applyAlignment="1">
          <x:alignment horizontal="center" vertical="center"/>
        </x:xf>
      </mc:Fallback>
    </mc:AlternateContent>
    <x:xf numFmtId="0" fontId="23" fillId="5" borderId="0" xfId="4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5" borderId="3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3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9" xfId="4" applyNumberFormat="1" applyFont="1" applyFill="1" applyBorder="1" applyAlignment="1">
          <x:alignment horizontal="center" vertical="center"/>
        </x:xf>
      </mc:Fallback>
    </mc:AlternateContent>
    <x:xf numFmtId="0" fontId="23" fillId="5" borderId="32" xfId="4" applyNumberFormat="1" applyFont="1" applyFill="1" applyBorder="1" applyAlignment="1">
      <x:alignment horizontal="left" vertical="center"/>
    </x:xf>
    <x:xf numFmtId="0" fontId="23" fillId="5" borderId="33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5" borderId="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4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4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3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3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4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4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4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4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4" applyNumberFormat="1" applyFont="1" applyFill="1" applyAlignment="1">
          <x:alignment horizontal="center" vertical="center"/>
        </x:xf>
      </mc:Fallback>
    </mc:AlternateContent>
    <x:xf numFmtId="0" fontId="25" fillId="5" borderId="0" xfId="4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6" borderId="3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3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0" xfId="4" applyNumberFormat="1" applyFont="1" applyFill="1" applyAlignment="1">
          <x:alignment horizontal="center" vertical="center"/>
        </x:xf>
      </mc:Fallback>
    </mc:AlternateContent>
    <x:xf numFmtId="0" fontId="7" fillId="0" borderId="0" xfId="4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5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4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4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9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2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3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3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3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3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3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3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5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5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8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8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9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9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0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0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1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1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3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3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3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3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0" xfId="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7" xfId="3" applyNumberFormat="1" applyFont="1" applyFill="1" applyBorder="1" applyAlignment="1">
          <x:alignment horizontal="center" vertical="center"/>
        </x:xf>
      </mc:Fallback>
    </mc:AlternateContent>
    <x:xf numFmtId="0" fontId="25" fillId="5" borderId="67" xfId="4" applyNumberFormat="1" applyFont="1" applyFill="1" applyBorder="1" applyAlignment="1">
      <x:alignment horizontal="left" vertical="center"/>
    </x:xf>
    <x:xf numFmtId="0" fontId="25" fillId="5" borderId="68" xfId="4" applyNumberFormat="1" applyFont="1" applyFill="1" applyBorder="1" applyAlignment="1">
      <x:alignment horizontal="left" vertical="center"/>
    </x:xf>
    <x:xf numFmtId="0" fontId="25" fillId="5" borderId="69" xfId="4" applyNumberFormat="1" applyFont="1" applyFill="1" applyBorder="1" applyAlignment="1">
      <x:alignment horizontal="left" vertical="center"/>
    </x:xf>
    <x:xf numFmtId="0" fontId="25" fillId="5" borderId="70" xfId="4" applyNumberFormat="1" applyFont="1" applyFill="1" applyBorder="1" applyAlignment="1">
      <x:alignment horizontal="left" vertical="center"/>
    </x:xf>
    <x:xf numFmtId="0" fontId="25" fillId="5" borderId="71" xfId="4" applyNumberFormat="1" applyFont="1" applyFill="1" applyBorder="1" applyAlignment="1">
      <x:alignment horizontal="left" vertical="center"/>
    </x:xf>
    <x:xf numFmtId="0" fontId="25" fillId="5" borderId="26" xfId="4" applyNumberFormat="1" applyFont="1" applyFill="1" applyBorder="1" applyAlignment="1">
      <x:alignment horizontal="left" vertical="center"/>
    </x:xf>
    <x:xf numFmtId="0" fontId="25" fillId="5" borderId="72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9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9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9" borderId="58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9" borderId="58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9" borderId="59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9" borderId="59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3" borderId="4" xfId="4" applyNumberFormat="1" applyFont="1" applyFill="1" applyBorder="1" applyAlignment="1">
          <x:alignment horizontal="center" vertical="center"/>
        </x:xf>
      </mc:Fallback>
    </mc:AlternateContent>
  </x:cellXfs>
  <x:cellStyles count="6">
    <x:cellStyle name="표준" xfId="0" builtinId="0"/>
    <x:cellStyle name="백분율" xfId="1" builtinId="5"/>
    <x:cellStyle name="쉼표 [0]" xfId="2" builtinId="6"/>
    <x:cellStyle name="나쁨" xfId="3" builtinId="27"/>
    <x:cellStyle name="표준 2" xfId="4"/>
    <x:cellStyle name="쉼표 [0] 2" xf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externalLink" Target="externalLinks/externalLink2.xml"  /><Relationship Id="rId11" Type="http://schemas.openxmlformats.org/officeDocument/2006/relationships/externalLink" Target="externalLinks/externalLink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&#50980;&#51221;/6,000&#50896;&#49884;&#47532;&#51592;(&#50689;&#51652;)/&#49440;&#49373;&#45784;/Part2/CA%20&#48512;&#49436;%20&#51312;&#51649;_&#50756;&#49457;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missi/Downloads/&#50641;&#49472;&#44592;&#52488;&#54028;&#51068;%20(2)/&#50641;&#49472;%20&#44592;&#52488;_01.xlsm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&#50980;&#51221;/&#49436;&#50872;&#44368;&#50977;&#50672;&#49688;&#50896;/&#49772;&#50868;&#50641;&#49472;/&#50641;&#49472;&#51088;&#47308;/1.&#51077;&#47141;&#48143;&#54200;&#51665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1학년입력"/>
      <x:sheetName val="2학년입력"/>
      <x:sheetName val="3학년입력"/>
      <x:sheetName val="CA부서"/>
      <x:sheetName val="부서별출력"/>
    </x:sheetNames>
    <x:sheetDataSet>
      <x:sheetData sheetId="0" refreshError="0"/>
      <x:sheetData sheetId="1" refreshError="0"/>
      <x:sheetData sheetId="2" refreshError="0"/>
      <x:sheetData sheetId="3" refreshError="1"/>
      <x:sheetData sheetId="4" refreshError="1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홈"/>
      <x:sheetName val="중요함수모음"/>
      <x:sheetName val="1.기본함수"/>
      <x:sheetName val="1.기본함수-정답"/>
      <x:sheetName val="2.논리함수"/>
      <x:sheetName val="2.논리함수-정답"/>
      <x:sheetName val="3. 참조함수"/>
      <x:sheetName val="3. 참조함수-정답"/>
      <x:sheetName val="4.날짜와 시간함수"/>
      <x:sheetName val="4.날짜와 시간함수-정답"/>
      <x:sheetName val="5.데이터베이스함수"/>
      <x:sheetName val="5.데이터베이스함수-정답"/>
      <x:sheetName val="6.기타함수"/>
      <x:sheetName val="문서1_기초"/>
      <x:sheetName val="문서1_기초 (정답파일)"/>
      <x:sheetName val="문서1-견적서"/>
      <x:sheetName val="문서1-연습"/>
      <x:sheetName val="문서2-강의이력서"/>
      <x:sheetName val="문서2-연습"/>
      <x:sheetName val="문서3-세금계산서"/>
      <x:sheetName val="문서3-연습"/>
      <x:sheetName val="자동필터_1"/>
      <x:sheetName val="자동필터_1-정답"/>
      <x:sheetName val="자동필터(예제)"/>
      <x:sheetName val="자동필터(결과)"/>
      <x:sheetName val="고급필터"/>
      <x:sheetName val="고급필터(결과)"/>
      <x:sheetName val="조건부서식1(예제)"/>
      <x:sheetName val="조건부서식1(결과)"/>
      <x:sheetName val="조건부서식2(예제)"/>
      <x:sheetName val="조건부서식2(결과)"/>
      <x:sheetName val="조건부서식3(예제)"/>
      <x:sheetName val="조건부서식3(결과)"/>
      <x:sheetName val="계산(예제)"/>
      <x:sheetName val="계산(결과)"/>
      <x:sheetName val="날짜(예제)"/>
      <x:sheetName val="날짜(결과)"/>
      <x:sheetName val="논리(예제)"/>
      <x:sheetName val="논리(결과)"/>
      <x:sheetName val="데이터베이스1(예제)"/>
      <x:sheetName val="데이터베이스1(결과)"/>
      <x:sheetName val="데이터베이스2(예제)"/>
      <x:sheetName val="데이터베이스2(결과)"/>
      <x:sheetName val="데이터베이스3(예제)"/>
      <x:sheetName val="데이터베이스3(결과)"/>
      <x:sheetName val="문자열1(예제)"/>
      <x:sheetName val="문자열1(결과)"/>
      <x:sheetName val="문자열2(예제)"/>
      <x:sheetName val="문자열2(결과)"/>
      <x:sheetName val="수학1(예제)"/>
      <x:sheetName val="수학1(결과)"/>
      <x:sheetName val="수학2(예제)"/>
      <x:sheetName val="수학2(결과)"/>
      <x:sheetName val="재무(예제)"/>
      <x:sheetName val="재무(결과)"/>
      <x:sheetName val="통계1(예제)"/>
      <x:sheetName val="통계1(결과)"/>
      <x:sheetName val="통계2(예제)"/>
      <x:sheetName val="통계2(결과)"/>
      <x:sheetName val="찾기1(예제)"/>
      <x:sheetName val="찾기1(결과)"/>
      <x:sheetName val="찾기2(예제)"/>
      <x:sheetName val="찾기2(결과)"/>
      <x:sheetName val="찾기3(예제)"/>
      <x:sheetName val="찾기3(결과)"/>
      <x:sheetName val="정보(예제)"/>
      <x:sheetName val="정보(결과)"/>
      <x:sheetName val="실습1(예제)"/>
      <x:sheetName val="실습1(결과)"/>
      <x:sheetName val="배열수식(예제)"/>
      <x:sheetName val="배열수식(결과)"/>
      <x:sheetName val="배열1(예제)"/>
      <x:sheetName val="배열1(결과)"/>
      <x:sheetName val="배열2(예제)"/>
      <x:sheetName val="배열2(결과)"/>
      <x:sheetName val="배열3(예제)"/>
      <x:sheetName val="배열3(결과)"/>
      <x:sheetName val="사용자정의(예제)"/>
      <x:sheetName val="사용자정의(결과)"/>
      <x:sheetName val="피벗테이블-1"/>
      <x:sheetName val="피벗테이블-1(정답)"/>
      <x:sheetName val="피벗테이블-2"/>
      <x:sheetName val="통합1(예제)"/>
      <x:sheetName val="통합1(예제) (결과)"/>
      <x:sheetName val="통합2(예제)"/>
      <x:sheetName val="통합3(예제)"/>
      <x:sheetName val="통합2(결과)"/>
      <x:sheetName val="정렬1(예제) "/>
      <x:sheetName val="정렬1(결과)"/>
      <x:sheetName val="정렬2(예제)"/>
      <x:sheetName val="정렬2(결과)"/>
      <x:sheetName val="부분합1(예제)"/>
      <x:sheetName val="부분합1(결과)"/>
      <x:sheetName val="부분합2(예제)"/>
      <x:sheetName val="부분합2(결과)"/>
      <x:sheetName val="데이터표1(예제)"/>
      <x:sheetName val="데이터표1(예제)_결과"/>
      <x:sheetName val="데이터표2(예제)"/>
      <x:sheetName val="데이터표2(결과)"/>
      <x:sheetName val="목표값1(예제)"/>
      <x:sheetName val="목표값1(결과)"/>
      <x:sheetName val="목표값2(예제) "/>
      <x:sheetName val="목표값2(결과)"/>
      <x:sheetName val="시나리오1(예제)"/>
      <x:sheetName val="시나리오1(결과)"/>
      <x:sheetName val="시나리오2(예제)"/>
      <x:sheetName val="시나리오2(결과)"/>
      <x:sheetName val="분석작업_시나리오"/>
      <x:sheetName val="매크로1(예제)"/>
      <x:sheetName val="매크로1(결과)"/>
      <x:sheetName val="매크로2(예제)"/>
      <x:sheetName val="매크로2(결과)"/>
      <x:sheetName val="차트1(예제)"/>
      <x:sheetName val="차트1(결과)"/>
      <x:sheetName val="차트2(예제)"/>
      <x:sheetName val="차트2(결과)"/>
      <x:sheetName val="차트3(예제)"/>
      <x:sheetName val="차트3(결과)"/>
      <x:sheetName val="차트"/>
      <x:sheetName val="사원현황(예제)"/>
      <x:sheetName val="수강등록(예제)"/>
      <x:sheetName val="조회(예제)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  <x:sheetData sheetId="29" refreshError="0"/>
      <x:sheetData sheetId="30" refreshError="0"/>
      <x:sheetData sheetId="31" refreshError="0"/>
      <x:sheetData sheetId="32" refreshError="0"/>
      <x:sheetData sheetId="33" refreshError="0"/>
      <x:sheetData sheetId="34" refreshError="0"/>
      <x:sheetData sheetId="35" refreshError="0"/>
      <x:sheetData sheetId="36" refreshError="0"/>
      <x:sheetData sheetId="37" refreshError="0"/>
      <x:sheetData sheetId="38" refreshError="0"/>
      <x:sheetData sheetId="39" refreshError="0"/>
      <x:sheetData sheetId="40" refreshError="0"/>
      <x:sheetData sheetId="41" refreshError="0"/>
      <x:sheetData sheetId="42" refreshError="0"/>
      <x:sheetData sheetId="43" refreshError="0"/>
      <x:sheetData sheetId="44" refreshError="0"/>
      <x:sheetData sheetId="45" refreshError="0"/>
      <x:sheetData sheetId="46" refreshError="0"/>
      <x:sheetData sheetId="47" refreshError="0"/>
      <x:sheetData sheetId="48" refreshError="0"/>
      <x:sheetData sheetId="49" refreshError="0"/>
      <x:sheetData sheetId="50" refreshError="0"/>
      <x:sheetData sheetId="51" refreshError="0"/>
      <x:sheetData sheetId="52" refreshError="0"/>
      <x:sheetData sheetId="53" refreshError="0"/>
      <x:sheetData sheetId="54" refreshError="0"/>
      <x:sheetData sheetId="55" refreshError="0"/>
      <x:sheetData sheetId="56" refreshError="0"/>
      <x:sheetData sheetId="57" refreshError="0"/>
      <x:sheetData sheetId="58" refreshError="0"/>
      <x:sheetData sheetId="59" refreshError="0"/>
      <x:sheetData sheetId="60" refreshError="0"/>
      <x:sheetData sheetId="61" refreshError="0"/>
      <x:sheetData sheetId="62" refreshError="0"/>
      <x:sheetData sheetId="63" refreshError="0"/>
      <x:sheetData sheetId="64" refreshError="0"/>
      <x:sheetData sheetId="65" refreshError="0"/>
      <x:sheetData sheetId="66" refreshError="0"/>
      <x:sheetData sheetId="67" refreshError="0"/>
      <x:sheetData sheetId="68" refreshError="0"/>
      <x:sheetData sheetId="69" refreshError="0"/>
      <x:sheetData sheetId="70" refreshError="0"/>
      <x:sheetData sheetId="71" refreshError="0"/>
      <x:sheetData sheetId="72" refreshError="0"/>
      <x:sheetData sheetId="73" refreshError="0"/>
      <x:sheetData sheetId="74" refreshError="0"/>
      <x:sheetData sheetId="75" refreshError="0"/>
      <x:sheetData sheetId="76" refreshError="0"/>
      <x:sheetData sheetId="77" refreshError="0"/>
      <x:sheetData sheetId="78" refreshError="0"/>
      <x:sheetData sheetId="79" refreshError="0"/>
      <x:sheetData sheetId="80" refreshError="0"/>
      <x:sheetData sheetId="81" refreshError="0"/>
      <x:sheetData sheetId="82" refreshError="0"/>
      <x:sheetData sheetId="83" refreshError="0"/>
      <x:sheetData sheetId="84" refreshError="0"/>
      <x:sheetData sheetId="85" refreshError="0"/>
      <x:sheetData sheetId="86" refreshError="0"/>
      <x:sheetData sheetId="87" refreshError="0"/>
      <x:sheetData sheetId="88" refreshError="0"/>
      <x:sheetData sheetId="89" refreshError="0"/>
      <x:sheetData sheetId="90" refreshError="0"/>
      <x:sheetData sheetId="91" refreshError="0"/>
      <x:sheetData sheetId="92" refreshError="0"/>
      <x:sheetData sheetId="93" refreshError="0"/>
      <x:sheetData sheetId="94" refreshError="0"/>
      <x:sheetData sheetId="95" refreshError="0"/>
      <x:sheetData sheetId="96" refreshError="0"/>
      <x:sheetData sheetId="97" refreshError="0"/>
      <x:sheetData sheetId="98" refreshError="0"/>
      <x:sheetData sheetId="99" refreshError="0"/>
      <x:sheetData sheetId="100" refreshError="0"/>
      <x:sheetData sheetId="101" refreshError="0"/>
      <x:sheetData sheetId="102" refreshError="0"/>
      <x:sheetData sheetId="103" refreshError="0"/>
      <x:sheetData sheetId="104" refreshError="0"/>
      <x:sheetData sheetId="105" refreshError="0"/>
      <x:sheetData sheetId="106" refreshError="0"/>
      <x:sheetData sheetId="107" refreshError="0"/>
      <x:sheetData sheetId="108" refreshError="0"/>
      <x:sheetData sheetId="109" refreshError="0"/>
      <x:sheetData sheetId="110" refreshError="0"/>
      <x:sheetData sheetId="111" refreshError="0"/>
      <x:sheetData sheetId="112" refreshError="0"/>
      <x:sheetData sheetId="113" refreshError="0"/>
      <x:sheetData sheetId="114" refreshError="0"/>
      <x:sheetData sheetId="115" refreshError="0"/>
      <x:sheetData sheetId="116" refreshError="0"/>
      <x:sheetData sheetId="117" refreshError="0"/>
      <x:sheetData sheetId="118" refreshError="0"/>
      <x:sheetData sheetId="119" refreshError="0"/>
      <x:sheetData sheetId="120" refreshError="0"/>
      <x:sheetData sheetId="121" refreshError="0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입력"/>
      <x:sheetName val="입력(결과)"/>
      <x:sheetName val="서식"/>
      <x:sheetName val="서식(결과)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4"/>
  <x:dimension ref="B2:R37"/>
  <x:sheetViews>
    <x:sheetView showGridLines="0" topLeftCell="A1" zoomScale="115" zoomScaleNormal="115" zoomScaleSheetLayoutView="75" workbookViewId="0">
      <x:selection activeCell="S20" activeCellId="0" sqref="S20:S20"/>
    </x:sheetView>
  </x:sheetViews>
  <x:sheetFormatPr defaultColWidth="9" defaultRowHeight="13.55000000000000071054"/>
  <x:cols>
    <x:col min="1" max="1" width="1.625" style="1" customWidth="1"/>
    <x:col min="2" max="2" width="7.75" style="1" bestFit="1" customWidth="1"/>
    <x:col min="3" max="3" width="9.4375" style="1" bestFit="1" customWidth="1"/>
    <x:col min="4" max="6" width="9.75" style="1" customWidth="1"/>
    <x:col min="7" max="9" width="9.375" style="1" customWidth="1"/>
    <x:col min="10" max="10" width="2.0625" style="1" customWidth="1"/>
    <x:col min="11" max="11" width="9" style="1"/>
    <x:col min="12" max="16" width="6.75" style="1" customWidth="1"/>
    <x:col min="17" max="259" width="9" style="1"/>
    <x:col min="260" max="260" width="14.375" style="1" customWidth="1"/>
    <x:col min="261" max="261" width="9" style="1"/>
    <x:col min="262" max="262" width="11" style="1" customWidth="1"/>
    <x:col min="263" max="515" width="9" style="1"/>
    <x:col min="516" max="516" width="14.375" style="1" customWidth="1"/>
    <x:col min="517" max="517" width="9" style="1"/>
    <x:col min="518" max="518" width="11" style="1" customWidth="1"/>
    <x:col min="519" max="771" width="9" style="1"/>
    <x:col min="772" max="772" width="14.375" style="1" customWidth="1"/>
    <x:col min="773" max="773" width="9" style="1"/>
    <x:col min="774" max="774" width="11" style="1" customWidth="1"/>
    <x:col min="775" max="1027" width="9" style="1"/>
    <x:col min="1028" max="1028" width="14.375" style="1" customWidth="1"/>
    <x:col min="1029" max="1029" width="9" style="1"/>
    <x:col min="1030" max="1030" width="11" style="1" customWidth="1"/>
    <x:col min="1031" max="1283" width="9" style="1"/>
    <x:col min="1284" max="1284" width="14.375" style="1" customWidth="1"/>
    <x:col min="1285" max="1285" width="9" style="1"/>
    <x:col min="1286" max="1286" width="11" style="1" customWidth="1"/>
    <x:col min="1287" max="1539" width="9" style="1"/>
    <x:col min="1540" max="1540" width="14.375" style="1" customWidth="1"/>
    <x:col min="1541" max="1541" width="9" style="1"/>
    <x:col min="1542" max="1542" width="11" style="1" customWidth="1"/>
    <x:col min="1543" max="1795" width="9" style="1"/>
    <x:col min="1796" max="1796" width="14.375" style="1" customWidth="1"/>
    <x:col min="1797" max="1797" width="9" style="1"/>
    <x:col min="1798" max="1798" width="11" style="1" customWidth="1"/>
    <x:col min="1799" max="2051" width="9" style="1"/>
    <x:col min="2052" max="2052" width="14.375" style="1" customWidth="1"/>
    <x:col min="2053" max="2053" width="9" style="1"/>
    <x:col min="2054" max="2054" width="11" style="1" customWidth="1"/>
    <x:col min="2055" max="2307" width="9" style="1"/>
    <x:col min="2308" max="2308" width="14.375" style="1" customWidth="1"/>
    <x:col min="2309" max="2309" width="9" style="1"/>
    <x:col min="2310" max="2310" width="11" style="1" customWidth="1"/>
    <x:col min="2311" max="2563" width="9" style="1"/>
    <x:col min="2564" max="2564" width="14.375" style="1" customWidth="1"/>
    <x:col min="2565" max="2565" width="9" style="1"/>
    <x:col min="2566" max="2566" width="11" style="1" customWidth="1"/>
    <x:col min="2567" max="2819" width="9" style="1"/>
    <x:col min="2820" max="2820" width="14.375" style="1" customWidth="1"/>
    <x:col min="2821" max="2821" width="9" style="1"/>
    <x:col min="2822" max="2822" width="11" style="1" customWidth="1"/>
    <x:col min="2823" max="3075" width="9" style="1"/>
    <x:col min="3076" max="3076" width="14.375" style="1" customWidth="1"/>
    <x:col min="3077" max="3077" width="9" style="1"/>
    <x:col min="3078" max="3078" width="11" style="1" customWidth="1"/>
    <x:col min="3079" max="3331" width="9" style="1"/>
    <x:col min="3332" max="3332" width="14.375" style="1" customWidth="1"/>
    <x:col min="3333" max="3333" width="9" style="1"/>
    <x:col min="3334" max="3334" width="11" style="1" customWidth="1"/>
    <x:col min="3335" max="3587" width="9" style="1"/>
    <x:col min="3588" max="3588" width="14.375" style="1" customWidth="1"/>
    <x:col min="3589" max="3589" width="9" style="1"/>
    <x:col min="3590" max="3590" width="11" style="1" customWidth="1"/>
    <x:col min="3591" max="3843" width="9" style="1"/>
    <x:col min="3844" max="3844" width="14.375" style="1" customWidth="1"/>
    <x:col min="3845" max="3845" width="9" style="1"/>
    <x:col min="3846" max="3846" width="11" style="1" customWidth="1"/>
    <x:col min="3847" max="4099" width="9" style="1"/>
    <x:col min="4100" max="4100" width="14.375" style="1" customWidth="1"/>
    <x:col min="4101" max="4101" width="9" style="1"/>
    <x:col min="4102" max="4102" width="11" style="1" customWidth="1"/>
    <x:col min="4103" max="4355" width="9" style="1"/>
    <x:col min="4356" max="4356" width="14.375" style="1" customWidth="1"/>
    <x:col min="4357" max="4357" width="9" style="1"/>
    <x:col min="4358" max="4358" width="11" style="1" customWidth="1"/>
    <x:col min="4359" max="4611" width="9" style="1"/>
    <x:col min="4612" max="4612" width="14.375" style="1" customWidth="1"/>
    <x:col min="4613" max="4613" width="9" style="1"/>
    <x:col min="4614" max="4614" width="11" style="1" customWidth="1"/>
    <x:col min="4615" max="4867" width="9" style="1"/>
    <x:col min="4868" max="4868" width="14.375" style="1" customWidth="1"/>
    <x:col min="4869" max="4869" width="9" style="1"/>
    <x:col min="4870" max="4870" width="11" style="1" customWidth="1"/>
    <x:col min="4871" max="5123" width="9" style="1"/>
    <x:col min="5124" max="5124" width="14.375" style="1" customWidth="1"/>
    <x:col min="5125" max="5125" width="9" style="1"/>
    <x:col min="5126" max="5126" width="11" style="1" customWidth="1"/>
    <x:col min="5127" max="5379" width="9" style="1"/>
    <x:col min="5380" max="5380" width="14.375" style="1" customWidth="1"/>
    <x:col min="5381" max="5381" width="9" style="1"/>
    <x:col min="5382" max="5382" width="11" style="1" customWidth="1"/>
    <x:col min="5383" max="5635" width="9" style="1"/>
    <x:col min="5636" max="5636" width="14.375" style="1" customWidth="1"/>
    <x:col min="5637" max="5637" width="9" style="1"/>
    <x:col min="5638" max="5638" width="11" style="1" customWidth="1"/>
    <x:col min="5639" max="5891" width="9" style="1"/>
    <x:col min="5892" max="5892" width="14.375" style="1" customWidth="1"/>
    <x:col min="5893" max="5893" width="9" style="1"/>
    <x:col min="5894" max="5894" width="11" style="1" customWidth="1"/>
    <x:col min="5895" max="6147" width="9" style="1"/>
    <x:col min="6148" max="6148" width="14.375" style="1" customWidth="1"/>
    <x:col min="6149" max="6149" width="9" style="1"/>
    <x:col min="6150" max="6150" width="11" style="1" customWidth="1"/>
    <x:col min="6151" max="6403" width="9" style="1"/>
    <x:col min="6404" max="6404" width="14.375" style="1" customWidth="1"/>
    <x:col min="6405" max="6405" width="9" style="1"/>
    <x:col min="6406" max="6406" width="11" style="1" customWidth="1"/>
    <x:col min="6407" max="6659" width="9" style="1"/>
    <x:col min="6660" max="6660" width="14.375" style="1" customWidth="1"/>
    <x:col min="6661" max="6661" width="9" style="1"/>
    <x:col min="6662" max="6662" width="11" style="1" customWidth="1"/>
    <x:col min="6663" max="6915" width="9" style="1"/>
    <x:col min="6916" max="6916" width="14.375" style="1" customWidth="1"/>
    <x:col min="6917" max="6917" width="9" style="1"/>
    <x:col min="6918" max="6918" width="11" style="1" customWidth="1"/>
    <x:col min="6919" max="7171" width="9" style="1"/>
    <x:col min="7172" max="7172" width="14.375" style="1" customWidth="1"/>
    <x:col min="7173" max="7173" width="9" style="1"/>
    <x:col min="7174" max="7174" width="11" style="1" customWidth="1"/>
    <x:col min="7175" max="7427" width="9" style="1"/>
    <x:col min="7428" max="7428" width="14.375" style="1" customWidth="1"/>
    <x:col min="7429" max="7429" width="9" style="1"/>
    <x:col min="7430" max="7430" width="11" style="1" customWidth="1"/>
    <x:col min="7431" max="7683" width="9" style="1"/>
    <x:col min="7684" max="7684" width="14.375" style="1" customWidth="1"/>
    <x:col min="7685" max="7685" width="9" style="1"/>
    <x:col min="7686" max="7686" width="11" style="1" customWidth="1"/>
    <x:col min="7687" max="7939" width="9" style="1"/>
    <x:col min="7940" max="7940" width="14.375" style="1" customWidth="1"/>
    <x:col min="7941" max="7941" width="9" style="1"/>
    <x:col min="7942" max="7942" width="11" style="1" customWidth="1"/>
    <x:col min="7943" max="8195" width="9" style="1"/>
    <x:col min="8196" max="8196" width="14.375" style="1" customWidth="1"/>
    <x:col min="8197" max="8197" width="9" style="1"/>
    <x:col min="8198" max="8198" width="11" style="1" customWidth="1"/>
    <x:col min="8199" max="8451" width="9" style="1"/>
    <x:col min="8452" max="8452" width="14.375" style="1" customWidth="1"/>
    <x:col min="8453" max="8453" width="9" style="1"/>
    <x:col min="8454" max="8454" width="11" style="1" customWidth="1"/>
    <x:col min="8455" max="8707" width="9" style="1"/>
    <x:col min="8708" max="8708" width="14.375" style="1" customWidth="1"/>
    <x:col min="8709" max="8709" width="9" style="1"/>
    <x:col min="8710" max="8710" width="11" style="1" customWidth="1"/>
    <x:col min="8711" max="8963" width="9" style="1"/>
    <x:col min="8964" max="8964" width="14.375" style="1" customWidth="1"/>
    <x:col min="8965" max="8965" width="9" style="1"/>
    <x:col min="8966" max="8966" width="11" style="1" customWidth="1"/>
    <x:col min="8967" max="9219" width="9" style="1"/>
    <x:col min="9220" max="9220" width="14.375" style="1" customWidth="1"/>
    <x:col min="9221" max="9221" width="9" style="1"/>
    <x:col min="9222" max="9222" width="11" style="1" customWidth="1"/>
    <x:col min="9223" max="9475" width="9" style="1"/>
    <x:col min="9476" max="9476" width="14.375" style="1" customWidth="1"/>
    <x:col min="9477" max="9477" width="9" style="1"/>
    <x:col min="9478" max="9478" width="11" style="1" customWidth="1"/>
    <x:col min="9479" max="9731" width="9" style="1"/>
    <x:col min="9732" max="9732" width="14.375" style="1" customWidth="1"/>
    <x:col min="9733" max="9733" width="9" style="1"/>
    <x:col min="9734" max="9734" width="11" style="1" customWidth="1"/>
    <x:col min="9735" max="9987" width="9" style="1"/>
    <x:col min="9988" max="9988" width="14.375" style="1" customWidth="1"/>
    <x:col min="9989" max="9989" width="9" style="1"/>
    <x:col min="9990" max="9990" width="11" style="1" customWidth="1"/>
    <x:col min="9991" max="10243" width="9" style="1"/>
    <x:col min="10244" max="10244" width="14.375" style="1" customWidth="1"/>
    <x:col min="10245" max="10245" width="9" style="1"/>
    <x:col min="10246" max="10246" width="11" style="1" customWidth="1"/>
    <x:col min="10247" max="10499" width="9" style="1"/>
    <x:col min="10500" max="10500" width="14.375" style="1" customWidth="1"/>
    <x:col min="10501" max="10501" width="9" style="1"/>
    <x:col min="10502" max="10502" width="11" style="1" customWidth="1"/>
    <x:col min="10503" max="10755" width="9" style="1"/>
    <x:col min="10756" max="10756" width="14.375" style="1" customWidth="1"/>
    <x:col min="10757" max="10757" width="9" style="1"/>
    <x:col min="10758" max="10758" width="11" style="1" customWidth="1"/>
    <x:col min="10759" max="11011" width="9" style="1"/>
    <x:col min="11012" max="11012" width="14.375" style="1" customWidth="1"/>
    <x:col min="11013" max="11013" width="9" style="1"/>
    <x:col min="11014" max="11014" width="11" style="1" customWidth="1"/>
    <x:col min="11015" max="11267" width="9" style="1"/>
    <x:col min="11268" max="11268" width="14.375" style="1" customWidth="1"/>
    <x:col min="11269" max="11269" width="9" style="1"/>
    <x:col min="11270" max="11270" width="11" style="1" customWidth="1"/>
    <x:col min="11271" max="11523" width="9" style="1"/>
    <x:col min="11524" max="11524" width="14.375" style="1" customWidth="1"/>
    <x:col min="11525" max="11525" width="9" style="1"/>
    <x:col min="11526" max="11526" width="11" style="1" customWidth="1"/>
    <x:col min="11527" max="11779" width="9" style="1"/>
    <x:col min="11780" max="11780" width="14.375" style="1" customWidth="1"/>
    <x:col min="11781" max="11781" width="9" style="1"/>
    <x:col min="11782" max="11782" width="11" style="1" customWidth="1"/>
    <x:col min="11783" max="12035" width="9" style="1"/>
    <x:col min="12036" max="12036" width="14.375" style="1" customWidth="1"/>
    <x:col min="12037" max="12037" width="9" style="1"/>
    <x:col min="12038" max="12038" width="11" style="1" customWidth="1"/>
    <x:col min="12039" max="12291" width="9" style="1"/>
    <x:col min="12292" max="12292" width="14.375" style="1" customWidth="1"/>
    <x:col min="12293" max="12293" width="9" style="1"/>
    <x:col min="12294" max="12294" width="11" style="1" customWidth="1"/>
    <x:col min="12295" max="12547" width="9" style="1"/>
    <x:col min="12548" max="12548" width="14.375" style="1" customWidth="1"/>
    <x:col min="12549" max="12549" width="9" style="1"/>
    <x:col min="12550" max="12550" width="11" style="1" customWidth="1"/>
    <x:col min="12551" max="12803" width="9" style="1"/>
    <x:col min="12804" max="12804" width="14.375" style="1" customWidth="1"/>
    <x:col min="12805" max="12805" width="9" style="1"/>
    <x:col min="12806" max="12806" width="11" style="1" customWidth="1"/>
    <x:col min="12807" max="13059" width="9" style="1"/>
    <x:col min="13060" max="13060" width="14.375" style="1" customWidth="1"/>
    <x:col min="13061" max="13061" width="9" style="1"/>
    <x:col min="13062" max="13062" width="11" style="1" customWidth="1"/>
    <x:col min="13063" max="13315" width="9" style="1"/>
    <x:col min="13316" max="13316" width="14.375" style="1" customWidth="1"/>
    <x:col min="13317" max="13317" width="9" style="1"/>
    <x:col min="13318" max="13318" width="11" style="1" customWidth="1"/>
    <x:col min="13319" max="13571" width="9" style="1"/>
    <x:col min="13572" max="13572" width="14.375" style="1" customWidth="1"/>
    <x:col min="13573" max="13573" width="9" style="1"/>
    <x:col min="13574" max="13574" width="11" style="1" customWidth="1"/>
    <x:col min="13575" max="13827" width="9" style="1"/>
    <x:col min="13828" max="13828" width="14.375" style="1" customWidth="1"/>
    <x:col min="13829" max="13829" width="9" style="1"/>
    <x:col min="13830" max="13830" width="11" style="1" customWidth="1"/>
    <x:col min="13831" max="14083" width="9" style="1"/>
    <x:col min="14084" max="14084" width="14.375" style="1" customWidth="1"/>
    <x:col min="14085" max="14085" width="9" style="1"/>
    <x:col min="14086" max="14086" width="11" style="1" customWidth="1"/>
    <x:col min="14087" max="14339" width="9" style="1"/>
    <x:col min="14340" max="14340" width="14.375" style="1" customWidth="1"/>
    <x:col min="14341" max="14341" width="9" style="1"/>
    <x:col min="14342" max="14342" width="11" style="1" customWidth="1"/>
    <x:col min="14343" max="14595" width="9" style="1"/>
    <x:col min="14596" max="14596" width="14.375" style="1" customWidth="1"/>
    <x:col min="14597" max="14597" width="9" style="1"/>
    <x:col min="14598" max="14598" width="11" style="1" customWidth="1"/>
    <x:col min="14599" max="14851" width="9" style="1"/>
    <x:col min="14852" max="14852" width="14.375" style="1" customWidth="1"/>
    <x:col min="14853" max="14853" width="9" style="1"/>
    <x:col min="14854" max="14854" width="11" style="1" customWidth="1"/>
    <x:col min="14855" max="15107" width="9" style="1"/>
    <x:col min="15108" max="15108" width="14.375" style="1" customWidth="1"/>
    <x:col min="15109" max="15109" width="9" style="1"/>
    <x:col min="15110" max="15110" width="11" style="1" customWidth="1"/>
    <x:col min="15111" max="15363" width="9" style="1"/>
    <x:col min="15364" max="15364" width="14.375" style="1" customWidth="1"/>
    <x:col min="15365" max="15365" width="9" style="1"/>
    <x:col min="15366" max="15366" width="11" style="1" customWidth="1"/>
    <x:col min="15367" max="15619" width="9" style="1"/>
    <x:col min="15620" max="15620" width="14.375" style="1" customWidth="1"/>
    <x:col min="15621" max="15621" width="9" style="1"/>
    <x:col min="15622" max="15622" width="11" style="1" customWidth="1"/>
    <x:col min="15623" max="15875" width="9" style="1"/>
    <x:col min="15876" max="15876" width="14.375" style="1" customWidth="1"/>
    <x:col min="15877" max="15877" width="9" style="1"/>
    <x:col min="15878" max="15878" width="11" style="1" customWidth="1"/>
    <x:col min="15879" max="16131" width="9" style="1"/>
    <x:col min="16132" max="16132" width="14.375" style="1" customWidth="1"/>
    <x:col min="16133" max="16133" width="9" style="1"/>
    <x:col min="16134" max="16134" width="11" style="1" customWidth="1"/>
    <x:col min="16135" max="16384" width="9" style="1"/>
  </x:cols>
  <x:sheetData>
    <x:row r="1" ht="9" customHeight="1"/>
    <x:row r="2" spans="2:9" ht="29.25" customHeight="1">
      <x:c r="B2" s="218" t="s">
        <x:v>67</x:v>
      </x:c>
      <x:c r="C2" s="219"/>
      <x:c r="D2" s="220" t="s">
        <x:v>19</x:v>
      </x:c>
      <x:c r="E2" s="220"/>
      <x:c r="F2" s="220"/>
      <x:c r="G2" s="220"/>
      <x:c r="H2" s="220"/>
      <x:c r="I2" s="221"/>
    </x:row>
    <x:row r="3" spans="2:9" ht="9.75" customHeight="1">
      <x:c r="B3" s="2"/>
      <x:c r="C3" s="2"/>
      <x:c r="D3" s="3"/>
      <x:c r="E3" s="3"/>
      <x:c r="F3" s="3"/>
      <x:c r="G3" s="3"/>
      <x:c r="H3" s="3"/>
      <x:c r="I3" s="3"/>
    </x:row>
    <x:row r="4" spans="2:18" ht="22.89999999999999857891" customHeight="1">
      <x:c r="B4" s="191" t="s">
        <x:v>417</x:v>
      </x:c>
      <x:c r="C4" s="191"/>
      <x:c r="D4" s="191"/>
      <x:c r="E4" s="191"/>
      <x:c r="F4" s="191"/>
      <x:c r="G4" s="191"/>
      <x:c r="H4" s="191"/>
      <x:c r="I4" s="191"/>
      <x:c r="K4" s="191" t="s">
        <x:v>37</x:v>
      </x:c>
      <x:c r="L4" s="191"/>
      <x:c r="M4" s="191"/>
      <x:c r="N4" s="191"/>
      <x:c r="O4" s="191"/>
      <x:c r="P4" s="191"/>
      <x:c r="Q4" s="191"/>
      <x:c r="R4" s="191"/>
    </x:row>
    <x:row r="5" spans="2:9" ht="10.5" customHeight="1">
      <x:c r="B5" s="4"/>
      <x:c r="C5" s="4"/>
      <x:c r="D5" s="4"/>
      <x:c r="E5" s="4"/>
      <x:c r="F5" s="4"/>
      <x:c r="G5" s="5"/>
      <x:c r="H5" s="5"/>
      <x:c r="I5" s="5"/>
    </x:row>
    <x:row r="6" spans="2:11" ht="15.75" customHeight="1">
      <x:c r="B6" s="1" t="s">
        <x:v>87</x:v>
      </x:c>
      <x:c r="G6" s="6" t="s">
        <x:v>63</x:v>
      </x:c>
      <x:c r="H6" s="194"/>
      <x:c r="I6" s="194"/>
      <x:c r="K6" s="1" t="s">
        <x:v>62</x:v>
      </x:c>
    </x:row>
    <x:row r="7" spans="2:18" ht="15.75" customHeight="1">
      <x:c r="B7" s="121" t="s">
        <x:v>253</x:v>
      </x:c>
      <x:c r="C7" s="195" t="s">
        <x:v>232</x:v>
      </x:c>
      <x:c r="D7" s="195"/>
      <x:c r="E7" s="195"/>
      <x:c r="F7" s="195"/>
      <x:c r="G7" s="195" t="s">
        <x:v>233</x:v>
      </x:c>
      <x:c r="H7" s="195"/>
      <x:c r="I7" s="201"/>
      <x:c r="K7" s="121" t="s">
        <x:v>231</x:v>
      </x:c>
      <x:c r="L7" s="123" t="s">
        <x:v>259</x:v>
      </x:c>
      <x:c r="M7" s="123" t="s">
        <x:v>235</x:v>
      </x:c>
      <x:c r="N7" s="123" t="s">
        <x:v>254</x:v>
      </x:c>
      <x:c r="O7" s="123" t="s">
        <x:v>268</x:v>
      </x:c>
      <x:c r="P7" s="123" t="s">
        <x:v>257</x:v>
      </x:c>
      <x:c r="Q7" s="123" t="s">
        <x:v>90</x:v>
      </x:c>
      <x:c r="R7" s="124" t="s">
        <x:v>60</x:v>
      </x:c>
    </x:row>
    <x:row r="8" spans="2:18" ht="15.75" customHeight="1">
      <x:c r="B8" s="7" t="s">
        <x:v>234</x:v>
      </x:c>
      <x:c r="C8" s="8" t="s">
        <x:v>230</x:v>
      </x:c>
      <x:c r="D8" s="8" t="s">
        <x:v>250</x:v>
      </x:c>
      <x:c r="E8" s="8" t="s">
        <x:v>240</x:v>
      </x:c>
      <x:c r="F8" s="8" t="s">
        <x:v>74</x:v>
      </x:c>
      <x:c r="G8" s="8" t="s">
        <x:v>258</x:v>
      </x:c>
      <x:c r="H8" s="8" t="s">
        <x:v>245</x:v>
      </x:c>
      <x:c r="I8" s="9" t="s">
        <x:v>228</x:v>
      </x:c>
      <x:c r="K8" s="10" t="s">
        <x:v>237</x:v>
      </x:c>
      <x:c r="L8" s="11" t="s">
        <x:v>286</x:v>
      </x:c>
      <x:c r="M8" s="11" t="s">
        <x:v>286</x:v>
      </x:c>
      <x:c r="N8" s="11" t="s">
        <x:v>286</x:v>
      </x:c>
      <x:c r="O8" s="11" t="s">
        <x:v>286</x:v>
      </x:c>
      <x:c r="P8" s="11" t="s">
        <x:v>286</x:v>
      </x:c>
      <x:c r="Q8" s="12">
        <x:f>COUNTA(L8:P8)</x:f>
        <x:v>5</x:v>
      </x:c>
      <x:c r="R8" s="13">
        <x:f>COUNTBLANK(L8:P8)</x:f>
        <x:v>0</x:v>
      </x:c>
    </x:row>
    <x:row r="9" spans="2:18" ht="15.75" customHeight="1">
      <x:c r="B9" s="7">
        <x:v>2001</x:v>
      </x:c>
      <x:c r="C9" s="8" t="s">
        <x:v>267</x:v>
      </x:c>
      <x:c r="D9" s="8">
        <x:v>69</x:v>
      </x:c>
      <x:c r="E9" s="8">
        <x:v>32</x:v>
      </x:c>
      <x:c r="F9" s="8">
        <x:v>40</x:v>
      </x:c>
      <x:c r="G9" s="14">
        <x:f>SUM(D9:F9)</x:f>
        <x:v>141</x:v>
      </x:c>
      <x:c r="H9" s="15">
        <x:f>AVERAGE(D9:F9)</x:f>
        <x:v>47</x:v>
      </x:c>
      <x:c r="I9" s="16">
        <x:f>_xlfn.RANK.EQ(H9,$H$9:$H$18,0)</x:f>
        <x:v>10</x:v>
      </x:c>
      <x:c r="K9" s="10" t="s">
        <x:v>252</x:v>
      </x:c>
      <x:c r="L9" s="11"/>
      <x:c r="M9" s="11" t="s">
        <x:v>286</x:v>
      </x:c>
      <x:c r="N9" s="11" t="s">
        <x:v>286</x:v>
      </x:c>
      <x:c r="O9" s="11" t="s">
        <x:v>286</x:v>
      </x:c>
      <x:c r="P9" s="11" t="s">
        <x:v>286</x:v>
      </x:c>
      <x:c r="Q9" s="12">
        <x:f t="shared" ref="Q9:Q20" si="0">COUNTA(L9:P9)</x:f>
        <x:v>4</x:v>
      </x:c>
      <x:c r="R9" s="13">
        <x:f t="shared" ref="R9:R20" si="1">COUNTBLANK(L9:P9)</x:f>
        <x:v>1</x:v>
      </x:c>
    </x:row>
    <x:row r="10" spans="2:18" ht="15.75" customHeight="1">
      <x:c r="B10" s="7">
        <x:v>2002</x:v>
      </x:c>
      <x:c r="C10" s="8" t="s">
        <x:v>287</x:v>
      </x:c>
      <x:c r="D10" s="8">
        <x:v>70</x:v>
      </x:c>
      <x:c r="E10" s="8">
        <x:v>70</x:v>
      </x:c>
      <x:c r="F10" s="8">
        <x:v>60</x:v>
      </x:c>
      <x:c r="G10" s="14">
        <x:f t="shared" ref="G10:G18" si="2">SUM(D10:F10)</x:f>
        <x:v>200</x:v>
      </x:c>
      <x:c r="H10" s="15">
        <x:f t="shared" ref="H10:H18" si="3">AVERAGE(D10:F10)</x:f>
        <x:v>66.666666666666671</x:v>
      </x:c>
      <x:c r="I10" s="16">
        <x:f t="shared" ref="I10:I18" si="4">_xlfn.RANK.EQ(H10,$H$9:$H$18,0)</x:f>
        <x:v>6</x:v>
      </x:c>
      <x:c r="K10" s="10" t="s">
        <x:v>269</x:v>
      </x:c>
      <x:c r="L10" s="11" t="s">
        <x:v>286</x:v>
      </x:c>
      <x:c r="M10" s="11"/>
      <x:c r="N10" s="11"/>
      <x:c r="O10" s="11"/>
      <x:c r="P10" s="11" t="s">
        <x:v>286</x:v>
      </x:c>
      <x:c r="Q10" s="12">
        <x:f t="shared" si="0"/>
        <x:v>2</x:v>
      </x:c>
      <x:c r="R10" s="13">
        <x:f t="shared" si="1"/>
        <x:v>3</x:v>
      </x:c>
    </x:row>
    <x:row r="11" spans="2:18" ht="15.75" customHeight="1">
      <x:c r="B11" s="7">
        <x:v>2003</x:v>
      </x:c>
      <x:c r="C11" s="8" t="s">
        <x:v>246</x:v>
      </x:c>
      <x:c r="D11" s="8">
        <x:v>60</x:v>
      </x:c>
      <x:c r="E11" s="8">
        <x:v>76</x:v>
      </x:c>
      <x:c r="F11" s="8">
        <x:v>65</x:v>
      </x:c>
      <x:c r="G11" s="14">
        <x:f t="shared" si="2"/>
        <x:v>201</x:v>
      </x:c>
      <x:c r="H11" s="15">
        <x:f t="shared" si="3"/>
        <x:v>67</x:v>
      </x:c>
      <x:c r="I11" s="16">
        <x:f t="shared" si="4"/>
        <x:v>5</x:v>
      </x:c>
      <x:c r="K11" s="10" t="s">
        <x:v>238</x:v>
      </x:c>
      <x:c r="L11" s="11" t="s">
        <x:v>286</x:v>
      </x:c>
      <x:c r="M11" s="11" t="s">
        <x:v>286</x:v>
      </x:c>
      <x:c r="N11" s="11" t="s">
        <x:v>286</x:v>
      </x:c>
      <x:c r="O11" s="11" t="s">
        <x:v>286</x:v>
      </x:c>
      <x:c r="P11" s="11" t="s">
        <x:v>286</x:v>
      </x:c>
      <x:c r="Q11" s="12">
        <x:f t="shared" si="0"/>
        <x:v>5</x:v>
      </x:c>
      <x:c r="R11" s="13">
        <x:f t="shared" si="1"/>
        <x:v>0</x:v>
      </x:c>
    </x:row>
    <x:row r="12" spans="2:18" ht="15.75" customHeight="1">
      <x:c r="B12" s="7">
        <x:v>2004</x:v>
      </x:c>
      <x:c r="C12" s="8" t="s">
        <x:v>239</x:v>
      </x:c>
      <x:c r="D12" s="8">
        <x:v>50</x:v>
      </x:c>
      <x:c r="E12" s="8">
        <x:v>80</x:v>
      </x:c>
      <x:c r="F12" s="8">
        <x:v>60</x:v>
      </x:c>
      <x:c r="G12" s="14">
        <x:f t="shared" si="2"/>
        <x:v>190</x:v>
      </x:c>
      <x:c r="H12" s="15">
        <x:f t="shared" si="3"/>
        <x:v>63.333333333333336</x:v>
      </x:c>
      <x:c r="I12" s="16">
        <x:f t="shared" si="4"/>
        <x:v>7</x:v>
      </x:c>
      <x:c r="K12" s="10" t="s">
        <x:v>247</x:v>
      </x:c>
      <x:c r="L12" s="11" t="s">
        <x:v>286</x:v>
      </x:c>
      <x:c r="M12" s="11" t="s">
        <x:v>286</x:v>
      </x:c>
      <x:c r="N12" s="11"/>
      <x:c r="O12" s="11" t="s">
        <x:v>286</x:v>
      </x:c>
      <x:c r="P12" s="11"/>
      <x:c r="Q12" s="12">
        <x:f t="shared" si="0"/>
        <x:v>3</x:v>
      </x:c>
      <x:c r="R12" s="13">
        <x:f t="shared" si="1"/>
        <x:v>2</x:v>
      </x:c>
    </x:row>
    <x:row r="13" spans="2:18" ht="15.75" customHeight="1">
      <x:c r="B13" s="7">
        <x:v>2005</x:v>
      </x:c>
      <x:c r="C13" s="8" t="s">
        <x:v>256</x:v>
      </x:c>
      <x:c r="D13" s="8">
        <x:v>80</x:v>
      </x:c>
      <x:c r="E13" s="8">
        <x:v>60</x:v>
      </x:c>
      <x:c r="F13" s="8">
        <x:v>70</x:v>
      </x:c>
      <x:c r="G13" s="14">
        <x:f t="shared" si="2"/>
        <x:v>210</x:v>
      </x:c>
      <x:c r="H13" s="15">
        <x:f t="shared" si="3"/>
        <x:v>70</x:v>
      </x:c>
      <x:c r="I13" s="16">
        <x:f t="shared" si="4"/>
        <x:v>3</x:v>
      </x:c>
      <x:c r="K13" s="10" t="s">
        <x:v>251</x:v>
      </x:c>
      <x:c r="L13" s="11" t="s">
        <x:v>286</x:v>
      </x:c>
      <x:c r="M13" s="11" t="s">
        <x:v>286</x:v>
      </x:c>
      <x:c r="N13" s="11"/>
      <x:c r="O13" s="11" t="s">
        <x:v>286</x:v>
      </x:c>
      <x:c r="P13" s="11" t="s">
        <x:v>286</x:v>
      </x:c>
      <x:c r="Q13" s="12">
        <x:f t="shared" si="0"/>
        <x:v>4</x:v>
      </x:c>
      <x:c r="R13" s="13">
        <x:f t="shared" si="1"/>
        <x:v>1</x:v>
      </x:c>
    </x:row>
    <x:row r="14" spans="2:18" ht="15.75" customHeight="1">
      <x:c r="B14" s="7">
        <x:v>2006</x:v>
      </x:c>
      <x:c r="C14" s="8" t="s">
        <x:v>290</x:v>
      </x:c>
      <x:c r="D14" s="8">
        <x:v>90</x:v>
      </x:c>
      <x:c r="E14" s="8">
        <x:v>100</x:v>
      </x:c>
      <x:c r="F14" s="8">
        <x:v>93</x:v>
      </x:c>
      <x:c r="G14" s="14">
        <x:f t="shared" si="2"/>
        <x:v>283</x:v>
      </x:c>
      <x:c r="H14" s="15">
        <x:f t="shared" si="3"/>
        <x:v>94.333333333333329</x:v>
      </x:c>
      <x:c r="I14" s="16">
        <x:f t="shared" si="4"/>
        <x:v>1</x:v>
      </x:c>
      <x:c r="K14" s="10" t="s">
        <x:v>244</x:v>
      </x:c>
      <x:c r="L14" s="11" t="s">
        <x:v>286</x:v>
      </x:c>
      <x:c r="M14" s="11" t="s">
        <x:v>286</x:v>
      </x:c>
      <x:c r="N14" s="11" t="s">
        <x:v>286</x:v>
      </x:c>
      <x:c r="O14" s="11"/>
      <x:c r="P14" s="11" t="s">
        <x:v>286</x:v>
      </x:c>
      <x:c r="Q14" s="12">
        <x:f t="shared" si="0"/>
        <x:v>4</x:v>
      </x:c>
      <x:c r="R14" s="13">
        <x:f t="shared" si="1"/>
        <x:v>1</x:v>
      </x:c>
    </x:row>
    <x:row r="15" spans="2:18" ht="15.75" customHeight="1">
      <x:c r="B15" s="7">
        <x:v>2007</x:v>
      </x:c>
      <x:c r="C15" s="8" t="s">
        <x:v>277</x:v>
      </x:c>
      <x:c r="D15" s="8">
        <x:v>50</x:v>
      </x:c>
      <x:c r="E15" s="8">
        <x:v>83</x:v>
      </x:c>
      <x:c r="F15" s="8">
        <x:v>75</x:v>
      </x:c>
      <x:c r="G15" s="14">
        <x:f t="shared" si="2"/>
        <x:v>208</x:v>
      </x:c>
      <x:c r="H15" s="15">
        <x:f t="shared" si="3"/>
        <x:v>69.333333333333329</x:v>
      </x:c>
      <x:c r="I15" s="16">
        <x:f t="shared" si="4"/>
        <x:v>4</x:v>
      </x:c>
      <x:c r="K15" s="10" t="s">
        <x:v>261</x:v>
      </x:c>
      <x:c r="L15" s="11"/>
      <x:c r="M15" s="11" t="s">
        <x:v>286</x:v>
      </x:c>
      <x:c r="N15" s="11" t="s">
        <x:v>286</x:v>
      </x:c>
      <x:c r="O15" s="11"/>
      <x:c r="P15" s="11"/>
      <x:c r="Q15" s="12">
        <x:f t="shared" si="0"/>
        <x:v>2</x:v>
      </x:c>
      <x:c r="R15" s="13">
        <x:f t="shared" si="1"/>
        <x:v>3</x:v>
      </x:c>
    </x:row>
    <x:row r="16" spans="2:18" ht="15.75" customHeight="1">
      <x:c r="B16" s="7">
        <x:v>2008</x:v>
      </x:c>
      <x:c r="C16" s="8" t="s">
        <x:v>291</x:v>
      </x:c>
      <x:c r="D16" s="8">
        <x:v>60</x:v>
      </x:c>
      <x:c r="E16" s="8">
        <x:v>64</x:v>
      </x:c>
      <x:c r="F16" s="8">
        <x:v>64</x:v>
      </x:c>
      <x:c r="G16" s="14">
        <x:f t="shared" si="2"/>
        <x:v>188</x:v>
      </x:c>
      <x:c r="H16" s="15">
        <x:f t="shared" si="3"/>
        <x:v>62.666666666666664</x:v>
      </x:c>
      <x:c r="I16" s="16">
        <x:f t="shared" si="4"/>
        <x:v>9</x:v>
      </x:c>
      <x:c r="K16" s="10" t="s">
        <x:v>283</x:v>
      </x:c>
      <x:c r="L16" s="11" t="s">
        <x:v>286</x:v>
      </x:c>
      <x:c r="M16" s="11"/>
      <x:c r="N16" s="11" t="s">
        <x:v>286</x:v>
      </x:c>
      <x:c r="O16" s="11" t="s">
        <x:v>286</x:v>
      </x:c>
      <x:c r="P16" s="11" t="s">
        <x:v>286</x:v>
      </x:c>
      <x:c r="Q16" s="12">
        <x:f t="shared" si="0"/>
        <x:v>4</x:v>
      </x:c>
      <x:c r="R16" s="13">
        <x:f t="shared" si="1"/>
        <x:v>1</x:v>
      </x:c>
    </x:row>
    <x:row r="17" spans="2:18" ht="15.75" customHeight="1">
      <x:c r="B17" s="7">
        <x:v>2009</x:v>
      </x:c>
      <x:c r="C17" s="8" t="s">
        <x:v>281</x:v>
      </x:c>
      <x:c r="D17" s="8">
        <x:v>90</x:v>
      </x:c>
      <x:c r="E17" s="8">
        <x:v>80</x:v>
      </x:c>
      <x:c r="F17" s="8">
        <x:v>79</x:v>
      </x:c>
      <x:c r="G17" s="14">
        <x:f t="shared" si="2"/>
        <x:v>249</x:v>
      </x:c>
      <x:c r="H17" s="15">
        <x:f t="shared" si="3"/>
        <x:v>83</x:v>
      </x:c>
      <x:c r="I17" s="16">
        <x:f t="shared" si="4"/>
        <x:v>2</x:v>
      </x:c>
      <x:c r="K17" s="10" t="s">
        <x:v>276</x:v>
      </x:c>
      <x:c r="L17" s="11" t="s">
        <x:v>286</x:v>
      </x:c>
      <x:c r="M17" s="11" t="s">
        <x:v>286</x:v>
      </x:c>
      <x:c r="N17" s="11" t="s">
        <x:v>286</x:v>
      </x:c>
      <x:c r="O17" s="11" t="s">
        <x:v>286</x:v>
      </x:c>
      <x:c r="P17" s="11" t="s">
        <x:v>286</x:v>
      </x:c>
      <x:c r="Q17" s="12">
        <x:f t="shared" si="0"/>
        <x:v>5</x:v>
      </x:c>
      <x:c r="R17" s="13">
        <x:f t="shared" si="1"/>
        <x:v>0</x:v>
      </x:c>
    </x:row>
    <x:row r="18" spans="2:18" ht="15.75" customHeight="1">
      <x:c r="B18" s="17">
        <x:v>2010</x:v>
      </x:c>
      <x:c r="C18" s="18" t="s">
        <x:v>299</x:v>
      </x:c>
      <x:c r="D18" s="18">
        <x:v>80</x:v>
      </x:c>
      <x:c r="E18" s="18">
        <x:v>40</x:v>
      </x:c>
      <x:c r="F18" s="18">
        <x:v>69</x:v>
      </x:c>
      <x:c r="G18" s="14">
        <x:f t="shared" si="2"/>
        <x:v>189</x:v>
      </x:c>
      <x:c r="H18" s="15">
        <x:f t="shared" si="3"/>
        <x:v>63</x:v>
      </x:c>
      <x:c r="I18" s="16">
        <x:f t="shared" si="4"/>
        <x:v>8</x:v>
      </x:c>
      <x:c r="K18" s="10" t="s">
        <x:v>289</x:v>
      </x:c>
      <x:c r="L18" s="11" t="s">
        <x:v>286</x:v>
      </x:c>
      <x:c r="M18" s="11" t="s">
        <x:v>286</x:v>
      </x:c>
      <x:c r="N18" s="11" t="s">
        <x:v>286</x:v>
      </x:c>
      <x:c r="O18" s="11" t="s">
        <x:v>286</x:v>
      </x:c>
      <x:c r="P18" s="11" t="s">
        <x:v>286</x:v>
      </x:c>
      <x:c r="Q18" s="12">
        <x:f t="shared" si="0"/>
        <x:v>5</x:v>
      </x:c>
      <x:c r="R18" s="13">
        <x:f t="shared" si="1"/>
        <x:v>0</x:v>
      </x:c>
    </x:row>
    <x:row r="19" spans="2:18" ht="15.75" customHeight="1">
      <x:c r="B19" s="203"/>
      <x:c r="C19" s="19" t="s">
        <x:v>54</x:v>
      </x:c>
      <x:c r="D19" s="20">
        <x:f>MAX(D9:D18)</x:f>
        <x:v>90</x:v>
      </x:c>
      <x:c r="E19" s="20">
        <x:f t="shared" ref="E19:H19" si="5">MAX(E9:E18)</x:f>
        <x:v>100</x:v>
      </x:c>
      <x:c r="F19" s="20">
        <x:f t="shared" si="5"/>
        <x:v>93</x:v>
      </x:c>
      <x:c r="G19" s="20">
        <x:f t="shared" si="5"/>
        <x:v>283</x:v>
      </x:c>
      <x:c r="H19" s="20">
        <x:f t="shared" si="5"/>
        <x:v>94.333333333333329</x:v>
      </x:c>
      <x:c r="I19" s="209"/>
      <x:c r="K19" s="10" t="s">
        <x:v>279</x:v>
      </x:c>
      <x:c r="L19" s="11" t="s">
        <x:v>286</x:v>
      </x:c>
      <x:c r="M19" s="11" t="s">
        <x:v>286</x:v>
      </x:c>
      <x:c r="N19" s="11"/>
      <x:c r="O19" s="11" t="s">
        <x:v>286</x:v>
      </x:c>
      <x:c r="P19" s="11" t="s">
        <x:v>286</x:v>
      </x:c>
      <x:c r="Q19" s="12">
        <x:f t="shared" si="0"/>
        <x:v>4</x:v>
      </x:c>
      <x:c r="R19" s="13">
        <x:f t="shared" si="1"/>
        <x:v>1</x:v>
      </x:c>
    </x:row>
    <x:row r="20" spans="2:18" ht="15.75" customHeight="1">
      <x:c r="B20" s="207"/>
      <x:c r="C20" s="8" t="s">
        <x:v>65</x:v>
      </x:c>
      <x:c r="D20" s="14">
        <x:f>MIN(D9:D18)</x:f>
        <x:v>50</x:v>
      </x:c>
      <x:c r="E20" s="14">
        <x:f t="shared" ref="E20:H20" si="6">MIN(E9:E18)</x:f>
        <x:v>32</x:v>
      </x:c>
      <x:c r="F20" s="14">
        <x:f t="shared" si="6"/>
        <x:v>40</x:v>
      </x:c>
      <x:c r="G20" s="14">
        <x:f t="shared" si="6"/>
        <x:v>141</x:v>
      </x:c>
      <x:c r="H20" s="14">
        <x:f t="shared" si="6"/>
        <x:v>47</x:v>
      </x:c>
      <x:c r="I20" s="210"/>
      <x:c r="K20" s="21" t="s">
        <x:v>273</x:v>
      </x:c>
      <x:c r="L20" s="22"/>
      <x:c r="M20" s="22" t="s">
        <x:v>286</x:v>
      </x:c>
      <x:c r="N20" s="22"/>
      <x:c r="O20" s="22" t="s">
        <x:v>286</x:v>
      </x:c>
      <x:c r="P20" s="22" t="s">
        <x:v>286</x:v>
      </x:c>
      <x:c r="Q20" s="12">
        <x:f t="shared" si="0"/>
        <x:v>3</x:v>
      </x:c>
      <x:c r="R20" s="13">
        <x:f t="shared" si="1"/>
        <x:v>2</x:v>
      </x:c>
    </x:row>
    <x:row r="21" spans="2:9" ht="15.75" customHeight="1">
      <x:c r="B21" s="208"/>
      <x:c r="C21" s="23" t="s">
        <x:v>308</x:v>
      </x:c>
      <x:c r="D21" s="24">
        <x:f>COUNT(D9:D18)</x:f>
        <x:v>10</x:v>
      </x:c>
      <x:c r="E21" s="24">
        <x:f t="shared" ref="E21:H21" si="7">COUNT(E9:E18)</x:f>
        <x:v>10</x:v>
      </x:c>
      <x:c r="F21" s="24">
        <x:f t="shared" si="7"/>
        <x:v>10</x:v>
      </x:c>
      <x:c r="G21" s="24">
        <x:f t="shared" si="7"/>
        <x:v>10</x:v>
      </x:c>
      <x:c r="H21" s="24">
        <x:f t="shared" si="7"/>
        <x:v>10</x:v>
      </x:c>
      <x:c r="I21" s="211"/>
    </x:row>
    <x:row r="22" ht="5" customHeight="1"/>
    <x:row r="23" spans="2:8" ht="19.5" customHeight="1">
      <x:c r="B23" s="196" t="s">
        <x:v>73</x:v>
      </x:c>
      <x:c r="C23" s="196"/>
      <x:c r="D23" s="196"/>
      <x:c r="E23" s="196"/>
      <x:c r="F23" s="196"/>
      <x:c r="G23" s="196"/>
      <x:c r="H23" s="196"/>
    </x:row>
    <x:row r="24" spans="2:2" ht="15.75" customHeight="1">
      <x:c r="B24" s="1" t="s">
        <x:v>64</x:v>
      </x:c>
    </x:row>
    <x:row r="25" spans="2:8" ht="15.75" customHeight="1">
      <x:c r="B25" s="125" t="s">
        <x:v>288</x:v>
      </x:c>
      <x:c r="C25" s="126" t="s">
        <x:v>61</x:v>
      </x:c>
      <x:c r="D25" s="126" t="s">
        <x:v>280</x:v>
      </x:c>
      <x:c r="E25" s="126" t="s">
        <x:v>270</x:v>
      </x:c>
      <x:c r="F25" s="126" t="s">
        <x:v>272</x:v>
      </x:c>
      <x:c r="G25" s="126" t="s">
        <x:v>275</x:v>
      </x:c>
      <x:c r="H25" s="127" t="s">
        <x:v>228</x:v>
      </x:c>
    </x:row>
    <x:row r="26" spans="2:8" ht="15.75" customHeight="1">
      <x:c r="B26" s="7" t="s">
        <x:v>282</x:v>
      </x:c>
      <x:c r="C26" s="25">
        <x:v>10000</x:v>
      </x:c>
      <x:c r="D26" s="25">
        <x:v>10000</x:v>
      </x:c>
      <x:c r="E26" s="25">
        <x:v>15000</x:v>
      </x:c>
      <x:c r="F26" s="25">
        <x:v>7000</x:v>
      </x:c>
      <x:c r="G26" s="174"/>
      <x:c r="H26" s="16"/>
    </x:row>
    <x:row r="27" spans="2:8" ht="15.75" customHeight="1">
      <x:c r="B27" s="7" t="s">
        <x:v>260</x:v>
      </x:c>
      <x:c r="C27" s="25">
        <x:v>20000</x:v>
      </x:c>
      <x:c r="D27" s="25">
        <x:v>15000</x:v>
      </x:c>
      <x:c r="E27" s="25">
        <x:v>30000</x:v>
      </x:c>
      <x:c r="F27" s="25">
        <x:v>8000</x:v>
      </x:c>
      <x:c r="G27" s="174"/>
      <x:c r="H27" s="16"/>
    </x:row>
    <x:row r="28" spans="2:8" ht="15.75" customHeight="1">
      <x:c r="B28" s="7" t="s">
        <x:v>265</x:v>
      </x:c>
      <x:c r="C28" s="25">
        <x:v>30000</x:v>
      </x:c>
      <x:c r="D28" s="25">
        <x:v>30000</x:v>
      </x:c>
      <x:c r="E28" s="25">
        <x:v>10000</x:v>
      </x:c>
      <x:c r="F28" s="25">
        <x:v>5000</x:v>
      </x:c>
      <x:c r="G28" s="174"/>
      <x:c r="H28" s="16"/>
    </x:row>
    <x:row r="29" spans="2:8" ht="15.75" customHeight="1">
      <x:c r="B29" s="7" t="s">
        <x:v>284</x:v>
      </x:c>
      <x:c r="C29" s="25">
        <x:v>13000</x:v>
      </x:c>
      <x:c r="D29" s="25">
        <x:v>24000</x:v>
      </x:c>
      <x:c r="E29" s="25">
        <x:v>10000</x:v>
      </x:c>
      <x:c r="F29" s="25">
        <x:v>150000</x:v>
      </x:c>
      <x:c r="G29" s="174"/>
      <x:c r="H29" s="16"/>
    </x:row>
    <x:row r="30" spans="2:8" ht="15.75" customHeight="1">
      <x:c r="B30" s="7" t="s">
        <x:v>271</x:v>
      </x:c>
      <x:c r="C30" s="25">
        <x:v>100000</x:v>
      </x:c>
      <x:c r="D30" s="25">
        <x:v>5000</x:v>
      </x:c>
      <x:c r="E30" s="25">
        <x:v>100000</x:v>
      </x:c>
      <x:c r="F30" s="25">
        <x:v>10000</x:v>
      </x:c>
      <x:c r="G30" s="174"/>
      <x:c r="H30" s="16"/>
    </x:row>
    <x:row r="31" spans="2:8" ht="15.75" customHeight="1">
      <x:c r="B31" s="7" t="s">
        <x:v>263</x:v>
      </x:c>
      <x:c r="C31" s="25">
        <x:v>15000</x:v>
      </x:c>
      <x:c r="D31" s="25">
        <x:v>30000</x:v>
      </x:c>
      <x:c r="E31" s="25">
        <x:v>10000</x:v>
      </x:c>
      <x:c r="F31" s="25">
        <x:v>7000</x:v>
      </x:c>
      <x:c r="G31" s="174"/>
      <x:c r="H31" s="16"/>
    </x:row>
    <x:row r="32" spans="2:8" ht="15.75" customHeight="1">
      <x:c r="B32" s="17" t="s">
        <x:v>278</x:v>
      </x:c>
      <x:c r="C32" s="26">
        <x:v>14000</x:v>
      </x:c>
      <x:c r="D32" s="26">
        <x:v>17000</x:v>
      </x:c>
      <x:c r="E32" s="26">
        <x:v>25000</x:v>
      </x:c>
      <x:c r="F32" s="26">
        <x:v>15000</x:v>
      </x:c>
      <x:c r="G32" s="174"/>
      <x:c r="H32" s="16"/>
    </x:row>
    <x:row r="33" spans="2:8" ht="15.75" customHeight="1">
      <x:c r="B33" s="27" t="s">
        <x:v>264</x:v>
      </x:c>
      <x:c r="C33" s="175"/>
      <x:c r="D33" s="175"/>
      <x:c r="E33" s="175"/>
      <x:c r="F33" s="175"/>
      <x:c r="G33" s="212"/>
      <x:c r="H33" s="213"/>
    </x:row>
    <x:row r="34" spans="2:8" ht="15.75" customHeight="1">
      <x:c r="B34" s="7" t="s">
        <x:v>245</x:v>
      </x:c>
      <x:c r="C34" s="174"/>
      <x:c r="D34" s="174"/>
      <x:c r="E34" s="174"/>
      <x:c r="F34" s="174"/>
      <x:c r="G34" s="214"/>
      <x:c r="H34" s="215"/>
    </x:row>
    <x:row r="35" spans="2:8" ht="15.75" customHeight="1">
      <x:c r="B35" s="7" t="s">
        <x:v>75</x:v>
      </x:c>
      <x:c r="C35" s="174"/>
      <x:c r="D35" s="174"/>
      <x:c r="E35" s="174"/>
      <x:c r="F35" s="174"/>
      <x:c r="G35" s="214"/>
      <x:c r="H35" s="215"/>
    </x:row>
    <x:row r="36" spans="2:8" ht="15.75" customHeight="1">
      <x:c r="B36" s="7" t="s">
        <x:v>68</x:v>
      </x:c>
      <x:c r="C36" s="174"/>
      <x:c r="D36" s="174"/>
      <x:c r="E36" s="174"/>
      <x:c r="F36" s="174"/>
      <x:c r="G36" s="214"/>
      <x:c r="H36" s="215"/>
    </x:row>
    <x:row r="37" spans="2:8" ht="15.75" customHeight="1">
      <x:c r="B37" s="28" t="s">
        <x:v>76</x:v>
      </x:c>
      <x:c r="C37" s="24"/>
      <x:c r="D37" s="24"/>
      <x:c r="E37" s="24"/>
      <x:c r="F37" s="24"/>
      <x:c r="G37" s="216"/>
      <x:c r="H37" s="217"/>
    </x:row>
    <x:row r="51" ht="27" customHeight="1"/>
  </x:sheetData>
  <x:mergeCells count="11">
    <x:mergeCell ref="K4:R4"/>
    <x:mergeCell ref="H6:I6"/>
    <x:mergeCell ref="C7:F7"/>
    <x:mergeCell ref="G7:I7"/>
    <x:mergeCell ref="B19:B21"/>
    <x:mergeCell ref="I19:I21"/>
    <x:mergeCell ref="B23:H23"/>
    <x:mergeCell ref="G33:H37"/>
    <x:mergeCell ref="B2:C2"/>
    <x:mergeCell ref="D2:I2"/>
    <x:mergeCell ref="B4:I4"/>
  </x:mergeCells>
  <x:pageMargins left="0.75" right="0.75" top="0.51972222328186035156" bottom="0.31000000238418579102" header="0.30000001192092895508" footer="0.31000000238418579102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&amp;L&amp;"맑은 고딕,Regular"&amp;A</x:oddHead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6"/>
  <x:dimension ref="B2:Y64"/>
  <x:sheetViews>
    <x:sheetView topLeftCell="A46" zoomScale="126" zoomScaleNormal="126" zoomScaleSheetLayoutView="75" workbookViewId="0">
      <x:selection activeCell="H59" activeCellId="0" sqref="H59:H59"/>
    </x:sheetView>
  </x:sheetViews>
  <x:sheetFormatPr defaultColWidth="9" defaultRowHeight="13.55000000000000071054"/>
  <x:cols>
    <x:col min="1" max="1" width="1.625" style="1" customWidth="1"/>
    <x:col min="2" max="2" width="9.375" style="1" bestFit="1" customWidth="1"/>
    <x:col min="3" max="3" width="8" style="1" bestFit="1" customWidth="1"/>
    <x:col min="4" max="4" width="7.4375" style="1" bestFit="1" customWidth="1"/>
    <x:col min="5" max="5" width="6.5" style="1" bestFit="1" customWidth="1"/>
    <x:col min="6" max="6" width="9.6875" style="1" bestFit="1" customWidth="1"/>
    <x:col min="7" max="7" width="8.1875" style="1" customWidth="1"/>
    <x:col min="8" max="9" width="9.25" style="1" bestFit="1" customWidth="1"/>
    <x:col min="10" max="10" width="8.25" style="1" bestFit="1" customWidth="1"/>
    <x:col min="11" max="11" width="8.375" style="1" bestFit="1" customWidth="1"/>
    <x:col min="12" max="12" width="9.125" style="1" customWidth="1"/>
    <x:col min="13" max="13" width="2.4375" style="1" customWidth="1"/>
    <x:col min="14" max="14" width="9.25" style="1" customWidth="1"/>
    <x:col min="15" max="15" width="6.8125" style="1" customWidth="1"/>
    <x:col min="16" max="16" width="3.9375" style="1" customWidth="1"/>
    <x:col min="17" max="17" width="3.3125" style="1" customWidth="1"/>
    <x:col min="18" max="18" width="2.4375" style="1" customWidth="1"/>
    <x:col min="19" max="19" width="9" style="1"/>
    <x:col min="20" max="20" width="6.8125" style="1" customWidth="1"/>
    <x:col min="21" max="21" width="3.9375" style="1" customWidth="1"/>
    <x:col min="22" max="243" width="9" style="1"/>
    <x:col min="244" max="244" width="5.6875" style="1" bestFit="1" customWidth="1"/>
    <x:col min="245" max="245" width="7.6875" style="1" bestFit="1" customWidth="1"/>
    <x:col min="246" max="246" width="7.375" style="1" bestFit="1" customWidth="1"/>
    <x:col min="247" max="248" width="11" style="1" bestFit="1" customWidth="1"/>
    <x:col min="249" max="249" width="11.125" style="1" bestFit="1" customWidth="1"/>
    <x:col min="250" max="250" width="9.1875" style="1" bestFit="1" customWidth="1"/>
    <x:col min="251" max="251" width="5.1875" style="1" customWidth="1"/>
    <x:col min="252" max="252" width="2.125" style="1" customWidth="1"/>
    <x:col min="253" max="253" width="11.5" style="1" customWidth="1"/>
    <x:col min="254" max="254" width="9.625" style="1" customWidth="1"/>
    <x:col min="255" max="255" width="10.5" style="1" bestFit="1" customWidth="1"/>
    <x:col min="256" max="256" width="9.375" style="1" bestFit="1" customWidth="1"/>
    <x:col min="257" max="257" width="9.125" style="1" customWidth="1"/>
    <x:col min="258" max="258" width="10.375" style="1" bestFit="1" customWidth="1"/>
    <x:col min="259" max="259" width="10.125" style="1" bestFit="1" customWidth="1"/>
    <x:col min="260" max="260" width="9" style="1"/>
    <x:col min="261" max="261" width="6.625" style="1" customWidth="1"/>
    <x:col min="262" max="262" width="6" style="1" customWidth="1"/>
    <x:col min="263" max="499" width="9" style="1"/>
    <x:col min="500" max="500" width="5.6875" style="1" bestFit="1" customWidth="1"/>
    <x:col min="501" max="501" width="7.6875" style="1" bestFit="1" customWidth="1"/>
    <x:col min="502" max="502" width="7.375" style="1" bestFit="1" customWidth="1"/>
    <x:col min="503" max="504" width="11" style="1" bestFit="1" customWidth="1"/>
    <x:col min="505" max="505" width="11.125" style="1" bestFit="1" customWidth="1"/>
    <x:col min="506" max="506" width="9.1875" style="1" bestFit="1" customWidth="1"/>
    <x:col min="507" max="507" width="5.1875" style="1" customWidth="1"/>
    <x:col min="508" max="508" width="2.125" style="1" customWidth="1"/>
    <x:col min="509" max="509" width="11.5" style="1" customWidth="1"/>
    <x:col min="510" max="510" width="9.625" style="1" customWidth="1"/>
    <x:col min="511" max="511" width="10.5" style="1" bestFit="1" customWidth="1"/>
    <x:col min="512" max="512" width="9.375" style="1" bestFit="1" customWidth="1"/>
    <x:col min="513" max="513" width="9.125" style="1" customWidth="1"/>
    <x:col min="514" max="514" width="10.375" style="1" bestFit="1" customWidth="1"/>
    <x:col min="515" max="515" width="10.125" style="1" bestFit="1" customWidth="1"/>
    <x:col min="516" max="516" width="9" style="1"/>
    <x:col min="517" max="517" width="6.625" style="1" customWidth="1"/>
    <x:col min="518" max="518" width="6" style="1" customWidth="1"/>
    <x:col min="519" max="755" width="9" style="1"/>
    <x:col min="756" max="756" width="5.6875" style="1" bestFit="1" customWidth="1"/>
    <x:col min="757" max="757" width="7.6875" style="1" bestFit="1" customWidth="1"/>
    <x:col min="758" max="758" width="7.375" style="1" bestFit="1" customWidth="1"/>
    <x:col min="759" max="760" width="11" style="1" bestFit="1" customWidth="1"/>
    <x:col min="761" max="761" width="11.125" style="1" bestFit="1" customWidth="1"/>
    <x:col min="762" max="762" width="9.1875" style="1" bestFit="1" customWidth="1"/>
    <x:col min="763" max="763" width="5.1875" style="1" customWidth="1"/>
    <x:col min="764" max="764" width="2.125" style="1" customWidth="1"/>
    <x:col min="765" max="765" width="11.5" style="1" customWidth="1"/>
    <x:col min="766" max="766" width="9.625" style="1" customWidth="1"/>
    <x:col min="767" max="767" width="10.5" style="1" bestFit="1" customWidth="1"/>
    <x:col min="768" max="768" width="9.375" style="1" bestFit="1" customWidth="1"/>
    <x:col min="769" max="769" width="9.125" style="1" customWidth="1"/>
    <x:col min="770" max="770" width="10.375" style="1" bestFit="1" customWidth="1"/>
    <x:col min="771" max="771" width="10.125" style="1" bestFit="1" customWidth="1"/>
    <x:col min="772" max="772" width="9" style="1"/>
    <x:col min="773" max="773" width="6.625" style="1" customWidth="1"/>
    <x:col min="774" max="774" width="6" style="1" customWidth="1"/>
    <x:col min="775" max="1011" width="9" style="1"/>
    <x:col min="1012" max="1012" width="5.6875" style="1" bestFit="1" customWidth="1"/>
    <x:col min="1013" max="1013" width="7.6875" style="1" bestFit="1" customWidth="1"/>
    <x:col min="1014" max="1014" width="7.375" style="1" bestFit="1" customWidth="1"/>
    <x:col min="1015" max="1016" width="11" style="1" bestFit="1" customWidth="1"/>
    <x:col min="1017" max="1017" width="11.125" style="1" bestFit="1" customWidth="1"/>
    <x:col min="1018" max="1018" width="9.1875" style="1" bestFit="1" customWidth="1"/>
    <x:col min="1019" max="1019" width="5.1875" style="1" customWidth="1"/>
    <x:col min="1020" max="1020" width="2.125" style="1" customWidth="1"/>
    <x:col min="1021" max="1021" width="11.5" style="1" customWidth="1"/>
    <x:col min="1022" max="1022" width="9.625" style="1" customWidth="1"/>
    <x:col min="1023" max="1023" width="10.5" style="1" bestFit="1" customWidth="1"/>
    <x:col min="1024" max="1024" width="9.375" style="1" bestFit="1" customWidth="1"/>
    <x:col min="1025" max="1025" width="9.125" style="1" customWidth="1"/>
    <x:col min="1026" max="1026" width="10.375" style="1" bestFit="1" customWidth="1"/>
    <x:col min="1027" max="1027" width="10.125" style="1" bestFit="1" customWidth="1"/>
    <x:col min="1028" max="1028" width="9" style="1"/>
    <x:col min="1029" max="1029" width="6.625" style="1" customWidth="1"/>
    <x:col min="1030" max="1030" width="6" style="1" customWidth="1"/>
    <x:col min="1031" max="1267" width="9" style="1"/>
    <x:col min="1268" max="1268" width="5.6875" style="1" bestFit="1" customWidth="1"/>
    <x:col min="1269" max="1269" width="7.6875" style="1" bestFit="1" customWidth="1"/>
    <x:col min="1270" max="1270" width="7.375" style="1" bestFit="1" customWidth="1"/>
    <x:col min="1271" max="1272" width="11" style="1" bestFit="1" customWidth="1"/>
    <x:col min="1273" max="1273" width="11.125" style="1" bestFit="1" customWidth="1"/>
    <x:col min="1274" max="1274" width="9.1875" style="1" bestFit="1" customWidth="1"/>
    <x:col min="1275" max="1275" width="5.1875" style="1" customWidth="1"/>
    <x:col min="1276" max="1276" width="2.125" style="1" customWidth="1"/>
    <x:col min="1277" max="1277" width="11.5" style="1" customWidth="1"/>
    <x:col min="1278" max="1278" width="9.625" style="1" customWidth="1"/>
    <x:col min="1279" max="1279" width="10.5" style="1" bestFit="1" customWidth="1"/>
    <x:col min="1280" max="1280" width="9.375" style="1" bestFit="1" customWidth="1"/>
    <x:col min="1281" max="1281" width="9.125" style="1" customWidth="1"/>
    <x:col min="1282" max="1282" width="10.375" style="1" bestFit="1" customWidth="1"/>
    <x:col min="1283" max="1283" width="10.125" style="1" bestFit="1" customWidth="1"/>
    <x:col min="1284" max="1284" width="9" style="1"/>
    <x:col min="1285" max="1285" width="6.625" style="1" customWidth="1"/>
    <x:col min="1286" max="1286" width="6" style="1" customWidth="1"/>
    <x:col min="1287" max="1523" width="9" style="1"/>
    <x:col min="1524" max="1524" width="5.6875" style="1" bestFit="1" customWidth="1"/>
    <x:col min="1525" max="1525" width="7.6875" style="1" bestFit="1" customWidth="1"/>
    <x:col min="1526" max="1526" width="7.375" style="1" bestFit="1" customWidth="1"/>
    <x:col min="1527" max="1528" width="11" style="1" bestFit="1" customWidth="1"/>
    <x:col min="1529" max="1529" width="11.125" style="1" bestFit="1" customWidth="1"/>
    <x:col min="1530" max="1530" width="9.1875" style="1" bestFit="1" customWidth="1"/>
    <x:col min="1531" max="1531" width="5.1875" style="1" customWidth="1"/>
    <x:col min="1532" max="1532" width="2.125" style="1" customWidth="1"/>
    <x:col min="1533" max="1533" width="11.5" style="1" customWidth="1"/>
    <x:col min="1534" max="1534" width="9.625" style="1" customWidth="1"/>
    <x:col min="1535" max="1535" width="10.5" style="1" bestFit="1" customWidth="1"/>
    <x:col min="1536" max="1536" width="9.375" style="1" bestFit="1" customWidth="1"/>
    <x:col min="1537" max="1537" width="9.125" style="1" customWidth="1"/>
    <x:col min="1538" max="1538" width="10.375" style="1" bestFit="1" customWidth="1"/>
    <x:col min="1539" max="1539" width="10.125" style="1" bestFit="1" customWidth="1"/>
    <x:col min="1540" max="1540" width="9" style="1"/>
    <x:col min="1541" max="1541" width="6.625" style="1" customWidth="1"/>
    <x:col min="1542" max="1542" width="6" style="1" customWidth="1"/>
    <x:col min="1543" max="1779" width="9" style="1"/>
    <x:col min="1780" max="1780" width="5.6875" style="1" bestFit="1" customWidth="1"/>
    <x:col min="1781" max="1781" width="7.6875" style="1" bestFit="1" customWidth="1"/>
    <x:col min="1782" max="1782" width="7.375" style="1" bestFit="1" customWidth="1"/>
    <x:col min="1783" max="1784" width="11" style="1" bestFit="1" customWidth="1"/>
    <x:col min="1785" max="1785" width="11.125" style="1" bestFit="1" customWidth="1"/>
    <x:col min="1786" max="1786" width="9.1875" style="1" bestFit="1" customWidth="1"/>
    <x:col min="1787" max="1787" width="5.1875" style="1" customWidth="1"/>
    <x:col min="1788" max="1788" width="2.125" style="1" customWidth="1"/>
    <x:col min="1789" max="1789" width="11.5" style="1" customWidth="1"/>
    <x:col min="1790" max="1790" width="9.625" style="1" customWidth="1"/>
    <x:col min="1791" max="1791" width="10.5" style="1" bestFit="1" customWidth="1"/>
    <x:col min="1792" max="1792" width="9.375" style="1" bestFit="1" customWidth="1"/>
    <x:col min="1793" max="1793" width="9.125" style="1" customWidth="1"/>
    <x:col min="1794" max="1794" width="10.375" style="1" bestFit="1" customWidth="1"/>
    <x:col min="1795" max="1795" width="10.125" style="1" bestFit="1" customWidth="1"/>
    <x:col min="1796" max="1796" width="9" style="1"/>
    <x:col min="1797" max="1797" width="6.625" style="1" customWidth="1"/>
    <x:col min="1798" max="1798" width="6" style="1" customWidth="1"/>
    <x:col min="1799" max="2035" width="9" style="1"/>
    <x:col min="2036" max="2036" width="5.6875" style="1" bestFit="1" customWidth="1"/>
    <x:col min="2037" max="2037" width="7.6875" style="1" bestFit="1" customWidth="1"/>
    <x:col min="2038" max="2038" width="7.375" style="1" bestFit="1" customWidth="1"/>
    <x:col min="2039" max="2040" width="11" style="1" bestFit="1" customWidth="1"/>
    <x:col min="2041" max="2041" width="11.125" style="1" bestFit="1" customWidth="1"/>
    <x:col min="2042" max="2042" width="9.1875" style="1" bestFit="1" customWidth="1"/>
    <x:col min="2043" max="2043" width="5.1875" style="1" customWidth="1"/>
    <x:col min="2044" max="2044" width="2.125" style="1" customWidth="1"/>
    <x:col min="2045" max="2045" width="11.5" style="1" customWidth="1"/>
    <x:col min="2046" max="2046" width="9.625" style="1" customWidth="1"/>
    <x:col min="2047" max="2047" width="10.5" style="1" bestFit="1" customWidth="1"/>
    <x:col min="2048" max="2048" width="9.375" style="1" bestFit="1" customWidth="1"/>
    <x:col min="2049" max="2049" width="9.125" style="1" customWidth="1"/>
    <x:col min="2050" max="2050" width="10.375" style="1" bestFit="1" customWidth="1"/>
    <x:col min="2051" max="2051" width="10.125" style="1" bestFit="1" customWidth="1"/>
    <x:col min="2052" max="2052" width="9" style="1"/>
    <x:col min="2053" max="2053" width="6.625" style="1" customWidth="1"/>
    <x:col min="2054" max="2054" width="6" style="1" customWidth="1"/>
    <x:col min="2055" max="2291" width="9" style="1"/>
    <x:col min="2292" max="2292" width="5.6875" style="1" bestFit="1" customWidth="1"/>
    <x:col min="2293" max="2293" width="7.6875" style="1" bestFit="1" customWidth="1"/>
    <x:col min="2294" max="2294" width="7.375" style="1" bestFit="1" customWidth="1"/>
    <x:col min="2295" max="2296" width="11" style="1" bestFit="1" customWidth="1"/>
    <x:col min="2297" max="2297" width="11.125" style="1" bestFit="1" customWidth="1"/>
    <x:col min="2298" max="2298" width="9.1875" style="1" bestFit="1" customWidth="1"/>
    <x:col min="2299" max="2299" width="5.1875" style="1" customWidth="1"/>
    <x:col min="2300" max="2300" width="2.125" style="1" customWidth="1"/>
    <x:col min="2301" max="2301" width="11.5" style="1" customWidth="1"/>
    <x:col min="2302" max="2302" width="9.625" style="1" customWidth="1"/>
    <x:col min="2303" max="2303" width="10.5" style="1" bestFit="1" customWidth="1"/>
    <x:col min="2304" max="2304" width="9.375" style="1" bestFit="1" customWidth="1"/>
    <x:col min="2305" max="2305" width="9.125" style="1" customWidth="1"/>
    <x:col min="2306" max="2306" width="10.375" style="1" bestFit="1" customWidth="1"/>
    <x:col min="2307" max="2307" width="10.125" style="1" bestFit="1" customWidth="1"/>
    <x:col min="2308" max="2308" width="9" style="1"/>
    <x:col min="2309" max="2309" width="6.625" style="1" customWidth="1"/>
    <x:col min="2310" max="2310" width="6" style="1" customWidth="1"/>
    <x:col min="2311" max="2547" width="9" style="1"/>
    <x:col min="2548" max="2548" width="5.6875" style="1" bestFit="1" customWidth="1"/>
    <x:col min="2549" max="2549" width="7.6875" style="1" bestFit="1" customWidth="1"/>
    <x:col min="2550" max="2550" width="7.375" style="1" bestFit="1" customWidth="1"/>
    <x:col min="2551" max="2552" width="11" style="1" bestFit="1" customWidth="1"/>
    <x:col min="2553" max="2553" width="11.125" style="1" bestFit="1" customWidth="1"/>
    <x:col min="2554" max="2554" width="9.1875" style="1" bestFit="1" customWidth="1"/>
    <x:col min="2555" max="2555" width="5.1875" style="1" customWidth="1"/>
    <x:col min="2556" max="2556" width="2.125" style="1" customWidth="1"/>
    <x:col min="2557" max="2557" width="11.5" style="1" customWidth="1"/>
    <x:col min="2558" max="2558" width="9.625" style="1" customWidth="1"/>
    <x:col min="2559" max="2559" width="10.5" style="1" bestFit="1" customWidth="1"/>
    <x:col min="2560" max="2560" width="9.375" style="1" bestFit="1" customWidth="1"/>
    <x:col min="2561" max="2561" width="9.125" style="1" customWidth="1"/>
    <x:col min="2562" max="2562" width="10.375" style="1" bestFit="1" customWidth="1"/>
    <x:col min="2563" max="2563" width="10.125" style="1" bestFit="1" customWidth="1"/>
    <x:col min="2564" max="2564" width="9" style="1"/>
    <x:col min="2565" max="2565" width="6.625" style="1" customWidth="1"/>
    <x:col min="2566" max="2566" width="6" style="1" customWidth="1"/>
    <x:col min="2567" max="2803" width="9" style="1"/>
    <x:col min="2804" max="2804" width="5.6875" style="1" bestFit="1" customWidth="1"/>
    <x:col min="2805" max="2805" width="7.6875" style="1" bestFit="1" customWidth="1"/>
    <x:col min="2806" max="2806" width="7.375" style="1" bestFit="1" customWidth="1"/>
    <x:col min="2807" max="2808" width="11" style="1" bestFit="1" customWidth="1"/>
    <x:col min="2809" max="2809" width="11.125" style="1" bestFit="1" customWidth="1"/>
    <x:col min="2810" max="2810" width="9.1875" style="1" bestFit="1" customWidth="1"/>
    <x:col min="2811" max="2811" width="5.1875" style="1" customWidth="1"/>
    <x:col min="2812" max="2812" width="2.125" style="1" customWidth="1"/>
    <x:col min="2813" max="2813" width="11.5" style="1" customWidth="1"/>
    <x:col min="2814" max="2814" width="9.625" style="1" customWidth="1"/>
    <x:col min="2815" max="2815" width="10.5" style="1" bestFit="1" customWidth="1"/>
    <x:col min="2816" max="2816" width="9.375" style="1" bestFit="1" customWidth="1"/>
    <x:col min="2817" max="2817" width="9.125" style="1" customWidth="1"/>
    <x:col min="2818" max="2818" width="10.375" style="1" bestFit="1" customWidth="1"/>
    <x:col min="2819" max="2819" width="10.125" style="1" bestFit="1" customWidth="1"/>
    <x:col min="2820" max="2820" width="9" style="1"/>
    <x:col min="2821" max="2821" width="6.625" style="1" customWidth="1"/>
    <x:col min="2822" max="2822" width="6" style="1" customWidth="1"/>
    <x:col min="2823" max="3059" width="9" style="1"/>
    <x:col min="3060" max="3060" width="5.6875" style="1" bestFit="1" customWidth="1"/>
    <x:col min="3061" max="3061" width="7.6875" style="1" bestFit="1" customWidth="1"/>
    <x:col min="3062" max="3062" width="7.375" style="1" bestFit="1" customWidth="1"/>
    <x:col min="3063" max="3064" width="11" style="1" bestFit="1" customWidth="1"/>
    <x:col min="3065" max="3065" width="11.125" style="1" bestFit="1" customWidth="1"/>
    <x:col min="3066" max="3066" width="9.1875" style="1" bestFit="1" customWidth="1"/>
    <x:col min="3067" max="3067" width="5.1875" style="1" customWidth="1"/>
    <x:col min="3068" max="3068" width="2.125" style="1" customWidth="1"/>
    <x:col min="3069" max="3069" width="11.5" style="1" customWidth="1"/>
    <x:col min="3070" max="3070" width="9.625" style="1" customWidth="1"/>
    <x:col min="3071" max="3071" width="10.5" style="1" bestFit="1" customWidth="1"/>
    <x:col min="3072" max="3072" width="9.375" style="1" bestFit="1" customWidth="1"/>
    <x:col min="3073" max="3073" width="9.125" style="1" customWidth="1"/>
    <x:col min="3074" max="3074" width="10.375" style="1" bestFit="1" customWidth="1"/>
    <x:col min="3075" max="3075" width="10.125" style="1" bestFit="1" customWidth="1"/>
    <x:col min="3076" max="3076" width="9" style="1"/>
    <x:col min="3077" max="3077" width="6.625" style="1" customWidth="1"/>
    <x:col min="3078" max="3078" width="6" style="1" customWidth="1"/>
    <x:col min="3079" max="3315" width="9" style="1"/>
    <x:col min="3316" max="3316" width="5.6875" style="1" bestFit="1" customWidth="1"/>
    <x:col min="3317" max="3317" width="7.6875" style="1" bestFit="1" customWidth="1"/>
    <x:col min="3318" max="3318" width="7.375" style="1" bestFit="1" customWidth="1"/>
    <x:col min="3319" max="3320" width="11" style="1" bestFit="1" customWidth="1"/>
    <x:col min="3321" max="3321" width="11.125" style="1" bestFit="1" customWidth="1"/>
    <x:col min="3322" max="3322" width="9.1875" style="1" bestFit="1" customWidth="1"/>
    <x:col min="3323" max="3323" width="5.1875" style="1" customWidth="1"/>
    <x:col min="3324" max="3324" width="2.125" style="1" customWidth="1"/>
    <x:col min="3325" max="3325" width="11.5" style="1" customWidth="1"/>
    <x:col min="3326" max="3326" width="9.625" style="1" customWidth="1"/>
    <x:col min="3327" max="3327" width="10.5" style="1" bestFit="1" customWidth="1"/>
    <x:col min="3328" max="3328" width="9.375" style="1" bestFit="1" customWidth="1"/>
    <x:col min="3329" max="3329" width="9.125" style="1" customWidth="1"/>
    <x:col min="3330" max="3330" width="10.375" style="1" bestFit="1" customWidth="1"/>
    <x:col min="3331" max="3331" width="10.125" style="1" bestFit="1" customWidth="1"/>
    <x:col min="3332" max="3332" width="9" style="1"/>
    <x:col min="3333" max="3333" width="6.625" style="1" customWidth="1"/>
    <x:col min="3334" max="3334" width="6" style="1" customWidth="1"/>
    <x:col min="3335" max="3571" width="9" style="1"/>
    <x:col min="3572" max="3572" width="5.6875" style="1" bestFit="1" customWidth="1"/>
    <x:col min="3573" max="3573" width="7.6875" style="1" bestFit="1" customWidth="1"/>
    <x:col min="3574" max="3574" width="7.375" style="1" bestFit="1" customWidth="1"/>
    <x:col min="3575" max="3576" width="11" style="1" bestFit="1" customWidth="1"/>
    <x:col min="3577" max="3577" width="11.125" style="1" bestFit="1" customWidth="1"/>
    <x:col min="3578" max="3578" width="9.1875" style="1" bestFit="1" customWidth="1"/>
    <x:col min="3579" max="3579" width="5.1875" style="1" customWidth="1"/>
    <x:col min="3580" max="3580" width="2.125" style="1" customWidth="1"/>
    <x:col min="3581" max="3581" width="11.5" style="1" customWidth="1"/>
    <x:col min="3582" max="3582" width="9.625" style="1" customWidth="1"/>
    <x:col min="3583" max="3583" width="10.5" style="1" bestFit="1" customWidth="1"/>
    <x:col min="3584" max="3584" width="9.375" style="1" bestFit="1" customWidth="1"/>
    <x:col min="3585" max="3585" width="9.125" style="1" customWidth="1"/>
    <x:col min="3586" max="3586" width="10.375" style="1" bestFit="1" customWidth="1"/>
    <x:col min="3587" max="3587" width="10.125" style="1" bestFit="1" customWidth="1"/>
    <x:col min="3588" max="3588" width="9" style="1"/>
    <x:col min="3589" max="3589" width="6.625" style="1" customWidth="1"/>
    <x:col min="3590" max="3590" width="6" style="1" customWidth="1"/>
    <x:col min="3591" max="3827" width="9" style="1"/>
    <x:col min="3828" max="3828" width="5.6875" style="1" bestFit="1" customWidth="1"/>
    <x:col min="3829" max="3829" width="7.6875" style="1" bestFit="1" customWidth="1"/>
    <x:col min="3830" max="3830" width="7.375" style="1" bestFit="1" customWidth="1"/>
    <x:col min="3831" max="3832" width="11" style="1" bestFit="1" customWidth="1"/>
    <x:col min="3833" max="3833" width="11.125" style="1" bestFit="1" customWidth="1"/>
    <x:col min="3834" max="3834" width="9.1875" style="1" bestFit="1" customWidth="1"/>
    <x:col min="3835" max="3835" width="5.1875" style="1" customWidth="1"/>
    <x:col min="3836" max="3836" width="2.125" style="1" customWidth="1"/>
    <x:col min="3837" max="3837" width="11.5" style="1" customWidth="1"/>
    <x:col min="3838" max="3838" width="9.625" style="1" customWidth="1"/>
    <x:col min="3839" max="3839" width="10.5" style="1" bestFit="1" customWidth="1"/>
    <x:col min="3840" max="3840" width="9.375" style="1" bestFit="1" customWidth="1"/>
    <x:col min="3841" max="3841" width="9.125" style="1" customWidth="1"/>
    <x:col min="3842" max="3842" width="10.375" style="1" bestFit="1" customWidth="1"/>
    <x:col min="3843" max="3843" width="10.125" style="1" bestFit="1" customWidth="1"/>
    <x:col min="3844" max="3844" width="9" style="1"/>
    <x:col min="3845" max="3845" width="6.625" style="1" customWidth="1"/>
    <x:col min="3846" max="3846" width="6" style="1" customWidth="1"/>
    <x:col min="3847" max="4083" width="9" style="1"/>
    <x:col min="4084" max="4084" width="5.6875" style="1" bestFit="1" customWidth="1"/>
    <x:col min="4085" max="4085" width="7.6875" style="1" bestFit="1" customWidth="1"/>
    <x:col min="4086" max="4086" width="7.375" style="1" bestFit="1" customWidth="1"/>
    <x:col min="4087" max="4088" width="11" style="1" bestFit="1" customWidth="1"/>
    <x:col min="4089" max="4089" width="11.125" style="1" bestFit="1" customWidth="1"/>
    <x:col min="4090" max="4090" width="9.1875" style="1" bestFit="1" customWidth="1"/>
    <x:col min="4091" max="4091" width="5.1875" style="1" customWidth="1"/>
    <x:col min="4092" max="4092" width="2.125" style="1" customWidth="1"/>
    <x:col min="4093" max="4093" width="11.5" style="1" customWidth="1"/>
    <x:col min="4094" max="4094" width="9.625" style="1" customWidth="1"/>
    <x:col min="4095" max="4095" width="10.5" style="1" bestFit="1" customWidth="1"/>
    <x:col min="4096" max="4096" width="9.375" style="1" bestFit="1" customWidth="1"/>
    <x:col min="4097" max="4097" width="9.125" style="1" customWidth="1"/>
    <x:col min="4098" max="4098" width="10.375" style="1" bestFit="1" customWidth="1"/>
    <x:col min="4099" max="4099" width="10.125" style="1" bestFit="1" customWidth="1"/>
    <x:col min="4100" max="4100" width="9" style="1"/>
    <x:col min="4101" max="4101" width="6.625" style="1" customWidth="1"/>
    <x:col min="4102" max="4102" width="6" style="1" customWidth="1"/>
    <x:col min="4103" max="4339" width="9" style="1"/>
    <x:col min="4340" max="4340" width="5.6875" style="1" bestFit="1" customWidth="1"/>
    <x:col min="4341" max="4341" width="7.6875" style="1" bestFit="1" customWidth="1"/>
    <x:col min="4342" max="4342" width="7.375" style="1" bestFit="1" customWidth="1"/>
    <x:col min="4343" max="4344" width="11" style="1" bestFit="1" customWidth="1"/>
    <x:col min="4345" max="4345" width="11.125" style="1" bestFit="1" customWidth="1"/>
    <x:col min="4346" max="4346" width="9.1875" style="1" bestFit="1" customWidth="1"/>
    <x:col min="4347" max="4347" width="5.1875" style="1" customWidth="1"/>
    <x:col min="4348" max="4348" width="2.125" style="1" customWidth="1"/>
    <x:col min="4349" max="4349" width="11.5" style="1" customWidth="1"/>
    <x:col min="4350" max="4350" width="9.625" style="1" customWidth="1"/>
    <x:col min="4351" max="4351" width="10.5" style="1" bestFit="1" customWidth="1"/>
    <x:col min="4352" max="4352" width="9.375" style="1" bestFit="1" customWidth="1"/>
    <x:col min="4353" max="4353" width="9.125" style="1" customWidth="1"/>
    <x:col min="4354" max="4354" width="10.375" style="1" bestFit="1" customWidth="1"/>
    <x:col min="4355" max="4355" width="10.125" style="1" bestFit="1" customWidth="1"/>
    <x:col min="4356" max="4356" width="9" style="1"/>
    <x:col min="4357" max="4357" width="6.625" style="1" customWidth="1"/>
    <x:col min="4358" max="4358" width="6" style="1" customWidth="1"/>
    <x:col min="4359" max="4595" width="9" style="1"/>
    <x:col min="4596" max="4596" width="5.6875" style="1" bestFit="1" customWidth="1"/>
    <x:col min="4597" max="4597" width="7.6875" style="1" bestFit="1" customWidth="1"/>
    <x:col min="4598" max="4598" width="7.375" style="1" bestFit="1" customWidth="1"/>
    <x:col min="4599" max="4600" width="11" style="1" bestFit="1" customWidth="1"/>
    <x:col min="4601" max="4601" width="11.125" style="1" bestFit="1" customWidth="1"/>
    <x:col min="4602" max="4602" width="9.1875" style="1" bestFit="1" customWidth="1"/>
    <x:col min="4603" max="4603" width="5.1875" style="1" customWidth="1"/>
    <x:col min="4604" max="4604" width="2.125" style="1" customWidth="1"/>
    <x:col min="4605" max="4605" width="11.5" style="1" customWidth="1"/>
    <x:col min="4606" max="4606" width="9.625" style="1" customWidth="1"/>
    <x:col min="4607" max="4607" width="10.5" style="1" bestFit="1" customWidth="1"/>
    <x:col min="4608" max="4608" width="9.375" style="1" bestFit="1" customWidth="1"/>
    <x:col min="4609" max="4609" width="9.125" style="1" customWidth="1"/>
    <x:col min="4610" max="4610" width="10.375" style="1" bestFit="1" customWidth="1"/>
    <x:col min="4611" max="4611" width="10.125" style="1" bestFit="1" customWidth="1"/>
    <x:col min="4612" max="4612" width="9" style="1"/>
    <x:col min="4613" max="4613" width="6.625" style="1" customWidth="1"/>
    <x:col min="4614" max="4614" width="6" style="1" customWidth="1"/>
    <x:col min="4615" max="4851" width="9" style="1"/>
    <x:col min="4852" max="4852" width="5.6875" style="1" bestFit="1" customWidth="1"/>
    <x:col min="4853" max="4853" width="7.6875" style="1" bestFit="1" customWidth="1"/>
    <x:col min="4854" max="4854" width="7.375" style="1" bestFit="1" customWidth="1"/>
    <x:col min="4855" max="4856" width="11" style="1" bestFit="1" customWidth="1"/>
    <x:col min="4857" max="4857" width="11.125" style="1" bestFit="1" customWidth="1"/>
    <x:col min="4858" max="4858" width="9.1875" style="1" bestFit="1" customWidth="1"/>
    <x:col min="4859" max="4859" width="5.1875" style="1" customWidth="1"/>
    <x:col min="4860" max="4860" width="2.125" style="1" customWidth="1"/>
    <x:col min="4861" max="4861" width="11.5" style="1" customWidth="1"/>
    <x:col min="4862" max="4862" width="9.625" style="1" customWidth="1"/>
    <x:col min="4863" max="4863" width="10.5" style="1" bestFit="1" customWidth="1"/>
    <x:col min="4864" max="4864" width="9.375" style="1" bestFit="1" customWidth="1"/>
    <x:col min="4865" max="4865" width="9.125" style="1" customWidth="1"/>
    <x:col min="4866" max="4866" width="10.375" style="1" bestFit="1" customWidth="1"/>
    <x:col min="4867" max="4867" width="10.125" style="1" bestFit="1" customWidth="1"/>
    <x:col min="4868" max="4868" width="9" style="1"/>
    <x:col min="4869" max="4869" width="6.625" style="1" customWidth="1"/>
    <x:col min="4870" max="4870" width="6" style="1" customWidth="1"/>
    <x:col min="4871" max="5107" width="9" style="1"/>
    <x:col min="5108" max="5108" width="5.6875" style="1" bestFit="1" customWidth="1"/>
    <x:col min="5109" max="5109" width="7.6875" style="1" bestFit="1" customWidth="1"/>
    <x:col min="5110" max="5110" width="7.375" style="1" bestFit="1" customWidth="1"/>
    <x:col min="5111" max="5112" width="11" style="1" bestFit="1" customWidth="1"/>
    <x:col min="5113" max="5113" width="11.125" style="1" bestFit="1" customWidth="1"/>
    <x:col min="5114" max="5114" width="9.1875" style="1" bestFit="1" customWidth="1"/>
    <x:col min="5115" max="5115" width="5.1875" style="1" customWidth="1"/>
    <x:col min="5116" max="5116" width="2.125" style="1" customWidth="1"/>
    <x:col min="5117" max="5117" width="11.5" style="1" customWidth="1"/>
    <x:col min="5118" max="5118" width="9.625" style="1" customWidth="1"/>
    <x:col min="5119" max="5119" width="10.5" style="1" bestFit="1" customWidth="1"/>
    <x:col min="5120" max="5120" width="9.375" style="1" bestFit="1" customWidth="1"/>
    <x:col min="5121" max="5121" width="9.125" style="1" customWidth="1"/>
    <x:col min="5122" max="5122" width="10.375" style="1" bestFit="1" customWidth="1"/>
    <x:col min="5123" max="5123" width="10.125" style="1" bestFit="1" customWidth="1"/>
    <x:col min="5124" max="5124" width="9" style="1"/>
    <x:col min="5125" max="5125" width="6.625" style="1" customWidth="1"/>
    <x:col min="5126" max="5126" width="6" style="1" customWidth="1"/>
    <x:col min="5127" max="5363" width="9" style="1"/>
    <x:col min="5364" max="5364" width="5.6875" style="1" bestFit="1" customWidth="1"/>
    <x:col min="5365" max="5365" width="7.6875" style="1" bestFit="1" customWidth="1"/>
    <x:col min="5366" max="5366" width="7.375" style="1" bestFit="1" customWidth="1"/>
    <x:col min="5367" max="5368" width="11" style="1" bestFit="1" customWidth="1"/>
    <x:col min="5369" max="5369" width="11.125" style="1" bestFit="1" customWidth="1"/>
    <x:col min="5370" max="5370" width="9.1875" style="1" bestFit="1" customWidth="1"/>
    <x:col min="5371" max="5371" width="5.1875" style="1" customWidth="1"/>
    <x:col min="5372" max="5372" width="2.125" style="1" customWidth="1"/>
    <x:col min="5373" max="5373" width="11.5" style="1" customWidth="1"/>
    <x:col min="5374" max="5374" width="9.625" style="1" customWidth="1"/>
    <x:col min="5375" max="5375" width="10.5" style="1" bestFit="1" customWidth="1"/>
    <x:col min="5376" max="5376" width="9.375" style="1" bestFit="1" customWidth="1"/>
    <x:col min="5377" max="5377" width="9.125" style="1" customWidth="1"/>
    <x:col min="5378" max="5378" width="10.375" style="1" bestFit="1" customWidth="1"/>
    <x:col min="5379" max="5379" width="10.125" style="1" bestFit="1" customWidth="1"/>
    <x:col min="5380" max="5380" width="9" style="1"/>
    <x:col min="5381" max="5381" width="6.625" style="1" customWidth="1"/>
    <x:col min="5382" max="5382" width="6" style="1" customWidth="1"/>
    <x:col min="5383" max="5619" width="9" style="1"/>
    <x:col min="5620" max="5620" width="5.6875" style="1" bestFit="1" customWidth="1"/>
    <x:col min="5621" max="5621" width="7.6875" style="1" bestFit="1" customWidth="1"/>
    <x:col min="5622" max="5622" width="7.375" style="1" bestFit="1" customWidth="1"/>
    <x:col min="5623" max="5624" width="11" style="1" bestFit="1" customWidth="1"/>
    <x:col min="5625" max="5625" width="11.125" style="1" bestFit="1" customWidth="1"/>
    <x:col min="5626" max="5626" width="9.1875" style="1" bestFit="1" customWidth="1"/>
    <x:col min="5627" max="5627" width="5.1875" style="1" customWidth="1"/>
    <x:col min="5628" max="5628" width="2.125" style="1" customWidth="1"/>
    <x:col min="5629" max="5629" width="11.5" style="1" customWidth="1"/>
    <x:col min="5630" max="5630" width="9.625" style="1" customWidth="1"/>
    <x:col min="5631" max="5631" width="10.5" style="1" bestFit="1" customWidth="1"/>
    <x:col min="5632" max="5632" width="9.375" style="1" bestFit="1" customWidth="1"/>
    <x:col min="5633" max="5633" width="9.125" style="1" customWidth="1"/>
    <x:col min="5634" max="5634" width="10.375" style="1" bestFit="1" customWidth="1"/>
    <x:col min="5635" max="5635" width="10.125" style="1" bestFit="1" customWidth="1"/>
    <x:col min="5636" max="5636" width="9" style="1"/>
    <x:col min="5637" max="5637" width="6.625" style="1" customWidth="1"/>
    <x:col min="5638" max="5638" width="6" style="1" customWidth="1"/>
    <x:col min="5639" max="5875" width="9" style="1"/>
    <x:col min="5876" max="5876" width="5.6875" style="1" bestFit="1" customWidth="1"/>
    <x:col min="5877" max="5877" width="7.6875" style="1" bestFit="1" customWidth="1"/>
    <x:col min="5878" max="5878" width="7.375" style="1" bestFit="1" customWidth="1"/>
    <x:col min="5879" max="5880" width="11" style="1" bestFit="1" customWidth="1"/>
    <x:col min="5881" max="5881" width="11.125" style="1" bestFit="1" customWidth="1"/>
    <x:col min="5882" max="5882" width="9.1875" style="1" bestFit="1" customWidth="1"/>
    <x:col min="5883" max="5883" width="5.1875" style="1" customWidth="1"/>
    <x:col min="5884" max="5884" width="2.125" style="1" customWidth="1"/>
    <x:col min="5885" max="5885" width="11.5" style="1" customWidth="1"/>
    <x:col min="5886" max="5886" width="9.625" style="1" customWidth="1"/>
    <x:col min="5887" max="5887" width="10.5" style="1" bestFit="1" customWidth="1"/>
    <x:col min="5888" max="5888" width="9.375" style="1" bestFit="1" customWidth="1"/>
    <x:col min="5889" max="5889" width="9.125" style="1" customWidth="1"/>
    <x:col min="5890" max="5890" width="10.375" style="1" bestFit="1" customWidth="1"/>
    <x:col min="5891" max="5891" width="10.125" style="1" bestFit="1" customWidth="1"/>
    <x:col min="5892" max="5892" width="9" style="1"/>
    <x:col min="5893" max="5893" width="6.625" style="1" customWidth="1"/>
    <x:col min="5894" max="5894" width="6" style="1" customWidth="1"/>
    <x:col min="5895" max="6131" width="9" style="1"/>
    <x:col min="6132" max="6132" width="5.6875" style="1" bestFit="1" customWidth="1"/>
    <x:col min="6133" max="6133" width="7.6875" style="1" bestFit="1" customWidth="1"/>
    <x:col min="6134" max="6134" width="7.375" style="1" bestFit="1" customWidth="1"/>
    <x:col min="6135" max="6136" width="11" style="1" bestFit="1" customWidth="1"/>
    <x:col min="6137" max="6137" width="11.125" style="1" bestFit="1" customWidth="1"/>
    <x:col min="6138" max="6138" width="9.1875" style="1" bestFit="1" customWidth="1"/>
    <x:col min="6139" max="6139" width="5.1875" style="1" customWidth="1"/>
    <x:col min="6140" max="6140" width="2.125" style="1" customWidth="1"/>
    <x:col min="6141" max="6141" width="11.5" style="1" customWidth="1"/>
    <x:col min="6142" max="6142" width="9.625" style="1" customWidth="1"/>
    <x:col min="6143" max="6143" width="10.5" style="1" bestFit="1" customWidth="1"/>
    <x:col min="6144" max="6144" width="9.375" style="1" bestFit="1" customWidth="1"/>
    <x:col min="6145" max="6145" width="9.125" style="1" customWidth="1"/>
    <x:col min="6146" max="6146" width="10.375" style="1" bestFit="1" customWidth="1"/>
    <x:col min="6147" max="6147" width="10.125" style="1" bestFit="1" customWidth="1"/>
    <x:col min="6148" max="6148" width="9" style="1"/>
    <x:col min="6149" max="6149" width="6.625" style="1" customWidth="1"/>
    <x:col min="6150" max="6150" width="6" style="1" customWidth="1"/>
    <x:col min="6151" max="6387" width="9" style="1"/>
    <x:col min="6388" max="6388" width="5.6875" style="1" bestFit="1" customWidth="1"/>
    <x:col min="6389" max="6389" width="7.6875" style="1" bestFit="1" customWidth="1"/>
    <x:col min="6390" max="6390" width="7.375" style="1" bestFit="1" customWidth="1"/>
    <x:col min="6391" max="6392" width="11" style="1" bestFit="1" customWidth="1"/>
    <x:col min="6393" max="6393" width="11.125" style="1" bestFit="1" customWidth="1"/>
    <x:col min="6394" max="6394" width="9.1875" style="1" bestFit="1" customWidth="1"/>
    <x:col min="6395" max="6395" width="5.1875" style="1" customWidth="1"/>
    <x:col min="6396" max="6396" width="2.125" style="1" customWidth="1"/>
    <x:col min="6397" max="6397" width="11.5" style="1" customWidth="1"/>
    <x:col min="6398" max="6398" width="9.625" style="1" customWidth="1"/>
    <x:col min="6399" max="6399" width="10.5" style="1" bestFit="1" customWidth="1"/>
    <x:col min="6400" max="6400" width="9.375" style="1" bestFit="1" customWidth="1"/>
    <x:col min="6401" max="6401" width="9.125" style="1" customWidth="1"/>
    <x:col min="6402" max="6402" width="10.375" style="1" bestFit="1" customWidth="1"/>
    <x:col min="6403" max="6403" width="10.125" style="1" bestFit="1" customWidth="1"/>
    <x:col min="6404" max="6404" width="9" style="1"/>
    <x:col min="6405" max="6405" width="6.625" style="1" customWidth="1"/>
    <x:col min="6406" max="6406" width="6" style="1" customWidth="1"/>
    <x:col min="6407" max="6643" width="9" style="1"/>
    <x:col min="6644" max="6644" width="5.6875" style="1" bestFit="1" customWidth="1"/>
    <x:col min="6645" max="6645" width="7.6875" style="1" bestFit="1" customWidth="1"/>
    <x:col min="6646" max="6646" width="7.375" style="1" bestFit="1" customWidth="1"/>
    <x:col min="6647" max="6648" width="11" style="1" bestFit="1" customWidth="1"/>
    <x:col min="6649" max="6649" width="11.125" style="1" bestFit="1" customWidth="1"/>
    <x:col min="6650" max="6650" width="9.1875" style="1" bestFit="1" customWidth="1"/>
    <x:col min="6651" max="6651" width="5.1875" style="1" customWidth="1"/>
    <x:col min="6652" max="6652" width="2.125" style="1" customWidth="1"/>
    <x:col min="6653" max="6653" width="11.5" style="1" customWidth="1"/>
    <x:col min="6654" max="6654" width="9.625" style="1" customWidth="1"/>
    <x:col min="6655" max="6655" width="10.5" style="1" bestFit="1" customWidth="1"/>
    <x:col min="6656" max="6656" width="9.375" style="1" bestFit="1" customWidth="1"/>
    <x:col min="6657" max="6657" width="9.125" style="1" customWidth="1"/>
    <x:col min="6658" max="6658" width="10.375" style="1" bestFit="1" customWidth="1"/>
    <x:col min="6659" max="6659" width="10.125" style="1" bestFit="1" customWidth="1"/>
    <x:col min="6660" max="6660" width="9" style="1"/>
    <x:col min="6661" max="6661" width="6.625" style="1" customWidth="1"/>
    <x:col min="6662" max="6662" width="6" style="1" customWidth="1"/>
    <x:col min="6663" max="6899" width="9" style="1"/>
    <x:col min="6900" max="6900" width="5.6875" style="1" bestFit="1" customWidth="1"/>
    <x:col min="6901" max="6901" width="7.6875" style="1" bestFit="1" customWidth="1"/>
    <x:col min="6902" max="6902" width="7.375" style="1" bestFit="1" customWidth="1"/>
    <x:col min="6903" max="6904" width="11" style="1" bestFit="1" customWidth="1"/>
    <x:col min="6905" max="6905" width="11.125" style="1" bestFit="1" customWidth="1"/>
    <x:col min="6906" max="6906" width="9.1875" style="1" bestFit="1" customWidth="1"/>
    <x:col min="6907" max="6907" width="5.1875" style="1" customWidth="1"/>
    <x:col min="6908" max="6908" width="2.125" style="1" customWidth="1"/>
    <x:col min="6909" max="6909" width="11.5" style="1" customWidth="1"/>
    <x:col min="6910" max="6910" width="9.625" style="1" customWidth="1"/>
    <x:col min="6911" max="6911" width="10.5" style="1" bestFit="1" customWidth="1"/>
    <x:col min="6912" max="6912" width="9.375" style="1" bestFit="1" customWidth="1"/>
    <x:col min="6913" max="6913" width="9.125" style="1" customWidth="1"/>
    <x:col min="6914" max="6914" width="10.375" style="1" bestFit="1" customWidth="1"/>
    <x:col min="6915" max="6915" width="10.125" style="1" bestFit="1" customWidth="1"/>
    <x:col min="6916" max="6916" width="9" style="1"/>
    <x:col min="6917" max="6917" width="6.625" style="1" customWidth="1"/>
    <x:col min="6918" max="6918" width="6" style="1" customWidth="1"/>
    <x:col min="6919" max="7155" width="9" style="1"/>
    <x:col min="7156" max="7156" width="5.6875" style="1" bestFit="1" customWidth="1"/>
    <x:col min="7157" max="7157" width="7.6875" style="1" bestFit="1" customWidth="1"/>
    <x:col min="7158" max="7158" width="7.375" style="1" bestFit="1" customWidth="1"/>
    <x:col min="7159" max="7160" width="11" style="1" bestFit="1" customWidth="1"/>
    <x:col min="7161" max="7161" width="11.125" style="1" bestFit="1" customWidth="1"/>
    <x:col min="7162" max="7162" width="9.1875" style="1" bestFit="1" customWidth="1"/>
    <x:col min="7163" max="7163" width="5.1875" style="1" customWidth="1"/>
    <x:col min="7164" max="7164" width="2.125" style="1" customWidth="1"/>
    <x:col min="7165" max="7165" width="11.5" style="1" customWidth="1"/>
    <x:col min="7166" max="7166" width="9.625" style="1" customWidth="1"/>
    <x:col min="7167" max="7167" width="10.5" style="1" bestFit="1" customWidth="1"/>
    <x:col min="7168" max="7168" width="9.375" style="1" bestFit="1" customWidth="1"/>
    <x:col min="7169" max="7169" width="9.125" style="1" customWidth="1"/>
    <x:col min="7170" max="7170" width="10.375" style="1" bestFit="1" customWidth="1"/>
    <x:col min="7171" max="7171" width="10.125" style="1" bestFit="1" customWidth="1"/>
    <x:col min="7172" max="7172" width="9" style="1"/>
    <x:col min="7173" max="7173" width="6.625" style="1" customWidth="1"/>
    <x:col min="7174" max="7174" width="6" style="1" customWidth="1"/>
    <x:col min="7175" max="7411" width="9" style="1"/>
    <x:col min="7412" max="7412" width="5.6875" style="1" bestFit="1" customWidth="1"/>
    <x:col min="7413" max="7413" width="7.6875" style="1" bestFit="1" customWidth="1"/>
    <x:col min="7414" max="7414" width="7.375" style="1" bestFit="1" customWidth="1"/>
    <x:col min="7415" max="7416" width="11" style="1" bestFit="1" customWidth="1"/>
    <x:col min="7417" max="7417" width="11.125" style="1" bestFit="1" customWidth="1"/>
    <x:col min="7418" max="7418" width="9.1875" style="1" bestFit="1" customWidth="1"/>
    <x:col min="7419" max="7419" width="5.1875" style="1" customWidth="1"/>
    <x:col min="7420" max="7420" width="2.125" style="1" customWidth="1"/>
    <x:col min="7421" max="7421" width="11.5" style="1" customWidth="1"/>
    <x:col min="7422" max="7422" width="9.625" style="1" customWidth="1"/>
    <x:col min="7423" max="7423" width="10.5" style="1" bestFit="1" customWidth="1"/>
    <x:col min="7424" max="7424" width="9.375" style="1" bestFit="1" customWidth="1"/>
    <x:col min="7425" max="7425" width="9.125" style="1" customWidth="1"/>
    <x:col min="7426" max="7426" width="10.375" style="1" bestFit="1" customWidth="1"/>
    <x:col min="7427" max="7427" width="10.125" style="1" bestFit="1" customWidth="1"/>
    <x:col min="7428" max="7428" width="9" style="1"/>
    <x:col min="7429" max="7429" width="6.625" style="1" customWidth="1"/>
    <x:col min="7430" max="7430" width="6" style="1" customWidth="1"/>
    <x:col min="7431" max="7667" width="9" style="1"/>
    <x:col min="7668" max="7668" width="5.6875" style="1" bestFit="1" customWidth="1"/>
    <x:col min="7669" max="7669" width="7.6875" style="1" bestFit="1" customWidth="1"/>
    <x:col min="7670" max="7670" width="7.375" style="1" bestFit="1" customWidth="1"/>
    <x:col min="7671" max="7672" width="11" style="1" bestFit="1" customWidth="1"/>
    <x:col min="7673" max="7673" width="11.125" style="1" bestFit="1" customWidth="1"/>
    <x:col min="7674" max="7674" width="9.1875" style="1" bestFit="1" customWidth="1"/>
    <x:col min="7675" max="7675" width="5.1875" style="1" customWidth="1"/>
    <x:col min="7676" max="7676" width="2.125" style="1" customWidth="1"/>
    <x:col min="7677" max="7677" width="11.5" style="1" customWidth="1"/>
    <x:col min="7678" max="7678" width="9.625" style="1" customWidth="1"/>
    <x:col min="7679" max="7679" width="10.5" style="1" bestFit="1" customWidth="1"/>
    <x:col min="7680" max="7680" width="9.375" style="1" bestFit="1" customWidth="1"/>
    <x:col min="7681" max="7681" width="9.125" style="1" customWidth="1"/>
    <x:col min="7682" max="7682" width="10.375" style="1" bestFit="1" customWidth="1"/>
    <x:col min="7683" max="7683" width="10.125" style="1" bestFit="1" customWidth="1"/>
    <x:col min="7684" max="7684" width="9" style="1"/>
    <x:col min="7685" max="7685" width="6.625" style="1" customWidth="1"/>
    <x:col min="7686" max="7686" width="6" style="1" customWidth="1"/>
    <x:col min="7687" max="7923" width="9" style="1"/>
    <x:col min="7924" max="7924" width="5.6875" style="1" bestFit="1" customWidth="1"/>
    <x:col min="7925" max="7925" width="7.6875" style="1" bestFit="1" customWidth="1"/>
    <x:col min="7926" max="7926" width="7.375" style="1" bestFit="1" customWidth="1"/>
    <x:col min="7927" max="7928" width="11" style="1" bestFit="1" customWidth="1"/>
    <x:col min="7929" max="7929" width="11.125" style="1" bestFit="1" customWidth="1"/>
    <x:col min="7930" max="7930" width="9.1875" style="1" bestFit="1" customWidth="1"/>
    <x:col min="7931" max="7931" width="5.1875" style="1" customWidth="1"/>
    <x:col min="7932" max="7932" width="2.125" style="1" customWidth="1"/>
    <x:col min="7933" max="7933" width="11.5" style="1" customWidth="1"/>
    <x:col min="7934" max="7934" width="9.625" style="1" customWidth="1"/>
    <x:col min="7935" max="7935" width="10.5" style="1" bestFit="1" customWidth="1"/>
    <x:col min="7936" max="7936" width="9.375" style="1" bestFit="1" customWidth="1"/>
    <x:col min="7937" max="7937" width="9.125" style="1" customWidth="1"/>
    <x:col min="7938" max="7938" width="10.375" style="1" bestFit="1" customWidth="1"/>
    <x:col min="7939" max="7939" width="10.125" style="1" bestFit="1" customWidth="1"/>
    <x:col min="7940" max="7940" width="9" style="1"/>
    <x:col min="7941" max="7941" width="6.625" style="1" customWidth="1"/>
    <x:col min="7942" max="7942" width="6" style="1" customWidth="1"/>
    <x:col min="7943" max="8179" width="9" style="1"/>
    <x:col min="8180" max="8180" width="5.6875" style="1" bestFit="1" customWidth="1"/>
    <x:col min="8181" max="8181" width="7.6875" style="1" bestFit="1" customWidth="1"/>
    <x:col min="8182" max="8182" width="7.375" style="1" bestFit="1" customWidth="1"/>
    <x:col min="8183" max="8184" width="11" style="1" bestFit="1" customWidth="1"/>
    <x:col min="8185" max="8185" width="11.125" style="1" bestFit="1" customWidth="1"/>
    <x:col min="8186" max="8186" width="9.1875" style="1" bestFit="1" customWidth="1"/>
    <x:col min="8187" max="8187" width="5.1875" style="1" customWidth="1"/>
    <x:col min="8188" max="8188" width="2.125" style="1" customWidth="1"/>
    <x:col min="8189" max="8189" width="11.5" style="1" customWidth="1"/>
    <x:col min="8190" max="8190" width="9.625" style="1" customWidth="1"/>
    <x:col min="8191" max="8191" width="10.5" style="1" bestFit="1" customWidth="1"/>
    <x:col min="8192" max="8192" width="9.375" style="1" bestFit="1" customWidth="1"/>
    <x:col min="8193" max="8193" width="9.125" style="1" customWidth="1"/>
    <x:col min="8194" max="8194" width="10.375" style="1" bestFit="1" customWidth="1"/>
    <x:col min="8195" max="8195" width="10.125" style="1" bestFit="1" customWidth="1"/>
    <x:col min="8196" max="8196" width="9" style="1"/>
    <x:col min="8197" max="8197" width="6.625" style="1" customWidth="1"/>
    <x:col min="8198" max="8198" width="6" style="1" customWidth="1"/>
    <x:col min="8199" max="8435" width="9" style="1"/>
    <x:col min="8436" max="8436" width="5.6875" style="1" bestFit="1" customWidth="1"/>
    <x:col min="8437" max="8437" width="7.6875" style="1" bestFit="1" customWidth="1"/>
    <x:col min="8438" max="8438" width="7.375" style="1" bestFit="1" customWidth="1"/>
    <x:col min="8439" max="8440" width="11" style="1" bestFit="1" customWidth="1"/>
    <x:col min="8441" max="8441" width="11.125" style="1" bestFit="1" customWidth="1"/>
    <x:col min="8442" max="8442" width="9.1875" style="1" bestFit="1" customWidth="1"/>
    <x:col min="8443" max="8443" width="5.1875" style="1" customWidth="1"/>
    <x:col min="8444" max="8444" width="2.125" style="1" customWidth="1"/>
    <x:col min="8445" max="8445" width="11.5" style="1" customWidth="1"/>
    <x:col min="8446" max="8446" width="9.625" style="1" customWidth="1"/>
    <x:col min="8447" max="8447" width="10.5" style="1" bestFit="1" customWidth="1"/>
    <x:col min="8448" max="8448" width="9.375" style="1" bestFit="1" customWidth="1"/>
    <x:col min="8449" max="8449" width="9.125" style="1" customWidth="1"/>
    <x:col min="8450" max="8450" width="10.375" style="1" bestFit="1" customWidth="1"/>
    <x:col min="8451" max="8451" width="10.125" style="1" bestFit="1" customWidth="1"/>
    <x:col min="8452" max="8452" width="9" style="1"/>
    <x:col min="8453" max="8453" width="6.625" style="1" customWidth="1"/>
    <x:col min="8454" max="8454" width="6" style="1" customWidth="1"/>
    <x:col min="8455" max="8691" width="9" style="1"/>
    <x:col min="8692" max="8692" width="5.6875" style="1" bestFit="1" customWidth="1"/>
    <x:col min="8693" max="8693" width="7.6875" style="1" bestFit="1" customWidth="1"/>
    <x:col min="8694" max="8694" width="7.375" style="1" bestFit="1" customWidth="1"/>
    <x:col min="8695" max="8696" width="11" style="1" bestFit="1" customWidth="1"/>
    <x:col min="8697" max="8697" width="11.125" style="1" bestFit="1" customWidth="1"/>
    <x:col min="8698" max="8698" width="9.1875" style="1" bestFit="1" customWidth="1"/>
    <x:col min="8699" max="8699" width="5.1875" style="1" customWidth="1"/>
    <x:col min="8700" max="8700" width="2.125" style="1" customWidth="1"/>
    <x:col min="8701" max="8701" width="11.5" style="1" customWidth="1"/>
    <x:col min="8702" max="8702" width="9.625" style="1" customWidth="1"/>
    <x:col min="8703" max="8703" width="10.5" style="1" bestFit="1" customWidth="1"/>
    <x:col min="8704" max="8704" width="9.375" style="1" bestFit="1" customWidth="1"/>
    <x:col min="8705" max="8705" width="9.125" style="1" customWidth="1"/>
    <x:col min="8706" max="8706" width="10.375" style="1" bestFit="1" customWidth="1"/>
    <x:col min="8707" max="8707" width="10.125" style="1" bestFit="1" customWidth="1"/>
    <x:col min="8708" max="8708" width="9" style="1"/>
    <x:col min="8709" max="8709" width="6.625" style="1" customWidth="1"/>
    <x:col min="8710" max="8710" width="6" style="1" customWidth="1"/>
    <x:col min="8711" max="8947" width="9" style="1"/>
    <x:col min="8948" max="8948" width="5.6875" style="1" bestFit="1" customWidth="1"/>
    <x:col min="8949" max="8949" width="7.6875" style="1" bestFit="1" customWidth="1"/>
    <x:col min="8950" max="8950" width="7.375" style="1" bestFit="1" customWidth="1"/>
    <x:col min="8951" max="8952" width="11" style="1" bestFit="1" customWidth="1"/>
    <x:col min="8953" max="8953" width="11.125" style="1" bestFit="1" customWidth="1"/>
    <x:col min="8954" max="8954" width="9.1875" style="1" bestFit="1" customWidth="1"/>
    <x:col min="8955" max="8955" width="5.1875" style="1" customWidth="1"/>
    <x:col min="8956" max="8956" width="2.125" style="1" customWidth="1"/>
    <x:col min="8957" max="8957" width="11.5" style="1" customWidth="1"/>
    <x:col min="8958" max="8958" width="9.625" style="1" customWidth="1"/>
    <x:col min="8959" max="8959" width="10.5" style="1" bestFit="1" customWidth="1"/>
    <x:col min="8960" max="8960" width="9.375" style="1" bestFit="1" customWidth="1"/>
    <x:col min="8961" max="8961" width="9.125" style="1" customWidth="1"/>
    <x:col min="8962" max="8962" width="10.375" style="1" bestFit="1" customWidth="1"/>
    <x:col min="8963" max="8963" width="10.125" style="1" bestFit="1" customWidth="1"/>
    <x:col min="8964" max="8964" width="9" style="1"/>
    <x:col min="8965" max="8965" width="6.625" style="1" customWidth="1"/>
    <x:col min="8966" max="8966" width="6" style="1" customWidth="1"/>
    <x:col min="8967" max="9203" width="9" style="1"/>
    <x:col min="9204" max="9204" width="5.6875" style="1" bestFit="1" customWidth="1"/>
    <x:col min="9205" max="9205" width="7.6875" style="1" bestFit="1" customWidth="1"/>
    <x:col min="9206" max="9206" width="7.375" style="1" bestFit="1" customWidth="1"/>
    <x:col min="9207" max="9208" width="11" style="1" bestFit="1" customWidth="1"/>
    <x:col min="9209" max="9209" width="11.125" style="1" bestFit="1" customWidth="1"/>
    <x:col min="9210" max="9210" width="9.1875" style="1" bestFit="1" customWidth="1"/>
    <x:col min="9211" max="9211" width="5.1875" style="1" customWidth="1"/>
    <x:col min="9212" max="9212" width="2.125" style="1" customWidth="1"/>
    <x:col min="9213" max="9213" width="11.5" style="1" customWidth="1"/>
    <x:col min="9214" max="9214" width="9.625" style="1" customWidth="1"/>
    <x:col min="9215" max="9215" width="10.5" style="1" bestFit="1" customWidth="1"/>
    <x:col min="9216" max="9216" width="9.375" style="1" bestFit="1" customWidth="1"/>
    <x:col min="9217" max="9217" width="9.125" style="1" customWidth="1"/>
    <x:col min="9218" max="9218" width="10.375" style="1" bestFit="1" customWidth="1"/>
    <x:col min="9219" max="9219" width="10.125" style="1" bestFit="1" customWidth="1"/>
    <x:col min="9220" max="9220" width="9" style="1"/>
    <x:col min="9221" max="9221" width="6.625" style="1" customWidth="1"/>
    <x:col min="9222" max="9222" width="6" style="1" customWidth="1"/>
    <x:col min="9223" max="9459" width="9" style="1"/>
    <x:col min="9460" max="9460" width="5.6875" style="1" bestFit="1" customWidth="1"/>
    <x:col min="9461" max="9461" width="7.6875" style="1" bestFit="1" customWidth="1"/>
    <x:col min="9462" max="9462" width="7.375" style="1" bestFit="1" customWidth="1"/>
    <x:col min="9463" max="9464" width="11" style="1" bestFit="1" customWidth="1"/>
    <x:col min="9465" max="9465" width="11.125" style="1" bestFit="1" customWidth="1"/>
    <x:col min="9466" max="9466" width="9.1875" style="1" bestFit="1" customWidth="1"/>
    <x:col min="9467" max="9467" width="5.1875" style="1" customWidth="1"/>
    <x:col min="9468" max="9468" width="2.125" style="1" customWidth="1"/>
    <x:col min="9469" max="9469" width="11.5" style="1" customWidth="1"/>
    <x:col min="9470" max="9470" width="9.625" style="1" customWidth="1"/>
    <x:col min="9471" max="9471" width="10.5" style="1" bestFit="1" customWidth="1"/>
    <x:col min="9472" max="9472" width="9.375" style="1" bestFit="1" customWidth="1"/>
    <x:col min="9473" max="9473" width="9.125" style="1" customWidth="1"/>
    <x:col min="9474" max="9474" width="10.375" style="1" bestFit="1" customWidth="1"/>
    <x:col min="9475" max="9475" width="10.125" style="1" bestFit="1" customWidth="1"/>
    <x:col min="9476" max="9476" width="9" style="1"/>
    <x:col min="9477" max="9477" width="6.625" style="1" customWidth="1"/>
    <x:col min="9478" max="9478" width="6" style="1" customWidth="1"/>
    <x:col min="9479" max="9715" width="9" style="1"/>
    <x:col min="9716" max="9716" width="5.6875" style="1" bestFit="1" customWidth="1"/>
    <x:col min="9717" max="9717" width="7.6875" style="1" bestFit="1" customWidth="1"/>
    <x:col min="9718" max="9718" width="7.375" style="1" bestFit="1" customWidth="1"/>
    <x:col min="9719" max="9720" width="11" style="1" bestFit="1" customWidth="1"/>
    <x:col min="9721" max="9721" width="11.125" style="1" bestFit="1" customWidth="1"/>
    <x:col min="9722" max="9722" width="9.1875" style="1" bestFit="1" customWidth="1"/>
    <x:col min="9723" max="9723" width="5.1875" style="1" customWidth="1"/>
    <x:col min="9724" max="9724" width="2.125" style="1" customWidth="1"/>
    <x:col min="9725" max="9725" width="11.5" style="1" customWidth="1"/>
    <x:col min="9726" max="9726" width="9.625" style="1" customWidth="1"/>
    <x:col min="9727" max="9727" width="10.5" style="1" bestFit="1" customWidth="1"/>
    <x:col min="9728" max="9728" width="9.375" style="1" bestFit="1" customWidth="1"/>
    <x:col min="9729" max="9729" width="9.125" style="1" customWidth="1"/>
    <x:col min="9730" max="9730" width="10.375" style="1" bestFit="1" customWidth="1"/>
    <x:col min="9731" max="9731" width="10.125" style="1" bestFit="1" customWidth="1"/>
    <x:col min="9732" max="9732" width="9" style="1"/>
    <x:col min="9733" max="9733" width="6.625" style="1" customWidth="1"/>
    <x:col min="9734" max="9734" width="6" style="1" customWidth="1"/>
    <x:col min="9735" max="9971" width="9" style="1"/>
    <x:col min="9972" max="9972" width="5.6875" style="1" bestFit="1" customWidth="1"/>
    <x:col min="9973" max="9973" width="7.6875" style="1" bestFit="1" customWidth="1"/>
    <x:col min="9974" max="9974" width="7.375" style="1" bestFit="1" customWidth="1"/>
    <x:col min="9975" max="9976" width="11" style="1" bestFit="1" customWidth="1"/>
    <x:col min="9977" max="9977" width="11.125" style="1" bestFit="1" customWidth="1"/>
    <x:col min="9978" max="9978" width="9.1875" style="1" bestFit="1" customWidth="1"/>
    <x:col min="9979" max="9979" width="5.1875" style="1" customWidth="1"/>
    <x:col min="9980" max="9980" width="2.125" style="1" customWidth="1"/>
    <x:col min="9981" max="9981" width="11.5" style="1" customWidth="1"/>
    <x:col min="9982" max="9982" width="9.625" style="1" customWidth="1"/>
    <x:col min="9983" max="9983" width="10.5" style="1" bestFit="1" customWidth="1"/>
    <x:col min="9984" max="9984" width="9.375" style="1" bestFit="1" customWidth="1"/>
    <x:col min="9985" max="9985" width="9.125" style="1" customWidth="1"/>
    <x:col min="9986" max="9986" width="10.375" style="1" bestFit="1" customWidth="1"/>
    <x:col min="9987" max="9987" width="10.125" style="1" bestFit="1" customWidth="1"/>
    <x:col min="9988" max="9988" width="9" style="1"/>
    <x:col min="9989" max="9989" width="6.625" style="1" customWidth="1"/>
    <x:col min="9990" max="9990" width="6" style="1" customWidth="1"/>
    <x:col min="9991" max="10227" width="9" style="1"/>
    <x:col min="10228" max="10228" width="5.6875" style="1" bestFit="1" customWidth="1"/>
    <x:col min="10229" max="10229" width="7.6875" style="1" bestFit="1" customWidth="1"/>
    <x:col min="10230" max="10230" width="7.375" style="1" bestFit="1" customWidth="1"/>
    <x:col min="10231" max="10232" width="11" style="1" bestFit="1" customWidth="1"/>
    <x:col min="10233" max="10233" width="11.125" style="1" bestFit="1" customWidth="1"/>
    <x:col min="10234" max="10234" width="9.1875" style="1" bestFit="1" customWidth="1"/>
    <x:col min="10235" max="10235" width="5.1875" style="1" customWidth="1"/>
    <x:col min="10236" max="10236" width="2.125" style="1" customWidth="1"/>
    <x:col min="10237" max="10237" width="11.5" style="1" customWidth="1"/>
    <x:col min="10238" max="10238" width="9.625" style="1" customWidth="1"/>
    <x:col min="10239" max="10239" width="10.5" style="1" bestFit="1" customWidth="1"/>
    <x:col min="10240" max="10240" width="9.375" style="1" bestFit="1" customWidth="1"/>
    <x:col min="10241" max="10241" width="9.125" style="1" customWidth="1"/>
    <x:col min="10242" max="10242" width="10.375" style="1" bestFit="1" customWidth="1"/>
    <x:col min="10243" max="10243" width="10.125" style="1" bestFit="1" customWidth="1"/>
    <x:col min="10244" max="10244" width="9" style="1"/>
    <x:col min="10245" max="10245" width="6.625" style="1" customWidth="1"/>
    <x:col min="10246" max="10246" width="6" style="1" customWidth="1"/>
    <x:col min="10247" max="10483" width="9" style="1"/>
    <x:col min="10484" max="10484" width="5.6875" style="1" bestFit="1" customWidth="1"/>
    <x:col min="10485" max="10485" width="7.6875" style="1" bestFit="1" customWidth="1"/>
    <x:col min="10486" max="10486" width="7.375" style="1" bestFit="1" customWidth="1"/>
    <x:col min="10487" max="10488" width="11" style="1" bestFit="1" customWidth="1"/>
    <x:col min="10489" max="10489" width="11.125" style="1" bestFit="1" customWidth="1"/>
    <x:col min="10490" max="10490" width="9.1875" style="1" bestFit="1" customWidth="1"/>
    <x:col min="10491" max="10491" width="5.1875" style="1" customWidth="1"/>
    <x:col min="10492" max="10492" width="2.125" style="1" customWidth="1"/>
    <x:col min="10493" max="10493" width="11.5" style="1" customWidth="1"/>
    <x:col min="10494" max="10494" width="9.625" style="1" customWidth="1"/>
    <x:col min="10495" max="10495" width="10.5" style="1" bestFit="1" customWidth="1"/>
    <x:col min="10496" max="10496" width="9.375" style="1" bestFit="1" customWidth="1"/>
    <x:col min="10497" max="10497" width="9.125" style="1" customWidth="1"/>
    <x:col min="10498" max="10498" width="10.375" style="1" bestFit="1" customWidth="1"/>
    <x:col min="10499" max="10499" width="10.125" style="1" bestFit="1" customWidth="1"/>
    <x:col min="10500" max="10500" width="9" style="1"/>
    <x:col min="10501" max="10501" width="6.625" style="1" customWidth="1"/>
    <x:col min="10502" max="10502" width="6" style="1" customWidth="1"/>
    <x:col min="10503" max="10739" width="9" style="1"/>
    <x:col min="10740" max="10740" width="5.6875" style="1" bestFit="1" customWidth="1"/>
    <x:col min="10741" max="10741" width="7.6875" style="1" bestFit="1" customWidth="1"/>
    <x:col min="10742" max="10742" width="7.375" style="1" bestFit="1" customWidth="1"/>
    <x:col min="10743" max="10744" width="11" style="1" bestFit="1" customWidth="1"/>
    <x:col min="10745" max="10745" width="11.125" style="1" bestFit="1" customWidth="1"/>
    <x:col min="10746" max="10746" width="9.1875" style="1" bestFit="1" customWidth="1"/>
    <x:col min="10747" max="10747" width="5.1875" style="1" customWidth="1"/>
    <x:col min="10748" max="10748" width="2.125" style="1" customWidth="1"/>
    <x:col min="10749" max="10749" width="11.5" style="1" customWidth="1"/>
    <x:col min="10750" max="10750" width="9.625" style="1" customWidth="1"/>
    <x:col min="10751" max="10751" width="10.5" style="1" bestFit="1" customWidth="1"/>
    <x:col min="10752" max="10752" width="9.375" style="1" bestFit="1" customWidth="1"/>
    <x:col min="10753" max="10753" width="9.125" style="1" customWidth="1"/>
    <x:col min="10754" max="10754" width="10.375" style="1" bestFit="1" customWidth="1"/>
    <x:col min="10755" max="10755" width="10.125" style="1" bestFit="1" customWidth="1"/>
    <x:col min="10756" max="10756" width="9" style="1"/>
    <x:col min="10757" max="10757" width="6.625" style="1" customWidth="1"/>
    <x:col min="10758" max="10758" width="6" style="1" customWidth="1"/>
    <x:col min="10759" max="10995" width="9" style="1"/>
    <x:col min="10996" max="10996" width="5.6875" style="1" bestFit="1" customWidth="1"/>
    <x:col min="10997" max="10997" width="7.6875" style="1" bestFit="1" customWidth="1"/>
    <x:col min="10998" max="10998" width="7.375" style="1" bestFit="1" customWidth="1"/>
    <x:col min="10999" max="11000" width="11" style="1" bestFit="1" customWidth="1"/>
    <x:col min="11001" max="11001" width="11.125" style="1" bestFit="1" customWidth="1"/>
    <x:col min="11002" max="11002" width="9.1875" style="1" bestFit="1" customWidth="1"/>
    <x:col min="11003" max="11003" width="5.1875" style="1" customWidth="1"/>
    <x:col min="11004" max="11004" width="2.125" style="1" customWidth="1"/>
    <x:col min="11005" max="11005" width="11.5" style="1" customWidth="1"/>
    <x:col min="11006" max="11006" width="9.625" style="1" customWidth="1"/>
    <x:col min="11007" max="11007" width="10.5" style="1" bestFit="1" customWidth="1"/>
    <x:col min="11008" max="11008" width="9.375" style="1" bestFit="1" customWidth="1"/>
    <x:col min="11009" max="11009" width="9.125" style="1" customWidth="1"/>
    <x:col min="11010" max="11010" width="10.375" style="1" bestFit="1" customWidth="1"/>
    <x:col min="11011" max="11011" width="10.125" style="1" bestFit="1" customWidth="1"/>
    <x:col min="11012" max="11012" width="9" style="1"/>
    <x:col min="11013" max="11013" width="6.625" style="1" customWidth="1"/>
    <x:col min="11014" max="11014" width="6" style="1" customWidth="1"/>
    <x:col min="11015" max="11251" width="9" style="1"/>
    <x:col min="11252" max="11252" width="5.6875" style="1" bestFit="1" customWidth="1"/>
    <x:col min="11253" max="11253" width="7.6875" style="1" bestFit="1" customWidth="1"/>
    <x:col min="11254" max="11254" width="7.375" style="1" bestFit="1" customWidth="1"/>
    <x:col min="11255" max="11256" width="11" style="1" bestFit="1" customWidth="1"/>
    <x:col min="11257" max="11257" width="11.125" style="1" bestFit="1" customWidth="1"/>
    <x:col min="11258" max="11258" width="9.1875" style="1" bestFit="1" customWidth="1"/>
    <x:col min="11259" max="11259" width="5.1875" style="1" customWidth="1"/>
    <x:col min="11260" max="11260" width="2.125" style="1" customWidth="1"/>
    <x:col min="11261" max="11261" width="11.5" style="1" customWidth="1"/>
    <x:col min="11262" max="11262" width="9.625" style="1" customWidth="1"/>
    <x:col min="11263" max="11263" width="10.5" style="1" bestFit="1" customWidth="1"/>
    <x:col min="11264" max="11264" width="9.375" style="1" bestFit="1" customWidth="1"/>
    <x:col min="11265" max="11265" width="9.125" style="1" customWidth="1"/>
    <x:col min="11266" max="11266" width="10.375" style="1" bestFit="1" customWidth="1"/>
    <x:col min="11267" max="11267" width="10.125" style="1" bestFit="1" customWidth="1"/>
    <x:col min="11268" max="11268" width="9" style="1"/>
    <x:col min="11269" max="11269" width="6.625" style="1" customWidth="1"/>
    <x:col min="11270" max="11270" width="6" style="1" customWidth="1"/>
    <x:col min="11271" max="11507" width="9" style="1"/>
    <x:col min="11508" max="11508" width="5.6875" style="1" bestFit="1" customWidth="1"/>
    <x:col min="11509" max="11509" width="7.6875" style="1" bestFit="1" customWidth="1"/>
    <x:col min="11510" max="11510" width="7.375" style="1" bestFit="1" customWidth="1"/>
    <x:col min="11511" max="11512" width="11" style="1" bestFit="1" customWidth="1"/>
    <x:col min="11513" max="11513" width="11.125" style="1" bestFit="1" customWidth="1"/>
    <x:col min="11514" max="11514" width="9.1875" style="1" bestFit="1" customWidth="1"/>
    <x:col min="11515" max="11515" width="5.1875" style="1" customWidth="1"/>
    <x:col min="11516" max="11516" width="2.125" style="1" customWidth="1"/>
    <x:col min="11517" max="11517" width="11.5" style="1" customWidth="1"/>
    <x:col min="11518" max="11518" width="9.625" style="1" customWidth="1"/>
    <x:col min="11519" max="11519" width="10.5" style="1" bestFit="1" customWidth="1"/>
    <x:col min="11520" max="11520" width="9.375" style="1" bestFit="1" customWidth="1"/>
    <x:col min="11521" max="11521" width="9.125" style="1" customWidth="1"/>
    <x:col min="11522" max="11522" width="10.375" style="1" bestFit="1" customWidth="1"/>
    <x:col min="11523" max="11523" width="10.125" style="1" bestFit="1" customWidth="1"/>
    <x:col min="11524" max="11524" width="9" style="1"/>
    <x:col min="11525" max="11525" width="6.625" style="1" customWidth="1"/>
    <x:col min="11526" max="11526" width="6" style="1" customWidth="1"/>
    <x:col min="11527" max="11763" width="9" style="1"/>
    <x:col min="11764" max="11764" width="5.6875" style="1" bestFit="1" customWidth="1"/>
    <x:col min="11765" max="11765" width="7.6875" style="1" bestFit="1" customWidth="1"/>
    <x:col min="11766" max="11766" width="7.375" style="1" bestFit="1" customWidth="1"/>
    <x:col min="11767" max="11768" width="11" style="1" bestFit="1" customWidth="1"/>
    <x:col min="11769" max="11769" width="11.125" style="1" bestFit="1" customWidth="1"/>
    <x:col min="11770" max="11770" width="9.1875" style="1" bestFit="1" customWidth="1"/>
    <x:col min="11771" max="11771" width="5.1875" style="1" customWidth="1"/>
    <x:col min="11772" max="11772" width="2.125" style="1" customWidth="1"/>
    <x:col min="11773" max="11773" width="11.5" style="1" customWidth="1"/>
    <x:col min="11774" max="11774" width="9.625" style="1" customWidth="1"/>
    <x:col min="11775" max="11775" width="10.5" style="1" bestFit="1" customWidth="1"/>
    <x:col min="11776" max="11776" width="9.375" style="1" bestFit="1" customWidth="1"/>
    <x:col min="11777" max="11777" width="9.125" style="1" customWidth="1"/>
    <x:col min="11778" max="11778" width="10.375" style="1" bestFit="1" customWidth="1"/>
    <x:col min="11779" max="11779" width="10.125" style="1" bestFit="1" customWidth="1"/>
    <x:col min="11780" max="11780" width="9" style="1"/>
    <x:col min="11781" max="11781" width="6.625" style="1" customWidth="1"/>
    <x:col min="11782" max="11782" width="6" style="1" customWidth="1"/>
    <x:col min="11783" max="12019" width="9" style="1"/>
    <x:col min="12020" max="12020" width="5.6875" style="1" bestFit="1" customWidth="1"/>
    <x:col min="12021" max="12021" width="7.6875" style="1" bestFit="1" customWidth="1"/>
    <x:col min="12022" max="12022" width="7.375" style="1" bestFit="1" customWidth="1"/>
    <x:col min="12023" max="12024" width="11" style="1" bestFit="1" customWidth="1"/>
    <x:col min="12025" max="12025" width="11.125" style="1" bestFit="1" customWidth="1"/>
    <x:col min="12026" max="12026" width="9.1875" style="1" bestFit="1" customWidth="1"/>
    <x:col min="12027" max="12027" width="5.1875" style="1" customWidth="1"/>
    <x:col min="12028" max="12028" width="2.125" style="1" customWidth="1"/>
    <x:col min="12029" max="12029" width="11.5" style="1" customWidth="1"/>
    <x:col min="12030" max="12030" width="9.625" style="1" customWidth="1"/>
    <x:col min="12031" max="12031" width="10.5" style="1" bestFit="1" customWidth="1"/>
    <x:col min="12032" max="12032" width="9.375" style="1" bestFit="1" customWidth="1"/>
    <x:col min="12033" max="12033" width="9.125" style="1" customWidth="1"/>
    <x:col min="12034" max="12034" width="10.375" style="1" bestFit="1" customWidth="1"/>
    <x:col min="12035" max="12035" width="10.125" style="1" bestFit="1" customWidth="1"/>
    <x:col min="12036" max="12036" width="9" style="1"/>
    <x:col min="12037" max="12037" width="6.625" style="1" customWidth="1"/>
    <x:col min="12038" max="12038" width="6" style="1" customWidth="1"/>
    <x:col min="12039" max="12275" width="9" style="1"/>
    <x:col min="12276" max="12276" width="5.6875" style="1" bestFit="1" customWidth="1"/>
    <x:col min="12277" max="12277" width="7.6875" style="1" bestFit="1" customWidth="1"/>
    <x:col min="12278" max="12278" width="7.375" style="1" bestFit="1" customWidth="1"/>
    <x:col min="12279" max="12280" width="11" style="1" bestFit="1" customWidth="1"/>
    <x:col min="12281" max="12281" width="11.125" style="1" bestFit="1" customWidth="1"/>
    <x:col min="12282" max="12282" width="9.1875" style="1" bestFit="1" customWidth="1"/>
    <x:col min="12283" max="12283" width="5.1875" style="1" customWidth="1"/>
    <x:col min="12284" max="12284" width="2.125" style="1" customWidth="1"/>
    <x:col min="12285" max="12285" width="11.5" style="1" customWidth="1"/>
    <x:col min="12286" max="12286" width="9.625" style="1" customWidth="1"/>
    <x:col min="12287" max="12287" width="10.5" style="1" bestFit="1" customWidth="1"/>
    <x:col min="12288" max="12288" width="9.375" style="1" bestFit="1" customWidth="1"/>
    <x:col min="12289" max="12289" width="9.125" style="1" customWidth="1"/>
    <x:col min="12290" max="12290" width="10.375" style="1" bestFit="1" customWidth="1"/>
    <x:col min="12291" max="12291" width="10.125" style="1" bestFit="1" customWidth="1"/>
    <x:col min="12292" max="12292" width="9" style="1"/>
    <x:col min="12293" max="12293" width="6.625" style="1" customWidth="1"/>
    <x:col min="12294" max="12294" width="6" style="1" customWidth="1"/>
    <x:col min="12295" max="12531" width="9" style="1"/>
    <x:col min="12532" max="12532" width="5.6875" style="1" bestFit="1" customWidth="1"/>
    <x:col min="12533" max="12533" width="7.6875" style="1" bestFit="1" customWidth="1"/>
    <x:col min="12534" max="12534" width="7.375" style="1" bestFit="1" customWidth="1"/>
    <x:col min="12535" max="12536" width="11" style="1" bestFit="1" customWidth="1"/>
    <x:col min="12537" max="12537" width="11.125" style="1" bestFit="1" customWidth="1"/>
    <x:col min="12538" max="12538" width="9.1875" style="1" bestFit="1" customWidth="1"/>
    <x:col min="12539" max="12539" width="5.1875" style="1" customWidth="1"/>
    <x:col min="12540" max="12540" width="2.125" style="1" customWidth="1"/>
    <x:col min="12541" max="12541" width="11.5" style="1" customWidth="1"/>
    <x:col min="12542" max="12542" width="9.625" style="1" customWidth="1"/>
    <x:col min="12543" max="12543" width="10.5" style="1" bestFit="1" customWidth="1"/>
    <x:col min="12544" max="12544" width="9.375" style="1" bestFit="1" customWidth="1"/>
    <x:col min="12545" max="12545" width="9.125" style="1" customWidth="1"/>
    <x:col min="12546" max="12546" width="10.375" style="1" bestFit="1" customWidth="1"/>
    <x:col min="12547" max="12547" width="10.125" style="1" bestFit="1" customWidth="1"/>
    <x:col min="12548" max="12548" width="9" style="1"/>
    <x:col min="12549" max="12549" width="6.625" style="1" customWidth="1"/>
    <x:col min="12550" max="12550" width="6" style="1" customWidth="1"/>
    <x:col min="12551" max="12787" width="9" style="1"/>
    <x:col min="12788" max="12788" width="5.6875" style="1" bestFit="1" customWidth="1"/>
    <x:col min="12789" max="12789" width="7.6875" style="1" bestFit="1" customWidth="1"/>
    <x:col min="12790" max="12790" width="7.375" style="1" bestFit="1" customWidth="1"/>
    <x:col min="12791" max="12792" width="11" style="1" bestFit="1" customWidth="1"/>
    <x:col min="12793" max="12793" width="11.125" style="1" bestFit="1" customWidth="1"/>
    <x:col min="12794" max="12794" width="9.1875" style="1" bestFit="1" customWidth="1"/>
    <x:col min="12795" max="12795" width="5.1875" style="1" customWidth="1"/>
    <x:col min="12796" max="12796" width="2.125" style="1" customWidth="1"/>
    <x:col min="12797" max="12797" width="11.5" style="1" customWidth="1"/>
    <x:col min="12798" max="12798" width="9.625" style="1" customWidth="1"/>
    <x:col min="12799" max="12799" width="10.5" style="1" bestFit="1" customWidth="1"/>
    <x:col min="12800" max="12800" width="9.375" style="1" bestFit="1" customWidth="1"/>
    <x:col min="12801" max="12801" width="9.125" style="1" customWidth="1"/>
    <x:col min="12802" max="12802" width="10.375" style="1" bestFit="1" customWidth="1"/>
    <x:col min="12803" max="12803" width="10.125" style="1" bestFit="1" customWidth="1"/>
    <x:col min="12804" max="12804" width="9" style="1"/>
    <x:col min="12805" max="12805" width="6.625" style="1" customWidth="1"/>
    <x:col min="12806" max="12806" width="6" style="1" customWidth="1"/>
    <x:col min="12807" max="13043" width="9" style="1"/>
    <x:col min="13044" max="13044" width="5.6875" style="1" bestFit="1" customWidth="1"/>
    <x:col min="13045" max="13045" width="7.6875" style="1" bestFit="1" customWidth="1"/>
    <x:col min="13046" max="13046" width="7.375" style="1" bestFit="1" customWidth="1"/>
    <x:col min="13047" max="13048" width="11" style="1" bestFit="1" customWidth="1"/>
    <x:col min="13049" max="13049" width="11.125" style="1" bestFit="1" customWidth="1"/>
    <x:col min="13050" max="13050" width="9.1875" style="1" bestFit="1" customWidth="1"/>
    <x:col min="13051" max="13051" width="5.1875" style="1" customWidth="1"/>
    <x:col min="13052" max="13052" width="2.125" style="1" customWidth="1"/>
    <x:col min="13053" max="13053" width="11.5" style="1" customWidth="1"/>
    <x:col min="13054" max="13054" width="9.625" style="1" customWidth="1"/>
    <x:col min="13055" max="13055" width="10.5" style="1" bestFit="1" customWidth="1"/>
    <x:col min="13056" max="13056" width="9.375" style="1" bestFit="1" customWidth="1"/>
    <x:col min="13057" max="13057" width="9.125" style="1" customWidth="1"/>
    <x:col min="13058" max="13058" width="10.375" style="1" bestFit="1" customWidth="1"/>
    <x:col min="13059" max="13059" width="10.125" style="1" bestFit="1" customWidth="1"/>
    <x:col min="13060" max="13060" width="9" style="1"/>
    <x:col min="13061" max="13061" width="6.625" style="1" customWidth="1"/>
    <x:col min="13062" max="13062" width="6" style="1" customWidth="1"/>
    <x:col min="13063" max="13299" width="9" style="1"/>
    <x:col min="13300" max="13300" width="5.6875" style="1" bestFit="1" customWidth="1"/>
    <x:col min="13301" max="13301" width="7.6875" style="1" bestFit="1" customWidth="1"/>
    <x:col min="13302" max="13302" width="7.375" style="1" bestFit="1" customWidth="1"/>
    <x:col min="13303" max="13304" width="11" style="1" bestFit="1" customWidth="1"/>
    <x:col min="13305" max="13305" width="11.125" style="1" bestFit="1" customWidth="1"/>
    <x:col min="13306" max="13306" width="9.1875" style="1" bestFit="1" customWidth="1"/>
    <x:col min="13307" max="13307" width="5.1875" style="1" customWidth="1"/>
    <x:col min="13308" max="13308" width="2.125" style="1" customWidth="1"/>
    <x:col min="13309" max="13309" width="11.5" style="1" customWidth="1"/>
    <x:col min="13310" max="13310" width="9.625" style="1" customWidth="1"/>
    <x:col min="13311" max="13311" width="10.5" style="1" bestFit="1" customWidth="1"/>
    <x:col min="13312" max="13312" width="9.375" style="1" bestFit="1" customWidth="1"/>
    <x:col min="13313" max="13313" width="9.125" style="1" customWidth="1"/>
    <x:col min="13314" max="13314" width="10.375" style="1" bestFit="1" customWidth="1"/>
    <x:col min="13315" max="13315" width="10.125" style="1" bestFit="1" customWidth="1"/>
    <x:col min="13316" max="13316" width="9" style="1"/>
    <x:col min="13317" max="13317" width="6.625" style="1" customWidth="1"/>
    <x:col min="13318" max="13318" width="6" style="1" customWidth="1"/>
    <x:col min="13319" max="13555" width="9" style="1"/>
    <x:col min="13556" max="13556" width="5.6875" style="1" bestFit="1" customWidth="1"/>
    <x:col min="13557" max="13557" width="7.6875" style="1" bestFit="1" customWidth="1"/>
    <x:col min="13558" max="13558" width="7.375" style="1" bestFit="1" customWidth="1"/>
    <x:col min="13559" max="13560" width="11" style="1" bestFit="1" customWidth="1"/>
    <x:col min="13561" max="13561" width="11.125" style="1" bestFit="1" customWidth="1"/>
    <x:col min="13562" max="13562" width="9.1875" style="1" bestFit="1" customWidth="1"/>
    <x:col min="13563" max="13563" width="5.1875" style="1" customWidth="1"/>
    <x:col min="13564" max="13564" width="2.125" style="1" customWidth="1"/>
    <x:col min="13565" max="13565" width="11.5" style="1" customWidth="1"/>
    <x:col min="13566" max="13566" width="9.625" style="1" customWidth="1"/>
    <x:col min="13567" max="13567" width="10.5" style="1" bestFit="1" customWidth="1"/>
    <x:col min="13568" max="13568" width="9.375" style="1" bestFit="1" customWidth="1"/>
    <x:col min="13569" max="13569" width="9.125" style="1" customWidth="1"/>
    <x:col min="13570" max="13570" width="10.375" style="1" bestFit="1" customWidth="1"/>
    <x:col min="13571" max="13571" width="10.125" style="1" bestFit="1" customWidth="1"/>
    <x:col min="13572" max="13572" width="9" style="1"/>
    <x:col min="13573" max="13573" width="6.625" style="1" customWidth="1"/>
    <x:col min="13574" max="13574" width="6" style="1" customWidth="1"/>
    <x:col min="13575" max="13811" width="9" style="1"/>
    <x:col min="13812" max="13812" width="5.6875" style="1" bestFit="1" customWidth="1"/>
    <x:col min="13813" max="13813" width="7.6875" style="1" bestFit="1" customWidth="1"/>
    <x:col min="13814" max="13814" width="7.375" style="1" bestFit="1" customWidth="1"/>
    <x:col min="13815" max="13816" width="11" style="1" bestFit="1" customWidth="1"/>
    <x:col min="13817" max="13817" width="11.125" style="1" bestFit="1" customWidth="1"/>
    <x:col min="13818" max="13818" width="9.1875" style="1" bestFit="1" customWidth="1"/>
    <x:col min="13819" max="13819" width="5.1875" style="1" customWidth="1"/>
    <x:col min="13820" max="13820" width="2.125" style="1" customWidth="1"/>
    <x:col min="13821" max="13821" width="11.5" style="1" customWidth="1"/>
    <x:col min="13822" max="13822" width="9.625" style="1" customWidth="1"/>
    <x:col min="13823" max="13823" width="10.5" style="1" bestFit="1" customWidth="1"/>
    <x:col min="13824" max="13824" width="9.375" style="1" bestFit="1" customWidth="1"/>
    <x:col min="13825" max="13825" width="9.125" style="1" customWidth="1"/>
    <x:col min="13826" max="13826" width="10.375" style="1" bestFit="1" customWidth="1"/>
    <x:col min="13827" max="13827" width="10.125" style="1" bestFit="1" customWidth="1"/>
    <x:col min="13828" max="13828" width="9" style="1"/>
    <x:col min="13829" max="13829" width="6.625" style="1" customWidth="1"/>
    <x:col min="13830" max="13830" width="6" style="1" customWidth="1"/>
    <x:col min="13831" max="14067" width="9" style="1"/>
    <x:col min="14068" max="14068" width="5.6875" style="1" bestFit="1" customWidth="1"/>
    <x:col min="14069" max="14069" width="7.6875" style="1" bestFit="1" customWidth="1"/>
    <x:col min="14070" max="14070" width="7.375" style="1" bestFit="1" customWidth="1"/>
    <x:col min="14071" max="14072" width="11" style="1" bestFit="1" customWidth="1"/>
    <x:col min="14073" max="14073" width="11.125" style="1" bestFit="1" customWidth="1"/>
    <x:col min="14074" max="14074" width="9.1875" style="1" bestFit="1" customWidth="1"/>
    <x:col min="14075" max="14075" width="5.1875" style="1" customWidth="1"/>
    <x:col min="14076" max="14076" width="2.125" style="1" customWidth="1"/>
    <x:col min="14077" max="14077" width="11.5" style="1" customWidth="1"/>
    <x:col min="14078" max="14078" width="9.625" style="1" customWidth="1"/>
    <x:col min="14079" max="14079" width="10.5" style="1" bestFit="1" customWidth="1"/>
    <x:col min="14080" max="14080" width="9.375" style="1" bestFit="1" customWidth="1"/>
    <x:col min="14081" max="14081" width="9.125" style="1" customWidth="1"/>
    <x:col min="14082" max="14082" width="10.375" style="1" bestFit="1" customWidth="1"/>
    <x:col min="14083" max="14083" width="10.125" style="1" bestFit="1" customWidth="1"/>
    <x:col min="14084" max="14084" width="9" style="1"/>
    <x:col min="14085" max="14085" width="6.625" style="1" customWidth="1"/>
    <x:col min="14086" max="14086" width="6" style="1" customWidth="1"/>
    <x:col min="14087" max="14323" width="9" style="1"/>
    <x:col min="14324" max="14324" width="5.6875" style="1" bestFit="1" customWidth="1"/>
    <x:col min="14325" max="14325" width="7.6875" style="1" bestFit="1" customWidth="1"/>
    <x:col min="14326" max="14326" width="7.375" style="1" bestFit="1" customWidth="1"/>
    <x:col min="14327" max="14328" width="11" style="1" bestFit="1" customWidth="1"/>
    <x:col min="14329" max="14329" width="11.125" style="1" bestFit="1" customWidth="1"/>
    <x:col min="14330" max="14330" width="9.1875" style="1" bestFit="1" customWidth="1"/>
    <x:col min="14331" max="14331" width="5.1875" style="1" customWidth="1"/>
    <x:col min="14332" max="14332" width="2.125" style="1" customWidth="1"/>
    <x:col min="14333" max="14333" width="11.5" style="1" customWidth="1"/>
    <x:col min="14334" max="14334" width="9.625" style="1" customWidth="1"/>
    <x:col min="14335" max="14335" width="10.5" style="1" bestFit="1" customWidth="1"/>
    <x:col min="14336" max="14336" width="9.375" style="1" bestFit="1" customWidth="1"/>
    <x:col min="14337" max="14337" width="9.125" style="1" customWidth="1"/>
    <x:col min="14338" max="14338" width="10.375" style="1" bestFit="1" customWidth="1"/>
    <x:col min="14339" max="14339" width="10.125" style="1" bestFit="1" customWidth="1"/>
    <x:col min="14340" max="14340" width="9" style="1"/>
    <x:col min="14341" max="14341" width="6.625" style="1" customWidth="1"/>
    <x:col min="14342" max="14342" width="6" style="1" customWidth="1"/>
    <x:col min="14343" max="14579" width="9" style="1"/>
    <x:col min="14580" max="14580" width="5.6875" style="1" bestFit="1" customWidth="1"/>
    <x:col min="14581" max="14581" width="7.6875" style="1" bestFit="1" customWidth="1"/>
    <x:col min="14582" max="14582" width="7.375" style="1" bestFit="1" customWidth="1"/>
    <x:col min="14583" max="14584" width="11" style="1" bestFit="1" customWidth="1"/>
    <x:col min="14585" max="14585" width="11.125" style="1" bestFit="1" customWidth="1"/>
    <x:col min="14586" max="14586" width="9.1875" style="1" bestFit="1" customWidth="1"/>
    <x:col min="14587" max="14587" width="5.1875" style="1" customWidth="1"/>
    <x:col min="14588" max="14588" width="2.125" style="1" customWidth="1"/>
    <x:col min="14589" max="14589" width="11.5" style="1" customWidth="1"/>
    <x:col min="14590" max="14590" width="9.625" style="1" customWidth="1"/>
    <x:col min="14591" max="14591" width="10.5" style="1" bestFit="1" customWidth="1"/>
    <x:col min="14592" max="14592" width="9.375" style="1" bestFit="1" customWidth="1"/>
    <x:col min="14593" max="14593" width="9.125" style="1" customWidth="1"/>
    <x:col min="14594" max="14594" width="10.375" style="1" bestFit="1" customWidth="1"/>
    <x:col min="14595" max="14595" width="10.125" style="1" bestFit="1" customWidth="1"/>
    <x:col min="14596" max="14596" width="9" style="1"/>
    <x:col min="14597" max="14597" width="6.625" style="1" customWidth="1"/>
    <x:col min="14598" max="14598" width="6" style="1" customWidth="1"/>
    <x:col min="14599" max="14835" width="9" style="1"/>
    <x:col min="14836" max="14836" width="5.6875" style="1" bestFit="1" customWidth="1"/>
    <x:col min="14837" max="14837" width="7.6875" style="1" bestFit="1" customWidth="1"/>
    <x:col min="14838" max="14838" width="7.375" style="1" bestFit="1" customWidth="1"/>
    <x:col min="14839" max="14840" width="11" style="1" bestFit="1" customWidth="1"/>
    <x:col min="14841" max="14841" width="11.125" style="1" bestFit="1" customWidth="1"/>
    <x:col min="14842" max="14842" width="9.1875" style="1" bestFit="1" customWidth="1"/>
    <x:col min="14843" max="14843" width="5.1875" style="1" customWidth="1"/>
    <x:col min="14844" max="14844" width="2.125" style="1" customWidth="1"/>
    <x:col min="14845" max="14845" width="11.5" style="1" customWidth="1"/>
    <x:col min="14846" max="14846" width="9.625" style="1" customWidth="1"/>
    <x:col min="14847" max="14847" width="10.5" style="1" bestFit="1" customWidth="1"/>
    <x:col min="14848" max="14848" width="9.375" style="1" bestFit="1" customWidth="1"/>
    <x:col min="14849" max="14849" width="9.125" style="1" customWidth="1"/>
    <x:col min="14850" max="14850" width="10.375" style="1" bestFit="1" customWidth="1"/>
    <x:col min="14851" max="14851" width="10.125" style="1" bestFit="1" customWidth="1"/>
    <x:col min="14852" max="14852" width="9" style="1"/>
    <x:col min="14853" max="14853" width="6.625" style="1" customWidth="1"/>
    <x:col min="14854" max="14854" width="6" style="1" customWidth="1"/>
    <x:col min="14855" max="15091" width="9" style="1"/>
    <x:col min="15092" max="15092" width="5.6875" style="1" bestFit="1" customWidth="1"/>
    <x:col min="15093" max="15093" width="7.6875" style="1" bestFit="1" customWidth="1"/>
    <x:col min="15094" max="15094" width="7.375" style="1" bestFit="1" customWidth="1"/>
    <x:col min="15095" max="15096" width="11" style="1" bestFit="1" customWidth="1"/>
    <x:col min="15097" max="15097" width="11.125" style="1" bestFit="1" customWidth="1"/>
    <x:col min="15098" max="15098" width="9.1875" style="1" bestFit="1" customWidth="1"/>
    <x:col min="15099" max="15099" width="5.1875" style="1" customWidth="1"/>
    <x:col min="15100" max="15100" width="2.125" style="1" customWidth="1"/>
    <x:col min="15101" max="15101" width="11.5" style="1" customWidth="1"/>
    <x:col min="15102" max="15102" width="9.625" style="1" customWidth="1"/>
    <x:col min="15103" max="15103" width="10.5" style="1" bestFit="1" customWidth="1"/>
    <x:col min="15104" max="15104" width="9.375" style="1" bestFit="1" customWidth="1"/>
    <x:col min="15105" max="15105" width="9.125" style="1" customWidth="1"/>
    <x:col min="15106" max="15106" width="10.375" style="1" bestFit="1" customWidth="1"/>
    <x:col min="15107" max="15107" width="10.125" style="1" bestFit="1" customWidth="1"/>
    <x:col min="15108" max="15108" width="9" style="1"/>
    <x:col min="15109" max="15109" width="6.625" style="1" customWidth="1"/>
    <x:col min="15110" max="15110" width="6" style="1" customWidth="1"/>
    <x:col min="15111" max="15347" width="9" style="1"/>
    <x:col min="15348" max="15348" width="5.6875" style="1" bestFit="1" customWidth="1"/>
    <x:col min="15349" max="15349" width="7.6875" style="1" bestFit="1" customWidth="1"/>
    <x:col min="15350" max="15350" width="7.375" style="1" bestFit="1" customWidth="1"/>
    <x:col min="15351" max="15352" width="11" style="1" bestFit="1" customWidth="1"/>
    <x:col min="15353" max="15353" width="11.125" style="1" bestFit="1" customWidth="1"/>
    <x:col min="15354" max="15354" width="9.1875" style="1" bestFit="1" customWidth="1"/>
    <x:col min="15355" max="15355" width="5.1875" style="1" customWidth="1"/>
    <x:col min="15356" max="15356" width="2.125" style="1" customWidth="1"/>
    <x:col min="15357" max="15357" width="11.5" style="1" customWidth="1"/>
    <x:col min="15358" max="15358" width="9.625" style="1" customWidth="1"/>
    <x:col min="15359" max="15359" width="10.5" style="1" bestFit="1" customWidth="1"/>
    <x:col min="15360" max="15360" width="9.375" style="1" bestFit="1" customWidth="1"/>
    <x:col min="15361" max="15361" width="9.125" style="1" customWidth="1"/>
    <x:col min="15362" max="15362" width="10.375" style="1" bestFit="1" customWidth="1"/>
    <x:col min="15363" max="15363" width="10.125" style="1" bestFit="1" customWidth="1"/>
    <x:col min="15364" max="15364" width="9" style="1"/>
    <x:col min="15365" max="15365" width="6.625" style="1" customWidth="1"/>
    <x:col min="15366" max="15366" width="6" style="1" customWidth="1"/>
    <x:col min="15367" max="15603" width="9" style="1"/>
    <x:col min="15604" max="15604" width="5.6875" style="1" bestFit="1" customWidth="1"/>
    <x:col min="15605" max="15605" width="7.6875" style="1" bestFit="1" customWidth="1"/>
    <x:col min="15606" max="15606" width="7.375" style="1" bestFit="1" customWidth="1"/>
    <x:col min="15607" max="15608" width="11" style="1" bestFit="1" customWidth="1"/>
    <x:col min="15609" max="15609" width="11.125" style="1" bestFit="1" customWidth="1"/>
    <x:col min="15610" max="15610" width="9.1875" style="1" bestFit="1" customWidth="1"/>
    <x:col min="15611" max="15611" width="5.1875" style="1" customWidth="1"/>
    <x:col min="15612" max="15612" width="2.125" style="1" customWidth="1"/>
    <x:col min="15613" max="15613" width="11.5" style="1" customWidth="1"/>
    <x:col min="15614" max="15614" width="9.625" style="1" customWidth="1"/>
    <x:col min="15615" max="15615" width="10.5" style="1" bestFit="1" customWidth="1"/>
    <x:col min="15616" max="15616" width="9.375" style="1" bestFit="1" customWidth="1"/>
    <x:col min="15617" max="15617" width="9.125" style="1" customWidth="1"/>
    <x:col min="15618" max="15618" width="10.375" style="1" bestFit="1" customWidth="1"/>
    <x:col min="15619" max="15619" width="10.125" style="1" bestFit="1" customWidth="1"/>
    <x:col min="15620" max="15620" width="9" style="1"/>
    <x:col min="15621" max="15621" width="6.625" style="1" customWidth="1"/>
    <x:col min="15622" max="15622" width="6" style="1" customWidth="1"/>
    <x:col min="15623" max="15859" width="9" style="1"/>
    <x:col min="15860" max="15860" width="5.6875" style="1" bestFit="1" customWidth="1"/>
    <x:col min="15861" max="15861" width="7.6875" style="1" bestFit="1" customWidth="1"/>
    <x:col min="15862" max="15862" width="7.375" style="1" bestFit="1" customWidth="1"/>
    <x:col min="15863" max="15864" width="11" style="1" bestFit="1" customWidth="1"/>
    <x:col min="15865" max="15865" width="11.125" style="1" bestFit="1" customWidth="1"/>
    <x:col min="15866" max="15866" width="9.1875" style="1" bestFit="1" customWidth="1"/>
    <x:col min="15867" max="15867" width="5.1875" style="1" customWidth="1"/>
    <x:col min="15868" max="15868" width="2.125" style="1" customWidth="1"/>
    <x:col min="15869" max="15869" width="11.5" style="1" customWidth="1"/>
    <x:col min="15870" max="15870" width="9.625" style="1" customWidth="1"/>
    <x:col min="15871" max="15871" width="10.5" style="1" bestFit="1" customWidth="1"/>
    <x:col min="15872" max="15872" width="9.375" style="1" bestFit="1" customWidth="1"/>
    <x:col min="15873" max="15873" width="9.125" style="1" customWidth="1"/>
    <x:col min="15874" max="15874" width="10.375" style="1" bestFit="1" customWidth="1"/>
    <x:col min="15875" max="15875" width="10.125" style="1" bestFit="1" customWidth="1"/>
    <x:col min="15876" max="15876" width="9" style="1"/>
    <x:col min="15877" max="15877" width="6.625" style="1" customWidth="1"/>
    <x:col min="15878" max="15878" width="6" style="1" customWidth="1"/>
    <x:col min="15879" max="16115" width="9" style="1"/>
    <x:col min="16116" max="16116" width="5.6875" style="1" bestFit="1" customWidth="1"/>
    <x:col min="16117" max="16117" width="7.6875" style="1" bestFit="1" customWidth="1"/>
    <x:col min="16118" max="16118" width="7.375" style="1" bestFit="1" customWidth="1"/>
    <x:col min="16119" max="16120" width="11" style="1" bestFit="1" customWidth="1"/>
    <x:col min="16121" max="16121" width="11.125" style="1" bestFit="1" customWidth="1"/>
    <x:col min="16122" max="16122" width="9.1875" style="1" bestFit="1" customWidth="1"/>
    <x:col min="16123" max="16123" width="5.1875" style="1" customWidth="1"/>
    <x:col min="16124" max="16124" width="2.125" style="1" customWidth="1"/>
    <x:col min="16125" max="16125" width="11.5" style="1" customWidth="1"/>
    <x:col min="16126" max="16126" width="9.625" style="1" customWidth="1"/>
    <x:col min="16127" max="16127" width="10.5" style="1" bestFit="1" customWidth="1"/>
    <x:col min="16128" max="16128" width="9.375" style="1" bestFit="1" customWidth="1"/>
    <x:col min="16129" max="16129" width="9.125" style="1" customWidth="1"/>
    <x:col min="16130" max="16130" width="10.375" style="1" bestFit="1" customWidth="1"/>
    <x:col min="16131" max="16131" width="10.125" style="1" bestFit="1" customWidth="1"/>
    <x:col min="16132" max="16132" width="9" style="1"/>
    <x:col min="16133" max="16133" width="6.625" style="1" customWidth="1"/>
    <x:col min="16134" max="16134" width="6" style="1" customWidth="1"/>
    <x:col min="16135" max="16384" width="9" style="1"/>
  </x:cols>
  <x:sheetData>
    <x:row r="1" ht="9.75" customHeight="1"/>
    <x:row r="2" spans="2:11" ht="21" customHeight="1">
      <x:c r="B2" s="218" t="s">
        <x:v>57</x:v>
      </x:c>
      <x:c r="C2" s="219"/>
      <x:c r="D2" s="237" t="s">
        <x:v>0</x:v>
      </x:c>
      <x:c r="E2" s="237"/>
      <x:c r="F2" s="237"/>
      <x:c r="G2" s="237"/>
      <x:c r="H2" s="237"/>
      <x:c r="I2" s="237"/>
      <x:c r="J2" s="237"/>
      <x:c r="K2" s="238"/>
    </x:row>
    <x:row r="3" spans="2:7" ht="5" customHeight="1">
      <x:c r="B3" s="29"/>
      <x:c r="C3" s="29"/>
      <x:c r="D3" s="30"/>
      <x:c r="E3" s="30"/>
      <x:c r="F3" s="30"/>
      <x:c r="G3" s="30"/>
    </x:row>
    <x:row r="4" spans="2:11" ht="21" customHeight="1">
      <x:c r="B4" s="239" t="s">
        <x:v>25</x:v>
      </x:c>
      <x:c r="C4" s="239"/>
      <x:c r="D4" s="239"/>
      <x:c r="E4" s="239"/>
      <x:c r="F4" s="239"/>
      <x:c r="G4" s="239"/>
      <x:c r="H4" s="239"/>
      <x:c r="I4" s="239"/>
      <x:c r="J4" s="239"/>
      <x:c r="K4" s="239"/>
    </x:row>
    <x:row r="5" spans="2:25" ht="15" customHeight="1">
      <x:c r="B5" s="1" t="s">
        <x:v>87</x:v>
      </x:c>
      <x:c r="M5" s="240" t="s">
        <x:v>405</x:v>
      </x:c>
      <x:c r="N5" s="240"/>
      <x:c r="O5" s="240"/>
      <x:c r="P5" s="240"/>
      <x:c r="R5" s="240" t="s">
        <x:v>34</x:v>
      </x:c>
      <x:c r="S5" s="240"/>
      <x:c r="T5" s="240"/>
      <x:c r="U5" s="240"/>
      <x:c r="Y5" s="169"/>
    </x:row>
    <x:row r="6" spans="2:21" ht="15" customHeight="1">
      <x:c r="B6" s="121" t="s">
        <x:v>274</x:v>
      </x:c>
      <x:c r="C6" s="130" t="s">
        <x:v>230</x:v>
      </x:c>
      <x:c r="D6" s="130" t="s">
        <x:v>220</x:v>
      </x:c>
      <x:c r="E6" s="130" t="s">
        <x:v>285</x:v>
      </x:c>
      <x:c r="F6" s="130" t="s">
        <x:v>266</x:v>
      </x:c>
      <x:c r="G6" s="130" t="s">
        <x:v>297</x:v>
      </x:c>
      <x:c r="H6" s="130" t="s">
        <x:v>258</x:v>
      </x:c>
      <x:c r="I6" s="130" t="s">
        <x:v>245</x:v>
      </x:c>
      <x:c r="J6" s="130" t="s">
        <x:v>173</x:v>
      </x:c>
      <x:c r="K6" s="131" t="s">
        <x:v>78</x:v>
      </x:c>
      <x:c r="L6" s="31"/>
      <x:c r="M6" s="235" t="s">
        <x:v>173</x:v>
      </x:c>
      <x:c r="N6" s="236"/>
      <x:c r="O6" s="233" t="s">
        <x:v>308</x:v>
      </x:c>
      <x:c r="P6" s="234"/>
      <x:c r="R6" s="235" t="s">
        <x:v>173</x:v>
      </x:c>
      <x:c r="S6" s="236"/>
      <x:c r="T6" s="233" t="s">
        <x:v>201</x:v>
      </x:c>
      <x:c r="U6" s="234"/>
    </x:row>
    <x:row r="7" spans="2:25" ht="15" customHeight="1">
      <x:c r="B7" s="7">
        <x:v>20020101</x:v>
      </x:c>
      <x:c r="C7" s="8" t="s">
        <x:v>301</x:v>
      </x:c>
      <x:c r="D7" s="8" t="s">
        <x:v>201</x:v>
      </x:c>
      <x:c r="E7" s="8">
        <x:v>54</x:v>
      </x:c>
      <x:c r="F7" s="8">
        <x:v>92</x:v>
      </x:c>
      <x:c r="G7" s="8">
        <x:v>100</x:v>
      </x:c>
      <x:c r="H7" s="168">
        <x:f>SUM(E7:G7)</x:f>
        <x:v>246</x:v>
      </x:c>
      <x:c r="I7" s="32">
        <x:f>AVERAGE(E7:G7)</x:f>
        <x:v>82</x:v>
      </x:c>
      <x:c r="J7" s="14" t="str">
        <x:f>IF(I7&gt;=80,"합격","불합격")</x:f>
        <x:v>합격</x:v>
      </x:c>
      <x:c r="K7" s="16" t="str">
        <x:f>IF(I7&gt;=$I$17,"평균이상","평균이하")</x:f>
        <x:v>평균이상</x:v>
      </x:c>
      <x:c r="L7" s="31"/>
      <x:c r="M7" s="231" t="s">
        <x:v>293</x:v>
      </x:c>
      <x:c r="N7" s="232"/>
      <x:c r="O7" s="227">
        <x:f>COUNTIF($J$7:$J$16,M7)</x:f>
        <x:v>6</x:v>
      </x:c>
      <x:c r="P7" s="228"/>
      <x:c r="R7" s="231" t="s">
        <x:v>293</x:v>
      </x:c>
      <x:c r="S7" s="232"/>
      <x:c r="T7" s="227">
        <x:f>COUNTIFS($D$7:$D$16,"영업부",$J$7:$J$16,R7)</x:f>
        <x:v>4</x:v>
      </x:c>
      <x:c r="U7" s="228"/>
      <x:c r="Y7" s="169"/>
    </x:row>
    <x:row r="8" spans="2:21" ht="15" customHeight="1">
      <x:c r="B8" s="7">
        <x:v>20020102</x:v>
      </x:c>
      <x:c r="C8" s="8" t="s">
        <x:v>262</x:v>
      </x:c>
      <x:c r="D8" s="8" t="s">
        <x:v>196</x:v>
      </x:c>
      <x:c r="E8" s="8">
        <x:v>67</x:v>
      </x:c>
      <x:c r="F8" s="8">
        <x:v>70</x:v>
      </x:c>
      <x:c r="G8" s="8">
        <x:v>83</x:v>
      </x:c>
      <x:c r="H8" s="168">
        <x:f t="shared" ref="H8:H16" si="0">SUM(E8:G8)</x:f>
        <x:v>220</x:v>
      </x:c>
      <x:c r="I8" s="32">
        <x:f t="shared" ref="I8:I16" si="1">AVERAGE(E8:G8)</x:f>
        <x:v>73.333333333333329</x:v>
      </x:c>
      <x:c r="J8" s="14" t="str">
        <x:f t="shared" ref="J8:J16" si="2">IF(I8&gt;=80,"합격","불합격")</x:f>
        <x:v>불합격</x:v>
      </x:c>
      <x:c r="K8" s="16" t="str">
        <x:f t="shared" ref="K8:K16" si="3">IF(I8&gt;=$I$17,"평균이상","평균이하")</x:f>
        <x:v>평균이하</x:v>
      </x:c>
      <x:c r="L8" s="31"/>
      <x:c r="M8" s="229" t="s">
        <x:v>307</x:v>
      </x:c>
      <x:c r="N8" s="230"/>
      <x:c r="O8" s="227">
        <x:f>COUNTIF($J$7:$J$16,M8)</x:f>
        <x:v>4</x:v>
      </x:c>
      <x:c r="P8" s="228"/>
      <x:c r="R8" s="229" t="s">
        <x:v>307</x:v>
      </x:c>
      <x:c r="S8" s="230"/>
      <x:c r="T8" s="227">
        <x:f>COUNTIFS($D$7:$D$16,"영업부",$J$7:$J$16,R8)</x:f>
        <x:v>0</x:v>
      </x:c>
      <x:c r="U8" s="228"/>
    </x:row>
    <x:row r="9" spans="2:21" ht="15" customHeight="1">
      <x:c r="B9" s="7">
        <x:v>20020103</x:v>
      </x:c>
      <x:c r="C9" s="8" t="s">
        <x:v>303</x:v>
      </x:c>
      <x:c r="D9" s="8" t="s">
        <x:v>198</x:v>
      </x:c>
      <x:c r="E9" s="8">
        <x:v>78</x:v>
      </x:c>
      <x:c r="F9" s="8">
        <x:v>76</x:v>
      </x:c>
      <x:c r="G9" s="8">
        <x:v>64</x:v>
      </x:c>
      <x:c r="H9" s="168">
        <x:f t="shared" si="0"/>
        <x:v>218</x:v>
      </x:c>
      <x:c r="I9" s="32">
        <x:f t="shared" si="1"/>
        <x:v>72.666666666666671</x:v>
      </x:c>
      <x:c r="J9" s="14" t="str">
        <x:f t="shared" si="2"/>
        <x:v>불합격</x:v>
      </x:c>
      <x:c r="K9" s="16" t="str">
        <x:f t="shared" si="3"/>
        <x:v>평균이하</x:v>
      </x:c>
      <x:c r="L9" s="31"/>
      <x:c r="M9" s="241" t="s">
        <x:v>409</x:v>
      </x:c>
      <x:c r="N9" s="241"/>
      <x:c r="O9" s="241"/>
      <x:c r="P9" s="241"/>
      <x:c r="Q9" s="106"/>
      <x:c r="R9" s="241" t="s">
        <x:v>30</x:v>
      </x:c>
      <x:c r="S9" s="241"/>
      <x:c r="T9" s="241"/>
      <x:c r="U9" s="241"/>
    </x:row>
    <x:row r="10" spans="2:21" ht="15" customHeight="1">
      <x:c r="B10" s="7">
        <x:v>20020104</x:v>
      </x:c>
      <x:c r="C10" s="8" t="s">
        <x:v>339</x:v>
      </x:c>
      <x:c r="D10" s="8" t="s">
        <x:v>201</x:v>
      </x:c>
      <x:c r="E10" s="8">
        <x:v>80</x:v>
      </x:c>
      <x:c r="F10" s="8">
        <x:v>80</x:v>
      </x:c>
      <x:c r="G10" s="8">
        <x:v>80</x:v>
      </x:c>
      <x:c r="H10" s="168">
        <x:f t="shared" si="0"/>
        <x:v>240</x:v>
      </x:c>
      <x:c r="I10" s="32">
        <x:f t="shared" si="1"/>
        <x:v>80</x:v>
      </x:c>
      <x:c r="J10" s="14" t="str">
        <x:f t="shared" si="2"/>
        <x:v>합격</x:v>
      </x:c>
      <x:c r="K10" s="16" t="str">
        <x:f t="shared" si="3"/>
        <x:v>평균이상</x:v>
      </x:c>
      <x:c r="L10" s="31"/>
      <x:c r="M10" s="235" t="s">
        <x:v>78</x:v>
      </x:c>
      <x:c r="N10" s="236"/>
      <x:c r="O10" s="233" t="s">
        <x:v>72</x:v>
      </x:c>
      <x:c r="P10" s="234"/>
      <x:c r="R10" s="235" t="s">
        <x:v>78</x:v>
      </x:c>
      <x:c r="S10" s="236"/>
      <x:c r="T10" s="233" t="s">
        <x:v>201</x:v>
      </x:c>
      <x:c r="U10" s="234"/>
    </x:row>
    <x:row r="11" spans="2:21" ht="15" customHeight="1">
      <x:c r="B11" s="7">
        <x:v>20020105</x:v>
      </x:c>
      <x:c r="C11" s="8" t="s">
        <x:v>292</x:v>
      </x:c>
      <x:c r="D11" s="8" t="s">
        <x:v>196</x:v>
      </x:c>
      <x:c r="E11" s="8">
        <x:v>95</x:v>
      </x:c>
      <x:c r="F11" s="8">
        <x:v>83</x:v>
      </x:c>
      <x:c r="G11" s="8">
        <x:v>99</x:v>
      </x:c>
      <x:c r="H11" s="168">
        <x:f t="shared" si="0"/>
        <x:v>277</x:v>
      </x:c>
      <x:c r="I11" s="32">
        <x:f t="shared" si="1"/>
        <x:v>92.333333333333329</x:v>
      </x:c>
      <x:c r="J11" s="14" t="str">
        <x:f t="shared" si="2"/>
        <x:v>합격</x:v>
      </x:c>
      <x:c r="K11" s="16" t="str">
        <x:f t="shared" si="3"/>
        <x:v>평균이상</x:v>
      </x:c>
      <x:c r="L11" s="31"/>
      <x:c r="M11" s="231" t="s">
        <x:v>69</x:v>
      </x:c>
      <x:c r="N11" s="232"/>
      <x:c r="O11" s="227">
        <x:f>SUMIF($K$7:$K$16,M11,$H$7:$H$16)</x:f>
        <x:v>1519</x:v>
      </x:c>
      <x:c r="P11" s="228"/>
      <x:c r="R11" s="231" t="s">
        <x:v>69</x:v>
      </x:c>
      <x:c r="S11" s="232"/>
      <x:c r="T11" s="227">
        <x:f>SUMIFS(H7:H16,$D$7:$D$16,"영업부",$K$7:$K$16,R11)</x:f>
        <x:v>1001</x:v>
      </x:c>
      <x:c r="U11" s="228"/>
    </x:row>
    <x:row r="12" spans="2:21" ht="15" customHeight="1">
      <x:c r="B12" s="7">
        <x:v>20020106</x:v>
      </x:c>
      <x:c r="C12" s="8" t="s">
        <x:v>313</x:v>
      </x:c>
      <x:c r="D12" s="8" t="s">
        <x:v>198</x:v>
      </x:c>
      <x:c r="E12" s="8">
        <x:v>87</x:v>
      </x:c>
      <x:c r="F12" s="8">
        <x:v>64</x:v>
      </x:c>
      <x:c r="G12" s="8">
        <x:v>67</x:v>
      </x:c>
      <x:c r="H12" s="168">
        <x:f t="shared" si="0"/>
        <x:v>218</x:v>
      </x:c>
      <x:c r="I12" s="32">
        <x:f t="shared" si="1"/>
        <x:v>72.666666666666671</x:v>
      </x:c>
      <x:c r="J12" s="14" t="str">
        <x:f t="shared" si="2"/>
        <x:v>불합격</x:v>
      </x:c>
      <x:c r="K12" s="16" t="str">
        <x:f t="shared" si="3"/>
        <x:v>평균이하</x:v>
      </x:c>
      <x:c r="L12" s="31"/>
      <x:c r="M12" s="229" t="s">
        <x:v>88</x:v>
      </x:c>
      <x:c r="N12" s="230"/>
      <x:c r="O12" s="227">
        <x:f>SUMIF($K$7:$K$16,M12,$H$7:$H$16)</x:f>
        <x:v>870</x:v>
      </x:c>
      <x:c r="P12" s="228"/>
      <x:c r="R12" s="229" t="s">
        <x:v>88</x:v>
      </x:c>
      <x:c r="S12" s="230"/>
      <x:c r="T12" s="227">
        <x:f>SUMIFS(H8:H17,$D$7:$D$16,"영업부",$K$7:$K$16,R12)</x:f>
        <x:v>0</x:v>
      </x:c>
      <x:c r="U12" s="228"/>
    </x:row>
    <x:row r="13" spans="2:21" ht="15" customHeight="1">
      <x:c r="B13" s="7">
        <x:v>20020107</x:v>
      </x:c>
      <x:c r="C13" s="8" t="s">
        <x:v>306</x:v>
      </x:c>
      <x:c r="D13" s="8" t="s">
        <x:v>201</x:v>
      </x:c>
      <x:c r="E13" s="8">
        <x:v>96</x:v>
      </x:c>
      <x:c r="F13" s="8">
        <x:v>80</x:v>
      </x:c>
      <x:c r="G13" s="8">
        <x:v>96</x:v>
      </x:c>
      <x:c r="H13" s="168">
        <x:f t="shared" si="0"/>
        <x:v>272</x:v>
      </x:c>
      <x:c r="I13" s="32">
        <x:f t="shared" si="1"/>
        <x:v>90.666666666666671</x:v>
      </x:c>
      <x:c r="J13" s="14" t="str">
        <x:f t="shared" si="2"/>
        <x:v>합격</x:v>
      </x:c>
      <x:c r="K13" s="16" t="str">
        <x:f t="shared" si="3"/>
        <x:v>평균이상</x:v>
      </x:c>
      <x:c r="L13" s="31"/>
      <x:c r="M13" s="241"/>
      <x:c r="N13" s="241"/>
      <x:c r="O13" s="241"/>
      <x:c r="P13" s="241"/>
      <x:c r="Q13" s="106"/>
      <x:c r="R13" s="106"/>
      <x:c r="S13" s="241"/>
      <x:c r="T13" s="241"/>
      <x:c r="U13" s="241"/>
    </x:row>
    <x:row r="14" spans="2:21" ht="15" customHeight="1">
      <x:c r="B14" s="7">
        <x:v>20020108</x:v>
      </x:c>
      <x:c r="C14" s="8" t="s">
        <x:v>304</x:v>
      </x:c>
      <x:c r="D14" s="8" t="s">
        <x:v>196</x:v>
      </x:c>
      <x:c r="E14" s="8">
        <x:v>93</x:v>
      </x:c>
      <x:c r="F14" s="8">
        <x:v>60</x:v>
      </x:c>
      <x:c r="G14" s="8">
        <x:v>88</x:v>
      </x:c>
      <x:c r="H14" s="168">
        <x:f t="shared" si="0"/>
        <x:v>241</x:v>
      </x:c>
      <x:c r="I14" s="32">
        <x:f t="shared" si="1"/>
        <x:v>80.333333333333329</x:v>
      </x:c>
      <x:c r="J14" s="14" t="str">
        <x:f t="shared" si="2"/>
        <x:v>합격</x:v>
      </x:c>
      <x:c r="K14" s="16" t="str">
        <x:f t="shared" si="3"/>
        <x:v>평균이상</x:v>
      </x:c>
      <x:c r="L14" s="31"/>
      <x:c r="M14" s="242" t="s">
        <x:v>220</x:v>
      </x:c>
      <x:c r="N14" s="243"/>
      <x:c r="O14" s="242" t="s">
        <x:v>145</x:v>
      </x:c>
      <x:c r="P14" s="243"/>
      <x:c r="R14" s="242" t="s">
        <x:v>220</x:v>
      </x:c>
      <x:c r="S14" s="243"/>
      <x:c r="T14" s="242" t="s">
        <x:v>145</x:v>
      </x:c>
      <x:c r="U14" s="243"/>
    </x:row>
    <x:row r="15" spans="2:21" ht="15" customHeight="1">
      <x:c r="B15" s="7">
        <x:v>20020109</x:v>
      </x:c>
      <x:c r="C15" s="8" t="s">
        <x:v>318</x:v>
      </x:c>
      <x:c r="D15" s="8" t="s">
        <x:v>201</x:v>
      </x:c>
      <x:c r="E15" s="8">
        <x:v>88</x:v>
      </x:c>
      <x:c r="F15" s="8">
        <x:v>76</x:v>
      </x:c>
      <x:c r="G15" s="8">
        <x:v>79</x:v>
      </x:c>
      <x:c r="H15" s="168">
        <x:f t="shared" si="0"/>
        <x:v>243</x:v>
      </x:c>
      <x:c r="I15" s="32">
        <x:f t="shared" si="1"/>
        <x:v>81</x:v>
      </x:c>
      <x:c r="J15" s="14" t="str">
        <x:f t="shared" si="2"/>
        <x:v>합격</x:v>
      </x:c>
      <x:c r="K15" s="16" t="str">
        <x:f t="shared" si="3"/>
        <x:v>평균이상</x:v>
      </x:c>
      <x:c r="L15" s="31"/>
      <x:c r="M15" s="223" t="s">
        <x:v>201</x:v>
      </x:c>
      <x:c r="N15" s="224"/>
      <x:c r="O15" s="262">
        <x:f>AVERAGEIF($D$7:$D$16,M15,$H$7:$H$16)</x:f>
        <x:v>250.25</x:v>
      </x:c>
      <x:c r="P15" s="263"/>
      <x:c r="R15" s="223" t="s">
        <x:v>201</x:v>
      </x:c>
      <x:c r="S15" s="224"/>
      <x:c r="T15" s="262">
        <x:f>AVERAGEIFS($H$7:$H$16,$D$7:$D$16,R15,$I$7:$I$16,"&gt;=80")</x:f>
        <x:v>250.25</x:v>
      </x:c>
      <x:c r="U15" s="263"/>
    </x:row>
    <x:row r="16" spans="2:21" ht="15" customHeight="1">
      <x:c r="B16" s="17">
        <x:v>20020110</x:v>
      </x:c>
      <x:c r="C16" s="18" t="s">
        <x:v>315</x:v>
      </x:c>
      <x:c r="D16" s="18" t="s">
        <x:v>198</x:v>
      </x:c>
      <x:c r="E16" s="18">
        <x:v>79</x:v>
      </x:c>
      <x:c r="F16" s="18">
        <x:v>60</x:v>
      </x:c>
      <x:c r="G16" s="18">
        <x:v>75</x:v>
      </x:c>
      <x:c r="H16" s="168">
        <x:f t="shared" si="0"/>
        <x:v>214</x:v>
      </x:c>
      <x:c r="I16" s="32">
        <x:f t="shared" si="1"/>
        <x:v>71.333333333333329</x:v>
      </x:c>
      <x:c r="J16" s="14" t="str">
        <x:f t="shared" si="2"/>
        <x:v>불합격</x:v>
      </x:c>
      <x:c r="K16" s="16" t="str">
        <x:f t="shared" si="3"/>
        <x:v>평균이하</x:v>
      </x:c>
      <x:c r="L16" s="31"/>
      <x:c r="M16" s="223" t="s">
        <x:v>196</x:v>
      </x:c>
      <x:c r="N16" s="224"/>
      <x:c r="O16" s="262">
        <x:f t="shared" ref="O16:O17" si="4">AVERAGEIF($D$7:$D$16,M16,$H$7:$H$16)</x:f>
        <x:v>246</x:v>
      </x:c>
      <x:c r="P16" s="263"/>
      <x:c r="R16" s="223" t="s">
        <x:v>196</x:v>
      </x:c>
      <x:c r="S16" s="224"/>
      <x:c r="T16" s="262">
        <x:f>AVERAGEIFS($H$7:$H$16,$D$7:$D$16,R16,$I$7:$I$16,"&gt;=80")</x:f>
        <x:v>259</x:v>
      </x:c>
      <x:c r="U16" s="263"/>
    </x:row>
    <x:row r="17" spans="2:21" ht="15" customHeight="1">
      <x:c r="B17" s="255" t="s">
        <x:v>110</x:v>
      </x:c>
      <x:c r="C17" s="256"/>
      <x:c r="D17" s="256"/>
      <x:c r="E17" s="256"/>
      <x:c r="F17" s="256"/>
      <x:c r="G17" s="256"/>
      <x:c r="H17" s="257"/>
      <x:c r="I17" s="167">
        <x:f>AVERAGE(I7:I16)</x:f>
        <x:v>79.63333333333334</x:v>
      </x:c>
      <x:c r="J17" s="258"/>
      <x:c r="K17" s="259"/>
      <x:c r="M17" s="225" t="s">
        <x:v>198</x:v>
      </x:c>
      <x:c r="N17" s="226"/>
      <x:c r="O17" s="262">
        <x:f t="shared" si="4"/>
        <x:v>216.66666666666666</x:v>
      </x:c>
      <x:c r="P17" s="263"/>
      <x:c r="R17" s="225" t="s">
        <x:v>198</x:v>
      </x:c>
      <x:c r="S17" s="226"/>
      <x:c r="T17" s="262" t="e">
        <x:f>AVERAGEIFS($H$7:$H$16,$D$7:$D$16,R17,$I$7:$I$16,"&gt;=80")</x:f>
        <x:v>#DIV/0!</x:v>
      </x:c>
      <x:c r="U17" s="263"/>
    </x:row>
    <x:row r="18" spans="14:14" ht="5" customHeight="1">
      <x:c r="N18"/>
    </x:row>
    <x:row r="19" spans="2:21" ht="15" customHeight="1">
      <x:c r="B19" s="1" t="s">
        <x:v>64</x:v>
      </x:c>
      <x:c r="M19" s="244" t="s">
        <x:v>43</x:v>
      </x:c>
      <x:c r="N19" s="245"/>
      <x:c r="O19" s="245"/>
      <x:c r="P19" s="245"/>
      <x:c r="Q19" s="245"/>
      <x:c r="R19" s="245"/>
      <x:c r="S19" s="245"/>
      <x:c r="T19" s="260">
        <x:f>COUNTIF(E7:E16,"&gt;="&amp;AVERAGE(E7:E16))</x:f>
        <x:v>5</x:v>
      </x:c>
      <x:c r="U19" s="261"/>
    </x:row>
    <x:row r="20" spans="2:21" ht="15" customHeight="1">
      <x:c r="B20" s="121" t="s">
        <x:v>102</x:v>
      </x:c>
      <x:c r="C20" s="130" t="s">
        <x:v>199</x:v>
      </x:c>
      <x:c r="D20" s="130" t="s">
        <x:v>230</x:v>
      </x:c>
      <x:c r="E20" s="130" t="s">
        <x:v>240</x:v>
      </x:c>
      <x:c r="F20" s="130" t="s">
        <x:v>322</x:v>
      </x:c>
      <x:c r="G20" s="130" t="s">
        <x:v>245</x:v>
      </x:c>
      <x:c r="H20" s="130" t="s">
        <x:v>93</x:v>
      </x:c>
      <x:c r="I20" s="130" t="s">
        <x:v>106</x:v>
      </x:c>
      <x:c r="J20" s="132" t="s">
        <x:v>233</x:v>
      </x:c>
      <x:c r="M20" s="246" t="s">
        <x:v>433</x:v>
      </x:c>
      <x:c r="N20" s="247"/>
      <x:c r="O20" s="247"/>
      <x:c r="P20" s="247"/>
      <x:c r="Q20" s="247"/>
      <x:c r="R20" s="247"/>
      <x:c r="S20" s="248"/>
      <x:c r="T20" s="231">
        <x:f>COUNTIFS(E7:E16,"&gt;=80",F7:F16,"&gt;=80")</x:f>
        <x:v>3</x:v>
      </x:c>
      <x:c r="U20" s="251"/>
    </x:row>
    <x:row r="21" spans="2:21" ht="15" customHeight="1">
      <x:c r="B21" s="7" t="s">
        <x:v>107</x:v>
      </x:c>
      <x:c r="C21" s="128" t="s">
        <x:v>163</x:v>
      </x:c>
      <x:c r="D21" s="8" t="s">
        <x:v>246</x:v>
      </x:c>
      <x:c r="E21" s="8">
        <x:v>95</x:v>
      </x:c>
      <x:c r="F21" s="8">
        <x:v>88</x:v>
      </x:c>
      <x:c r="G21" s="176">
        <x:f>AVERAGE(E21:F21)</x:f>
        <x:v>91.5</x:v>
      </x:c>
      <x:c r="H21" s="14" t="str">
        <x:f>IF(AND(E21&gt;=70,F21&gt;=70),"합격","불합격")</x:f>
        <x:v>합격</x:v>
      </x:c>
      <x:c r="I21" s="14" t="str">
        <x:f>IF(AND(OR(E21&gt;=90,F21&gt;=90),G21&gt;=80),"통과","")</x:f>
        <x:v>통과</x:v>
      </x:c>
      <x:c r="J21" s="16" t="str">
        <x:f>IF(G21&gt;=80,"A",IF(G21&gt;=80,"B",IF(G21&gt;=70,"C",IF(G21&gt;=60,"D","F"))))</x:f>
        <x:v>A</x:v>
      </x:c>
      <x:c r="M21" s="246" t="s">
        <x:v>428</x:v>
      </x:c>
      <x:c r="N21" s="247"/>
      <x:c r="O21" s="247"/>
      <x:c r="P21" s="247"/>
      <x:c r="Q21" s="247"/>
      <x:c r="R21" s="247"/>
      <x:c r="S21" s="248"/>
      <x:c r="T21" s="231">
        <x:f>AVERAGEIF(C7:C16,"최*",G7:G16)</x:f>
        <x:v>86</x:v>
      </x:c>
      <x:c r="U21" s="251"/>
    </x:row>
    <x:row r="22" spans="2:21" ht="15" customHeight="1">
      <x:c r="B22" s="7" t="s">
        <x:v>77</x:v>
      </x:c>
      <x:c r="C22" s="128" t="s">
        <x:v>163</x:v>
      </x:c>
      <x:c r="D22" s="8" t="s">
        <x:v>239</x:v>
      </x:c>
      <x:c r="E22" s="8">
        <x:v>62</x:v>
      </x:c>
      <x:c r="F22" s="8">
        <x:v>75</x:v>
      </x:c>
      <x:c r="G22" s="176">
        <x:f t="shared" ref="G22:G27" si="5">AVERAGE(E22:F22)</x:f>
        <x:v>68.5</x:v>
      </x:c>
      <x:c r="H22" s="14" t="str">
        <x:f t="shared" ref="H22:H27" si="6">IF(AND(E22&gt;=70,F22&gt;=70),"합격","불합격")</x:f>
        <x:v>불합격</x:v>
      </x:c>
      <x:c r="I22" s="14" t="str">
        <x:f t="shared" ref="I22:I27" si="7">IF(AND(OR(E22&gt;=90,F22&gt;=90),G22&gt;=80),"통과","")</x:f>
        <x:v/>
      </x:c>
      <x:c r="J22" s="16" t="str">
        <x:f t="shared" ref="J22:J27" si="8">IF(G22&gt;=80,"A",IF(G22&gt;=80,"B",IF(G22&gt;=70,"C",IF(G22&gt;=60,"D","F"))))</x:f>
        <x:v>D</x:v>
      </x:c>
      <x:c r="M22" s="246" t="s">
        <x:v>427</x:v>
      </x:c>
      <x:c r="N22" s="247"/>
      <x:c r="O22" s="247"/>
      <x:c r="P22" s="247"/>
      <x:c r="Q22" s="247"/>
      <x:c r="R22" s="247"/>
      <x:c r="S22" s="248"/>
      <x:c r="T22" s="231">
        <x:f>AVERAGEIFS(H7:H16,C7:C16,"최*",D7:D16,"&lt;&gt;영업팀")</x:f>
        <x:v>245</x:v>
      </x:c>
      <x:c r="U22" s="251"/>
    </x:row>
    <x:row r="23" spans="2:21" ht="15" customHeight="1">
      <x:c r="B23" s="7" t="s">
        <x:v>111</x:v>
      </x:c>
      <x:c r="C23" s="128" t="s">
        <x:v>163</x:v>
      </x:c>
      <x:c r="D23" s="8" t="s">
        <x:v>256</x:v>
      </x:c>
      <x:c r="E23" s="8">
        <x:v>86</x:v>
      </x:c>
      <x:c r="F23" s="8">
        <x:v>100</x:v>
      </x:c>
      <x:c r="G23" s="176">
        <x:f t="shared" si="5"/>
        <x:v>93</x:v>
      </x:c>
      <x:c r="H23" s="14" t="str">
        <x:f t="shared" si="6"/>
        <x:v>합격</x:v>
      </x:c>
      <x:c r="I23" s="14" t="str">
        <x:f t="shared" si="7"/>
        <x:v>통과</x:v>
      </x:c>
      <x:c r="J23" s="16" t="str">
        <x:f t="shared" si="8"/>
        <x:v>A</x:v>
      </x:c>
      <x:c r="M23" s="246" t="s">
        <x:v>412</x:v>
      </x:c>
      <x:c r="N23" s="247"/>
      <x:c r="O23" s="247"/>
      <x:c r="P23" s="247"/>
      <x:c r="Q23" s="247"/>
      <x:c r="R23" s="247"/>
      <x:c r="S23" s="247"/>
      <x:c r="T23" s="252">
        <x:f>SUMIF(H7:H16,"&gt;="&amp;AVERAGE(H7:H16))</x:f>
        <x:v>1519</x:v>
      </x:c>
      <x:c r="U23" s="253"/>
    </x:row>
    <x:row r="24" spans="2:21" ht="15" customHeight="1">
      <x:c r="B24" s="7" t="s">
        <x:v>66</x:v>
      </x:c>
      <x:c r="C24" s="128" t="s">
        <x:v>126</x:v>
      </x:c>
      <x:c r="D24" s="8" t="s">
        <x:v>290</x:v>
      </x:c>
      <x:c r="E24" s="8">
        <x:v>60</x:v>
      </x:c>
      <x:c r="F24" s="8">
        <x:v>80</x:v>
      </x:c>
      <x:c r="G24" s="176">
        <x:f t="shared" si="5"/>
        <x:v>70</x:v>
      </x:c>
      <x:c r="H24" s="14" t="str">
        <x:f t="shared" si="6"/>
        <x:v>불합격</x:v>
      </x:c>
      <x:c r="I24" s="14" t="str">
        <x:f t="shared" si="7"/>
        <x:v/>
      </x:c>
      <x:c r="J24" s="16" t="str">
        <x:f t="shared" si="8"/>
        <x:v>C</x:v>
      </x:c>
      <x:c r="M24" s="249" t="s">
        <x:v>432</x:v>
      </x:c>
      <x:c r="N24" s="250"/>
      <x:c r="O24" s="250"/>
      <x:c r="P24" s="250"/>
      <x:c r="Q24" s="250"/>
      <x:c r="R24" s="250"/>
      <x:c r="S24" s="250"/>
      <x:c r="T24" s="226">
        <x:f>SUMIFS(H7:H16,D7:D16,"영업부",E7:E16,"&gt;=80")</x:f>
        <x:v>755</x:v>
      </x:c>
      <x:c r="U24" s="254"/>
    </x:row>
    <x:row r="25" spans="2:10" ht="15" customHeight="1">
      <x:c r="B25" s="7" t="s">
        <x:v>140</x:v>
      </x:c>
      <x:c r="C25" s="128" t="s">
        <x:v>126</x:v>
      </x:c>
      <x:c r="D25" s="8" t="s">
        <x:v>281</x:v>
      </x:c>
      <x:c r="E25" s="8">
        <x:v>100</x:v>
      </x:c>
      <x:c r="F25" s="8">
        <x:v>70</x:v>
      </x:c>
      <x:c r="G25" s="176">
        <x:f t="shared" si="5"/>
        <x:v>85</x:v>
      </x:c>
      <x:c r="H25" s="14" t="str">
        <x:f t="shared" si="6"/>
        <x:v>합격</x:v>
      </x:c>
      <x:c r="I25" s="14" t="str">
        <x:f t="shared" si="7"/>
        <x:v>통과</x:v>
      </x:c>
      <x:c r="J25" s="16" t="str">
        <x:f t="shared" si="8"/>
        <x:v>A</x:v>
      </x:c>
    </x:row>
    <x:row r="26" spans="2:10" ht="15" customHeight="1">
      <x:c r="B26" s="7" t="s">
        <x:v>99</x:v>
      </x:c>
      <x:c r="C26" s="128" t="s">
        <x:v>126</x:v>
      </x:c>
      <x:c r="D26" s="8" t="s">
        <x:v>299</x:v>
      </x:c>
      <x:c r="E26" s="8">
        <x:v>77</x:v>
      </x:c>
      <x:c r="F26" s="8">
        <x:v>80</x:v>
      </x:c>
      <x:c r="G26" s="176">
        <x:f t="shared" si="5"/>
        <x:v>78.5</x:v>
      </x:c>
      <x:c r="H26" s="14" t="str">
        <x:f t="shared" si="6"/>
        <x:v>합격</x:v>
      </x:c>
      <x:c r="I26" s="14" t="str">
        <x:f t="shared" si="7"/>
        <x:v/>
      </x:c>
      <x:c r="J26" s="16" t="str">
        <x:f t="shared" si="8"/>
        <x:v>C</x:v>
      </x:c>
    </x:row>
    <x:row r="27" spans="2:10" ht="15" customHeight="1">
      <x:c r="B27" s="28" t="s">
        <x:v>138</x:v>
      </x:c>
      <x:c r="C27" s="129" t="s">
        <x:v>126</x:v>
      </x:c>
      <x:c r="D27" s="23" t="s">
        <x:v>323</x:v>
      </x:c>
      <x:c r="E27" s="23">
        <x:v>80</x:v>
      </x:c>
      <x:c r="F27" s="23">
        <x:v>60</x:v>
      </x:c>
      <x:c r="G27" s="176">
        <x:f t="shared" si="5"/>
        <x:v>70</x:v>
      </x:c>
      <x:c r="H27" s="14" t="str">
        <x:f t="shared" si="6"/>
        <x:v>불합격</x:v>
      </x:c>
      <x:c r="I27" s="14" t="str">
        <x:f t="shared" si="7"/>
        <x:v/>
      </x:c>
      <x:c r="J27" s="16" t="str">
        <x:f t="shared" si="8"/>
        <x:v>C</x:v>
      </x:c>
    </x:row>
    <x:row r="28" ht="5" customHeight="1"/>
    <x:row r="29" spans="2:12" ht="17.64999999999999857891" customHeight="1">
      <x:c r="B29" s="196" t="s">
        <x:v>80</x:v>
      </x:c>
      <x:c r="C29" s="196"/>
      <x:c r="D29" s="196"/>
      <x:c r="E29" s="196"/>
      <x:c r="F29" s="196"/>
      <x:c r="G29" s="196"/>
      <x:c r="H29" s="196"/>
      <x:c r="I29" s="196"/>
      <x:c r="J29" s="196"/>
      <x:c r="K29" s="196"/>
      <x:c r="L29" s="196"/>
    </x:row>
    <x:row r="30" spans="2:2" ht="15" customHeight="1">
      <x:c r="B30" s="34" t="s">
        <x:v>62</x:v>
      </x:c>
    </x:row>
    <x:row r="31" spans="2:12" ht="15" customHeight="1">
      <x:c r="B31" s="121" t="s">
        <x:v>112</x:v>
      </x:c>
      <x:c r="C31" s="130" t="s">
        <x:v>320</x:v>
      </x:c>
      <x:c r="D31" s="130" t="s">
        <x:v>312</x:v>
      </x:c>
      <x:c r="E31" s="130" t="s">
        <x:v>305</x:v>
      </x:c>
      <x:c r="F31" s="130" t="s">
        <x:v>70</x:v>
      </x:c>
      <x:c r="G31" s="132" t="s">
        <x:v>300</x:v>
      </x:c>
      <x:c r="H31"/>
      <x:c r="I31" s="222" t="s">
        <x:v>42</x:v>
      </x:c>
      <x:c r="J31" s="222"/>
      <x:c r="K31" s="222"/>
      <x:c r="L31" s="222"/>
    </x:row>
    <x:row r="32" spans="2:12" ht="15" customHeight="1">
      <x:c r="B32" s="35" t="s">
        <x:v>420</x:v>
      </x:c>
      <x:c r="C32" s="36" t="s">
        <x:v>91</x:v>
      </x:c>
      <x:c r="D32" s="37">
        <x:v>75300</x:v>
      </x:c>
      <x:c r="E32" s="36">
        <x:v>5</x:v>
      </x:c>
      <x:c r="F32" s="38">
        <x:f>D32*E32</x:f>
        <x:v>376500</x:v>
      </x:c>
      <x:c r="G32" s="39" t="s">
        <x:v>298</x:v>
      </x:c>
      <x:c r="H32"/>
      <x:c r="I32" s="121" t="s">
        <x:v>320</x:v>
      </x:c>
      <x:c r="J32" s="130" t="s">
        <x:v>296</x:v>
      </x:c>
      <x:c r="K32" s="130" t="s">
        <x:v>298</x:v>
      </x:c>
      <x:c r="L32" s="132" t="s">
        <x:v>317</x:v>
      </x:c>
    </x:row>
    <x:row r="33" spans="2:12" ht="15" customHeight="1">
      <x:c r="B33" s="35" t="s">
        <x:v>422</x:v>
      </x:c>
      <x:c r="C33" s="36" t="s">
        <x:v>95</x:v>
      </x:c>
      <x:c r="D33" s="37">
        <x:v>72400</x:v>
      </x:c>
      <x:c r="E33" s="36">
        <x:v>13</x:v>
      </x:c>
      <x:c r="F33" s="38">
        <x:f t="shared" ref="F33:F46" si="9">D33*E33</x:f>
        <x:v>941200</x:v>
      </x:c>
      <x:c r="G33" s="39" t="s">
        <x:v>296</x:v>
      </x:c>
      <x:c r="H33"/>
      <x:c r="I33" s="35" t="s">
        <x:v>95</x:v>
      </x:c>
      <x:c r="J33" s="40">
        <x:f>COUNTIFS($C$32:$C$46,$I33,$G$32:$G$46,J$32)</x:f>
        <x:v>2</x:v>
      </x:c>
      <x:c r="K33" s="40">
        <x:f t="shared" ref="K33:L37" si="10">COUNTIFS($C$32:$C$46,$I33,$G$32:$G$46,K$32)</x:f>
        <x:v>2</x:v>
      </x:c>
      <x:c r="L33" s="40">
        <x:f t="shared" si="10"/>
        <x:v>0</x:v>
      </x:c>
    </x:row>
    <x:row r="34" spans="2:12" ht="15" customHeight="1">
      <x:c r="B34" s="35" t="s">
        <x:v>424</x:v>
      </x:c>
      <x:c r="C34" s="36" t="s">
        <x:v>95</x:v>
      </x:c>
      <x:c r="D34" s="37">
        <x:v>31500</x:v>
      </x:c>
      <x:c r="E34" s="36">
        <x:v>12</x:v>
      </x:c>
      <x:c r="F34" s="38">
        <x:f t="shared" si="9"/>
        <x:v>378000</x:v>
      </x:c>
      <x:c r="G34" s="39" t="s">
        <x:v>298</x:v>
      </x:c>
      <x:c r="H34"/>
      <x:c r="I34" s="35" t="s">
        <x:v>130</x:v>
      </x:c>
      <x:c r="J34" s="40">
        <x:f t="shared" ref="J34:J37" si="11">COUNTIFS($C$32:$C$46,$I34,$G$32:$G$46,J$32)</x:f>
        <x:v>1</x:v>
      </x:c>
      <x:c r="K34" s="40">
        <x:f t="shared" si="10"/>
        <x:v>0</x:v>
      </x:c>
      <x:c r="L34" s="40">
        <x:f t="shared" si="10"/>
        <x:v>1</x:v>
      </x:c>
    </x:row>
    <x:row r="35" spans="2:12" ht="15" customHeight="1">
      <x:c r="B35" s="35" t="s">
        <x:v>398</x:v>
      </x:c>
      <x:c r="C35" s="36" t="s">
        <x:v>338</x:v>
      </x:c>
      <x:c r="D35" s="37">
        <x:v>11400</x:v>
      </x:c>
      <x:c r="E35" s="36">
        <x:v>11</x:v>
      </x:c>
      <x:c r="F35" s="38">
        <x:f t="shared" si="9"/>
        <x:v>125400</x:v>
      </x:c>
      <x:c r="G35" s="39" t="s">
        <x:v>317</x:v>
      </x:c>
      <x:c r="H35"/>
      <x:c r="I35" s="35" t="s">
        <x:v>91</x:v>
      </x:c>
      <x:c r="J35" s="40">
        <x:f t="shared" si="11"/>
        <x:v>2</x:v>
      </x:c>
      <x:c r="K35" s="40">
        <x:f t="shared" si="10"/>
        <x:v>2</x:v>
      </x:c>
      <x:c r="L35" s="40">
        <x:f t="shared" si="10"/>
        <x:v>0</x:v>
      </x:c>
    </x:row>
    <x:row r="36" spans="2:12" ht="15" customHeight="1">
      <x:c r="B36" s="35" t="s">
        <x:v>404</x:v>
      </x:c>
      <x:c r="C36" s="36" t="s">
        <x:v>91</x:v>
      </x:c>
      <x:c r="D36" s="37">
        <x:v>24200</x:v>
      </x:c>
      <x:c r="E36" s="36">
        <x:v>30</x:v>
      </x:c>
      <x:c r="F36" s="38">
        <x:f t="shared" si="9"/>
        <x:v>726000</x:v>
      </x:c>
      <x:c r="G36" s="39" t="s">
        <x:v>296</x:v>
      </x:c>
      <x:c r="H36"/>
      <x:c r="I36" s="35" t="s">
        <x:v>96</x:v>
      </x:c>
      <x:c r="J36" s="40">
        <x:f t="shared" si="11"/>
        <x:v>1</x:v>
      </x:c>
      <x:c r="K36" s="40">
        <x:f t="shared" si="10"/>
        <x:v>1</x:v>
      </x:c>
      <x:c r="L36" s="40">
        <x:f t="shared" si="10"/>
        <x:v>1</x:v>
      </x:c>
    </x:row>
    <x:row r="37" spans="2:12" ht="15" customHeight="1">
      <x:c r="B37" s="35" t="s">
        <x:v>402</x:v>
      </x:c>
      <x:c r="C37" s="36" t="s">
        <x:v>130</x:v>
      </x:c>
      <x:c r="D37" s="37">
        <x:v>43400</x:v>
      </x:c>
      <x:c r="E37" s="36">
        <x:v>30</x:v>
      </x:c>
      <x:c r="F37" s="38">
        <x:f t="shared" si="9"/>
        <x:v>1302000</x:v>
      </x:c>
      <x:c r="G37" s="39" t="s">
        <x:v>296</x:v>
      </x:c>
      <x:c r="H37"/>
      <x:c r="I37" s="41" t="s">
        <x:v>338</x:v>
      </x:c>
      <x:c r="J37" s="40">
        <x:f t="shared" si="11"/>
        <x:v>0</x:v>
      </x:c>
      <x:c r="K37" s="40">
        <x:f t="shared" si="10"/>
        <x:v>0</x:v>
      </x:c>
      <x:c r="L37" s="40">
        <x:f t="shared" si="10"/>
        <x:v>2</x:v>
      </x:c>
    </x:row>
    <x:row r="38" spans="2:8" ht="15" customHeight="1">
      <x:c r="B38" s="35" t="s">
        <x:v>419</x:v>
      </x:c>
      <x:c r="C38" s="36" t="s">
        <x:v>130</x:v>
      </x:c>
      <x:c r="D38" s="37">
        <x:v>51900</x:v>
      </x:c>
      <x:c r="E38" s="36">
        <x:v>7</x:v>
      </x:c>
      <x:c r="F38" s="38">
        <x:f t="shared" si="9"/>
        <x:v>363300</x:v>
      </x:c>
      <x:c r="G38" s="39" t="s">
        <x:v>317</x:v>
      </x:c>
      <x:c r="H38"/>
    </x:row>
    <x:row r="39" spans="2:8" ht="15" customHeight="1">
      <x:c r="B39" s="35" t="s">
        <x:v>400</x:v>
      </x:c>
      <x:c r="C39" s="36" t="s">
        <x:v>338</x:v>
      </x:c>
      <x:c r="D39" s="37">
        <x:v>59200</x:v>
      </x:c>
      <x:c r="E39" s="36">
        <x:v>2</x:v>
      </x:c>
      <x:c r="F39" s="38">
        <x:f t="shared" si="9"/>
        <x:v>118400</x:v>
      </x:c>
      <x:c r="G39" s="39" t="s">
        <x:v>317</x:v>
      </x:c>
      <x:c r="H39"/>
    </x:row>
    <x:row r="40" spans="2:12" ht="15" customHeight="1">
      <x:c r="B40" s="35" t="s">
        <x:v>425</x:v>
      </x:c>
      <x:c r="C40" s="36" t="s">
        <x:v>91</x:v>
      </x:c>
      <x:c r="D40" s="37">
        <x:v>65500</x:v>
      </x:c>
      <x:c r="E40" s="36">
        <x:v>12</x:v>
      </x:c>
      <x:c r="F40" s="38">
        <x:f t="shared" si="9"/>
        <x:v>786000</x:v>
      </x:c>
      <x:c r="G40" s="39" t="s">
        <x:v>298</x:v>
      </x:c>
      <x:c r="H40"/>
      <x:c r="I40" s="222" t="s">
        <x:v>430</x:v>
      </x:c>
      <x:c r="J40" s="222"/>
      <x:c r="K40" s="222"/>
      <x:c r="L40" s="222"/>
    </x:row>
    <x:row r="41" spans="2:12" ht="15" customHeight="1">
      <x:c r="B41" s="35" t="s">
        <x:v>407</x:v>
      </x:c>
      <x:c r="C41" s="36" t="s">
        <x:v>91</x:v>
      </x:c>
      <x:c r="D41" s="37">
        <x:v>75100</x:v>
      </x:c>
      <x:c r="E41" s="36">
        <x:v>28</x:v>
      </x:c>
      <x:c r="F41" s="38">
        <x:f t="shared" si="9"/>
        <x:v>2102800</x:v>
      </x:c>
      <x:c r="G41" s="39" t="s">
        <x:v>296</x:v>
      </x:c>
      <x:c r="H41"/>
      <x:c r="I41" s="121" t="s">
        <x:v>320</x:v>
      </x:c>
      <x:c r="J41" s="130" t="s">
        <x:v>296</x:v>
      </x:c>
      <x:c r="K41" s="130" t="s">
        <x:v>298</x:v>
      </x:c>
      <x:c r="L41" s="132" t="s">
        <x:v>317</x:v>
      </x:c>
    </x:row>
    <x:row r="42" spans="2:12" ht="15" customHeight="1">
      <x:c r="B42" s="35" t="s">
        <x:v>397</x:v>
      </x:c>
      <x:c r="C42" s="36" t="s">
        <x:v>96</x:v>
      </x:c>
      <x:c r="D42" s="37">
        <x:v>26000</x:v>
      </x:c>
      <x:c r="E42" s="36">
        <x:v>8</x:v>
      </x:c>
      <x:c r="F42" s="38">
        <x:f t="shared" si="9"/>
        <x:v>208000</x:v>
      </x:c>
      <x:c r="G42" s="39" t="s">
        <x:v>296</x:v>
      </x:c>
      <x:c r="H42"/>
      <x:c r="I42" s="35" t="s">
        <x:v>95</x:v>
      </x:c>
      <x:c r="J42" s="40">
        <x:f>SUMIFS($E$32:$E$46,$C$32:$C$46,$I42,$G$32:$G$46,J$41)</x:f>
        <x:v>26</x:v>
      </x:c>
      <x:c r="K42" s="40">
        <x:f t="shared" ref="K42:L46" si="12">SUMIFS($E$32:$E$46,$C$32:$C$46,$I42,$G$32:$G$46,K$41)</x:f>
        <x:v>32</x:v>
      </x:c>
      <x:c r="L42" s="40">
        <x:f t="shared" si="12"/>
        <x:v>0</x:v>
      </x:c>
    </x:row>
    <x:row r="43" spans="2:12" ht="15" customHeight="1">
      <x:c r="B43" s="35" t="s">
        <x:v>411</x:v>
      </x:c>
      <x:c r="C43" s="36" t="s">
        <x:v>95</x:v>
      </x:c>
      <x:c r="D43" s="37">
        <x:v>9200</x:v>
      </x:c>
      <x:c r="E43" s="36">
        <x:v>13</x:v>
      </x:c>
      <x:c r="F43" s="38">
        <x:f t="shared" si="9"/>
        <x:v>119600</x:v>
      </x:c>
      <x:c r="G43" s="39" t="s">
        <x:v>296</x:v>
      </x:c>
      <x:c r="H43"/>
      <x:c r="I43" s="35" t="s">
        <x:v>130</x:v>
      </x:c>
      <x:c r="J43" s="40">
        <x:f t="shared" ref="J43:J46" si="13">SUMIFS($E$32:$E$46,$C$32:$C$46,$I43,$G$32:$G$46,J$41)</x:f>
        <x:v>30</x:v>
      </x:c>
      <x:c r="K43" s="40">
        <x:f t="shared" si="12"/>
        <x:v>0</x:v>
      </x:c>
      <x:c r="L43" s="40">
        <x:f t="shared" si="12"/>
        <x:v>7</x:v>
      </x:c>
    </x:row>
    <x:row r="44" spans="2:12" ht="15" customHeight="1">
      <x:c r="B44" s="35" t="s">
        <x:v>415</x:v>
      </x:c>
      <x:c r="C44" s="36" t="s">
        <x:v>96</x:v>
      </x:c>
      <x:c r="D44" s="37">
        <x:v>45400</x:v>
      </x:c>
      <x:c r="E44" s="36">
        <x:v>23</x:v>
      </x:c>
      <x:c r="F44" s="38">
        <x:f t="shared" si="9"/>
        <x:v>1044200</x:v>
      </x:c>
      <x:c r="G44" s="39" t="s">
        <x:v>298</x:v>
      </x:c>
      <x:c r="H44"/>
      <x:c r="I44" s="35" t="s">
        <x:v>91</x:v>
      </x:c>
      <x:c r="J44" s="40">
        <x:f t="shared" si="13"/>
        <x:v>58</x:v>
      </x:c>
      <x:c r="K44" s="40">
        <x:f t="shared" si="12"/>
        <x:v>17</x:v>
      </x:c>
      <x:c r="L44" s="40">
        <x:f t="shared" si="12"/>
        <x:v>0</x:v>
      </x:c>
    </x:row>
    <x:row r="45" spans="2:12" ht="15" customHeight="1">
      <x:c r="B45" s="35" t="s">
        <x:v>416</x:v>
      </x:c>
      <x:c r="C45" s="36" t="s">
        <x:v>95</x:v>
      </x:c>
      <x:c r="D45" s="37">
        <x:v>44500</x:v>
      </x:c>
      <x:c r="E45" s="36">
        <x:v>20</x:v>
      </x:c>
      <x:c r="F45" s="38">
        <x:f t="shared" si="9"/>
        <x:v>890000</x:v>
      </x:c>
      <x:c r="G45" s="39" t="s">
        <x:v>298</x:v>
      </x:c>
      <x:c r="H45"/>
      <x:c r="I45" s="35" t="s">
        <x:v>96</x:v>
      </x:c>
      <x:c r="J45" s="40">
        <x:f t="shared" si="13"/>
        <x:v>8</x:v>
      </x:c>
      <x:c r="K45" s="40">
        <x:f t="shared" si="12"/>
        <x:v>23</x:v>
      </x:c>
      <x:c r="L45" s="40">
        <x:f t="shared" si="12"/>
        <x:v>15</x:v>
      </x:c>
    </x:row>
    <x:row r="46" spans="2:12" ht="15" customHeight="1">
      <x:c r="B46" s="41" t="s">
        <x:v>410</x:v>
      </x:c>
      <x:c r="C46" s="42" t="s">
        <x:v>96</x:v>
      </x:c>
      <x:c r="D46" s="43">
        <x:v>27500</x:v>
      </x:c>
      <x:c r="E46" s="42">
        <x:v>15</x:v>
      </x:c>
      <x:c r="F46" s="44">
        <x:f t="shared" si="9"/>
        <x:v>412500</x:v>
      </x:c>
      <x:c r="G46" s="45" t="s">
        <x:v>317</x:v>
      </x:c>
      <x:c r="H46"/>
      <x:c r="I46" s="41" t="s">
        <x:v>338</x:v>
      </x:c>
      <x:c r="J46" s="40">
        <x:f t="shared" si="13"/>
        <x:v>0</x:v>
      </x:c>
      <x:c r="K46" s="40">
        <x:f t="shared" si="12"/>
        <x:v>0</x:v>
      </x:c>
      <x:c r="L46" s="40">
        <x:f t="shared" si="12"/>
        <x:v>13</x:v>
      </x:c>
    </x:row>
    <x:row r="47" spans="2:12" ht="5" customHeight="1">
      <x:c r="B47"/>
      <x:c r="C47"/>
      <x:c r="D47"/>
      <x:c r="E47"/>
      <x:c r="F47"/>
      <x:c r="G47"/>
      <x:c r="H47"/>
      <x:c r="I47"/>
      <x:c r="J47"/>
      <x:c r="K47"/>
      <x:c r="L47"/>
    </x:row>
    <x:row r="48" spans="2:12" ht="16.14999999999999857891" customHeight="1">
      <x:c r="B48" s="196" t="s">
        <x:v>413</x:v>
      </x:c>
      <x:c r="C48" s="196"/>
      <x:c r="D48" s="196"/>
      <x:c r="E48" s="196"/>
      <x:c r="F48" s="196"/>
      <x:c r="G48" s="196"/>
      <x:c r="H48" s="196"/>
      <x:c r="I48" s="196"/>
      <x:c r="J48" s="196"/>
      <x:c r="K48" s="196"/>
      <x:c r="L48" s="196"/>
    </x:row>
    <x:row r="49" spans="2:2" ht="15" customHeight="1">
      <x:c r="B49" s="1" t="s">
        <x:v>79</x:v>
      </x:c>
    </x:row>
    <x:row r="50" spans="2:6" ht="15" customHeight="1">
      <x:c r="B50" s="121" t="s">
        <x:v>231</x:v>
      </x:c>
      <x:c r="C50" s="130" t="s">
        <x:v>345</x:v>
      </x:c>
      <x:c r="D50" s="130" t="s">
        <x:v>294</x:v>
      </x:c>
      <x:c r="E50" s="132" t="s">
        <x:v>302</x:v>
      </x:c>
      <x:c r="F50"/>
    </x:row>
    <x:row r="51" spans="2:9" ht="15" customHeight="1">
      <x:c r="B51" s="10" t="s">
        <x:v>237</x:v>
      </x:c>
      <x:c r="C51" s="46" t="s">
        <x:v>71</x:v>
      </x:c>
      <x:c r="D51" s="47">
        <x:v>5626</x:v>
      </x:c>
      <x:c r="E51" s="48">
        <x:v>8583</x:v>
      </x:c>
      <x:c r="F51"/>
      <x:c r="G51" s="222" t="s">
        <x:v>24</x:v>
      </x:c>
      <x:c r="H51" s="222"/>
      <x:c r="I51" s="222"/>
    </x:row>
    <x:row r="52" spans="2:9" ht="15" customHeight="1">
      <x:c r="B52" s="10" t="s">
        <x:v>252</x:v>
      </x:c>
      <x:c r="C52" s="46" t="s">
        <x:v>58</x:v>
      </x:c>
      <x:c r="D52" s="47">
        <x:v>3603</x:v>
      </x:c>
      <x:c r="E52" s="48">
        <x:v>7406</x:v>
      </x:c>
      <x:c r="F52"/>
      <x:c r="G52" s="177" t="s">
        <x:v>345</x:v>
      </x:c>
      <x:c r="H52" s="178" t="s">
        <x:v>294</x:v>
      </x:c>
      <x:c r="I52" s="179" t="s">
        <x:v>302</x:v>
      </x:c>
    </x:row>
    <x:row r="53" spans="2:9" ht="15" customHeight="1">
      <x:c r="B53" s="10" t="s">
        <x:v>269</x:v>
      </x:c>
      <x:c r="C53" s="46" t="s">
        <x:v>58</x:v>
      </x:c>
      <x:c r="D53" s="47">
        <x:v>6305</x:v>
      </x:c>
      <x:c r="E53" s="48">
        <x:v>5700</x:v>
      </x:c>
      <x:c r="F53"/>
      <x:c r="G53" s="180" t="s">
        <x:v>92</x:v>
      </x:c>
      <x:c r="H53" s="181">
        <x:f>AVERAGEIF($C$51:$C$64,$G53,D$51:D$64)</x:f>
        <x:v>4197.8000000000002</x:v>
      </x:c>
      <x:c r="I53" s="181">
        <x:f>AVERAGEIF($C$51:$C$64,$G53,E$51:E$64)</x:f>
        <x:v>4954.1999999999998</x:v>
      </x:c>
    </x:row>
    <x:row r="54" spans="2:22" ht="15" customHeight="1">
      <x:c r="B54" s="10" t="s">
        <x:v>238</x:v>
      </x:c>
      <x:c r="C54" s="46" t="s">
        <x:v>92</x:v>
      </x:c>
      <x:c r="D54" s="47">
        <x:v>4905</x:v>
      </x:c>
      <x:c r="E54" s="48">
        <x:v>8619</x:v>
      </x:c>
      <x:c r="F54"/>
      <x:c r="G54" s="49" t="s">
        <x:v>58</x:v>
      </x:c>
      <x:c r="H54" s="181">
        <x:f t="shared" ref="H54:H55" si="14">AVERAGEIF($C$51:$C$64,$G54,D$51:D$64)</x:f>
        <x:v>5518.8000000000002</x:v>
      </x:c>
      <x:c r="I54" s="181">
        <x:f>AVERAGEIF($C$51:$C$64,$G54,E$51:E$64)</x:f>
        <x:v>6031</x:v>
      </x:c>
      <x:c r="V54" s="169"/>
    </x:row>
    <x:row r="55" spans="2:9" ht="15" customHeight="1">
      <x:c r="B55" s="10" t="s">
        <x:v>247</x:v>
      </x:c>
      <x:c r="C55" s="46" t="s">
        <x:v>71</x:v>
      </x:c>
      <x:c r="D55" s="47">
        <x:v>4272</x:v>
      </x:c>
      <x:c r="E55" s="48">
        <x:v>4082</x:v>
      </x:c>
      <x:c r="F55"/>
      <x:c r="G55" s="50" t="s">
        <x:v>71</x:v>
      </x:c>
      <x:c r="H55" s="181">
        <x:f t="shared" si="14"/>
        <x:v>6195.75</x:v>
      </x:c>
      <x:c r="I55" s="181">
        <x:f>AVERAGEIF($C$51:$C$64,$G55,E$51:E$64)</x:f>
        <x:v>5433.25</x:v>
      </x:c>
    </x:row>
    <x:row r="56" spans="2:22" ht="15" customHeight="1">
      <x:c r="B56" s="10" t="s">
        <x:v>311</x:v>
      </x:c>
      <x:c r="C56" s="46" t="s">
        <x:v>58</x:v>
      </x:c>
      <x:c r="D56" s="47">
        <x:v>3758</x:v>
      </x:c>
      <x:c r="E56" s="48">
        <x:v>4948</x:v>
      </x:c>
      <x:c r="F56"/>
      <x:c r="G56"/>
      <x:c r="H56"/>
      <x:c r="I56"/>
      <x:c r="V56" s="169"/>
    </x:row>
    <x:row r="57" spans="2:9" ht="15" customHeight="1">
      <x:c r="B57" s="10" t="s">
        <x:v>314</x:v>
      </x:c>
      <x:c r="C57" s="46" t="s">
        <x:v>92</x:v>
      </x:c>
      <x:c r="D57" s="47">
        <x:v>5790</x:v>
      </x:c>
      <x:c r="E57" s="48">
        <x:v>2765</x:v>
      </x:c>
      <x:c r="F57"/>
      <x:c r="G57" s="222" t="s">
        <x:v>41</x:v>
      </x:c>
      <x:c r="H57" s="222"/>
      <x:c r="I57" s="222"/>
    </x:row>
    <x:row r="58" spans="2:9" ht="15" customHeight="1">
      <x:c r="B58" s="10" t="s">
        <x:v>295</x:v>
      </x:c>
      <x:c r="C58" s="46" t="s">
        <x:v>71</x:v>
      </x:c>
      <x:c r="D58" s="47">
        <x:v>7122</x:v>
      </x:c>
      <x:c r="E58" s="48">
        <x:v>5935</x:v>
      </x:c>
      <x:c r="F58"/>
      <x:c r="G58" s="177" t="s">
        <x:v>345</x:v>
      </x:c>
      <x:c r="H58" s="178" t="s">
        <x:v>294</x:v>
      </x:c>
      <x:c r="I58" s="179" t="s">
        <x:v>302</x:v>
      </x:c>
    </x:row>
    <x:row r="59" spans="2:9" ht="15" customHeight="1">
      <x:c r="B59" s="10" t="s">
        <x:v>344</x:v>
      </x:c>
      <x:c r="C59" s="46" t="s">
        <x:v>58</x:v>
      </x:c>
      <x:c r="D59" s="47">
        <x:v>7802</x:v>
      </x:c>
      <x:c r="E59" s="48">
        <x:v>4012</x:v>
      </x:c>
      <x:c r="F59"/>
      <x:c r="G59" s="180" t="s">
        <x:v>92</x:v>
      </x:c>
      <x:c r="H59" s="181">
        <x:f>SUMIF($C$51:$C$64,$G59,D$51:D$64)</x:f>
        <x:v>20989</x:v>
      </x:c>
      <x:c r="I59" s="181">
        <x:f>SUMIF($C$51:$C$64,$G59,E$51:E$64)</x:f>
        <x:v>24771</x:v>
      </x:c>
    </x:row>
    <x:row r="60" spans="2:9" ht="15" customHeight="1">
      <x:c r="B60" s="10" t="s">
        <x:v>309</x:v>
      </x:c>
      <x:c r="C60" s="46" t="s">
        <x:v>92</x:v>
      </x:c>
      <x:c r="D60" s="47">
        <x:v>2668</x:v>
      </x:c>
      <x:c r="E60" s="48">
        <x:v>3682</x:v>
      </x:c>
      <x:c r="F60"/>
      <x:c r="G60" s="49" t="s">
        <x:v>58</x:v>
      </x:c>
      <x:c r="H60" s="181">
        <x:f t="shared" ref="H60:H61" si="15">SUMIF($C$51:$C$64,$G60,D$51:D$64)</x:f>
        <x:v>27594</x:v>
      </x:c>
      <x:c r="I60" s="181">
        <x:f>SUMIF($C$51:$C$64,$G60,E$51:E$64)</x:f>
        <x:v>30155</x:v>
      </x:c>
    </x:row>
    <x:row r="61" spans="2:9" ht="15" customHeight="1">
      <x:c r="B61" s="10" t="s">
        <x:v>310</x:v>
      </x:c>
      <x:c r="C61" s="46" t="s">
        <x:v>71</x:v>
      </x:c>
      <x:c r="D61" s="47">
        <x:v>7763</x:v>
      </x:c>
      <x:c r="E61" s="48">
        <x:v>3133</x:v>
      </x:c>
      <x:c r="F61"/>
      <x:c r="G61" s="50" t="s">
        <x:v>71</x:v>
      </x:c>
      <x:c r="H61" s="181">
        <x:f t="shared" si="15"/>
        <x:v>24783</x:v>
      </x:c>
      <x:c r="I61" s="181">
        <x:f>SUMIF($C$51:$C$64,$G61,E$51:E$64)</x:f>
        <x:v>21733</x:v>
      </x:c>
    </x:row>
    <x:row r="62" spans="2:9" ht="15" customHeight="1">
      <x:c r="B62" s="10" t="s">
        <x:v>321</x:v>
      </x:c>
      <x:c r="C62" s="46" t="s">
        <x:v>92</x:v>
      </x:c>
      <x:c r="D62" s="47">
        <x:v>5123</x:v>
      </x:c>
      <x:c r="E62" s="48">
        <x:v>5841</x:v>
      </x:c>
      <x:c r="F62"/>
      <x:c r="G62"/>
      <x:c r="H62"/>
      <x:c r="I62"/>
    </x:row>
    <x:row r="63" spans="2:9" ht="15" customHeight="1">
      <x:c r="B63" s="10" t="s">
        <x:v>298</x:v>
      </x:c>
      <x:c r="C63" s="46" t="s">
        <x:v>92</x:v>
      </x:c>
      <x:c r="D63" s="47">
        <x:v>2503</x:v>
      </x:c>
      <x:c r="E63" s="48">
        <x:v>3864</x:v>
      </x:c>
      <x:c r="F63"/>
      <x:c r="G63"/>
      <x:c r="H63"/>
      <x:c r="I63"/>
    </x:row>
    <x:row r="64" spans="2:9" ht="15" customHeight="1">
      <x:c r="B64" s="21" t="s">
        <x:v>319</x:v>
      </x:c>
      <x:c r="C64" s="51" t="s">
        <x:v>58</x:v>
      </x:c>
      <x:c r="D64" s="52">
        <x:v>6126</x:v>
      </x:c>
      <x:c r="E64" s="53">
        <x:v>8089</x:v>
      </x:c>
      <x:c r="F64"/>
      <x:c r="G64"/>
      <x:c r="H64"/>
      <x:c r="I64"/>
    </x:row>
  </x:sheetData>
  <x:mergeCells count="69">
    <x:mergeCell ref="I31:L31"/>
    <x:mergeCell ref="I40:L40"/>
    <x:mergeCell ref="B48:L48"/>
    <x:mergeCell ref="B2:C2"/>
    <x:mergeCell ref="B29:L29"/>
    <x:mergeCell ref="M16:N16"/>
    <x:mergeCell ref="M17:N17"/>
    <x:mergeCell ref="O7:P7"/>
    <x:mergeCell ref="M8:N8"/>
    <x:mergeCell ref="M7:N7"/>
    <x:mergeCell ref="O6:P6"/>
    <x:mergeCell ref="M6:N6"/>
    <x:mergeCell ref="D2:K2"/>
    <x:mergeCell ref="B4:K4"/>
    <x:mergeCell ref="R16:S16"/>
    <x:mergeCell ref="M10:N10"/>
    <x:mergeCell ref="O10:P10"/>
    <x:mergeCell ref="M11:N11"/>
    <x:mergeCell ref="O11:P11"/>
    <x:mergeCell ref="M12:N12"/>
    <x:mergeCell ref="M5:P5"/>
    <x:mergeCell ref="S13:U13"/>
    <x:mergeCell ref="M13:P13"/>
    <x:mergeCell ref="R9:U9"/>
    <x:mergeCell ref="M9:P9"/>
    <x:mergeCell ref="G51:I51"/>
    <x:mergeCell ref="G57:I57"/>
    <x:mergeCell ref="M14:N14"/>
    <x:mergeCell ref="O14:P14"/>
    <x:mergeCell ref="R8:S8"/>
    <x:mergeCell ref="R14:S14"/>
    <x:mergeCell ref="M19:S19"/>
    <x:mergeCell ref="M20:S20"/>
    <x:mergeCell ref="M21:S21"/>
    <x:mergeCell ref="M22:S22"/>
    <x:mergeCell ref="M23:S23"/>
    <x:mergeCell ref="M24:S24"/>
    <x:mergeCell ref="R10:S10"/>
    <x:mergeCell ref="R11:S11"/>
    <x:mergeCell ref="R12:S12"/>
    <x:mergeCell ref="R5:U5"/>
    <x:mergeCell ref="T10:U10"/>
    <x:mergeCell ref="T11:U11"/>
    <x:mergeCell ref="T6:U6"/>
    <x:mergeCell ref="R6:S6"/>
    <x:mergeCell ref="R7:S7"/>
    <x:mergeCell ref="T7:U7"/>
    <x:mergeCell ref="T22:U22"/>
    <x:mergeCell ref="T23:U23"/>
    <x:mergeCell ref="T24:U24"/>
    <x:mergeCell ref="B17:H17"/>
    <x:mergeCell ref="T14:U14"/>
    <x:mergeCell ref="J17:K17"/>
    <x:mergeCell ref="T19:U19"/>
    <x:mergeCell ref="T20:U20"/>
    <x:mergeCell ref="T21:U21"/>
    <x:mergeCell ref="R17:S17"/>
    <x:mergeCell ref="M15:N15"/>
    <x:mergeCell ref="O15:P15"/>
    <x:mergeCell ref="R15:S15"/>
    <x:mergeCell ref="T15:U15"/>
    <x:mergeCell ref="O8:P8"/>
    <x:mergeCell ref="T8:U8"/>
    <x:mergeCell ref="O12:P12"/>
    <x:mergeCell ref="T12:U12"/>
    <x:mergeCell ref="O16:P16"/>
    <x:mergeCell ref="O17:P17"/>
    <x:mergeCell ref="T16:U16"/>
    <x:mergeCell ref="T17:U17"/>
  </x:mergeCells>
  <x:printOptions horizontalCentered="1" verticalCentered="0" headings="0" gridLines="0" gridLinesSet="1"/>
  <x:pageMargins left="0.66916668415069580078" right="0.55097222328186035156" top="0.98416668176651000977" bottom="0.47236111760139465332" header="0.51152777671813964844" footer="0.23597222566604614258"/>
  <x:pageSetup paperSize="9" scale="79" firstPageNumber="1" fitToWidth="1" fitToHeight="1" pageOrder="overThenDown" orientation="portrait" usePrinterDefaults="1" blackAndWhite="0" draft="0" useFirstPageNumber="0" horizontalDpi="300" verticalDpi="300" copies="1"/>
  <x:headerFooter>
    <x:oddHeader>&amp;L&amp;"맑은 고딕,Regular"&amp;A</x:oddHead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8"/>
  <x:dimension ref="B2:W47"/>
  <x:sheetViews>
    <x:sheetView showGridLines="0" topLeftCell="G16" zoomScale="115" zoomScaleNormal="115" zoomScaleSheetLayoutView="75" workbookViewId="0">
      <x:selection activeCell="T27" activeCellId="0" sqref="T27:T36"/>
    </x:sheetView>
  </x:sheetViews>
  <x:sheetFormatPr defaultColWidth="9" defaultRowHeight="13.55000000000000071054"/>
  <x:cols>
    <x:col min="1" max="1" width="1.9375" style="1" customWidth="1"/>
    <x:col min="2" max="2" width="10.125" style="1" bestFit="1" customWidth="1"/>
    <x:col min="3" max="3" width="10.375" style="1" bestFit="1" customWidth="1"/>
    <x:col min="4" max="4" width="9.625" style="1" bestFit="1" customWidth="1"/>
    <x:col min="5" max="5" width="8.625" style="1" bestFit="1" customWidth="1"/>
    <x:col min="6" max="6" width="9.625" style="1" bestFit="1" customWidth="1"/>
    <x:col min="7" max="7" width="10" style="1" customWidth="1"/>
    <x:col min="8" max="8" width="9" style="1"/>
    <x:col min="9" max="9" width="9.625" style="1" bestFit="1" customWidth="1"/>
    <x:col min="10" max="12" width="8.625" style="1" bestFit="1" customWidth="1"/>
    <x:col min="13" max="13" width="6.875" style="1" customWidth="1"/>
    <x:col min="14" max="14" width="4.6875" style="1" customWidth="1"/>
    <x:col min="15" max="15" width="9" style="1"/>
    <x:col min="16" max="16" width="10.625" style="1" customWidth="1"/>
    <x:col min="17" max="257" width="9" style="1"/>
    <x:col min="258" max="258" width="10.125" style="1" bestFit="1" customWidth="1"/>
    <x:col min="259" max="259" width="10.375" style="1" bestFit="1" customWidth="1"/>
    <x:col min="260" max="263" width="10.125" style="1" bestFit="1" customWidth="1"/>
    <x:col min="264" max="264" width="9" style="1"/>
    <x:col min="265" max="265" width="13.125" style="1" customWidth="1"/>
    <x:col min="266" max="266" width="10.125" style="1" bestFit="1" customWidth="1"/>
    <x:col min="267" max="513" width="9" style="1"/>
    <x:col min="514" max="514" width="10.125" style="1" bestFit="1" customWidth="1"/>
    <x:col min="515" max="515" width="10.375" style="1" bestFit="1" customWidth="1"/>
    <x:col min="516" max="519" width="10.125" style="1" bestFit="1" customWidth="1"/>
    <x:col min="520" max="520" width="9" style="1"/>
    <x:col min="521" max="521" width="13.125" style="1" customWidth="1"/>
    <x:col min="522" max="522" width="10.125" style="1" bestFit="1" customWidth="1"/>
    <x:col min="523" max="769" width="9" style="1"/>
    <x:col min="770" max="770" width="10.125" style="1" bestFit="1" customWidth="1"/>
    <x:col min="771" max="771" width="10.375" style="1" bestFit="1" customWidth="1"/>
    <x:col min="772" max="775" width="10.125" style="1" bestFit="1" customWidth="1"/>
    <x:col min="776" max="776" width="9" style="1"/>
    <x:col min="777" max="777" width="13.125" style="1" customWidth="1"/>
    <x:col min="778" max="778" width="10.125" style="1" bestFit="1" customWidth="1"/>
    <x:col min="779" max="1025" width="9" style="1"/>
    <x:col min="1026" max="1026" width="10.125" style="1" bestFit="1" customWidth="1"/>
    <x:col min="1027" max="1027" width="10.375" style="1" bestFit="1" customWidth="1"/>
    <x:col min="1028" max="1031" width="10.125" style="1" bestFit="1" customWidth="1"/>
    <x:col min="1032" max="1032" width="9" style="1"/>
    <x:col min="1033" max="1033" width="13.125" style="1" customWidth="1"/>
    <x:col min="1034" max="1034" width="10.125" style="1" bestFit="1" customWidth="1"/>
    <x:col min="1035" max="1281" width="9" style="1"/>
    <x:col min="1282" max="1282" width="10.125" style="1" bestFit="1" customWidth="1"/>
    <x:col min="1283" max="1283" width="10.375" style="1" bestFit="1" customWidth="1"/>
    <x:col min="1284" max="1287" width="10.125" style="1" bestFit="1" customWidth="1"/>
    <x:col min="1288" max="1288" width="9" style="1"/>
    <x:col min="1289" max="1289" width="13.125" style="1" customWidth="1"/>
    <x:col min="1290" max="1290" width="10.125" style="1" bestFit="1" customWidth="1"/>
    <x:col min="1291" max="1537" width="9" style="1"/>
    <x:col min="1538" max="1538" width="10.125" style="1" bestFit="1" customWidth="1"/>
    <x:col min="1539" max="1539" width="10.375" style="1" bestFit="1" customWidth="1"/>
    <x:col min="1540" max="1543" width="10.125" style="1" bestFit="1" customWidth="1"/>
    <x:col min="1544" max="1544" width="9" style="1"/>
    <x:col min="1545" max="1545" width="13.125" style="1" customWidth="1"/>
    <x:col min="1546" max="1546" width="10.125" style="1" bestFit="1" customWidth="1"/>
    <x:col min="1547" max="1793" width="9" style="1"/>
    <x:col min="1794" max="1794" width="10.125" style="1" bestFit="1" customWidth="1"/>
    <x:col min="1795" max="1795" width="10.375" style="1" bestFit="1" customWidth="1"/>
    <x:col min="1796" max="1799" width="10.125" style="1" bestFit="1" customWidth="1"/>
    <x:col min="1800" max="1800" width="9" style="1"/>
    <x:col min="1801" max="1801" width="13.125" style="1" customWidth="1"/>
    <x:col min="1802" max="1802" width="10.125" style="1" bestFit="1" customWidth="1"/>
    <x:col min="1803" max="2049" width="9" style="1"/>
    <x:col min="2050" max="2050" width="10.125" style="1" bestFit="1" customWidth="1"/>
    <x:col min="2051" max="2051" width="10.375" style="1" bestFit="1" customWidth="1"/>
    <x:col min="2052" max="2055" width="10.125" style="1" bestFit="1" customWidth="1"/>
    <x:col min="2056" max="2056" width="9" style="1"/>
    <x:col min="2057" max="2057" width="13.125" style="1" customWidth="1"/>
    <x:col min="2058" max="2058" width="10.125" style="1" bestFit="1" customWidth="1"/>
    <x:col min="2059" max="2305" width="9" style="1"/>
    <x:col min="2306" max="2306" width="10.125" style="1" bestFit="1" customWidth="1"/>
    <x:col min="2307" max="2307" width="10.375" style="1" bestFit="1" customWidth="1"/>
    <x:col min="2308" max="2311" width="10.125" style="1" bestFit="1" customWidth="1"/>
    <x:col min="2312" max="2312" width="9" style="1"/>
    <x:col min="2313" max="2313" width="13.125" style="1" customWidth="1"/>
    <x:col min="2314" max="2314" width="10.125" style="1" bestFit="1" customWidth="1"/>
    <x:col min="2315" max="2561" width="9" style="1"/>
    <x:col min="2562" max="2562" width="10.125" style="1" bestFit="1" customWidth="1"/>
    <x:col min="2563" max="2563" width="10.375" style="1" bestFit="1" customWidth="1"/>
    <x:col min="2564" max="2567" width="10.125" style="1" bestFit="1" customWidth="1"/>
    <x:col min="2568" max="2568" width="9" style="1"/>
    <x:col min="2569" max="2569" width="13.125" style="1" customWidth="1"/>
    <x:col min="2570" max="2570" width="10.125" style="1" bestFit="1" customWidth="1"/>
    <x:col min="2571" max="2817" width="9" style="1"/>
    <x:col min="2818" max="2818" width="10.125" style="1" bestFit="1" customWidth="1"/>
    <x:col min="2819" max="2819" width="10.375" style="1" bestFit="1" customWidth="1"/>
    <x:col min="2820" max="2823" width="10.125" style="1" bestFit="1" customWidth="1"/>
    <x:col min="2824" max="2824" width="9" style="1"/>
    <x:col min="2825" max="2825" width="13.125" style="1" customWidth="1"/>
    <x:col min="2826" max="2826" width="10.125" style="1" bestFit="1" customWidth="1"/>
    <x:col min="2827" max="3073" width="9" style="1"/>
    <x:col min="3074" max="3074" width="10.125" style="1" bestFit="1" customWidth="1"/>
    <x:col min="3075" max="3075" width="10.375" style="1" bestFit="1" customWidth="1"/>
    <x:col min="3076" max="3079" width="10.125" style="1" bestFit="1" customWidth="1"/>
    <x:col min="3080" max="3080" width="9" style="1"/>
    <x:col min="3081" max="3081" width="13.125" style="1" customWidth="1"/>
    <x:col min="3082" max="3082" width="10.125" style="1" bestFit="1" customWidth="1"/>
    <x:col min="3083" max="3329" width="9" style="1"/>
    <x:col min="3330" max="3330" width="10.125" style="1" bestFit="1" customWidth="1"/>
    <x:col min="3331" max="3331" width="10.375" style="1" bestFit="1" customWidth="1"/>
    <x:col min="3332" max="3335" width="10.125" style="1" bestFit="1" customWidth="1"/>
    <x:col min="3336" max="3336" width="9" style="1"/>
    <x:col min="3337" max="3337" width="13.125" style="1" customWidth="1"/>
    <x:col min="3338" max="3338" width="10.125" style="1" bestFit="1" customWidth="1"/>
    <x:col min="3339" max="3585" width="9" style="1"/>
    <x:col min="3586" max="3586" width="10.125" style="1" bestFit="1" customWidth="1"/>
    <x:col min="3587" max="3587" width="10.375" style="1" bestFit="1" customWidth="1"/>
    <x:col min="3588" max="3591" width="10.125" style="1" bestFit="1" customWidth="1"/>
    <x:col min="3592" max="3592" width="9" style="1"/>
    <x:col min="3593" max="3593" width="13.125" style="1" customWidth="1"/>
    <x:col min="3594" max="3594" width="10.125" style="1" bestFit="1" customWidth="1"/>
    <x:col min="3595" max="3841" width="9" style="1"/>
    <x:col min="3842" max="3842" width="10.125" style="1" bestFit="1" customWidth="1"/>
    <x:col min="3843" max="3843" width="10.375" style="1" bestFit="1" customWidth="1"/>
    <x:col min="3844" max="3847" width="10.125" style="1" bestFit="1" customWidth="1"/>
    <x:col min="3848" max="3848" width="9" style="1"/>
    <x:col min="3849" max="3849" width="13.125" style="1" customWidth="1"/>
    <x:col min="3850" max="3850" width="10.125" style="1" bestFit="1" customWidth="1"/>
    <x:col min="3851" max="4097" width="9" style="1"/>
    <x:col min="4098" max="4098" width="10.125" style="1" bestFit="1" customWidth="1"/>
    <x:col min="4099" max="4099" width="10.375" style="1" bestFit="1" customWidth="1"/>
    <x:col min="4100" max="4103" width="10.125" style="1" bestFit="1" customWidth="1"/>
    <x:col min="4104" max="4104" width="9" style="1"/>
    <x:col min="4105" max="4105" width="13.125" style="1" customWidth="1"/>
    <x:col min="4106" max="4106" width="10.125" style="1" bestFit="1" customWidth="1"/>
    <x:col min="4107" max="4353" width="9" style="1"/>
    <x:col min="4354" max="4354" width="10.125" style="1" bestFit="1" customWidth="1"/>
    <x:col min="4355" max="4355" width="10.375" style="1" bestFit="1" customWidth="1"/>
    <x:col min="4356" max="4359" width="10.125" style="1" bestFit="1" customWidth="1"/>
    <x:col min="4360" max="4360" width="9" style="1"/>
    <x:col min="4361" max="4361" width="13.125" style="1" customWidth="1"/>
    <x:col min="4362" max="4362" width="10.125" style="1" bestFit="1" customWidth="1"/>
    <x:col min="4363" max="4609" width="9" style="1"/>
    <x:col min="4610" max="4610" width="10.125" style="1" bestFit="1" customWidth="1"/>
    <x:col min="4611" max="4611" width="10.375" style="1" bestFit="1" customWidth="1"/>
    <x:col min="4612" max="4615" width="10.125" style="1" bestFit="1" customWidth="1"/>
    <x:col min="4616" max="4616" width="9" style="1"/>
    <x:col min="4617" max="4617" width="13.125" style="1" customWidth="1"/>
    <x:col min="4618" max="4618" width="10.125" style="1" bestFit="1" customWidth="1"/>
    <x:col min="4619" max="4865" width="9" style="1"/>
    <x:col min="4866" max="4866" width="10.125" style="1" bestFit="1" customWidth="1"/>
    <x:col min="4867" max="4867" width="10.375" style="1" bestFit="1" customWidth="1"/>
    <x:col min="4868" max="4871" width="10.125" style="1" bestFit="1" customWidth="1"/>
    <x:col min="4872" max="4872" width="9" style="1"/>
    <x:col min="4873" max="4873" width="13.125" style="1" customWidth="1"/>
    <x:col min="4874" max="4874" width="10.125" style="1" bestFit="1" customWidth="1"/>
    <x:col min="4875" max="5121" width="9" style="1"/>
    <x:col min="5122" max="5122" width="10.125" style="1" bestFit="1" customWidth="1"/>
    <x:col min="5123" max="5123" width="10.375" style="1" bestFit="1" customWidth="1"/>
    <x:col min="5124" max="5127" width="10.125" style="1" bestFit="1" customWidth="1"/>
    <x:col min="5128" max="5128" width="9" style="1"/>
    <x:col min="5129" max="5129" width="13.125" style="1" customWidth="1"/>
    <x:col min="5130" max="5130" width="10.125" style="1" bestFit="1" customWidth="1"/>
    <x:col min="5131" max="5377" width="9" style="1"/>
    <x:col min="5378" max="5378" width="10.125" style="1" bestFit="1" customWidth="1"/>
    <x:col min="5379" max="5379" width="10.375" style="1" bestFit="1" customWidth="1"/>
    <x:col min="5380" max="5383" width="10.125" style="1" bestFit="1" customWidth="1"/>
    <x:col min="5384" max="5384" width="9" style="1"/>
    <x:col min="5385" max="5385" width="13.125" style="1" customWidth="1"/>
    <x:col min="5386" max="5386" width="10.125" style="1" bestFit="1" customWidth="1"/>
    <x:col min="5387" max="5633" width="9" style="1"/>
    <x:col min="5634" max="5634" width="10.125" style="1" bestFit="1" customWidth="1"/>
    <x:col min="5635" max="5635" width="10.375" style="1" bestFit="1" customWidth="1"/>
    <x:col min="5636" max="5639" width="10.125" style="1" bestFit="1" customWidth="1"/>
    <x:col min="5640" max="5640" width="9" style="1"/>
    <x:col min="5641" max="5641" width="13.125" style="1" customWidth="1"/>
    <x:col min="5642" max="5642" width="10.125" style="1" bestFit="1" customWidth="1"/>
    <x:col min="5643" max="5889" width="9" style="1"/>
    <x:col min="5890" max="5890" width="10.125" style="1" bestFit="1" customWidth="1"/>
    <x:col min="5891" max="5891" width="10.375" style="1" bestFit="1" customWidth="1"/>
    <x:col min="5892" max="5895" width="10.125" style="1" bestFit="1" customWidth="1"/>
    <x:col min="5896" max="5896" width="9" style="1"/>
    <x:col min="5897" max="5897" width="13.125" style="1" customWidth="1"/>
    <x:col min="5898" max="5898" width="10.125" style="1" bestFit="1" customWidth="1"/>
    <x:col min="5899" max="6145" width="9" style="1"/>
    <x:col min="6146" max="6146" width="10.125" style="1" bestFit="1" customWidth="1"/>
    <x:col min="6147" max="6147" width="10.375" style="1" bestFit="1" customWidth="1"/>
    <x:col min="6148" max="6151" width="10.125" style="1" bestFit="1" customWidth="1"/>
    <x:col min="6152" max="6152" width="9" style="1"/>
    <x:col min="6153" max="6153" width="13.125" style="1" customWidth="1"/>
    <x:col min="6154" max="6154" width="10.125" style="1" bestFit="1" customWidth="1"/>
    <x:col min="6155" max="6401" width="9" style="1"/>
    <x:col min="6402" max="6402" width="10.125" style="1" bestFit="1" customWidth="1"/>
    <x:col min="6403" max="6403" width="10.375" style="1" bestFit="1" customWidth="1"/>
    <x:col min="6404" max="6407" width="10.125" style="1" bestFit="1" customWidth="1"/>
    <x:col min="6408" max="6408" width="9" style="1"/>
    <x:col min="6409" max="6409" width="13.125" style="1" customWidth="1"/>
    <x:col min="6410" max="6410" width="10.125" style="1" bestFit="1" customWidth="1"/>
    <x:col min="6411" max="6657" width="9" style="1"/>
    <x:col min="6658" max="6658" width="10.125" style="1" bestFit="1" customWidth="1"/>
    <x:col min="6659" max="6659" width="10.375" style="1" bestFit="1" customWidth="1"/>
    <x:col min="6660" max="6663" width="10.125" style="1" bestFit="1" customWidth="1"/>
    <x:col min="6664" max="6664" width="9" style="1"/>
    <x:col min="6665" max="6665" width="13.125" style="1" customWidth="1"/>
    <x:col min="6666" max="6666" width="10.125" style="1" bestFit="1" customWidth="1"/>
    <x:col min="6667" max="6913" width="9" style="1"/>
    <x:col min="6914" max="6914" width="10.125" style="1" bestFit="1" customWidth="1"/>
    <x:col min="6915" max="6915" width="10.375" style="1" bestFit="1" customWidth="1"/>
    <x:col min="6916" max="6919" width="10.125" style="1" bestFit="1" customWidth="1"/>
    <x:col min="6920" max="6920" width="9" style="1"/>
    <x:col min="6921" max="6921" width="13.125" style="1" customWidth="1"/>
    <x:col min="6922" max="6922" width="10.125" style="1" bestFit="1" customWidth="1"/>
    <x:col min="6923" max="7169" width="9" style="1"/>
    <x:col min="7170" max="7170" width="10.125" style="1" bestFit="1" customWidth="1"/>
    <x:col min="7171" max="7171" width="10.375" style="1" bestFit="1" customWidth="1"/>
    <x:col min="7172" max="7175" width="10.125" style="1" bestFit="1" customWidth="1"/>
    <x:col min="7176" max="7176" width="9" style="1"/>
    <x:col min="7177" max="7177" width="13.125" style="1" customWidth="1"/>
    <x:col min="7178" max="7178" width="10.125" style="1" bestFit="1" customWidth="1"/>
    <x:col min="7179" max="7425" width="9" style="1"/>
    <x:col min="7426" max="7426" width="10.125" style="1" bestFit="1" customWidth="1"/>
    <x:col min="7427" max="7427" width="10.375" style="1" bestFit="1" customWidth="1"/>
    <x:col min="7428" max="7431" width="10.125" style="1" bestFit="1" customWidth="1"/>
    <x:col min="7432" max="7432" width="9" style="1"/>
    <x:col min="7433" max="7433" width="13.125" style="1" customWidth="1"/>
    <x:col min="7434" max="7434" width="10.125" style="1" bestFit="1" customWidth="1"/>
    <x:col min="7435" max="7681" width="9" style="1"/>
    <x:col min="7682" max="7682" width="10.125" style="1" bestFit="1" customWidth="1"/>
    <x:col min="7683" max="7683" width="10.375" style="1" bestFit="1" customWidth="1"/>
    <x:col min="7684" max="7687" width="10.125" style="1" bestFit="1" customWidth="1"/>
    <x:col min="7688" max="7688" width="9" style="1"/>
    <x:col min="7689" max="7689" width="13.125" style="1" customWidth="1"/>
    <x:col min="7690" max="7690" width="10.125" style="1" bestFit="1" customWidth="1"/>
    <x:col min="7691" max="7937" width="9" style="1"/>
    <x:col min="7938" max="7938" width="10.125" style="1" bestFit="1" customWidth="1"/>
    <x:col min="7939" max="7939" width="10.375" style="1" bestFit="1" customWidth="1"/>
    <x:col min="7940" max="7943" width="10.125" style="1" bestFit="1" customWidth="1"/>
    <x:col min="7944" max="7944" width="9" style="1"/>
    <x:col min="7945" max="7945" width="13.125" style="1" customWidth="1"/>
    <x:col min="7946" max="7946" width="10.125" style="1" bestFit="1" customWidth="1"/>
    <x:col min="7947" max="8193" width="9" style="1"/>
    <x:col min="8194" max="8194" width="10.125" style="1" bestFit="1" customWidth="1"/>
    <x:col min="8195" max="8195" width="10.375" style="1" bestFit="1" customWidth="1"/>
    <x:col min="8196" max="8199" width="10.125" style="1" bestFit="1" customWidth="1"/>
    <x:col min="8200" max="8200" width="9" style="1"/>
    <x:col min="8201" max="8201" width="13.125" style="1" customWidth="1"/>
    <x:col min="8202" max="8202" width="10.125" style="1" bestFit="1" customWidth="1"/>
    <x:col min="8203" max="8449" width="9" style="1"/>
    <x:col min="8450" max="8450" width="10.125" style="1" bestFit="1" customWidth="1"/>
    <x:col min="8451" max="8451" width="10.375" style="1" bestFit="1" customWidth="1"/>
    <x:col min="8452" max="8455" width="10.125" style="1" bestFit="1" customWidth="1"/>
    <x:col min="8456" max="8456" width="9" style="1"/>
    <x:col min="8457" max="8457" width="13.125" style="1" customWidth="1"/>
    <x:col min="8458" max="8458" width="10.125" style="1" bestFit="1" customWidth="1"/>
    <x:col min="8459" max="8705" width="9" style="1"/>
    <x:col min="8706" max="8706" width="10.125" style="1" bestFit="1" customWidth="1"/>
    <x:col min="8707" max="8707" width="10.375" style="1" bestFit="1" customWidth="1"/>
    <x:col min="8708" max="8711" width="10.125" style="1" bestFit="1" customWidth="1"/>
    <x:col min="8712" max="8712" width="9" style="1"/>
    <x:col min="8713" max="8713" width="13.125" style="1" customWidth="1"/>
    <x:col min="8714" max="8714" width="10.125" style="1" bestFit="1" customWidth="1"/>
    <x:col min="8715" max="8961" width="9" style="1"/>
    <x:col min="8962" max="8962" width="10.125" style="1" bestFit="1" customWidth="1"/>
    <x:col min="8963" max="8963" width="10.375" style="1" bestFit="1" customWidth="1"/>
    <x:col min="8964" max="8967" width="10.125" style="1" bestFit="1" customWidth="1"/>
    <x:col min="8968" max="8968" width="9" style="1"/>
    <x:col min="8969" max="8969" width="13.125" style="1" customWidth="1"/>
    <x:col min="8970" max="8970" width="10.125" style="1" bestFit="1" customWidth="1"/>
    <x:col min="8971" max="9217" width="9" style="1"/>
    <x:col min="9218" max="9218" width="10.125" style="1" bestFit="1" customWidth="1"/>
    <x:col min="9219" max="9219" width="10.375" style="1" bestFit="1" customWidth="1"/>
    <x:col min="9220" max="9223" width="10.125" style="1" bestFit="1" customWidth="1"/>
    <x:col min="9224" max="9224" width="9" style="1"/>
    <x:col min="9225" max="9225" width="13.125" style="1" customWidth="1"/>
    <x:col min="9226" max="9226" width="10.125" style="1" bestFit="1" customWidth="1"/>
    <x:col min="9227" max="9473" width="9" style="1"/>
    <x:col min="9474" max="9474" width="10.125" style="1" bestFit="1" customWidth="1"/>
    <x:col min="9475" max="9475" width="10.375" style="1" bestFit="1" customWidth="1"/>
    <x:col min="9476" max="9479" width="10.125" style="1" bestFit="1" customWidth="1"/>
    <x:col min="9480" max="9480" width="9" style="1"/>
    <x:col min="9481" max="9481" width="13.125" style="1" customWidth="1"/>
    <x:col min="9482" max="9482" width="10.125" style="1" bestFit="1" customWidth="1"/>
    <x:col min="9483" max="9729" width="9" style="1"/>
    <x:col min="9730" max="9730" width="10.125" style="1" bestFit="1" customWidth="1"/>
    <x:col min="9731" max="9731" width="10.375" style="1" bestFit="1" customWidth="1"/>
    <x:col min="9732" max="9735" width="10.125" style="1" bestFit="1" customWidth="1"/>
    <x:col min="9736" max="9736" width="9" style="1"/>
    <x:col min="9737" max="9737" width="13.125" style="1" customWidth="1"/>
    <x:col min="9738" max="9738" width="10.125" style="1" bestFit="1" customWidth="1"/>
    <x:col min="9739" max="9985" width="9" style="1"/>
    <x:col min="9986" max="9986" width="10.125" style="1" bestFit="1" customWidth="1"/>
    <x:col min="9987" max="9987" width="10.375" style="1" bestFit="1" customWidth="1"/>
    <x:col min="9988" max="9991" width="10.125" style="1" bestFit="1" customWidth="1"/>
    <x:col min="9992" max="9992" width="9" style="1"/>
    <x:col min="9993" max="9993" width="13.125" style="1" customWidth="1"/>
    <x:col min="9994" max="9994" width="10.125" style="1" bestFit="1" customWidth="1"/>
    <x:col min="9995" max="10241" width="9" style="1"/>
    <x:col min="10242" max="10242" width="10.125" style="1" bestFit="1" customWidth="1"/>
    <x:col min="10243" max="10243" width="10.375" style="1" bestFit="1" customWidth="1"/>
    <x:col min="10244" max="10247" width="10.125" style="1" bestFit="1" customWidth="1"/>
    <x:col min="10248" max="10248" width="9" style="1"/>
    <x:col min="10249" max="10249" width="13.125" style="1" customWidth="1"/>
    <x:col min="10250" max="10250" width="10.125" style="1" bestFit="1" customWidth="1"/>
    <x:col min="10251" max="10497" width="9" style="1"/>
    <x:col min="10498" max="10498" width="10.125" style="1" bestFit="1" customWidth="1"/>
    <x:col min="10499" max="10499" width="10.375" style="1" bestFit="1" customWidth="1"/>
    <x:col min="10500" max="10503" width="10.125" style="1" bestFit="1" customWidth="1"/>
    <x:col min="10504" max="10504" width="9" style="1"/>
    <x:col min="10505" max="10505" width="13.125" style="1" customWidth="1"/>
    <x:col min="10506" max="10506" width="10.125" style="1" bestFit="1" customWidth="1"/>
    <x:col min="10507" max="10753" width="9" style="1"/>
    <x:col min="10754" max="10754" width="10.125" style="1" bestFit="1" customWidth="1"/>
    <x:col min="10755" max="10755" width="10.375" style="1" bestFit="1" customWidth="1"/>
    <x:col min="10756" max="10759" width="10.125" style="1" bestFit="1" customWidth="1"/>
    <x:col min="10760" max="10760" width="9" style="1"/>
    <x:col min="10761" max="10761" width="13.125" style="1" customWidth="1"/>
    <x:col min="10762" max="10762" width="10.125" style="1" bestFit="1" customWidth="1"/>
    <x:col min="10763" max="11009" width="9" style="1"/>
    <x:col min="11010" max="11010" width="10.125" style="1" bestFit="1" customWidth="1"/>
    <x:col min="11011" max="11011" width="10.375" style="1" bestFit="1" customWidth="1"/>
    <x:col min="11012" max="11015" width="10.125" style="1" bestFit="1" customWidth="1"/>
    <x:col min="11016" max="11016" width="9" style="1"/>
    <x:col min="11017" max="11017" width="13.125" style="1" customWidth="1"/>
    <x:col min="11018" max="11018" width="10.125" style="1" bestFit="1" customWidth="1"/>
    <x:col min="11019" max="11265" width="9" style="1"/>
    <x:col min="11266" max="11266" width="10.125" style="1" bestFit="1" customWidth="1"/>
    <x:col min="11267" max="11267" width="10.375" style="1" bestFit="1" customWidth="1"/>
    <x:col min="11268" max="11271" width="10.125" style="1" bestFit="1" customWidth="1"/>
    <x:col min="11272" max="11272" width="9" style="1"/>
    <x:col min="11273" max="11273" width="13.125" style="1" customWidth="1"/>
    <x:col min="11274" max="11274" width="10.125" style="1" bestFit="1" customWidth="1"/>
    <x:col min="11275" max="11521" width="9" style="1"/>
    <x:col min="11522" max="11522" width="10.125" style="1" bestFit="1" customWidth="1"/>
    <x:col min="11523" max="11523" width="10.375" style="1" bestFit="1" customWidth="1"/>
    <x:col min="11524" max="11527" width="10.125" style="1" bestFit="1" customWidth="1"/>
    <x:col min="11528" max="11528" width="9" style="1"/>
    <x:col min="11529" max="11529" width="13.125" style="1" customWidth="1"/>
    <x:col min="11530" max="11530" width="10.125" style="1" bestFit="1" customWidth="1"/>
    <x:col min="11531" max="11777" width="9" style="1"/>
    <x:col min="11778" max="11778" width="10.125" style="1" bestFit="1" customWidth="1"/>
    <x:col min="11779" max="11779" width="10.375" style="1" bestFit="1" customWidth="1"/>
    <x:col min="11780" max="11783" width="10.125" style="1" bestFit="1" customWidth="1"/>
    <x:col min="11784" max="11784" width="9" style="1"/>
    <x:col min="11785" max="11785" width="13.125" style="1" customWidth="1"/>
    <x:col min="11786" max="11786" width="10.125" style="1" bestFit="1" customWidth="1"/>
    <x:col min="11787" max="12033" width="9" style="1"/>
    <x:col min="12034" max="12034" width="10.125" style="1" bestFit="1" customWidth="1"/>
    <x:col min="12035" max="12035" width="10.375" style="1" bestFit="1" customWidth="1"/>
    <x:col min="12036" max="12039" width="10.125" style="1" bestFit="1" customWidth="1"/>
    <x:col min="12040" max="12040" width="9" style="1"/>
    <x:col min="12041" max="12041" width="13.125" style="1" customWidth="1"/>
    <x:col min="12042" max="12042" width="10.125" style="1" bestFit="1" customWidth="1"/>
    <x:col min="12043" max="12289" width="9" style="1"/>
    <x:col min="12290" max="12290" width="10.125" style="1" bestFit="1" customWidth="1"/>
    <x:col min="12291" max="12291" width="10.375" style="1" bestFit="1" customWidth="1"/>
    <x:col min="12292" max="12295" width="10.125" style="1" bestFit="1" customWidth="1"/>
    <x:col min="12296" max="12296" width="9" style="1"/>
    <x:col min="12297" max="12297" width="13.125" style="1" customWidth="1"/>
    <x:col min="12298" max="12298" width="10.125" style="1" bestFit="1" customWidth="1"/>
    <x:col min="12299" max="12545" width="9" style="1"/>
    <x:col min="12546" max="12546" width="10.125" style="1" bestFit="1" customWidth="1"/>
    <x:col min="12547" max="12547" width="10.375" style="1" bestFit="1" customWidth="1"/>
    <x:col min="12548" max="12551" width="10.125" style="1" bestFit="1" customWidth="1"/>
    <x:col min="12552" max="12552" width="9" style="1"/>
    <x:col min="12553" max="12553" width="13.125" style="1" customWidth="1"/>
    <x:col min="12554" max="12554" width="10.125" style="1" bestFit="1" customWidth="1"/>
    <x:col min="12555" max="12801" width="9" style="1"/>
    <x:col min="12802" max="12802" width="10.125" style="1" bestFit="1" customWidth="1"/>
    <x:col min="12803" max="12803" width="10.375" style="1" bestFit="1" customWidth="1"/>
    <x:col min="12804" max="12807" width="10.125" style="1" bestFit="1" customWidth="1"/>
    <x:col min="12808" max="12808" width="9" style="1"/>
    <x:col min="12809" max="12809" width="13.125" style="1" customWidth="1"/>
    <x:col min="12810" max="12810" width="10.125" style="1" bestFit="1" customWidth="1"/>
    <x:col min="12811" max="13057" width="9" style="1"/>
    <x:col min="13058" max="13058" width="10.125" style="1" bestFit="1" customWidth="1"/>
    <x:col min="13059" max="13059" width="10.375" style="1" bestFit="1" customWidth="1"/>
    <x:col min="13060" max="13063" width="10.125" style="1" bestFit="1" customWidth="1"/>
    <x:col min="13064" max="13064" width="9" style="1"/>
    <x:col min="13065" max="13065" width="13.125" style="1" customWidth="1"/>
    <x:col min="13066" max="13066" width="10.125" style="1" bestFit="1" customWidth="1"/>
    <x:col min="13067" max="13313" width="9" style="1"/>
    <x:col min="13314" max="13314" width="10.125" style="1" bestFit="1" customWidth="1"/>
    <x:col min="13315" max="13315" width="10.375" style="1" bestFit="1" customWidth="1"/>
    <x:col min="13316" max="13319" width="10.125" style="1" bestFit="1" customWidth="1"/>
    <x:col min="13320" max="13320" width="9" style="1"/>
    <x:col min="13321" max="13321" width="13.125" style="1" customWidth="1"/>
    <x:col min="13322" max="13322" width="10.125" style="1" bestFit="1" customWidth="1"/>
    <x:col min="13323" max="13569" width="9" style="1"/>
    <x:col min="13570" max="13570" width="10.125" style="1" bestFit="1" customWidth="1"/>
    <x:col min="13571" max="13571" width="10.375" style="1" bestFit="1" customWidth="1"/>
    <x:col min="13572" max="13575" width="10.125" style="1" bestFit="1" customWidth="1"/>
    <x:col min="13576" max="13576" width="9" style="1"/>
    <x:col min="13577" max="13577" width="13.125" style="1" customWidth="1"/>
    <x:col min="13578" max="13578" width="10.125" style="1" bestFit="1" customWidth="1"/>
    <x:col min="13579" max="13825" width="9" style="1"/>
    <x:col min="13826" max="13826" width="10.125" style="1" bestFit="1" customWidth="1"/>
    <x:col min="13827" max="13827" width="10.375" style="1" bestFit="1" customWidth="1"/>
    <x:col min="13828" max="13831" width="10.125" style="1" bestFit="1" customWidth="1"/>
    <x:col min="13832" max="13832" width="9" style="1"/>
    <x:col min="13833" max="13833" width="13.125" style="1" customWidth="1"/>
    <x:col min="13834" max="13834" width="10.125" style="1" bestFit="1" customWidth="1"/>
    <x:col min="13835" max="14081" width="9" style="1"/>
    <x:col min="14082" max="14082" width="10.125" style="1" bestFit="1" customWidth="1"/>
    <x:col min="14083" max="14083" width="10.375" style="1" bestFit="1" customWidth="1"/>
    <x:col min="14084" max="14087" width="10.125" style="1" bestFit="1" customWidth="1"/>
    <x:col min="14088" max="14088" width="9" style="1"/>
    <x:col min="14089" max="14089" width="13.125" style="1" customWidth="1"/>
    <x:col min="14090" max="14090" width="10.125" style="1" bestFit="1" customWidth="1"/>
    <x:col min="14091" max="14337" width="9" style="1"/>
    <x:col min="14338" max="14338" width="10.125" style="1" bestFit="1" customWidth="1"/>
    <x:col min="14339" max="14339" width="10.375" style="1" bestFit="1" customWidth="1"/>
    <x:col min="14340" max="14343" width="10.125" style="1" bestFit="1" customWidth="1"/>
    <x:col min="14344" max="14344" width="9" style="1"/>
    <x:col min="14345" max="14345" width="13.125" style="1" customWidth="1"/>
    <x:col min="14346" max="14346" width="10.125" style="1" bestFit="1" customWidth="1"/>
    <x:col min="14347" max="14593" width="9" style="1"/>
    <x:col min="14594" max="14594" width="10.125" style="1" bestFit="1" customWidth="1"/>
    <x:col min="14595" max="14595" width="10.375" style="1" bestFit="1" customWidth="1"/>
    <x:col min="14596" max="14599" width="10.125" style="1" bestFit="1" customWidth="1"/>
    <x:col min="14600" max="14600" width="9" style="1"/>
    <x:col min="14601" max="14601" width="13.125" style="1" customWidth="1"/>
    <x:col min="14602" max="14602" width="10.125" style="1" bestFit="1" customWidth="1"/>
    <x:col min="14603" max="14849" width="9" style="1"/>
    <x:col min="14850" max="14850" width="10.125" style="1" bestFit="1" customWidth="1"/>
    <x:col min="14851" max="14851" width="10.375" style="1" bestFit="1" customWidth="1"/>
    <x:col min="14852" max="14855" width="10.125" style="1" bestFit="1" customWidth="1"/>
    <x:col min="14856" max="14856" width="9" style="1"/>
    <x:col min="14857" max="14857" width="13.125" style="1" customWidth="1"/>
    <x:col min="14858" max="14858" width="10.125" style="1" bestFit="1" customWidth="1"/>
    <x:col min="14859" max="15105" width="9" style="1"/>
    <x:col min="15106" max="15106" width="10.125" style="1" bestFit="1" customWidth="1"/>
    <x:col min="15107" max="15107" width="10.375" style="1" bestFit="1" customWidth="1"/>
    <x:col min="15108" max="15111" width="10.125" style="1" bestFit="1" customWidth="1"/>
    <x:col min="15112" max="15112" width="9" style="1"/>
    <x:col min="15113" max="15113" width="13.125" style="1" customWidth="1"/>
    <x:col min="15114" max="15114" width="10.125" style="1" bestFit="1" customWidth="1"/>
    <x:col min="15115" max="15361" width="9" style="1"/>
    <x:col min="15362" max="15362" width="10.125" style="1" bestFit="1" customWidth="1"/>
    <x:col min="15363" max="15363" width="10.375" style="1" bestFit="1" customWidth="1"/>
    <x:col min="15364" max="15367" width="10.125" style="1" bestFit="1" customWidth="1"/>
    <x:col min="15368" max="15368" width="9" style="1"/>
    <x:col min="15369" max="15369" width="13.125" style="1" customWidth="1"/>
    <x:col min="15370" max="15370" width="10.125" style="1" bestFit="1" customWidth="1"/>
    <x:col min="15371" max="15617" width="9" style="1"/>
    <x:col min="15618" max="15618" width="10.125" style="1" bestFit="1" customWidth="1"/>
    <x:col min="15619" max="15619" width="10.375" style="1" bestFit="1" customWidth="1"/>
    <x:col min="15620" max="15623" width="10.125" style="1" bestFit="1" customWidth="1"/>
    <x:col min="15624" max="15624" width="9" style="1"/>
    <x:col min="15625" max="15625" width="13.125" style="1" customWidth="1"/>
    <x:col min="15626" max="15626" width="10.125" style="1" bestFit="1" customWidth="1"/>
    <x:col min="15627" max="15873" width="9" style="1"/>
    <x:col min="15874" max="15874" width="10.125" style="1" bestFit="1" customWidth="1"/>
    <x:col min="15875" max="15875" width="10.375" style="1" bestFit="1" customWidth="1"/>
    <x:col min="15876" max="15879" width="10.125" style="1" bestFit="1" customWidth="1"/>
    <x:col min="15880" max="15880" width="9" style="1"/>
    <x:col min="15881" max="15881" width="13.125" style="1" customWidth="1"/>
    <x:col min="15882" max="15882" width="10.125" style="1" bestFit="1" customWidth="1"/>
    <x:col min="15883" max="16129" width="9" style="1"/>
    <x:col min="16130" max="16130" width="10.125" style="1" bestFit="1" customWidth="1"/>
    <x:col min="16131" max="16131" width="10.375" style="1" bestFit="1" customWidth="1"/>
    <x:col min="16132" max="16135" width="10.125" style="1" bestFit="1" customWidth="1"/>
    <x:col min="16136" max="16136" width="9" style="1"/>
    <x:col min="16137" max="16137" width="13.125" style="1" customWidth="1"/>
    <x:col min="16138" max="16138" width="10.125" style="1" bestFit="1" customWidth="1"/>
    <x:col min="16139" max="16384" width="9" style="1"/>
  </x:cols>
  <x:sheetData>
    <x:row r="1" ht="10.5" customHeight="1"/>
    <x:row r="2" spans="2:7" ht="23.25" customHeight="1">
      <x:c r="B2" s="196" t="s">
        <x:v>56</x:v>
      </x:c>
      <x:c r="C2" s="196"/>
      <x:c r="D2" s="196" t="s">
        <x:v>44</x:v>
      </x:c>
      <x:c r="E2" s="196"/>
      <x:c r="F2" s="196"/>
      <x:c r="G2" s="196"/>
    </x:row>
    <x:row r="3" spans="10:13">
      <x:c r="J3" s="31"/>
      <x:c r="K3" s="31"/>
      <x:c r="L3" s="31"/>
      <x:c r="M3" s="31"/>
    </x:row>
    <x:row r="4" spans="2:22" ht="15" customHeight="1">
      <x:c r="B4" s="199" t="s">
        <x:v>423</x:v>
      </x:c>
      <x:c r="C4" s="199"/>
      <x:c r="D4" s="199"/>
      <x:c r="E4" s="199"/>
      <x:c r="F4" s="199"/>
      <x:c r="G4" s="199"/>
      <x:c r="H4" s="199"/>
      <x:c r="I4" s="199"/>
      <x:c r="J4" s="199"/>
      <x:c r="K4" s="134"/>
      <x:c r="L4" s="134"/>
      <x:c r="M4" s="134"/>
      <x:c r="O4" s="202" t="s">
        <x:v>52</x:v>
      </x:c>
      <x:c r="P4" s="202"/>
      <x:c r="Q4" s="202"/>
      <x:c r="R4" s="202"/>
      <x:c r="S4" s="202"/>
      <x:c r="T4" s="202"/>
      <x:c r="U4" s="202"/>
      <x:c r="V4" s="202"/>
    </x:row>
    <x:row r="5" spans="2:22" ht="15" customHeight="1">
      <x:c r="B5" s="1" t="s">
        <x:v>87</x:v>
      </x:c>
      <x:c r="J5" s="31"/>
      <x:c r="K5" s="31"/>
      <x:c r="L5" s="31"/>
      <x:c r="M5" s="31"/>
      <x:c r="O5" s="54" t="s">
        <x:v>83</x:v>
      </x:c>
      <x:c r="P5" s="54"/>
      <x:c r="Q5" s="54"/>
      <x:c r="R5" s="54"/>
      <x:c r="S5" s="54"/>
      <x:c r="T5" s="54"/>
      <x:c r="U5" s="54"/>
      <x:c r="V5" s="54"/>
    </x:row>
    <x:row r="6" spans="2:22" ht="15" customHeight="1">
      <x:c r="B6" s="135" t="s">
        <x:v>230</x:v>
      </x:c>
      <x:c r="C6" s="136" t="s">
        <x:v>316</x:v>
      </x:c>
      <x:c r="D6" s="136" t="s">
        <x:v>325</x:v>
      </x:c>
      <x:c r="E6" s="136" t="s">
        <x:v>81</x:v>
      </x:c>
      <x:c r="F6" s="137" t="s">
        <x:v>264</x:v>
      </x:c>
      <x:c r="H6" s="204" t="s">
        <x:v>59</x:v>
      </x:c>
      <x:c r="I6" s="204"/>
      <x:c r="J6" s="204"/>
      <x:c r="K6" s="55"/>
      <x:c r="L6" s="31"/>
      <x:c r="M6" s="31"/>
      <x:c r="O6" s="135" t="s">
        <x:v>351</x:v>
      </x:c>
      <x:c r="P6" s="136" t="s">
        <x:v>369</x:v>
      </x:c>
      <x:c r="Q6" s="136" t="s">
        <x:v>312</x:v>
      </x:c>
      <x:c r="R6" s="136" t="s">
        <x:v>353</x:v>
      </x:c>
      <x:c r="S6" s="137" t="s">
        <x:v>340</x:v>
      </x:c>
      <x:c r="T6" s="54"/>
      <x:c r="U6" s="205" t="s">
        <x:v>55</x:v>
      </x:c>
      <x:c r="V6" s="205"/>
    </x:row>
    <x:row r="7" spans="2:22" ht="15" customHeight="1">
      <x:c r="B7" s="7" t="s">
        <x:v>337</x:v>
      </x:c>
      <x:c r="C7" s="8" t="s">
        <x:v>330</x:v>
      </x:c>
      <x:c r="D7" s="56">
        <x:f>VLOOKUP(C7,$H$8:$J$10,2,0)</x:f>
        <x:v>900000</x:v>
      </x:c>
      <x:c r="E7" s="56">
        <x:f>VLOOKUP(C7,$H$8:$J$10,3,0)</x:f>
        <x:v>90000</x:v>
      </x:c>
      <x:c r="F7" s="57">
        <x:f>SUM(D7:E7)</x:f>
        <x:v>990000</x:v>
      </x:c>
      <x:c r="H7" s="135" t="s">
        <x:v>316</x:v>
      </x:c>
      <x:c r="I7" s="136" t="s">
        <x:v>325</x:v>
      </x:c>
      <x:c r="J7" s="137" t="s">
        <x:v>81</x:v>
      </x:c>
      <x:c r="K7" s="55"/>
      <x:c r="L7" s="31"/>
      <x:c r="M7" s="31"/>
      <x:c r="O7" s="58">
        <x:v>1</x:v>
      </x:c>
      <x:c r="P7" s="59" t="s">
        <x:v>336</x:v>
      </x:c>
      <x:c r="Q7" s="60">
        <x:f>VLOOKUP(P7,$U$7:$V$10,2,0)</x:f>
        <x:v>2500</x:v>
      </x:c>
      <x:c r="R7" s="61">
        <x:v>103</x:v>
      </x:c>
      <x:c r="S7" s="62">
        <x:f>VLOOKUP(R7,$U$13:$V$17,2,1)</x:f>
        <x:v>0.20000000000000001</x:v>
      </x:c>
      <x:c r="T7" s="54"/>
      <x:c r="U7" s="135" t="s">
        <x:v>369</x:v>
      </x:c>
      <x:c r="V7" s="137" t="s">
        <x:v>312</x:v>
      </x:c>
    </x:row>
    <x:row r="8" spans="2:22" ht="15" customHeight="1">
      <x:c r="B8" s="7" t="s">
        <x:v>356</x:v>
      </x:c>
      <x:c r="C8" s="8" t="s">
        <x:v>333</x:v>
      </x:c>
      <x:c r="D8" s="56">
        <x:f t="shared" ref="D8:D12" si="0">VLOOKUP(C8,$H$8:$J$10,2,0)</x:f>
        <x:v>800000</x:v>
      </x:c>
      <x:c r="E8" s="56">
        <x:f t="shared" ref="E8:E12" si="1">VLOOKUP(C8,$H$8:$J$10,3,0)</x:f>
        <x:v>80000</x:v>
      </x:c>
      <x:c r="F8" s="57">
        <x:f t="shared" ref="F8:F12" si="2">SUM(D8:E8)</x:f>
        <x:v>880000</x:v>
      </x:c>
      <x:c r="H8" s="7" t="s">
        <x:v>328</x:v>
      </x:c>
      <x:c r="I8" s="63">
        <x:v>750000</x:v>
      </x:c>
      <x:c r="J8" s="64">
        <x:v>70000</x:v>
      </x:c>
      <x:c r="K8" s="55"/>
      <x:c r="L8" s="31"/>
      <x:c r="M8" s="31"/>
      <x:c r="O8" s="58">
        <x:v>2</x:v>
      </x:c>
      <x:c r="P8" s="59" t="s">
        <x:v>349</x:v>
      </x:c>
      <x:c r="Q8" s="60">
        <x:f t="shared" ref="Q8:Q20" si="3">VLOOKUP(P8,$U$7:$V$10,2,0)</x:f>
        <x:v>1800</x:v>
      </x:c>
      <x:c r="R8" s="61">
        <x:v>95</x:v>
      </x:c>
      <x:c r="S8" s="62">
        <x:f t="shared" ref="S8:S20" si="4">VLOOKUP(R8,$U$13:$V$17,2,1)</x:f>
        <x:v>0.14999999999999999</x:v>
      </x:c>
      <x:c r="T8" s="54"/>
      <x:c r="U8" s="10" t="s">
        <x:v>336</x:v>
      </x:c>
      <x:c r="V8" s="65">
        <x:v>2500</x:v>
      </x:c>
    </x:row>
    <x:row r="9" spans="2:22" ht="15" customHeight="1">
      <x:c r="B9" s="7" t="s">
        <x:v>281</x:v>
      </x:c>
      <x:c r="C9" s="8" t="s">
        <x:v>328</x:v>
      </x:c>
      <x:c r="D9" s="56">
        <x:f t="shared" si="0"/>
        <x:v>750000</x:v>
      </x:c>
      <x:c r="E9" s="56">
        <x:f t="shared" si="1"/>
        <x:v>70000</x:v>
      </x:c>
      <x:c r="F9" s="57">
        <x:f t="shared" si="2"/>
        <x:v>820000</x:v>
      </x:c>
      <x:c r="H9" s="7" t="s">
        <x:v>333</x:v>
      </x:c>
      <x:c r="I9" s="63">
        <x:v>800000</x:v>
      </x:c>
      <x:c r="J9" s="64">
        <x:v>80000</x:v>
      </x:c>
      <x:c r="K9" s="55"/>
      <x:c r="L9" s="31"/>
      <x:c r="M9" s="31"/>
      <x:c r="O9" s="58">
        <x:v>3</x:v>
      </x:c>
      <x:c r="P9" s="59" t="s">
        <x:v>336</x:v>
      </x:c>
      <x:c r="Q9" s="60">
        <x:f t="shared" si="3"/>
        <x:v>2500</x:v>
      </x:c>
      <x:c r="R9" s="61">
        <x:v>108</x:v>
      </x:c>
      <x:c r="S9" s="62">
        <x:f t="shared" si="4"/>
        <x:v>0.20000000000000001</x:v>
      </x:c>
      <x:c r="T9" s="54"/>
      <x:c r="U9" s="10" t="s">
        <x:v>118</x:v>
      </x:c>
      <x:c r="V9" s="65">
        <x:v>3000</x:v>
      </x:c>
    </x:row>
    <x:row r="10" spans="2:22" ht="15" customHeight="1">
      <x:c r="B10" s="7" t="s">
        <x:v>332</x:v>
      </x:c>
      <x:c r="C10" s="8" t="s">
        <x:v>328</x:v>
      </x:c>
      <x:c r="D10" s="56">
        <x:f t="shared" si="0"/>
        <x:v>750000</x:v>
      </x:c>
      <x:c r="E10" s="56">
        <x:f t="shared" si="1"/>
        <x:v>70000</x:v>
      </x:c>
      <x:c r="F10" s="57">
        <x:f t="shared" si="2"/>
        <x:v>820000</x:v>
      </x:c>
      <x:c r="H10" s="28" t="s">
        <x:v>330</x:v>
      </x:c>
      <x:c r="I10" s="66">
        <x:v>900000</x:v>
      </x:c>
      <x:c r="J10" s="67">
        <x:v>90000</x:v>
      </x:c>
      <x:c r="K10" s="55"/>
      <x:c r="L10" s="31"/>
      <x:c r="M10" s="31"/>
      <x:c r="O10" s="58">
        <x:v>4</x:v>
      </x:c>
      <x:c r="P10" s="59" t="s">
        <x:v>118</x:v>
      </x:c>
      <x:c r="Q10" s="60">
        <x:f t="shared" si="3"/>
        <x:v>3000</x:v>
      </x:c>
      <x:c r="R10" s="61">
        <x:v>92</x:v>
      </x:c>
      <x:c r="S10" s="62">
        <x:f t="shared" si="4"/>
        <x:v>0.14999999999999999</x:v>
      </x:c>
      <x:c r="T10" s="54"/>
      <x:c r="U10" s="21" t="s">
        <x:v>349</x:v>
      </x:c>
      <x:c r="V10" s="68">
        <x:v>1800</x:v>
      </x:c>
    </x:row>
    <x:row r="11" spans="2:22" ht="15" customHeight="1">
      <x:c r="B11" s="7" t="s">
        <x:v>381</x:v>
      </x:c>
      <x:c r="C11" s="8" t="s">
        <x:v>330</x:v>
      </x:c>
      <x:c r="D11" s="56">
        <x:f t="shared" si="0"/>
        <x:v>900000</x:v>
      </x:c>
      <x:c r="E11" s="56">
        <x:f t="shared" si="1"/>
        <x:v>90000</x:v>
      </x:c>
      <x:c r="F11" s="57">
        <x:f t="shared" si="2"/>
        <x:v>990000</x:v>
      </x:c>
      <x:c r="J11" s="31"/>
      <x:c r="K11" s="55"/>
      <x:c r="L11" s="31"/>
      <x:c r="M11" s="31"/>
      <x:c r="O11" s="58">
        <x:v>5</x:v>
      </x:c>
      <x:c r="P11" s="59" t="s">
        <x:v>349</x:v>
      </x:c>
      <x:c r="Q11" s="60">
        <x:f t="shared" si="3"/>
        <x:v>1800</x:v>
      </x:c>
      <x:c r="R11" s="61">
        <x:v>80</x:v>
      </x:c>
      <x:c r="S11" s="62">
        <x:f t="shared" si="4"/>
        <x:v>0.14999999999999999</x:v>
      </x:c>
      <x:c r="T11" s="54"/>
      <x:c r="U11" s="54"/>
      <x:c r="V11" s="54"/>
    </x:row>
    <x:row r="12" spans="2:22" ht="15" customHeight="1">
      <x:c r="B12" s="28" t="s">
        <x:v>354</x:v>
      </x:c>
      <x:c r="C12" s="23" t="s">
        <x:v>328</x:v>
      </x:c>
      <x:c r="D12" s="56">
        <x:f t="shared" si="0"/>
        <x:v>750000</x:v>
      </x:c>
      <x:c r="E12" s="56">
        <x:f t="shared" si="1"/>
        <x:v>70000</x:v>
      </x:c>
      <x:c r="F12" s="57">
        <x:f t="shared" si="2"/>
        <x:v>820000</x:v>
      </x:c>
      <x:c r="O12" s="58">
        <x:v>6</x:v>
      </x:c>
      <x:c r="P12" s="59" t="s">
        <x:v>336</x:v>
      </x:c>
      <x:c r="Q12" s="60">
        <x:f t="shared" si="3"/>
        <x:v>2500</x:v>
      </x:c>
      <x:c r="R12" s="61">
        <x:v>111</x:v>
      </x:c>
      <x:c r="S12" s="62">
        <x:f t="shared" si="4"/>
        <x:v>0.20000000000000001</x:v>
      </x:c>
      <x:c r="T12" s="54"/>
      <x:c r="U12" s="205" t="s">
        <x:v>101</x:v>
      </x:c>
      <x:c r="V12" s="205"/>
    </x:row>
    <x:row r="13" spans="15:22" ht="15" customHeight="1">
      <x:c r="O13" s="58">
        <x:v>7</x:v>
      </x:c>
      <x:c r="P13" s="59" t="s">
        <x:v>118</x:v>
      </x:c>
      <x:c r="Q13" s="60">
        <x:f t="shared" si="3"/>
        <x:v>3000</x:v>
      </x:c>
      <x:c r="R13" s="61">
        <x:v>36</x:v>
      </x:c>
      <x:c r="S13" s="62">
        <x:f t="shared" si="4"/>
        <x:v>0.05</x:v>
      </x:c>
      <x:c r="T13" s="54"/>
      <x:c r="U13" s="135" t="s">
        <x:v>353</x:v>
      </x:c>
      <x:c r="V13" s="137" t="s">
        <x:v>340</x:v>
      </x:c>
    </x:row>
    <x:row r="14" spans="2:22" ht="15" customHeight="1">
      <x:c r="B14" s="199" t="s">
        <x:v>22</x:v>
      </x:c>
      <x:c r="C14" s="199"/>
      <x:c r="D14" s="199"/>
      <x:c r="E14" s="199"/>
      <x:c r="F14" s="199"/>
      <x:c r="G14" s="199"/>
      <x:c r="H14" s="199"/>
      <x:c r="I14" s="199"/>
      <x:c r="J14" s="199"/>
      <x:c r="K14" s="199"/>
      <x:c r="L14" s="199"/>
      <x:c r="M14" s="199"/>
      <x:c r="O14" s="58">
        <x:v>8</x:v>
      </x:c>
      <x:c r="P14" s="59" t="s">
        <x:v>336</x:v>
      </x:c>
      <x:c r="Q14" s="60">
        <x:f t="shared" si="3"/>
        <x:v>2500</x:v>
      </x:c>
      <x:c r="R14" s="61">
        <x:v>20</x:v>
      </x:c>
      <x:c r="S14" s="62">
        <x:f t="shared" si="4"/>
        <x:v>0</x:v>
      </x:c>
      <x:c r="T14" s="54"/>
      <x:c r="U14" s="10">
        <x:v>0</x:v>
      </x:c>
      <x:c r="V14" s="69">
        <x:v>0</x:v>
      </x:c>
    </x:row>
    <x:row r="15" spans="2:22" ht="15" customHeight="1">
      <x:c r="B15" s="1" t="s">
        <x:v>64</x:v>
      </x:c>
      <x:c r="O15" s="58">
        <x:v>9</x:v>
      </x:c>
      <x:c r="P15" s="59" t="s">
        <x:v>349</x:v>
      </x:c>
      <x:c r="Q15" s="60">
        <x:f t="shared" si="3"/>
        <x:v>1800</x:v>
      </x:c>
      <x:c r="R15" s="61">
        <x:v>14</x:v>
      </x:c>
      <x:c r="S15" s="62">
        <x:f t="shared" si="4"/>
        <x:v>0</x:v>
      </x:c>
      <x:c r="T15" s="54"/>
      <x:c r="U15" s="10">
        <x:v>30</x:v>
      </x:c>
      <x:c r="V15" s="69">
        <x:v>0.05</x:v>
      </x:c>
    </x:row>
    <x:row r="16" spans="2:22" ht="15" customHeight="1">
      <x:c r="B16" s="135" t="s">
        <x:v>327</x:v>
      </x:c>
      <x:c r="C16" s="136" t="s">
        <x:v>231</x:v>
      </x:c>
      <x:c r="D16" s="136" t="s">
        <x:v>104</x:v>
      </x:c>
      <x:c r="E16" s="136" t="s">
        <x:v>331</x:v>
      </x:c>
      <x:c r="F16" s="137" t="s">
        <x:v>105</x:v>
      </x:c>
      <x:c r="H16" s="206" t="s">
        <x:v>85</x:v>
      </x:c>
      <x:c r="I16" s="206"/>
      <x:c r="J16" s="206"/>
      <x:c r="K16" s="206"/>
      <x:c r="L16" s="206"/>
      <x:c r="M16" s="206"/>
      <x:c r="O16" s="58">
        <x:v>10</x:v>
      </x:c>
      <x:c r="P16" s="59" t="s">
        <x:v>118</x:v>
      </x:c>
      <x:c r="Q16" s="60">
        <x:f t="shared" si="3"/>
        <x:v>3000</x:v>
      </x:c>
      <x:c r="R16" s="61">
        <x:v>80</x:v>
      </x:c>
      <x:c r="S16" s="62">
        <x:f t="shared" si="4"/>
        <x:v>0.14999999999999999</x:v>
      </x:c>
      <x:c r="T16" s="54"/>
      <x:c r="U16" s="10">
        <x:v>50</x:v>
      </x:c>
      <x:c r="V16" s="69">
        <x:v>0.14999999999999999</x:v>
      </x:c>
    </x:row>
    <x:row r="17" spans="2:22" ht="15" customHeight="1">
      <x:c r="B17" s="7">
        <x:v>1</x:v>
      </x:c>
      <x:c r="C17" s="8" t="s">
        <x:v>355</x:v>
      </x:c>
      <x:c r="D17" s="8">
        <x:v>5</x:v>
      </x:c>
      <x:c r="E17" s="14" t="str">
        <x:f>HLOOKUP(D17,$H$17:$M$19,2,0)</x:f>
        <x:v>회사원</x:v>
      </x:c>
      <x:c r="F17" s="16">
        <x:f>HLOOKUP(D17,$H$17:$M$19,3,0)</x:f>
        <x:v>70</x:v>
      </x:c>
      <x:c r="H17" s="138" t="s">
        <x:v>334</x:v>
      </x:c>
      <x:c r="I17" s="19">
        <x:v>1</x:v>
      </x:c>
      <x:c r="J17" s="19">
        <x:v>2</x:v>
      </x:c>
      <x:c r="K17" s="19">
        <x:v>3</x:v>
      </x:c>
      <x:c r="L17" s="19">
        <x:v>4</x:v>
      </x:c>
      <x:c r="M17" s="70">
        <x:v>5</x:v>
      </x:c>
      <x:c r="O17" s="58">
        <x:v>11</x:v>
      </x:c>
      <x:c r="P17" s="59" t="s">
        <x:v>349</x:v>
      </x:c>
      <x:c r="Q17" s="60">
        <x:f t="shared" si="3"/>
        <x:v>1800</x:v>
      </x:c>
      <x:c r="R17" s="61">
        <x:v>25</x:v>
      </x:c>
      <x:c r="S17" s="62">
        <x:f t="shared" si="4"/>
        <x:v>0</x:v>
      </x:c>
      <x:c r="T17"/>
      <x:c r="U17" s="21">
        <x:v>100</x:v>
      </x:c>
      <x:c r="V17" s="71">
        <x:v>0.20000000000000001</x:v>
      </x:c>
    </x:row>
    <x:row r="18" spans="2:22" ht="15" customHeight="1">
      <x:c r="B18" s="7">
        <x:v>2</x:v>
      </x:c>
      <x:c r="C18" s="8" t="s">
        <x:v>348</x:v>
      </x:c>
      <x:c r="D18" s="8">
        <x:v>1</x:v>
      </x:c>
      <x:c r="E18" s="14" t="str">
        <x:f t="shared" ref="E18:E22" si="5">HLOOKUP(D18,$H$17:$M$19,2,0)</x:f>
        <x:v>학생</x:v>
      </x:c>
      <x:c r="F18" s="16">
        <x:f t="shared" ref="F18:F22" si="6">HLOOKUP(D18,$H$17:$M$19,3,0)</x:f>
        <x:v>100</x:v>
      </x:c>
      <x:c r="H18" s="139" t="s">
        <x:v>331</x:v>
      </x:c>
      <x:c r="I18" s="8" t="s">
        <x:v>350</x:v>
      </x:c>
      <x:c r="J18" s="8" t="s">
        <x:v>329</x:v>
      </x:c>
      <x:c r="K18" s="8" t="s">
        <x:v>379</x:v>
      </x:c>
      <x:c r="L18" s="8" t="s">
        <x:v>346</x:v>
      </x:c>
      <x:c r="M18" s="9" t="s">
        <x:v>343</x:v>
      </x:c>
      <x:c r="O18" s="58">
        <x:v>12</x:v>
      </x:c>
      <x:c r="P18" s="59" t="s">
        <x:v>336</x:v>
      </x:c>
      <x:c r="Q18" s="60">
        <x:f t="shared" si="3"/>
        <x:v>2500</x:v>
      </x:c>
      <x:c r="R18" s="61">
        <x:v>78</x:v>
      </x:c>
      <x:c r="S18" s="62">
        <x:f t="shared" si="4"/>
        <x:v>0.14999999999999999</x:v>
      </x:c>
      <x:c r="T18"/>
      <x:c r="U18"/>
      <x:c r="V18"/>
    </x:row>
    <x:row r="19" spans="2:22" ht="15" customHeight="1">
      <x:c r="B19" s="7">
        <x:v>3</x:v>
      </x:c>
      <x:c r="C19" s="8" t="s">
        <x:v>347</x:v>
      </x:c>
      <x:c r="D19" s="8">
        <x:v>3</x:v>
      </x:c>
      <x:c r="E19" s="14" t="str">
        <x:f t="shared" si="5"/>
        <x:v>공무원</x:v>
      </x:c>
      <x:c r="F19" s="16">
        <x:f t="shared" si="6"/>
        <x:v>20</x:v>
      </x:c>
      <x:c r="H19" s="140" t="s">
        <x:v>105</x:v>
      </x:c>
      <x:c r="I19" s="23">
        <x:v>100</x:v>
      </x:c>
      <x:c r="J19" s="23">
        <x:v>50</x:v>
      </x:c>
      <x:c r="K19" s="23">
        <x:v>20</x:v>
      </x:c>
      <x:c r="L19" s="23">
        <x:v>50</x:v>
      </x:c>
      <x:c r="M19" s="72">
        <x:v>70</x:v>
      </x:c>
      <x:c r="O19" s="58">
        <x:v>13</x:v>
      </x:c>
      <x:c r="P19" s="59" t="s">
        <x:v>118</x:v>
      </x:c>
      <x:c r="Q19" s="60">
        <x:f t="shared" si="3"/>
        <x:v>3000</x:v>
      </x:c>
      <x:c r="R19" s="61">
        <x:v>132</x:v>
      </x:c>
      <x:c r="S19" s="62">
        <x:f t="shared" si="4"/>
        <x:v>0.20000000000000001</x:v>
      </x:c>
      <x:c r="T19"/>
      <x:c r="U19"/>
      <x:c r="V19"/>
    </x:row>
    <x:row r="20" spans="2:22" ht="15" customHeight="1">
      <x:c r="B20" s="7">
        <x:v>4</x:v>
      </x:c>
      <x:c r="C20" s="8" t="s">
        <x:v>352</x:v>
      </x:c>
      <x:c r="D20" s="8">
        <x:v>2</x:v>
      </x:c>
      <x:c r="E20" s="14" t="str">
        <x:f t="shared" si="5"/>
        <x:v>군인</x:v>
      </x:c>
      <x:c r="F20" s="16">
        <x:f t="shared" si="6"/>
        <x:v>50</x:v>
      </x:c>
      <x:c r="O20" s="73">
        <x:v>14</x:v>
      </x:c>
      <x:c r="P20" s="74" t="s">
        <x:v>336</x:v>
      </x:c>
      <x:c r="Q20" s="60">
        <x:f t="shared" si="3"/>
        <x:v>2500</x:v>
      </x:c>
      <x:c r="R20" s="75">
        <x:v>46</x:v>
      </x:c>
      <x:c r="S20" s="62">
        <x:f t="shared" si="4"/>
        <x:v>0.05</x:v>
      </x:c>
      <x:c r="T20"/>
      <x:c r="U20"/>
      <x:c r="V20"/>
    </x:row>
    <x:row r="21" spans="2:6" ht="15" customHeight="1">
      <x:c r="B21" s="7">
        <x:v>5</x:v>
      </x:c>
      <x:c r="C21" s="8" t="s">
        <x:v>326</x:v>
      </x:c>
      <x:c r="D21" s="8">
        <x:v>4</x:v>
      </x:c>
      <x:c r="E21" s="14" t="str">
        <x:f t="shared" si="5"/>
        <x:v>교사</x:v>
      </x:c>
      <x:c r="F21" s="16">
        <x:f t="shared" si="6"/>
        <x:v>50</x:v>
      </x:c>
    </x:row>
    <x:row r="22" spans="2:6" ht="15" customHeight="1">
      <x:c r="B22" s="28">
        <x:v>6</x:v>
      </x:c>
      <x:c r="C22" s="23" t="s">
        <x:v>335</x:v>
      </x:c>
      <x:c r="D22" s="23">
        <x:v>5</x:v>
      </x:c>
      <x:c r="E22" s="14" t="str">
        <x:f t="shared" si="5"/>
        <x:v>회사원</x:v>
      </x:c>
      <x:c r="F22" s="16">
        <x:f t="shared" si="6"/>
        <x:v>70</x:v>
      </x:c>
    </x:row>
    <x:row r="23" spans="10:15" ht="15" customHeight="1">
      <x:c r="J23" s="31"/>
      <x:c r="K23" s="76"/>
      <x:c r="L23" s="76"/>
      <x:c r="M23" s="76"/>
      <x:c r="N23" s="31"/>
      <x:c r="O23" s="31"/>
    </x:row>
    <x:row r="24" spans="2:23" ht="15" customHeight="1">
      <x:c r="B24" s="199" t="s">
        <x:v>418</x:v>
      </x:c>
      <x:c r="C24" s="199"/>
      <x:c r="D24" s="199"/>
      <x:c r="E24" s="199"/>
      <x:c r="F24" s="199"/>
      <x:c r="G24" s="199"/>
      <x:c r="H24" s="199"/>
      <x:c r="I24" s="199"/>
      <x:c r="J24" s="199"/>
      <x:c r="K24" s="199"/>
      <x:c r="L24" s="199"/>
      <x:c r="M24" s="133"/>
      <x:c r="N24" s="31"/>
      <x:c r="O24" s="202" t="s">
        <x:v>28</x:v>
      </x:c>
      <x:c r="P24" s="202"/>
      <x:c r="Q24" s="202"/>
      <x:c r="R24" s="202"/>
      <x:c r="S24" s="202"/>
      <x:c r="T24" s="202"/>
      <x:c r="U24" s="202"/>
      <x:c r="V24" s="202"/>
      <x:c r="W24" s="202"/>
    </x:row>
    <x:row r="25" spans="2:20" ht="15" customHeight="1">
      <x:c r="B25" s="1" t="s">
        <x:v>62</x:v>
      </x:c>
      <x:c r="O25" s="54" t="s">
        <x:v>108</x:v>
      </x:c>
      <x:c r="P25" s="54"/>
      <x:c r="Q25" s="54"/>
      <x:c r="R25" s="54"/>
      <x:c r="S25" s="54"/>
      <x:c r="T25" s="54"/>
    </x:row>
    <x:row r="26" spans="2:23" ht="15" customHeight="1">
      <x:c r="B26" s="135" t="s">
        <x:v>230</x:v>
      </x:c>
      <x:c r="C26" s="136" t="s">
        <x:v>84</x:v>
      </x:c>
      <x:c r="D26" s="136" t="s">
        <x:v>133</x:v>
      </x:c>
      <x:c r="E26" s="137" t="s">
        <x:v>115</x:v>
      </x:c>
      <x:c r="G26" s="206" t="s">
        <x:v>414</x:v>
      </x:c>
      <x:c r="H26" s="206"/>
      <x:c r="I26" s="206"/>
      <x:c r="J26" s="206"/>
      <x:c r="K26" s="206"/>
      <x:c r="L26" s="206"/>
      <x:c r="O26" s="135" t="s">
        <x:v>231</x:v>
      </x:c>
      <x:c r="P26" s="136" t="s">
        <x:v>342</x:v>
      </x:c>
      <x:c r="Q26" s="136" t="s">
        <x:v>285</x:v>
      </x:c>
      <x:c r="R26" s="136" t="s">
        <x:v>341</x:v>
      </x:c>
      <x:c r="S26" s="136" t="s">
        <x:v>245</x:v>
      </x:c>
      <x:c r="T26" s="137" t="s">
        <x:v>324</x:v>
      </x:c>
      <x:c r="V26" s="205" t="s">
        <x:v>421</x:v>
      </x:c>
      <x:c r="W26" s="205"/>
    </x:row>
    <x:row r="27" spans="2:23" ht="15" customHeight="1">
      <x:c r="B27" s="7" t="s">
        <x:v>371</x:v>
      </x:c>
      <x:c r="C27" s="77">
        <x:v>50000</x:v>
      </x:c>
      <x:c r="D27" s="14">
        <x:f>HLOOKUP(C27,$G$27:$L$28,2,1)</x:f>
        <x:v>300</x:v>
      </x:c>
      <x:c r="E27" s="264">
        <x:f>C27-D27</x:f>
        <x:v>49700</x:v>
      </x:c>
      <x:c r="G27" s="138" t="s">
        <x:v>84</x:v>
      </x:c>
      <x:c r="H27" s="19">
        <x:v>0</x:v>
      </x:c>
      <x:c r="I27" s="78">
        <x:v>10000</x:v>
      </x:c>
      <x:c r="J27" s="78">
        <x:v>20000</x:v>
      </x:c>
      <x:c r="K27" s="78">
        <x:v>40000</x:v>
      </x:c>
      <x:c r="L27" s="79">
        <x:v>80000</x:v>
      </x:c>
      <x:c r="O27" s="10" t="s">
        <x:v>377</x:v>
      </x:c>
      <x:c r="P27" s="11">
        <x:v>64</x:v>
      </x:c>
      <x:c r="Q27" s="11">
        <x:v>77</x:v>
      </x:c>
      <x:c r="R27" s="11">
        <x:v>50</x:v>
      </x:c>
      <x:c r="S27" s="80">
        <x:f>AVERAGE(P27:R27)</x:f>
        <x:v>63.666666666666664</x:v>
      </x:c>
      <x:c r="T27" s="13" t="str">
        <x:f>VLOOKUP(S27,$V$27:$W$32,2,1)</x:f>
        <x:v>양</x:v>
      </x:c>
      <x:c r="V27" s="120" t="s">
        <x:v>364</x:v>
      </x:c>
      <x:c r="W27" s="122" t="s">
        <x:v>324</x:v>
      </x:c>
    </x:row>
    <x:row r="28" spans="2:23" ht="15" customHeight="1">
      <x:c r="B28" s="7" t="s">
        <x:v>378</x:v>
      </x:c>
      <x:c r="C28" s="77">
        <x:v>10000</x:v>
      </x:c>
      <x:c r="D28" s="14">
        <x:f t="shared" ref="D28:D32" si="7">HLOOKUP(C28,$G$27:$L$28,2,1)</x:f>
        <x:v>100</x:v>
      </x:c>
      <x:c r="E28" s="264">
        <x:f t="shared" ref="E28:E32" si="8">C28-D28</x:f>
        <x:v>9900</x:v>
      </x:c>
      <x:c r="G28" s="140" t="s">
        <x:v>133</x:v>
      </x:c>
      <x:c r="H28" s="23"/>
      <x:c r="I28" s="81">
        <x:v>100</x:v>
      </x:c>
      <x:c r="J28" s="81">
        <x:v>200</x:v>
      </x:c>
      <x:c r="K28" s="81">
        <x:v>300</x:v>
      </x:c>
      <x:c r="L28" s="82">
        <x:v>500</x:v>
      </x:c>
      <x:c r="M28" s="31"/>
      <x:c r="N28" s="31"/>
      <x:c r="O28" s="10" t="s">
        <x:v>363</x:v>
      </x:c>
      <x:c r="P28" s="11">
        <x:v>62</x:v>
      </x:c>
      <x:c r="Q28" s="11">
        <x:v>82</x:v>
      </x:c>
      <x:c r="R28" s="11">
        <x:v>70</x:v>
      </x:c>
      <x:c r="S28" s="80">
        <x:f t="shared" ref="S28:S36" si="9">AVERAGE(P28:R28)</x:f>
        <x:v>71.333333333333329</x:v>
      </x:c>
      <x:c r="T28" s="13" t="str">
        <x:f t="shared" ref="T28:T36" si="10">VLOOKUP(S28,$V$27:$W$32,2,1)</x:f>
        <x:v>미</x:v>
      </x:c>
      <x:c r="V28" s="10">
        <x:v>0</x:v>
      </x:c>
      <x:c r="W28" s="83" t="s">
        <x:v>383</x:v>
      </x:c>
    </x:row>
    <x:row r="29" spans="2:23" ht="15" customHeight="1">
      <x:c r="B29" s="7" t="s">
        <x:v>380</x:v>
      </x:c>
      <x:c r="C29" s="77">
        <x:v>5000</x:v>
      </x:c>
      <x:c r="D29" s="14">
        <x:f t="shared" si="7"/>
        <x:v>0</x:v>
      </x:c>
      <x:c r="E29" s="264">
        <x:f t="shared" si="8"/>
        <x:v>5000</x:v>
      </x:c>
      <x:c r="M29" s="31"/>
      <x:c r="N29" s="31"/>
      <x:c r="O29" s="10" t="s">
        <x:v>376</x:v>
      </x:c>
      <x:c r="P29" s="11">
        <x:v>84</x:v>
      </x:c>
      <x:c r="Q29" s="11">
        <x:v>92</x:v>
      </x:c>
      <x:c r="R29" s="11">
        <x:v>95</x:v>
      </x:c>
      <x:c r="S29" s="80">
        <x:f t="shared" si="9"/>
        <x:v>90.333333333333329</x:v>
      </x:c>
      <x:c r="T29" s="13" t="str">
        <x:f t="shared" si="10"/>
        <x:v>수</x:v>
      </x:c>
      <x:c r="V29" s="10">
        <x:v>60</x:v>
      </x:c>
      <x:c r="W29" s="83" t="s">
        <x:v>358</x:v>
      </x:c>
    </x:row>
    <x:row r="30" spans="2:23" ht="15" customHeight="1">
      <x:c r="B30" s="7" t="s">
        <x:v>375</x:v>
      </x:c>
      <x:c r="C30" s="77">
        <x:v>45000</x:v>
      </x:c>
      <x:c r="D30" s="14">
        <x:f t="shared" si="7"/>
        <x:v>300</x:v>
      </x:c>
      <x:c r="E30" s="264">
        <x:f t="shared" si="8"/>
        <x:v>44700</x:v>
      </x:c>
      <x:c r="O30" s="10" t="s">
        <x:v>359</x:v>
      </x:c>
      <x:c r="P30" s="11">
        <x:v>99</x:v>
      </x:c>
      <x:c r="Q30" s="11">
        <x:v>80</x:v>
      </x:c>
      <x:c r="R30" s="11">
        <x:v>75</x:v>
      </x:c>
      <x:c r="S30" s="80">
        <x:f t="shared" si="9"/>
        <x:v>84.666666666666671</x:v>
      </x:c>
      <x:c r="T30" s="13" t="str">
        <x:f t="shared" si="10"/>
        <x:v>우</x:v>
      </x:c>
      <x:c r="V30" s="10">
        <x:v>70</x:v>
      </x:c>
      <x:c r="W30" s="83" t="s">
        <x:v>374</x:v>
      </x:c>
    </x:row>
    <x:row r="31" spans="2:23" ht="15" customHeight="1">
      <x:c r="B31" s="7" t="s">
        <x:v>372</x:v>
      </x:c>
      <x:c r="C31" s="77">
        <x:v>15000</x:v>
      </x:c>
      <x:c r="D31" s="14">
        <x:f t="shared" si="7"/>
        <x:v>100</x:v>
      </x:c>
      <x:c r="E31" s="264">
        <x:f t="shared" si="8"/>
        <x:v>14900</x:v>
      </x:c>
      <x:c r="O31" s="10" t="s">
        <x:v>370</x:v>
      </x:c>
      <x:c r="P31" s="11">
        <x:v>87</x:v>
      </x:c>
      <x:c r="Q31" s="11">
        <x:v>87</x:v>
      </x:c>
      <x:c r="R31" s="11">
        <x:v>54</x:v>
      </x:c>
      <x:c r="S31" s="80">
        <x:f t="shared" si="9"/>
        <x:v>76</x:v>
      </x:c>
      <x:c r="T31" s="13" t="str">
        <x:f t="shared" si="10"/>
        <x:v>미</x:v>
      </x:c>
      <x:c r="V31" s="10">
        <x:v>80</x:v>
      </x:c>
      <x:c r="W31" s="83" t="s">
        <x:v>366</x:v>
      </x:c>
    </x:row>
    <x:row r="32" spans="2:23" ht="15" customHeight="1">
      <x:c r="B32" s="28" t="s">
        <x:v>362</x:v>
      </x:c>
      <x:c r="C32" s="84">
        <x:v>95000</x:v>
      </x:c>
      <x:c r="D32" s="14">
        <x:f t="shared" si="7"/>
        <x:v>500</x:v>
      </x:c>
      <x:c r="E32" s="264">
        <x:f t="shared" si="8"/>
        <x:v>94500</x:v>
      </x:c>
      <x:c r="O32" s="10" t="s">
        <x:v>357</x:v>
      </x:c>
      <x:c r="P32" s="11">
        <x:v>70</x:v>
      </x:c>
      <x:c r="Q32" s="11">
        <x:v>46</x:v>
      </x:c>
      <x:c r="R32" s="11">
        <x:v>65</x:v>
      </x:c>
      <x:c r="S32" s="80">
        <x:f t="shared" si="9"/>
        <x:v>60.333333333333336</x:v>
      </x:c>
      <x:c r="T32" s="13" t="str">
        <x:f t="shared" si="10"/>
        <x:v>양</x:v>
      </x:c>
      <x:c r="V32" s="21">
        <x:v>90</x:v>
      </x:c>
      <x:c r="W32" s="85" t="s">
        <x:v>382</x:v>
      </x:c>
    </x:row>
    <x:row r="33" spans="2:20" ht="15" customHeight="1">
      <x:c r="B33" s="86"/>
      <x:c r="O33" s="10" t="s">
        <x:v>361</x:v>
      </x:c>
      <x:c r="P33" s="11">
        <x:v>91</x:v>
      </x:c>
      <x:c r="Q33" s="11">
        <x:v>98</x:v>
      </x:c>
      <x:c r="R33" s="11">
        <x:v>85</x:v>
      </x:c>
      <x:c r="S33" s="80">
        <x:f t="shared" si="9"/>
        <x:v>91.333333333333329</x:v>
      </x:c>
      <x:c r="T33" s="13" t="str">
        <x:f t="shared" si="10"/>
        <x:v>수</x:v>
      </x:c>
    </x:row>
    <x:row r="34" spans="2:20" ht="15" customHeight="1">
      <x:c r="B34" s="199" t="s">
        <x:v>157</x:v>
      </x:c>
      <x:c r="C34" s="199"/>
      <x:c r="D34" s="199"/>
      <x:c r="E34" s="199"/>
      <x:c r="F34" s="199"/>
      <x:c r="G34" s="199"/>
      <x:c r="H34" s="199"/>
      <x:c r="I34" s="199"/>
      <x:c r="J34" s="199"/>
      <x:c r="K34" s="199"/>
      <x:c r="L34" s="199"/>
      <x:c r="M34" s="199"/>
      <x:c r="O34" s="10" t="s">
        <x:v>373</x:v>
      </x:c>
      <x:c r="P34" s="11">
        <x:v>70</x:v>
      </x:c>
      <x:c r="Q34" s="11">
        <x:v>90</x:v>
      </x:c>
      <x:c r="R34" s="11">
        <x:v>85</x:v>
      </x:c>
      <x:c r="S34" s="80">
        <x:f t="shared" si="9"/>
        <x:v>81.666666666666671</x:v>
      </x:c>
      <x:c r="T34" s="13" t="str">
        <x:f t="shared" si="10"/>
        <x:v>우</x:v>
      </x:c>
    </x:row>
    <x:row r="35" spans="2:20" ht="15" customHeight="1">
      <x:c r="B35" s="1" t="s">
        <x:v>79</x:v>
      </x:c>
      <x:c r="O35" s="10" t="s">
        <x:v>367</x:v>
      </x:c>
      <x:c r="P35" s="11">
        <x:v>90</x:v>
      </x:c>
      <x:c r="Q35" s="11">
        <x:v>90</x:v>
      </x:c>
      <x:c r="R35" s="11">
        <x:v>88</x:v>
      </x:c>
      <x:c r="S35" s="80">
        <x:f t="shared" si="9"/>
        <x:v>89.333333333333329</x:v>
      </x:c>
      <x:c r="T35" s="13" t="str">
        <x:f t="shared" si="10"/>
        <x:v>우</x:v>
      </x:c>
    </x:row>
    <x:row r="36" spans="2:20" ht="15" customHeight="1">
      <x:c r="B36" s="135" t="s">
        <x:v>360</x:v>
      </x:c>
      <x:c r="C36" s="136" t="s">
        <x:v>125</x:v>
      </x:c>
      <x:c r="D36" s="136" t="s">
        <x:v>97</x:v>
      </x:c>
      <x:c r="E36" s="136" t="s">
        <x:v>132</x:v>
      </x:c>
      <x:c r="F36" s="136" t="s">
        <x:v>245</x:v>
      </x:c>
      <x:c r="G36" s="137" t="s">
        <x:v>233</x:v>
      </x:c>
      <x:c r="I36" s="206" t="s">
        <x:v>421</x:v>
      </x:c>
      <x:c r="J36" s="206"/>
      <x:c r="K36" s="206"/>
      <x:c r="L36" s="206"/>
      <x:c r="M36" s="206"/>
      <x:c r="O36" s="21" t="s">
        <x:v>203</x:v>
      </x:c>
      <x:c r="P36" s="22">
        <x:v>49</x:v>
      </x:c>
      <x:c r="Q36" s="22">
        <x:v>51</x:v>
      </x:c>
      <x:c r="R36" s="22">
        <x:v>94</x:v>
      </x:c>
      <x:c r="S36" s="80">
        <x:f t="shared" si="9"/>
        <x:v>64.666666666666671</x:v>
      </x:c>
      <x:c r="T36" s="13" t="str">
        <x:f t="shared" si="10"/>
        <x:v>양</x:v>
      </x:c>
    </x:row>
    <x:row r="37" spans="2:20" ht="15" customHeight="1">
      <x:c r="B37" s="7" t="s">
        <x:v>394</x:v>
      </x:c>
      <x:c r="C37" s="8">
        <x:v>67</x:v>
      </x:c>
      <x:c r="D37" s="8">
        <x:v>47</x:v>
      </x:c>
      <x:c r="E37" s="8">
        <x:v>61</x:v>
      </x:c>
      <x:c r="F37" s="182">
        <x:f>AVERAGE((C37:E37))</x:f>
        <x:v>58.333333333333336</x:v>
      </x:c>
      <x:c r="G37" s="16" t="str">
        <x:f>HLOOKUP(F37,$I$37:$M$38,2,1)</x:f>
        <x:v>D</x:v>
      </x:c>
      <x:c r="I37" s="138" t="s">
        <x:v>134</x:v>
      </x:c>
      <x:c r="J37" s="19">
        <x:v>0</x:v>
      </x:c>
      <x:c r="K37" s="19">
        <x:v>70</x:v>
      </x:c>
      <x:c r="L37" s="19">
        <x:v>80</x:v>
      </x:c>
      <x:c r="M37" s="70">
        <x:v>90</x:v>
      </x:c>
      <x:c r="O37" s="54"/>
      <x:c r="P37" s="54"/>
      <x:c r="Q37" s="54"/>
      <x:c r="R37" s="54"/>
      <x:c r="S37" s="54"/>
      <x:c r="T37" s="54"/>
    </x:row>
    <x:row r="38" spans="2:13" ht="15" customHeight="1">
      <x:c r="B38" s="7" t="s">
        <x:v>194</x:v>
      </x:c>
      <x:c r="C38" s="8">
        <x:v>80</x:v>
      </x:c>
      <x:c r="D38" s="8">
        <x:v>90</x:v>
      </x:c>
      <x:c r="E38" s="8">
        <x:v>56</x:v>
      </x:c>
      <x:c r="F38" s="182">
        <x:f t="shared" ref="F38:F43" si="11">AVERAGE((C38:E38))</x:f>
        <x:v>75.333333333333329</x:v>
      </x:c>
      <x:c r="G38" s="16" t="str">
        <x:f t="shared" ref="G38:G43" si="12">HLOOKUP(F38,$I$37:$M$38,2,1)</x:f>
        <x:v>C</x:v>
      </x:c>
      <x:c r="I38" s="140" t="s">
        <x:v>233</x:v>
      </x:c>
      <x:c r="J38" s="23" t="s">
        <x:v>186</x:v>
      </x:c>
      <x:c r="K38" s="23" t="s">
        <x:v>390</x:v>
      </x:c>
      <x:c r="L38" s="23" t="s">
        <x:v>218</x:v>
      </x:c>
      <x:c r="M38" s="72" t="s">
        <x:v>242</x:v>
      </x:c>
    </x:row>
    <x:row r="39" spans="2:7" ht="15" customHeight="1">
      <x:c r="B39" s="7" t="s">
        <x:v>193</x:v>
      </x:c>
      <x:c r="C39" s="8">
        <x:v>78</x:v>
      </x:c>
      <x:c r="D39" s="8">
        <x:v>90</x:v>
      </x:c>
      <x:c r="E39" s="8">
        <x:v>78</x:v>
      </x:c>
      <x:c r="F39" s="182">
        <x:f t="shared" si="11"/>
        <x:v>82</x:v>
      </x:c>
      <x:c r="G39" s="16" t="str">
        <x:f t="shared" si="12"/>
        <x:v>B</x:v>
      </x:c>
    </x:row>
    <x:row r="40" spans="2:7" ht="15" customHeight="1">
      <x:c r="B40" s="7" t="s">
        <x:v>387</x:v>
      </x:c>
      <x:c r="C40" s="8">
        <x:v>34</x:v>
      </x:c>
      <x:c r="D40" s="8">
        <x:v>56</x:v>
      </x:c>
      <x:c r="E40" s="8">
        <x:v>65</x:v>
      </x:c>
      <x:c r="F40" s="182">
        <x:f t="shared" si="11"/>
        <x:v>51.666666666666664</x:v>
      </x:c>
      <x:c r="G40" s="16" t="str">
        <x:f t="shared" si="12"/>
        <x:v>D</x:v>
      </x:c>
    </x:row>
    <x:row r="41" spans="2:7" ht="15" customHeight="1">
      <x:c r="B41" s="7" t="s">
        <x:v>395</x:v>
      </x:c>
      <x:c r="C41" s="8">
        <x:v>87</x:v>
      </x:c>
      <x:c r="D41" s="8">
        <x:v>90</x:v>
      </x:c>
      <x:c r="E41" s="8">
        <x:v>100</x:v>
      </x:c>
      <x:c r="F41" s="182">
        <x:f t="shared" si="11"/>
        <x:v>92.333333333333329</x:v>
      </x:c>
      <x:c r="G41" s="16" t="str">
        <x:f t="shared" si="12"/>
        <x:v>A</x:v>
      </x:c>
    </x:row>
    <x:row r="42" spans="2:7" ht="15" customHeight="1">
      <x:c r="B42" s="7" t="s">
        <x:v>188</x:v>
      </x:c>
      <x:c r="C42" s="8">
        <x:v>65</x:v>
      </x:c>
      <x:c r="D42" s="8">
        <x:v>54</x:v>
      </x:c>
      <x:c r="E42" s="8">
        <x:v>45</x:v>
      </x:c>
      <x:c r="F42" s="182">
        <x:f t="shared" si="11"/>
        <x:v>54.666666666666664</x:v>
      </x:c>
      <x:c r="G42" s="16" t="str">
        <x:f t="shared" si="12"/>
        <x:v>D</x:v>
      </x:c>
    </x:row>
    <x:row r="43" spans="2:7" ht="15" customHeight="1">
      <x:c r="B43" s="28" t="s">
        <x:v>396</x:v>
      </x:c>
      <x:c r="C43" s="23">
        <x:v>80</x:v>
      </x:c>
      <x:c r="D43" s="23">
        <x:v>70</x:v>
      </x:c>
      <x:c r="E43" s="23">
        <x:v>60</x:v>
      </x:c>
      <x:c r="F43" s="182">
        <x:f t="shared" si="11"/>
        <x:v>70</x:v>
      </x:c>
      <x:c r="G43" s="16" t="str">
        <x:f t="shared" si="12"/>
        <x:v>C</x:v>
      </x:c>
    </x:row>
    <x:row r="45" spans="17:17" ht="16.39999999999999857891">
      <x:c r="Q45" s="169"/>
    </x:row>
    <x:row r="47" spans="17:17" ht="16.39999999999999857891">
      <x:c r="Q47" s="169"/>
    </x:row>
  </x:sheetData>
  <x:mergeCells count="15">
    <x:mergeCell ref="B2:C2"/>
    <x:mergeCell ref="D2:G2"/>
    <x:mergeCell ref="B4:J4"/>
    <x:mergeCell ref="O4:V4"/>
    <x:mergeCell ref="H6:J6"/>
    <x:mergeCell ref="U6:V6"/>
    <x:mergeCell ref="B34:M34"/>
    <x:mergeCell ref="I36:M36"/>
    <x:mergeCell ref="U12:V12"/>
    <x:mergeCell ref="B14:M14"/>
    <x:mergeCell ref="H16:M16"/>
    <x:mergeCell ref="B24:L24"/>
    <x:mergeCell ref="O24:W24"/>
    <x:mergeCell ref="G26:L26"/>
    <x:mergeCell ref="V26:W26"/>
  </x:mergeCells>
  <x:pageMargins left="0.75" right="0.75" top="0.81000000238418579102" bottom="0.62986111640930175781" header="0.5" footer="0.5"/>
  <x:pageSetup paperSize="9" scale="89" firstPageNumber="1" fitToWidth="1" fitToHeight="1" pageOrder="overThenDown" orientation="portrait" usePrinterDefaults="1" blackAndWhite="0" draft="0" useFirstPageNumber="0" horizontalDpi="300" verticalDpi="300" copies="1"/>
  <x:headerFooter>
    <x:oddHeader>&amp;L&amp;"맑은 고딕,Regular"&amp;A</x:oddHead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0"/>
  <x:dimension ref="B2:M45"/>
  <x:sheetViews>
    <x:sheetView showGridLines="0" topLeftCell="C30" zoomScale="150" zoomScaleNormal="150" zoomScaleSheetLayoutView="75" workbookViewId="0">
      <x:selection activeCell="H34" activeCellId="0" sqref="H34:H44"/>
    </x:sheetView>
  </x:sheetViews>
  <x:sheetFormatPr defaultColWidth="9" defaultRowHeight="13.55000000000000071054"/>
  <x:cols>
    <x:col min="1" max="1" width="3" style="1" customWidth="1"/>
    <x:col min="2" max="2" width="18.875" style="1" bestFit="1" customWidth="1"/>
    <x:col min="3" max="3" width="21.625" style="1" customWidth="1"/>
    <x:col min="4" max="4" width="18" style="1" bestFit="1" customWidth="1"/>
    <x:col min="5" max="5" width="15.125" style="1" customWidth="1"/>
    <x:col min="6" max="6" width="14.875" style="1" customWidth="1"/>
    <x:col min="7" max="8" width="12.625" style="1" customWidth="1"/>
    <x:col min="9" max="9" width="9" style="1"/>
    <x:col min="10" max="10" width="18.375" style="1" customWidth="1"/>
    <x:col min="11" max="257" width="9" style="1"/>
    <x:col min="258" max="258" width="14" style="1" customWidth="1"/>
    <x:col min="259" max="259" width="12.125" style="1" customWidth="1"/>
    <x:col min="260" max="260" width="18" style="1" bestFit="1" customWidth="1"/>
    <x:col min="261" max="513" width="9" style="1"/>
    <x:col min="514" max="514" width="14" style="1" customWidth="1"/>
    <x:col min="515" max="515" width="12.125" style="1" customWidth="1"/>
    <x:col min="516" max="516" width="18" style="1" bestFit="1" customWidth="1"/>
    <x:col min="517" max="769" width="9" style="1"/>
    <x:col min="770" max="770" width="14" style="1" customWidth="1"/>
    <x:col min="771" max="771" width="12.125" style="1" customWidth="1"/>
    <x:col min="772" max="772" width="18" style="1" bestFit="1" customWidth="1"/>
    <x:col min="773" max="1025" width="9" style="1"/>
    <x:col min="1026" max="1026" width="14" style="1" customWidth="1"/>
    <x:col min="1027" max="1027" width="12.125" style="1" customWidth="1"/>
    <x:col min="1028" max="1028" width="18" style="1" bestFit="1" customWidth="1"/>
    <x:col min="1029" max="1281" width="9" style="1"/>
    <x:col min="1282" max="1282" width="14" style="1" customWidth="1"/>
    <x:col min="1283" max="1283" width="12.125" style="1" customWidth="1"/>
    <x:col min="1284" max="1284" width="18" style="1" bestFit="1" customWidth="1"/>
    <x:col min="1285" max="1537" width="9" style="1"/>
    <x:col min="1538" max="1538" width="14" style="1" customWidth="1"/>
    <x:col min="1539" max="1539" width="12.125" style="1" customWidth="1"/>
    <x:col min="1540" max="1540" width="18" style="1" bestFit="1" customWidth="1"/>
    <x:col min="1541" max="1793" width="9" style="1"/>
    <x:col min="1794" max="1794" width="14" style="1" customWidth="1"/>
    <x:col min="1795" max="1795" width="12.125" style="1" customWidth="1"/>
    <x:col min="1796" max="1796" width="18" style="1" bestFit="1" customWidth="1"/>
    <x:col min="1797" max="2049" width="9" style="1"/>
    <x:col min="2050" max="2050" width="14" style="1" customWidth="1"/>
    <x:col min="2051" max="2051" width="12.125" style="1" customWidth="1"/>
    <x:col min="2052" max="2052" width="18" style="1" bestFit="1" customWidth="1"/>
    <x:col min="2053" max="2305" width="9" style="1"/>
    <x:col min="2306" max="2306" width="14" style="1" customWidth="1"/>
    <x:col min="2307" max="2307" width="12.125" style="1" customWidth="1"/>
    <x:col min="2308" max="2308" width="18" style="1" bestFit="1" customWidth="1"/>
    <x:col min="2309" max="2561" width="9" style="1"/>
    <x:col min="2562" max="2562" width="14" style="1" customWidth="1"/>
    <x:col min="2563" max="2563" width="12.125" style="1" customWidth="1"/>
    <x:col min="2564" max="2564" width="18" style="1" bestFit="1" customWidth="1"/>
    <x:col min="2565" max="2817" width="9" style="1"/>
    <x:col min="2818" max="2818" width="14" style="1" customWidth="1"/>
    <x:col min="2819" max="2819" width="12.125" style="1" customWidth="1"/>
    <x:col min="2820" max="2820" width="18" style="1" bestFit="1" customWidth="1"/>
    <x:col min="2821" max="3073" width="9" style="1"/>
    <x:col min="3074" max="3074" width="14" style="1" customWidth="1"/>
    <x:col min="3075" max="3075" width="12.125" style="1" customWidth="1"/>
    <x:col min="3076" max="3076" width="18" style="1" bestFit="1" customWidth="1"/>
    <x:col min="3077" max="3329" width="9" style="1"/>
    <x:col min="3330" max="3330" width="14" style="1" customWidth="1"/>
    <x:col min="3331" max="3331" width="12.125" style="1" customWidth="1"/>
    <x:col min="3332" max="3332" width="18" style="1" bestFit="1" customWidth="1"/>
    <x:col min="3333" max="3585" width="9" style="1"/>
    <x:col min="3586" max="3586" width="14" style="1" customWidth="1"/>
    <x:col min="3587" max="3587" width="12.125" style="1" customWidth="1"/>
    <x:col min="3588" max="3588" width="18" style="1" bestFit="1" customWidth="1"/>
    <x:col min="3589" max="3841" width="9" style="1"/>
    <x:col min="3842" max="3842" width="14" style="1" customWidth="1"/>
    <x:col min="3843" max="3843" width="12.125" style="1" customWidth="1"/>
    <x:col min="3844" max="3844" width="18" style="1" bestFit="1" customWidth="1"/>
    <x:col min="3845" max="4097" width="9" style="1"/>
    <x:col min="4098" max="4098" width="14" style="1" customWidth="1"/>
    <x:col min="4099" max="4099" width="12.125" style="1" customWidth="1"/>
    <x:col min="4100" max="4100" width="18" style="1" bestFit="1" customWidth="1"/>
    <x:col min="4101" max="4353" width="9" style="1"/>
    <x:col min="4354" max="4354" width="14" style="1" customWidth="1"/>
    <x:col min="4355" max="4355" width="12.125" style="1" customWidth="1"/>
    <x:col min="4356" max="4356" width="18" style="1" bestFit="1" customWidth="1"/>
    <x:col min="4357" max="4609" width="9" style="1"/>
    <x:col min="4610" max="4610" width="14" style="1" customWidth="1"/>
    <x:col min="4611" max="4611" width="12.125" style="1" customWidth="1"/>
    <x:col min="4612" max="4612" width="18" style="1" bestFit="1" customWidth="1"/>
    <x:col min="4613" max="4865" width="9" style="1"/>
    <x:col min="4866" max="4866" width="14" style="1" customWidth="1"/>
    <x:col min="4867" max="4867" width="12.125" style="1" customWidth="1"/>
    <x:col min="4868" max="4868" width="18" style="1" bestFit="1" customWidth="1"/>
    <x:col min="4869" max="5121" width="9" style="1"/>
    <x:col min="5122" max="5122" width="14" style="1" customWidth="1"/>
    <x:col min="5123" max="5123" width="12.125" style="1" customWidth="1"/>
    <x:col min="5124" max="5124" width="18" style="1" bestFit="1" customWidth="1"/>
    <x:col min="5125" max="5377" width="9" style="1"/>
    <x:col min="5378" max="5378" width="14" style="1" customWidth="1"/>
    <x:col min="5379" max="5379" width="12.125" style="1" customWidth="1"/>
    <x:col min="5380" max="5380" width="18" style="1" bestFit="1" customWidth="1"/>
    <x:col min="5381" max="5633" width="9" style="1"/>
    <x:col min="5634" max="5634" width="14" style="1" customWidth="1"/>
    <x:col min="5635" max="5635" width="12.125" style="1" customWidth="1"/>
    <x:col min="5636" max="5636" width="18" style="1" bestFit="1" customWidth="1"/>
    <x:col min="5637" max="5889" width="9" style="1"/>
    <x:col min="5890" max="5890" width="14" style="1" customWidth="1"/>
    <x:col min="5891" max="5891" width="12.125" style="1" customWidth="1"/>
    <x:col min="5892" max="5892" width="18" style="1" bestFit="1" customWidth="1"/>
    <x:col min="5893" max="6145" width="9" style="1"/>
    <x:col min="6146" max="6146" width="14" style="1" customWidth="1"/>
    <x:col min="6147" max="6147" width="12.125" style="1" customWidth="1"/>
    <x:col min="6148" max="6148" width="18" style="1" bestFit="1" customWidth="1"/>
    <x:col min="6149" max="6401" width="9" style="1"/>
    <x:col min="6402" max="6402" width="14" style="1" customWidth="1"/>
    <x:col min="6403" max="6403" width="12.125" style="1" customWidth="1"/>
    <x:col min="6404" max="6404" width="18" style="1" bestFit="1" customWidth="1"/>
    <x:col min="6405" max="6657" width="9" style="1"/>
    <x:col min="6658" max="6658" width="14" style="1" customWidth="1"/>
    <x:col min="6659" max="6659" width="12.125" style="1" customWidth="1"/>
    <x:col min="6660" max="6660" width="18" style="1" bestFit="1" customWidth="1"/>
    <x:col min="6661" max="6913" width="9" style="1"/>
    <x:col min="6914" max="6914" width="14" style="1" customWidth="1"/>
    <x:col min="6915" max="6915" width="12.125" style="1" customWidth="1"/>
    <x:col min="6916" max="6916" width="18" style="1" bestFit="1" customWidth="1"/>
    <x:col min="6917" max="7169" width="9" style="1"/>
    <x:col min="7170" max="7170" width="14" style="1" customWidth="1"/>
    <x:col min="7171" max="7171" width="12.125" style="1" customWidth="1"/>
    <x:col min="7172" max="7172" width="18" style="1" bestFit="1" customWidth="1"/>
    <x:col min="7173" max="7425" width="9" style="1"/>
    <x:col min="7426" max="7426" width="14" style="1" customWidth="1"/>
    <x:col min="7427" max="7427" width="12.125" style="1" customWidth="1"/>
    <x:col min="7428" max="7428" width="18" style="1" bestFit="1" customWidth="1"/>
    <x:col min="7429" max="7681" width="9" style="1"/>
    <x:col min="7682" max="7682" width="14" style="1" customWidth="1"/>
    <x:col min="7683" max="7683" width="12.125" style="1" customWidth="1"/>
    <x:col min="7684" max="7684" width="18" style="1" bestFit="1" customWidth="1"/>
    <x:col min="7685" max="7937" width="9" style="1"/>
    <x:col min="7938" max="7938" width="14" style="1" customWidth="1"/>
    <x:col min="7939" max="7939" width="12.125" style="1" customWidth="1"/>
    <x:col min="7940" max="7940" width="18" style="1" bestFit="1" customWidth="1"/>
    <x:col min="7941" max="8193" width="9" style="1"/>
    <x:col min="8194" max="8194" width="14" style="1" customWidth="1"/>
    <x:col min="8195" max="8195" width="12.125" style="1" customWidth="1"/>
    <x:col min="8196" max="8196" width="18" style="1" bestFit="1" customWidth="1"/>
    <x:col min="8197" max="8449" width="9" style="1"/>
    <x:col min="8450" max="8450" width="14" style="1" customWidth="1"/>
    <x:col min="8451" max="8451" width="12.125" style="1" customWidth="1"/>
    <x:col min="8452" max="8452" width="18" style="1" bestFit="1" customWidth="1"/>
    <x:col min="8453" max="8705" width="9" style="1"/>
    <x:col min="8706" max="8706" width="14" style="1" customWidth="1"/>
    <x:col min="8707" max="8707" width="12.125" style="1" customWidth="1"/>
    <x:col min="8708" max="8708" width="18" style="1" bestFit="1" customWidth="1"/>
    <x:col min="8709" max="8961" width="9" style="1"/>
    <x:col min="8962" max="8962" width="14" style="1" customWidth="1"/>
    <x:col min="8963" max="8963" width="12.125" style="1" customWidth="1"/>
    <x:col min="8964" max="8964" width="18" style="1" bestFit="1" customWidth="1"/>
    <x:col min="8965" max="9217" width="9" style="1"/>
    <x:col min="9218" max="9218" width="14" style="1" customWidth="1"/>
    <x:col min="9219" max="9219" width="12.125" style="1" customWidth="1"/>
    <x:col min="9220" max="9220" width="18" style="1" bestFit="1" customWidth="1"/>
    <x:col min="9221" max="9473" width="9" style="1"/>
    <x:col min="9474" max="9474" width="14" style="1" customWidth="1"/>
    <x:col min="9475" max="9475" width="12.125" style="1" customWidth="1"/>
    <x:col min="9476" max="9476" width="18" style="1" bestFit="1" customWidth="1"/>
    <x:col min="9477" max="9729" width="9" style="1"/>
    <x:col min="9730" max="9730" width="14" style="1" customWidth="1"/>
    <x:col min="9731" max="9731" width="12.125" style="1" customWidth="1"/>
    <x:col min="9732" max="9732" width="18" style="1" bestFit="1" customWidth="1"/>
    <x:col min="9733" max="9985" width="9" style="1"/>
    <x:col min="9986" max="9986" width="14" style="1" customWidth="1"/>
    <x:col min="9987" max="9987" width="12.125" style="1" customWidth="1"/>
    <x:col min="9988" max="9988" width="18" style="1" bestFit="1" customWidth="1"/>
    <x:col min="9989" max="10241" width="9" style="1"/>
    <x:col min="10242" max="10242" width="14" style="1" customWidth="1"/>
    <x:col min="10243" max="10243" width="12.125" style="1" customWidth="1"/>
    <x:col min="10244" max="10244" width="18" style="1" bestFit="1" customWidth="1"/>
    <x:col min="10245" max="10497" width="9" style="1"/>
    <x:col min="10498" max="10498" width="14" style="1" customWidth="1"/>
    <x:col min="10499" max="10499" width="12.125" style="1" customWidth="1"/>
    <x:col min="10500" max="10500" width="18" style="1" bestFit="1" customWidth="1"/>
    <x:col min="10501" max="10753" width="9" style="1"/>
    <x:col min="10754" max="10754" width="14" style="1" customWidth="1"/>
    <x:col min="10755" max="10755" width="12.125" style="1" customWidth="1"/>
    <x:col min="10756" max="10756" width="18" style="1" bestFit="1" customWidth="1"/>
    <x:col min="10757" max="11009" width="9" style="1"/>
    <x:col min="11010" max="11010" width="14" style="1" customWidth="1"/>
    <x:col min="11011" max="11011" width="12.125" style="1" customWidth="1"/>
    <x:col min="11012" max="11012" width="18" style="1" bestFit="1" customWidth="1"/>
    <x:col min="11013" max="11265" width="9" style="1"/>
    <x:col min="11266" max="11266" width="14" style="1" customWidth="1"/>
    <x:col min="11267" max="11267" width="12.125" style="1" customWidth="1"/>
    <x:col min="11268" max="11268" width="18" style="1" bestFit="1" customWidth="1"/>
    <x:col min="11269" max="11521" width="9" style="1"/>
    <x:col min="11522" max="11522" width="14" style="1" customWidth="1"/>
    <x:col min="11523" max="11523" width="12.125" style="1" customWidth="1"/>
    <x:col min="11524" max="11524" width="18" style="1" bestFit="1" customWidth="1"/>
    <x:col min="11525" max="11777" width="9" style="1"/>
    <x:col min="11778" max="11778" width="14" style="1" customWidth="1"/>
    <x:col min="11779" max="11779" width="12.125" style="1" customWidth="1"/>
    <x:col min="11780" max="11780" width="18" style="1" bestFit="1" customWidth="1"/>
    <x:col min="11781" max="12033" width="9" style="1"/>
    <x:col min="12034" max="12034" width="14" style="1" customWidth="1"/>
    <x:col min="12035" max="12035" width="12.125" style="1" customWidth="1"/>
    <x:col min="12036" max="12036" width="18" style="1" bestFit="1" customWidth="1"/>
    <x:col min="12037" max="12289" width="9" style="1"/>
    <x:col min="12290" max="12290" width="14" style="1" customWidth="1"/>
    <x:col min="12291" max="12291" width="12.125" style="1" customWidth="1"/>
    <x:col min="12292" max="12292" width="18" style="1" bestFit="1" customWidth="1"/>
    <x:col min="12293" max="12545" width="9" style="1"/>
    <x:col min="12546" max="12546" width="14" style="1" customWidth="1"/>
    <x:col min="12547" max="12547" width="12.125" style="1" customWidth="1"/>
    <x:col min="12548" max="12548" width="18" style="1" bestFit="1" customWidth="1"/>
    <x:col min="12549" max="12801" width="9" style="1"/>
    <x:col min="12802" max="12802" width="14" style="1" customWidth="1"/>
    <x:col min="12803" max="12803" width="12.125" style="1" customWidth="1"/>
    <x:col min="12804" max="12804" width="18" style="1" bestFit="1" customWidth="1"/>
    <x:col min="12805" max="13057" width="9" style="1"/>
    <x:col min="13058" max="13058" width="14" style="1" customWidth="1"/>
    <x:col min="13059" max="13059" width="12.125" style="1" customWidth="1"/>
    <x:col min="13060" max="13060" width="18" style="1" bestFit="1" customWidth="1"/>
    <x:col min="13061" max="13313" width="9" style="1"/>
    <x:col min="13314" max="13314" width="14" style="1" customWidth="1"/>
    <x:col min="13315" max="13315" width="12.125" style="1" customWidth="1"/>
    <x:col min="13316" max="13316" width="18" style="1" bestFit="1" customWidth="1"/>
    <x:col min="13317" max="13569" width="9" style="1"/>
    <x:col min="13570" max="13570" width="14" style="1" customWidth="1"/>
    <x:col min="13571" max="13571" width="12.125" style="1" customWidth="1"/>
    <x:col min="13572" max="13572" width="18" style="1" bestFit="1" customWidth="1"/>
    <x:col min="13573" max="13825" width="9" style="1"/>
    <x:col min="13826" max="13826" width="14" style="1" customWidth="1"/>
    <x:col min="13827" max="13827" width="12.125" style="1" customWidth="1"/>
    <x:col min="13828" max="13828" width="18" style="1" bestFit="1" customWidth="1"/>
    <x:col min="13829" max="14081" width="9" style="1"/>
    <x:col min="14082" max="14082" width="14" style="1" customWidth="1"/>
    <x:col min="14083" max="14083" width="12.125" style="1" customWidth="1"/>
    <x:col min="14084" max="14084" width="18" style="1" bestFit="1" customWidth="1"/>
    <x:col min="14085" max="14337" width="9" style="1"/>
    <x:col min="14338" max="14338" width="14" style="1" customWidth="1"/>
    <x:col min="14339" max="14339" width="12.125" style="1" customWidth="1"/>
    <x:col min="14340" max="14340" width="18" style="1" bestFit="1" customWidth="1"/>
    <x:col min="14341" max="14593" width="9" style="1"/>
    <x:col min="14594" max="14594" width="14" style="1" customWidth="1"/>
    <x:col min="14595" max="14595" width="12.125" style="1" customWidth="1"/>
    <x:col min="14596" max="14596" width="18" style="1" bestFit="1" customWidth="1"/>
    <x:col min="14597" max="14849" width="9" style="1"/>
    <x:col min="14850" max="14850" width="14" style="1" customWidth="1"/>
    <x:col min="14851" max="14851" width="12.125" style="1" customWidth="1"/>
    <x:col min="14852" max="14852" width="18" style="1" bestFit="1" customWidth="1"/>
    <x:col min="14853" max="15105" width="9" style="1"/>
    <x:col min="15106" max="15106" width="14" style="1" customWidth="1"/>
    <x:col min="15107" max="15107" width="12.125" style="1" customWidth="1"/>
    <x:col min="15108" max="15108" width="18" style="1" bestFit="1" customWidth="1"/>
    <x:col min="15109" max="15361" width="9" style="1"/>
    <x:col min="15362" max="15362" width="14" style="1" customWidth="1"/>
    <x:col min="15363" max="15363" width="12.125" style="1" customWidth="1"/>
    <x:col min="15364" max="15364" width="18" style="1" bestFit="1" customWidth="1"/>
    <x:col min="15365" max="15617" width="9" style="1"/>
    <x:col min="15618" max="15618" width="14" style="1" customWidth="1"/>
    <x:col min="15619" max="15619" width="12.125" style="1" customWidth="1"/>
    <x:col min="15620" max="15620" width="18" style="1" bestFit="1" customWidth="1"/>
    <x:col min="15621" max="15873" width="9" style="1"/>
    <x:col min="15874" max="15874" width="14" style="1" customWidth="1"/>
    <x:col min="15875" max="15875" width="12.125" style="1" customWidth="1"/>
    <x:col min="15876" max="15876" width="18" style="1" bestFit="1" customWidth="1"/>
    <x:col min="15877" max="16129" width="9" style="1"/>
    <x:col min="16130" max="16130" width="14" style="1" customWidth="1"/>
    <x:col min="16131" max="16131" width="12.125" style="1" customWidth="1"/>
    <x:col min="16132" max="16132" width="18" style="1" bestFit="1" customWidth="1"/>
    <x:col min="16133" max="16384" width="9" style="1"/>
  </x:cols>
  <x:sheetData>
    <x:row r="2" spans="2:8" s="87" customFormat="1" ht="17.35000000000000142109" customHeight="1">
      <x:c r="B2" s="144" t="s">
        <x:v>122</x:v>
      </x:c>
      <x:c r="C2" s="190" t="s">
        <x:v>50</x:v>
      </x:c>
      <x:c r="D2" s="190"/>
      <x:c r="E2" s="190"/>
      <x:c r="F2" s="190"/>
      <x:c r="G2" s="190"/>
      <x:c r="H2" s="198"/>
    </x:row>
    <x:row r="4" spans="2:8" ht="15" customHeight="1">
      <x:c r="B4" s="1" t="s">
        <x:v>87</x:v>
      </x:c>
      <x:c r="E4" s="1" t="s">
        <x:v>64</x:v>
      </x:c>
      <x:c r="G4" s="76" t="s">
        <x:v>176</x:v>
      </x:c>
      <x:c r="H4" s="172">
        <x:v>44940</x:v>
      </x:c>
    </x:row>
    <x:row r="5" spans="2:8" ht="15" customHeight="1">
      <x:c r="B5" s="142" t="s">
        <x:v>89</x:v>
      </x:c>
      <x:c r="C5" s="88">
        <x:f ca="1">NOW()</x:f>
        <x:v>45065.983494143518</x:v>
      </x:c>
      <x:c r="D5" s="172">
        <x:v>45065</x:v>
      </x:c>
      <x:c r="E5" s="141" t="s">
        <x:v>109</x:v>
      </x:c>
      <x:c r="F5" s="136" t="s">
        <x:v>392</x:v>
      </x:c>
      <x:c r="G5" s="136" t="s">
        <x:v>384</x:v>
      </x:c>
      <x:c r="H5" s="137" t="s">
        <x:v>123</x:v>
      </x:c>
    </x:row>
    <x:row r="6" spans="2:8" ht="15" customHeight="1">
      <x:c r="B6" s="143" t="s">
        <x:v>123</x:v>
      </x:c>
      <x:c r="C6" s="89">
        <x:f ca="1">TODAY()</x:f>
        <x:v>45065</x:v>
      </x:c>
      <x:c r="D6" s="172" t="s">
        <x:v>434</x:v>
      </x:c>
      <x:c r="E6" s="90">
        <x:f>YEAR(H4)</x:f>
        <x:v>2023</x:v>
      </x:c>
      <x:c r="F6" s="24">
        <x:f>MONTH(H4)</x:f>
        <x:v>1</x:v>
      </x:c>
      <x:c r="G6" s="24">
        <x:f>DAY(H4)</x:f>
        <x:v>14</x:v>
      </x:c>
      <x:c r="H6" s="89">
        <x:f>DATE(E6,F6,G6)</x:f>
        <x:v>44940</x:v>
      </x:c>
    </x:row>
    <x:row r="7" ht="15" customHeight="1"/>
    <x:row r="8" spans="2:8" ht="15" customHeight="1">
      <x:c r="B8" s="1" t="s">
        <x:v>79</x:v>
      </x:c>
      <x:c r="E8" s="1" t="s">
        <x:v>62</x:v>
      </x:c>
      <x:c r="F8" s="31"/>
      <x:c r="G8" s="76" t="s">
        <x:v>153</x:v>
      </x:c>
      <x:c r="H8" s="173">
        <x:v>0.82332175925925932</x:v>
      </x:c>
    </x:row>
    <x:row r="9" spans="2:13" ht="15" customHeight="1">
      <x:c r="B9" s="121" t="s">
        <x:v>123</x:v>
      </x:c>
      <x:c r="C9" s="124" t="s">
        <x:v>223</x:v>
      </x:c>
      <x:c r="E9" s="141" t="s">
        <x:v>195</x:v>
      </x:c>
      <x:c r="F9" s="136" t="s">
        <x:v>191</x:v>
      </x:c>
      <x:c r="G9" s="136" t="s">
        <x:v>192</x:v>
      </x:c>
      <x:c r="H9" s="137" t="s">
        <x:v>124</x:v>
      </x:c>
      <x:c r="M9" s="169"/>
    </x:row>
    <x:row r="10" spans="2:8" ht="15" customHeight="1">
      <x:c r="B10" s="91">
        <x:v>44940</x:v>
      </x:c>
      <x:c r="C10" s="16" t="str">
        <x:f>CHOOSE(WEEKDAY(B10,2),"월","화","수","목","금","토","일")</x:f>
        <x:v>토</x:v>
      </x:c>
      <x:c r="E10" s="90">
        <x:f>HOUR(H8)</x:f>
        <x:v>19</x:v>
      </x:c>
      <x:c r="F10" s="24">
        <x:f>MINUTE(H8)</x:f>
        <x:v>45</x:v>
      </x:c>
      <x:c r="G10" s="24">
        <x:f>SECOND(H8)</x:f>
        <x:v>35</x:v>
      </x:c>
      <x:c r="H10" s="92">
        <x:f>TIME(E10,F10,I10)</x:f>
        <x:v>0.82291666666666663</x:v>
      </x:c>
    </x:row>
    <x:row r="11" spans="2:13" ht="15" customHeight="1">
      <x:c r="B11" s="91">
        <x:v>44941</x:v>
      </x:c>
      <x:c r="C11" s="16" t="str">
        <x:f t="shared" ref="C11:C15" si="0">CHOOSE(WEEKDAY(B11,2),"월","화","수","목","금","토","일")</x:f>
        <x:v>일</x:v>
      </x:c>
      <x:c r="D11" s="31"/>
      <x:c r="M11" s="169"/>
    </x:row>
    <x:row r="12" spans="2:4" ht="15" customHeight="1">
      <x:c r="B12" s="91">
        <x:v>44942</x:v>
      </x:c>
      <x:c r="C12" s="16" t="str">
        <x:f t="shared" si="0"/>
        <x:v>월</x:v>
      </x:c>
      <x:c r="D12" s="31"/>
    </x:row>
    <x:row r="13" spans="2:4" ht="15" customHeight="1">
      <x:c r="B13" s="91">
        <x:v>44943</x:v>
      </x:c>
      <x:c r="C13" s="16" t="str">
        <x:f t="shared" si="0"/>
        <x:v>화</x:v>
      </x:c>
      <x:c r="D13" s="31"/>
    </x:row>
    <x:row r="14" spans="2:4" ht="15" customHeight="1">
      <x:c r="B14" s="91">
        <x:v>44944</x:v>
      </x:c>
      <x:c r="C14" s="16" t="str">
        <x:f t="shared" si="0"/>
        <x:v>수</x:v>
      </x:c>
      <x:c r="D14" s="31"/>
    </x:row>
    <x:row r="15" spans="2:4" ht="15" customHeight="1">
      <x:c r="B15" s="93">
        <x:v>44945</x:v>
      </x:c>
      <x:c r="C15" s="16" t="str">
        <x:f t="shared" si="0"/>
        <x:v>목</x:v>
      </x:c>
      <x:c r="D15" s="31"/>
    </x:row>
    <x:row r="16" spans="4:4" ht="17.35000000000000142109" customHeight="1">
      <x:c r="D16" s="31"/>
    </x:row>
    <x:row r="17" spans="2:8" ht="15" customHeight="1">
      <x:c r="B17" s="144" t="s">
        <x:v>94</x:v>
      </x:c>
      <x:c r="C17" s="198" t="s">
        <x:v>2</x:v>
      </x:c>
      <x:c r="D17" s="199"/>
      <x:c r="E17" s="199"/>
      <x:c r="F17" s="199"/>
      <x:c r="G17" s="199"/>
      <x:c r="H17" s="199"/>
    </x:row>
    <x:row r="18" ht="15" customHeight="1"/>
    <x:row r="19" spans="2:2" ht="15" customHeight="1">
      <x:c r="B19" s="1" t="s">
        <x:v>83</x:v>
      </x:c>
    </x:row>
    <x:row r="20" spans="2:6" ht="16.5" customHeight="1">
      <x:c r="B20" s="141" t="s">
        <x:v>249</x:v>
      </x:c>
      <x:c r="C20" s="136" t="s">
        <x:v>120</x:v>
      </x:c>
      <x:c r="D20" s="136" t="s">
        <x:v>100</x:v>
      </x:c>
      <x:c r="E20" s="136" t="s">
        <x:v>388</x:v>
      </x:c>
      <x:c r="F20" s="137" t="s">
        <x:v>386</x:v>
      </x:c>
    </x:row>
    <x:row r="21" spans="2:6" ht="14.34999999999999964473" customHeight="1">
      <x:c r="B21" s="94" t="s">
        <x:v>23</x:v>
      </x:c>
      <x:c r="C21" s="14" t="str">
        <x:f>LEFT(B21,6)</x:f>
        <x:v>750522</x:v>
      </x:c>
      <x:c r="D21" s="14" t="str">
        <x:f>RIGHT(B21,7)</x:f>
        <x:v>2526525</x:v>
      </x:c>
      <x:c r="E21" s="14" t="str">
        <x:f>MID(B21,8,3)</x:f>
        <x:v>252</x:v>
      </x:c>
      <x:c r="F21" s="16">
        <x:f>LEN(B21)</x:f>
        <x:v>14</x:v>
      </x:c>
    </x:row>
    <x:row r="22" spans="2:6" ht="15" customHeight="1">
      <x:c r="B22" s="95" t="s">
        <x:v>403</x:v>
      </x:c>
      <x:c r="C22" s="24" t="str">
        <x:f>LOWER(B22)</x:f>
        <x:v>i love you</x:v>
      </x:c>
      <x:c r="D22" s="24" t="str">
        <x:f>UPPER(B22)</x:f>
        <x:v>I LOVE YOU</x:v>
      </x:c>
      <x:c r="E22" s="24" t="str">
        <x:f>PROPER(B22)</x:f>
        <x:v>I Love You</x:v>
      </x:c>
      <x:c r="F22" s="33"/>
    </x:row>
    <x:row r="23" spans="2:6" ht="15" customHeight="1">
      <x:c r="B23" s="96"/>
      <x:c r="C23" s="96"/>
      <x:c r="D23" s="96"/>
      <x:c r="E23" s="96"/>
      <x:c r="F23" s="96"/>
    </x:row>
    <x:row r="24" spans="2:2" ht="15" customHeight="1">
      <x:c r="B24" s="1" t="s">
        <x:v>108</x:v>
      </x:c>
    </x:row>
    <x:row r="25" spans="2:8" ht="15" customHeight="1">
      <x:c r="B25" s="141" t="s">
        <x:v>249</x:v>
      </x:c>
      <x:c r="C25" s="136" t="s">
        <x:v>391</x:v>
      </x:c>
      <x:c r="D25" s="136" t="s">
        <x:v>136</x:v>
      </x:c>
      <x:c r="E25" s="136" t="s">
        <x:v>399</x:v>
      </x:c>
      <x:c r="F25" s="136" t="s">
        <x:v>406</x:v>
      </x:c>
      <x:c r="G25" s="136" t="s">
        <x:v>127</x:v>
      </x:c>
      <x:c r="H25" s="137" t="s">
        <x:v>129</x:v>
      </x:c>
    </x:row>
    <x:row r="26" spans="2:8" ht="15" customHeight="1">
      <x:c r="B26" s="94" t="s">
        <x:v>82</x:v>
      </x:c>
      <x:c r="C26" s="97" t="s">
        <x:v>429</x:v>
      </x:c>
      <x:c r="D26" s="14" t="str">
        <x:f>REPLACE(B26,6,2,"교습소")</x:f>
        <x:v>씨앗컴퓨터교습소</x:v>
      </x:c>
      <x:c r="E26" s="14" t="str">
        <x:f>SUBSTITUTE(B26,"컴퓨터","수학")</x:f>
        <x:v>씨앗수학학원</x:v>
      </x:c>
      <x:c r="F26" s="14" t="str">
        <x:f>CONCATENATE(LEFT(E26,4),MID(D26,6,3))</x:f>
        <x:v>씨앗수학교습소</x:v>
      </x:c>
      <x:c r="G26" s="14">
        <x:f>SEARCH("@",C26)</x:f>
        <x:v>9</x:v>
      </x:c>
      <x:c r="H26" s="16" t="str">
        <x:f>LEFT(C26,SEARCH("@",C26)-1)</x:f>
        <x:v>yi-wonki</x:v>
      </x:c>
    </x:row>
    <x:row r="27" spans="2:8" ht="14.34999999999999964473" customHeight="1">
      <x:c r="B27" s="94" t="s">
        <x:v>86</x:v>
      </x:c>
      <x:c r="C27" s="97" t="s">
        <x:v>426</x:v>
      </x:c>
      <x:c r="D27" s="14" t="str">
        <x:f t="shared" ref="D27:D28" si="1">REPLACE(B27,6,2,"교습소")</x:f>
        <x:v>열매컴퓨터교습소</x:v>
      </x:c>
      <x:c r="E27" s="14" t="str">
        <x:f t="shared" ref="E27:E28" si="2">SUBSTITUTE(B27,"컴퓨터","수학")</x:f>
        <x:v>열매수학학원</x:v>
      </x:c>
      <x:c r="F27" s="14" t="str">
        <x:f t="shared" ref="F27:F28" si="3">CONCATENATE(LEFT(E27,4),MID(D27,6,3))</x:f>
        <x:v>열매수학교습소</x:v>
      </x:c>
      <x:c r="G27" s="14">
        <x:f t="shared" ref="G27:G28" si="4">SEARCH("@",C27)</x:f>
        <x:v>11</x:v>
      </x:c>
      <x:c r="H27" s="16" t="str">
        <x:f t="shared" ref="H27:H28" si="5">LEFT(C27,SEARCH("@",C27)-1)</x:f>
        <x:v>won2520179</x:v>
      </x:c>
    </x:row>
    <x:row r="28" spans="2:8" ht="17.35000000000000142109" customHeight="1">
      <x:c r="B28" s="95" t="s">
        <x:v>103</x:v>
      </x:c>
      <x:c r="C28" s="98" t="s">
        <x:v>45</x:v>
      </x:c>
      <x:c r="D28" s="14" t="str">
        <x:f t="shared" si="1"/>
        <x:v>잎새컴퓨터교습소</x:v>
      </x:c>
      <x:c r="E28" s="14" t="str">
        <x:f t="shared" si="2"/>
        <x:v>잎새수학학원</x:v>
      </x:c>
      <x:c r="F28" s="14" t="str">
        <x:f t="shared" si="3"/>
        <x:v>잎새수학교습소</x:v>
      </x:c>
      <x:c r="G28" s="14">
        <x:f t="shared" si="4"/>
        <x:v>9</x:v>
      </x:c>
      <x:c r="H28" s="16" t="str">
        <x:f t="shared" si="5"/>
        <x:v>yiwonk71</x:v>
      </x:c>
    </x:row>
    <x:row r="29" ht="15" customHeight="1"/>
    <x:row r="30" spans="2:8" ht="15" customHeight="1">
      <x:c r="B30" s="144" t="s">
        <x:v>141</x:v>
      </x:c>
      <x:c r="C30" s="163"/>
      <x:c r="D30" s="163"/>
      <x:c r="E30" s="163"/>
      <x:c r="F30" s="163"/>
      <x:c r="G30" s="163"/>
      <x:c r="H30" s="164"/>
    </x:row>
    <x:row r="31" ht="15" customHeight="1"/>
    <x:row r="32" spans="2:8" ht="15" customHeight="1">
      <x:c r="B32" s="1" t="s">
        <x:v>185</x:v>
      </x:c>
      <x:c r="G32" s="1" t="s">
        <x:v>408</x:v>
      </x:c>
      <x:c r="H32" s="172">
        <x:v>45163</x:v>
      </x:c>
    </x:row>
    <x:row r="33" spans="2:8" ht="15" customHeight="1">
      <x:c r="B33" s="141" t="s">
        <x:v>389</x:v>
      </x:c>
      <x:c r="C33" s="136" t="s">
        <x:v>230</x:v>
      </x:c>
      <x:c r="D33" s="136" t="s">
        <x:v>128</x:v>
      </x:c>
      <x:c r="E33" s="136" t="s">
        <x:v>98</x:v>
      </x:c>
      <x:c r="F33" s="136" t="s">
        <x:v>385</x:v>
      </x:c>
      <x:c r="G33" s="136" t="s">
        <x:v>206</x:v>
      </x:c>
      <x:c r="H33" s="137" t="s">
        <x:v>164</x:v>
      </x:c>
    </x:row>
    <x:row r="34" spans="2:8" ht="15" customHeight="1">
      <x:c r="B34" s="99">
        <x:v>42210</x:v>
      </x:c>
      <x:c r="C34" s="100" t="s">
        <x:v>243</x:v>
      </x:c>
      <x:c r="D34" s="100" t="s">
        <x:v>40</x:v>
      </x:c>
      <x:c r="E34" s="101">
        <x:f t="shared" ref="E34:E44" si="6">IF(OR(MID(D34,8,1)="1",MID(D34,8,1)="2"),DATE(LEFT(D34,2),MID(D34,3,2),MID(D34,5,2)),DATE(LEFT(D34,2)+2000,MID(D34,3,2),MID(D34,5,2)))</x:f>
        <x:v>35005</x:v>
      </x:c>
      <x:c r="F34" s="102">
        <x:f>IF(OR(MID(D34,8,1)="1",MID(D34,8,1)="2"),YEAR($H$32)-LEFT(D34,2)-1900,YEAR($H$32)-LEFT(D34,2)-2000)</x:f>
        <x:v>28</x:v>
      </x:c>
      <x:c r="G34" s="14" t="str">
        <x:f>CHOOSE(MID(D34,8,1),"남","여","남","여")</x:f>
        <x:v>여</x:v>
      </x:c>
      <x:c r="H34" s="103">
        <x:f>YEAR($H$32)-YEAR(B34)</x:f>
        <x:v>8</x:v>
      </x:c>
    </x:row>
    <x:row r="35" spans="2:8" ht="15" customHeight="1">
      <x:c r="B35" s="99">
        <x:v>42210</x:v>
      </x:c>
      <x:c r="C35" s="100" t="s">
        <x:v>187</x:v>
      </x:c>
      <x:c r="D35" s="100" t="s">
        <x:v>35</x:v>
      </x:c>
      <x:c r="E35" s="101">
        <x:f t="shared" si="6"/>
        <x:v>35360</x:v>
      </x:c>
      <x:c r="F35" s="102">
        <x:f t="shared" ref="F35:F44" si="7">IF(OR(MID(D35,8,1)="1",MID(D35,8,1)="2"),YEAR($H$32)-LEFT(D35,2)-1900,YEAR($H$32)-LEFT(D35,2)-2000)</x:f>
        <x:v>27</x:v>
      </x:c>
      <x:c r="G35" s="14" t="str">
        <x:f t="shared" ref="G35:G44" si="8">CHOOSE(MID(D35,8,1),"남","여","남","여")</x:f>
        <x:v>남</x:v>
      </x:c>
      <x:c r="H35" s="103">
        <x:f t="shared" ref="H35:H44" si="9">YEAR($H$32)-YEAR(B35)</x:f>
        <x:v>8</x:v>
      </x:c>
    </x:row>
    <x:row r="36" spans="2:8" ht="15" customHeight="1">
      <x:c r="B36" s="99">
        <x:v>44279</x:v>
      </x:c>
      <x:c r="C36" s="100" t="s">
        <x:v>189</x:v>
      </x:c>
      <x:c r="D36" s="100" t="s">
        <x:v>32</x:v>
      </x:c>
      <x:c r="E36" s="101">
        <x:f t="shared" si="6"/>
        <x:v>36932</x:v>
      </x:c>
      <x:c r="F36" s="102">
        <x:f t="shared" si="7"/>
        <x:v>22</x:v>
      </x:c>
      <x:c r="G36" s="14" t="str">
        <x:f t="shared" si="8"/>
        <x:v>남</x:v>
      </x:c>
      <x:c r="H36" s="103">
        <x:f t="shared" si="9"/>
        <x:v>2</x:v>
      </x:c>
    </x:row>
    <x:row r="37" spans="2:8" ht="15" customHeight="1">
      <x:c r="B37" s="99">
        <x:v>44280</x:v>
      </x:c>
      <x:c r="C37" s="100" t="s">
        <x:v>224</x:v>
      </x:c>
      <x:c r="D37" s="100" t="s">
        <x:v>38</x:v>
      </x:c>
      <x:c r="E37" s="101">
        <x:f t="shared" si="6"/>
        <x:v>36595</x:v>
      </x:c>
      <x:c r="F37" s="102">
        <x:f t="shared" si="7"/>
        <x:v>23</x:v>
      </x:c>
      <x:c r="G37" s="14" t="str">
        <x:f t="shared" si="8"/>
        <x:v>여</x:v>
      </x:c>
      <x:c r="H37" s="103">
        <x:f t="shared" si="9"/>
        <x:v>2</x:v>
      </x:c>
    </x:row>
    <x:row r="38" spans="2:8" ht="15" customHeight="1">
      <x:c r="B38" s="99">
        <x:v>38504</x:v>
      </x:c>
      <x:c r="C38" s="100" t="s">
        <x:v>287</x:v>
      </x:c>
      <x:c r="D38" s="100" t="s">
        <x:v>36</x:v>
      </x:c>
      <x:c r="E38" s="101">
        <x:f t="shared" si="6"/>
        <x:v>30863</x:v>
      </x:c>
      <x:c r="F38" s="102">
        <x:f t="shared" si="7"/>
        <x:v>39</x:v>
      </x:c>
      <x:c r="G38" s="14" t="str">
        <x:f t="shared" si="8"/>
        <x:v>남</x:v>
      </x:c>
      <x:c r="H38" s="103">
        <x:f t="shared" si="9"/>
        <x:v>18</x:v>
      </x:c>
    </x:row>
    <x:row r="39" spans="2:8" ht="15" customHeight="1">
      <x:c r="B39" s="99">
        <x:v>44280</x:v>
      </x:c>
      <x:c r="C39" s="100" t="s">
        <x:v>190</x:v>
      </x:c>
      <x:c r="D39" s="100" t="s">
        <x:v>29</x:v>
      </x:c>
      <x:c r="E39" s="101">
        <x:f t="shared" si="6"/>
        <x:v>37032</x:v>
      </x:c>
      <x:c r="F39" s="102">
        <x:f t="shared" si="7"/>
        <x:v>22</x:v>
      </x:c>
      <x:c r="G39" s="14" t="str">
        <x:f t="shared" si="8"/>
        <x:v>여</x:v>
      </x:c>
      <x:c r="H39" s="103">
        <x:f t="shared" si="9"/>
        <x:v>2</x:v>
      </x:c>
    </x:row>
    <x:row r="40" spans="2:8" ht="15" customHeight="1">
      <x:c r="B40" s="99">
        <x:v>44645</x:v>
      </x:c>
      <x:c r="C40" s="100" t="s">
        <x:v>227</x:v>
      </x:c>
      <x:c r="D40" s="100" t="s">
        <x:v>26</x:v>
      </x:c>
      <x:c r="E40" s="101">
        <x:f t="shared" si="6"/>
        <x:v>37343</x:v>
      </x:c>
      <x:c r="F40" s="102">
        <x:f t="shared" si="7"/>
        <x:v>21</x:v>
      </x:c>
      <x:c r="G40" s="14" t="str">
        <x:f t="shared" si="8"/>
        <x:v>남</x:v>
      </x:c>
      <x:c r="H40" s="103">
        <x:f t="shared" si="9"/>
        <x:v>1</x:v>
      </x:c>
    </x:row>
    <x:row r="41" spans="2:8" ht="15" customHeight="1">
      <x:c r="B41" s="99">
        <x:v>42616</x:v>
      </x:c>
      <x:c r="C41" s="100" t="s">
        <x:v>226</x:v>
      </x:c>
      <x:c r="D41" s="100" t="s">
        <x:v>39</x:v>
      </x:c>
      <x:c r="E41" s="101">
        <x:f t="shared" si="6"/>
        <x:v>35036</x:v>
      </x:c>
      <x:c r="F41" s="102">
        <x:f t="shared" si="7"/>
        <x:v>28</x:v>
      </x:c>
      <x:c r="G41" s="14" t="str">
        <x:f t="shared" si="8"/>
        <x:v>남</x:v>
      </x:c>
      <x:c r="H41" s="103">
        <x:f t="shared" si="9"/>
        <x:v>7</x:v>
      </x:c>
    </x:row>
    <x:row r="42" spans="2:8" ht="16.5" customHeight="1">
      <x:c r="B42" s="99">
        <x:v>42616</x:v>
      </x:c>
      <x:c r="C42" s="100" t="s">
        <x:v>393</x:v>
      </x:c>
      <x:c r="D42" s="100" t="s">
        <x:v>31</x:v>
      </x:c>
      <x:c r="E42" s="101">
        <x:f t="shared" si="6"/>
        <x:v>35175</x:v>
      </x:c>
      <x:c r="F42" s="102">
        <x:f t="shared" si="7"/>
        <x:v>27</x:v>
      </x:c>
      <x:c r="G42" s="14" t="str">
        <x:f t="shared" si="8"/>
        <x:v>여</x:v>
      </x:c>
      <x:c r="H42" s="103">
        <x:f t="shared" si="9"/>
        <x:v>7</x:v>
      </x:c>
    </x:row>
    <x:row r="43" spans="2:8">
      <x:c r="B43" s="99">
        <x:v>44280</x:v>
      </x:c>
      <x:c r="C43" s="100" t="s">
        <x:v>281</x:v>
      </x:c>
      <x:c r="D43" s="100" t="s">
        <x:v>33</x:v>
      </x:c>
      <x:c r="E43" s="101">
        <x:f t="shared" si="6"/>
        <x:v>37389</x:v>
      </x:c>
      <x:c r="F43" s="102">
        <x:f t="shared" si="7"/>
        <x:v>21</x:v>
      </x:c>
      <x:c r="G43" s="14" t="str">
        <x:f t="shared" si="8"/>
        <x:v>남</x:v>
      </x:c>
      <x:c r="H43" s="103">
        <x:f t="shared" si="9"/>
        <x:v>2</x:v>
      </x:c>
    </x:row>
    <x:row r="44" spans="2:8">
      <x:c r="B44" s="104">
        <x:v>44280</x:v>
      </x:c>
      <x:c r="C44" s="105" t="s">
        <x:v>299</x:v>
      </x:c>
      <x:c r="D44" s="105" t="s">
        <x:v>27</x:v>
      </x:c>
      <x:c r="E44" s="101">
        <x:f t="shared" si="6"/>
        <x:v>37985</x:v>
      </x:c>
      <x:c r="F44" s="102">
        <x:f t="shared" si="7"/>
        <x:v>20</x:v>
      </x:c>
      <x:c r="G44" s="14" t="str">
        <x:f t="shared" si="8"/>
        <x:v>여</x:v>
      </x:c>
      <x:c r="H44" s="103">
        <x:f t="shared" si="9"/>
        <x:v>2</x:v>
      </x:c>
    </x:row>
    <x:row r="45" spans="2:8">
      <x:c r="B45" s="200"/>
      <x:c r="C45" s="200"/>
      <x:c r="D45" s="200"/>
      <x:c r="E45" s="200"/>
      <x:c r="F45" s="200"/>
      <x:c r="G45" s="200"/>
      <x:c r="H45" s="200"/>
    </x:row>
  </x:sheetData>
  <x:mergeCells count="3">
    <x:mergeCell ref="C2:H2"/>
    <x:mergeCell ref="B45:H45"/>
    <x:mergeCell ref="C17:H17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&amp;L&amp;"맑은 고딕,Regular"&amp;A</x:oddHeader>
  </x:headerFooter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S41"/>
  <x:sheetViews>
    <x:sheetView showGridLines="0" tabSelected="1" topLeftCell="A1" zoomScaleNormal="100" zoomScaleSheetLayoutView="75" workbookViewId="0">
      <x:selection activeCell="N11" activeCellId="0" sqref="N11:N11"/>
    </x:sheetView>
  </x:sheetViews>
  <x:sheetFormatPr defaultColWidth="9" defaultRowHeight="16.39999999999999857891"/>
  <x:cols>
    <x:col min="1" max="1" width="3" customWidth="1"/>
    <x:col min="2" max="5" width="13" customWidth="1"/>
    <x:col min="6" max="6" width="17.6875" customWidth="1"/>
    <x:col min="7" max="7" width="12.625" customWidth="1"/>
    <x:col min="8" max="8" width="17" customWidth="1"/>
    <x:col min="9" max="9" width="13.875" bestFit="1" customWidth="1"/>
    <x:col min="11" max="11" width="9.4375" bestFit="1" customWidth="1"/>
    <x:col min="13" max="13" width="10.6875" bestFit="1" customWidth="1"/>
  </x:cols>
  <x:sheetData>
    <x:row r="2" spans="2:9" ht="18.75">
      <x:c r="B2" s="184" t="s">
        <x:v>401</x:v>
      </x:c>
      <x:c r="C2" s="185"/>
      <x:c r="D2" s="186" t="s">
        <x:v>49</x:v>
      </x:c>
      <x:c r="E2" s="186"/>
      <x:c r="F2" s="187"/>
      <x:c r="G2" s="106"/>
      <x:c r="H2" s="161" t="s">
        <x:v>148</x:v>
      </x:c>
      <x:c r="I2" s="162" t="s">
        <x:v>175</x:v>
      </x:c>
    </x:row>
    <x:row r="3" spans="2:2">
      <x:c r="B3" t="s">
        <x:v>87</x:v>
      </x:c>
    </x:row>
    <x:row r="4" spans="2:13" ht="16.75">
      <x:c r="B4" s="121" t="s">
        <x:v>231</x:v>
      </x:c>
      <x:c r="C4" s="123" t="s">
        <x:v>316</x:v>
      </x:c>
      <x:c r="D4" s="123" t="s">
        <x:v>389</x:v>
      </x:c>
      <x:c r="E4" s="123" t="s">
        <x:v>325</x:v>
      </x:c>
      <x:c r="F4" s="124" t="s">
        <x:v>225</x:v>
      </x:c>
      <x:c r="H4" s="145" t="s">
        <x:v>21</x:v>
      </x:c>
      <x:c r="I4" s="146"/>
      <x:c r="J4" s="146"/>
      <x:c r="K4" s="146"/>
      <x:c r="L4" s="146"/>
      <x:c r="M4" s="146"/>
    </x:row>
    <x:row r="5" spans="2:6">
      <x:c r="B5" s="7" t="s">
        <x:v>197</x:v>
      </x:c>
      <x:c r="C5" s="8" t="s">
        <x:v>333</x:v>
      </x:c>
      <x:c r="D5" s="107">
        <x:v>36222</x:v>
      </x:c>
      <x:c r="E5" s="108">
        <x:v>8500</x:v>
      </x:c>
      <x:c r="F5" s="109">
        <x:v>5000</x:v>
      </x:c>
    </x:row>
    <x:row r="6" spans="2:19" ht="17.14999999999999857891">
      <x:c r="B6" s="7" t="s">
        <x:v>202</x:v>
      </x:c>
      <x:c r="C6" s="8" t="s">
        <x:v>210</x:v>
      </x:c>
      <x:c r="D6" s="107">
        <x:v>36804</x:v>
      </x:c>
      <x:c r="E6" s="108">
        <x:v>10000</x:v>
      </x:c>
      <x:c r="F6" s="109">
        <x:v>600</x:v>
      </x:c>
      <x:c r="H6" s="188" t="s">
        <x:v>169</x:v>
      </x:c>
      <x:c r="I6" s="189"/>
      <x:c r="J6" s="170">
        <x:f>DSUM(H9:M35,L9,L6:M7)</x:f>
        <x:v>43951</x:v>
      </x:c>
      <x:c r="K6" s="110"/>
      <x:c r="L6" s="147" t="s">
        <x:v>205</x:v>
      </x:c>
      <x:c r="M6" s="148" t="s">
        <x:v>215</x:v>
      </x:c>
      <x:c r="R6" s="1"/>
      <x:c r="S6" s="169"/>
    </x:row>
    <x:row r="7" spans="2:19" ht="17.14999999999999857891">
      <x:c r="B7" s="7" t="s">
        <x:v>207</x:v>
      </x:c>
      <x:c r="C7" s="8" t="s">
        <x:v>333</x:v>
      </x:c>
      <x:c r="D7" s="107">
        <x:v>29313</x:v>
      </x:c>
      <x:c r="E7" s="108">
        <x:v>8000</x:v>
      </x:c>
      <x:c r="F7" s="109">
        <x:v>900</x:v>
      </x:c>
      <x:c r="H7" s="192" t="s">
        <x:v>131</x:v>
      </x:c>
      <x:c r="I7" s="193"/>
      <x:c r="J7" s="171">
        <x:f>DAVERAGE(H9:M35,5,L6:M7)</x:f>
        <x:v>6278.7142857142853</x:v>
      </x:c>
      <x:c r="K7" s="110"/>
      <x:c r="L7" s="149" t="s">
        <x:v>114</x:v>
      </x:c>
      <x:c r="M7" s="150" t="s">
        <x:v>447</x:v>
      </x:c>
      <x:c r="R7" s="1"/>
      <x:c r="S7" s="1"/>
    </x:row>
    <x:row r="8" spans="2:19">
      <x:c r="B8" s="7" t="s">
        <x:v>209</x:v>
      </x:c>
      <x:c r="C8" s="8" t="s">
        <x:v>333</x:v>
      </x:c>
      <x:c r="D8" s="107">
        <x:v>31080</x:v>
      </x:c>
      <x:c r="E8" s="108">
        <x:v>12000</x:v>
      </x:c>
      <x:c r="F8" s="109">
        <x:v>300</x:v>
      </x:c>
      <x:c r="H8" s="54" t="s">
        <x:v>64</x:v>
      </x:c>
      <x:c r="I8" s="54"/>
      <x:c r="J8" s="54"/>
      <x:c r="K8" s="54"/>
      <x:c r="L8" s="54"/>
      <x:c r="M8" s="54"/>
      <x:c r="R8" s="1"/>
      <x:c r="S8" s="169"/>
    </x:row>
    <x:row r="9" spans="2:19" ht="16.75">
      <x:c r="B9" s="28" t="s">
        <x:v>217</x:v>
      </x:c>
      <x:c r="C9" s="23" t="s">
        <x:v>210</x:v>
      </x:c>
      <x:c r="D9" s="111">
        <x:v>34760</x:v>
      </x:c>
      <x:c r="E9" s="112">
        <x:v>75000</x:v>
      </x:c>
      <x:c r="F9" s="113">
        <x:v>200</x:v>
      </x:c>
      <x:c r="H9" s="165" t="s">
        <x:v>152</x:v>
      </x:c>
      <x:c r="I9" s="166" t="s">
        <x:v>135</x:v>
      </x:c>
      <x:c r="J9" s="166" t="s">
        <x:v>300</x:v>
      </x:c>
      <x:c r="K9" s="166" t="s">
        <x:v>205</x:v>
      </x:c>
      <x:c r="L9" s="166" t="s">
        <x:v>215</x:v>
      </x:c>
      <x:c r="M9" s="122" t="s">
        <x:v>178</x:v>
      </x:c>
      <x:c r="R9" s="1"/>
      <x:c r="S9" s="1"/>
    </x:row>
    <x:row r="10" spans="2:19">
      <x:c r="B10" s="1"/>
      <x:c r="C10" s="1"/>
      <x:c r="D10" s="1"/>
      <x:c r="E10" s="1"/>
      <x:c r="F10" s="1"/>
      <x:c r="H10" s="10" t="s">
        <x:v>172</x:v>
      </x:c>
      <x:c r="I10" s="11" t="s">
        <x:v>147</x:v>
      </x:c>
      <x:c r="J10" s="11" t="s">
        <x:v>236</x:v>
      </x:c>
      <x:c r="K10" s="11" t="s">
        <x:v>248</x:v>
      </x:c>
      <x:c r="L10" s="114">
        <x:v>5742</x:v>
      </x:c>
      <x:c r="M10" s="115">
        <x:v>63162000</x:v>
      </x:c>
      <x:c r="R10" s="1"/>
      <x:c r="S10" s="1"/>
    </x:row>
    <x:row r="11" spans="2:19">
      <x:c r="B11" s="183" t="s">
        <x:v>53</x:v>
      </x:c>
      <x:c r="C11" s="183"/>
      <x:c r="D11" s="183"/>
      <x:c r="E11" s="183"/>
      <x:c r="F11" s="183"/>
      <x:c r="G11" s="96"/>
      <x:c r="H11" s="10" t="s">
        <x:v>162</x:v>
      </x:c>
      <x:c r="I11" s="11" t="s">
        <x:v>170</x:v>
      </x:c>
      <x:c r="J11" s="11" t="s">
        <x:v>363</x:v>
      </x:c>
      <x:c r="K11" s="11" t="s">
        <x:v>137</x:v>
      </x:c>
      <x:c r="L11" s="114">
        <x:v>3448</x:v>
      </x:c>
      <x:c r="M11" s="115">
        <x:v>37928000</x:v>
      </x:c>
      <x:c r="R11" s="1"/>
      <x:c r="S11" s="1"/>
    </x:row>
    <x:row r="12" spans="2:19" ht="16.75">
      <x:c r="B12" s="34"/>
      <x:c r="C12" s="152" t="s">
        <x:v>316</x:v>
      </x:c>
      <x:c r="D12" s="34"/>
      <x:c r="E12" s="34"/>
      <x:c r="F12" s="170">
        <x:f>DSUM(B4:F9,4,C12:C13)</x:f>
        <x:v>28500</x:v>
      </x:c>
      <x:c r="H12" s="10" t="s">
        <x:v>159</x:v>
      </x:c>
      <x:c r="I12" s="11" t="s">
        <x:v>147</x:v>
      </x:c>
      <x:c r="J12" s="11" t="s">
        <x:v>376</x:v>
      </x:c>
      <x:c r="K12" s="11" t="s">
        <x:v>114</x:v>
      </x:c>
      <x:c r="L12" s="114">
        <x:v>5064</x:v>
      </x:c>
      <x:c r="M12" s="115">
        <x:v>55704000</x:v>
      </x:c>
      <x:c r="R12" s="1"/>
      <x:c r="S12" s="1"/>
    </x:row>
    <x:row r="13" spans="2:19">
      <x:c r="B13" s="34"/>
      <x:c r="C13" s="153" t="s">
        <x:v>333</x:v>
      </x:c>
      <x:c r="D13" s="34"/>
      <x:c r="E13" s="34"/>
      <x:c r="F13" s="34"/>
      <x:c r="H13" s="10" t="s">
        <x:v>177</x:v>
      </x:c>
      <x:c r="I13" s="11" t="s">
        <x:v>184</x:v>
      </x:c>
      <x:c r="J13" s="11" t="s">
        <x:v>359</x:v>
      </x:c>
      <x:c r="K13" s="11" t="s">
        <x:v>117</x:v>
      </x:c>
      <x:c r="L13" s="114">
        <x:v>6861</x:v>
      </x:c>
      <x:c r="M13" s="115">
        <x:v>75471000</x:v>
      </x:c>
      <x:c r="R13" s="1"/>
      <x:c r="S13" s="1"/>
    </x:row>
    <x:row r="14" spans="2:19">
      <x:c r="B14" s="183" t="s">
        <x:v>13</x:v>
      </x:c>
      <x:c r="C14" s="183"/>
      <x:c r="D14" s="183"/>
      <x:c r="E14" s="183"/>
      <x:c r="F14" s="183"/>
      <x:c r="H14" s="10" t="s">
        <x:v>156</x:v>
      </x:c>
      <x:c r="I14" s="11" t="s">
        <x:v>151</x:v>
      </x:c>
      <x:c r="J14" s="11" t="s">
        <x:v>370</x:v>
      </x:c>
      <x:c r="K14" s="11" t="s">
        <x:v>114</x:v>
      </x:c>
      <x:c r="L14" s="114">
        <x:v>7466</x:v>
      </x:c>
      <x:c r="M14" s="115">
        <x:v>82126000</x:v>
      </x:c>
      <x:c r="R14" s="1"/>
      <x:c r="S14" s="1"/>
    </x:row>
    <x:row r="15" spans="2:19" ht="16.75">
      <x:c r="B15" s="34"/>
      <x:c r="C15" s="154" t="s">
        <x:v>231</x:v>
      </x:c>
      <x:c r="D15" s="155" t="s">
        <x:v>316</x:v>
      </x:c>
      <x:c r="E15" s="34"/>
      <x:c r="F15" s="170">
        <x:f>DSUM(B4:F9,"상여금",C15:D17)</x:f>
        <x:v>5800</x:v>
      </x:c>
      <x:c r="G15" s="96"/>
      <x:c r="H15" s="10" t="s">
        <x:v>174</x:v>
      </x:c>
      <x:c r="I15" s="11" t="s">
        <x:v>161</x:v>
      </x:c>
      <x:c r="J15" s="11" t="s">
        <x:v>357</x:v>
      </x:c>
      <x:c r="K15" s="11" t="s">
        <x:v>114</x:v>
      </x:c>
      <x:c r="L15" s="114">
        <x:v>4049</x:v>
      </x:c>
      <x:c r="M15" s="115">
        <x:v>44539000</x:v>
      </x:c>
      <x:c r="R15" s="1"/>
      <x:c r="S15" s="1"/>
    </x:row>
    <x:row r="16" spans="2:13">
      <x:c r="B16" s="34"/>
      <x:c r="C16" s="156" t="s">
        <x:v>10</x:v>
      </x:c>
      <x:c r="D16" s="157"/>
      <x:c r="E16" s="34"/>
      <x:c r="F16" s="34"/>
      <x:c r="G16" s="34"/>
      <x:c r="H16" s="10" t="s">
        <x:v>165</x:v>
      </x:c>
      <x:c r="I16" s="11" t="s">
        <x:v>170</x:v>
      </x:c>
      <x:c r="J16" s="11" t="s">
        <x:v>361</x:v>
      </x:c>
      <x:c r="K16" s="11" t="s">
        <x:v>114</x:v>
      </x:c>
      <x:c r="L16" s="114">
        <x:v>3398</x:v>
      </x:c>
      <x:c r="M16" s="115">
        <x:v>37378000</x:v>
      </x:c>
    </x:row>
    <x:row r="17" spans="2:13">
      <x:c r="B17" s="34"/>
      <x:c r="C17" s="158"/>
      <x:c r="D17" s="159" t="s">
        <x:v>210</x:v>
      </x:c>
      <x:c r="E17" s="34"/>
      <x:c r="F17" s="34"/>
      <x:c r="G17" s="34"/>
      <x:c r="H17" s="10" t="s">
        <x:v>116</x:v>
      </x:c>
      <x:c r="I17" s="11" t="s">
        <x:v>166</x:v>
      </x:c>
      <x:c r="J17" s="11" t="s">
        <x:v>373</x:v>
      </x:c>
      <x:c r="K17" s="11" t="s">
        <x:v>114</x:v>
      </x:c>
      <x:c r="L17" s="114">
        <x:v>4674</x:v>
      </x:c>
      <x:c r="M17" s="115">
        <x:v>51414000</x:v>
      </x:c>
    </x:row>
    <x:row r="18" spans="2:13">
      <x:c r="B18" s="183" t="s">
        <x:v>51</x:v>
      </x:c>
      <x:c r="C18" s="183"/>
      <x:c r="D18" s="183"/>
      <x:c r="E18" s="183"/>
      <x:c r="F18" s="183"/>
      <x:c r="G18" s="34"/>
      <x:c r="H18" s="10" t="s">
        <x:v>155</x:v>
      </x:c>
      <x:c r="I18" s="11" t="s">
        <x:v>166</x:v>
      </x:c>
      <x:c r="J18" s="11" t="s">
        <x:v>367</x:v>
      </x:c>
      <x:c r="K18" s="11" t="s">
        <x:v>248</x:v>
      </x:c>
      <x:c r="L18" s="114">
        <x:v>4892</x:v>
      </x:c>
      <x:c r="M18" s="115">
        <x:v>53812000</x:v>
      </x:c>
    </x:row>
    <x:row r="19" spans="2:13" ht="16.75">
      <x:c r="B19" s="34"/>
      <x:c r="C19" s="152" t="s">
        <x:v>316</x:v>
      </x:c>
      <x:c r="D19" s="34"/>
      <x:c r="E19" s="34"/>
      <x:c r="F19" s="170">
        <x:f>DAVERAGE(B4:F9,E4,C19:C20)</x:f>
        <x:v>42500</x:v>
      </x:c>
      <x:c r="G19" s="34"/>
      <x:c r="H19" s="10" t="s">
        <x:v>182</x:v>
      </x:c>
      <x:c r="I19" s="11" t="s">
        <x:v>158</x:v>
      </x:c>
      <x:c r="J19" s="11" t="s">
        <x:v>203</x:v>
      </x:c>
      <x:c r="K19" s="11" t="s">
        <x:v>181</x:v>
      </x:c>
      <x:c r="L19" s="114">
        <x:v>4355</x:v>
      </x:c>
      <x:c r="M19" s="115">
        <x:v>47905000</x:v>
      </x:c>
    </x:row>
    <x:row r="20" spans="2:13">
      <x:c r="B20" s="34"/>
      <x:c r="C20" s="153" t="s">
        <x:v>210</x:v>
      </x:c>
      <x:c r="D20" s="34"/>
      <x:c r="E20" s="34"/>
      <x:c r="F20" s="34"/>
      <x:c r="G20" s="96"/>
      <x:c r="H20" s="10" t="s">
        <x:v>150</x:v>
      </x:c>
      <x:c r="I20" s="11" t="s">
        <x:v>184</x:v>
      </x:c>
      <x:c r="J20" s="11" t="s">
        <x:v>311</x:v>
      </x:c>
      <x:c r="K20" s="11" t="s">
        <x:v>248</x:v>
      </x:c>
      <x:c r="L20" s="114">
        <x:v>4333</x:v>
      </x:c>
      <x:c r="M20" s="115">
        <x:v>47663000</x:v>
      </x:c>
    </x:row>
    <x:row r="21" spans="2:13">
      <x:c r="B21" s="197" t="s">
        <x:v>20</x:v>
      </x:c>
      <x:c r="C21" s="197"/>
      <x:c r="D21" s="197"/>
      <x:c r="E21" s="197"/>
      <x:c r="F21" s="197"/>
      <x:c r="G21" s="34"/>
      <x:c r="H21" s="10" t="s">
        <x:v>183</x:v>
      </x:c>
      <x:c r="I21" s="11" t="s">
        <x:v>147</x:v>
      </x:c>
      <x:c r="J21" s="11" t="s">
        <x:v>255</x:v>
      </x:c>
      <x:c r="K21" s="11" t="s">
        <x:v>114</x:v>
      </x:c>
      <x:c r="L21" s="114">
        <x:v>4609</x:v>
      </x:c>
      <x:c r="M21" s="115">
        <x:v>50699000</x:v>
      </x:c>
    </x:row>
    <x:row r="22" spans="2:13" ht="16.75">
      <x:c r="B22" s="117"/>
      <x:c r="C22" s="154" t="s">
        <x:v>316</x:v>
      </x:c>
      <x:c r="D22" s="155" t="s">
        <x:v>389</x:v>
      </x:c>
      <x:c r="E22" s="117"/>
      <x:c r="F22" s="170">
        <x:f>DAVERAGE(B4:F9,5,C22:D23)</x:f>
        <x:v>600</x:v>
      </x:c>
      <x:c r="G22" s="34"/>
      <x:c r="H22" s="10" t="s">
        <x:v>180</x:v>
      </x:c>
      <x:c r="I22" s="11" t="s">
        <x:v>184</x:v>
      </x:c>
      <x:c r="J22" s="11" t="s">
        <x:v>211</x:v>
      </x:c>
      <x:c r="K22" s="11" t="s">
        <x:v>114</x:v>
      </x:c>
      <x:c r="L22" s="114">
        <x:v>7044</x:v>
      </x:c>
      <x:c r="M22" s="115">
        <x:v>77484000</x:v>
      </x:c>
    </x:row>
    <x:row r="23" spans="2:13">
      <x:c r="B23" s="117"/>
      <x:c r="C23" s="158" t="s">
        <x:v>333</x:v>
      </x:c>
      <x:c r="D23" s="159" t="s">
        <x:v>437</x:v>
      </x:c>
      <x:c r="E23" s="117"/>
      <x:c r="F23" s="117"/>
      <x:c r="G23" s="34"/>
      <x:c r="H23" s="10" t="s">
        <x:v>139</x:v>
      </x:c>
      <x:c r="I23" s="11" t="s">
        <x:v>161</x:v>
      </x:c>
      <x:c r="J23" s="11" t="s">
        <x:v>219</x:v>
      </x:c>
      <x:c r="K23" s="11" t="s">
        <x:v>114</x:v>
      </x:c>
      <x:c r="L23" s="114">
        <x:v>5717</x:v>
      </x:c>
      <x:c r="M23" s="115">
        <x:v>62887000</x:v>
      </x:c>
    </x:row>
    <x:row r="24" spans="2:13" ht="16.5" customHeight="1">
      <x:c r="B24" s="183" t="s">
        <x:v>431</x:v>
      </x:c>
      <x:c r="C24" s="183"/>
      <x:c r="D24" s="183"/>
      <x:c r="E24" s="183"/>
      <x:c r="F24" s="183"/>
      <x:c r="G24" s="116"/>
      <x:c r="H24" s="10" t="s">
        <x:v>113</x:v>
      </x:c>
      <x:c r="I24" s="11" t="s">
        <x:v>158</x:v>
      </x:c>
      <x:c r="J24" s="11" t="s">
        <x:v>208</x:v>
      </x:c>
      <x:c r="K24" s="11" t="s">
        <x:v>114</x:v>
      </x:c>
      <x:c r="L24" s="114">
        <x:v>2554</x:v>
      </x:c>
      <x:c r="M24" s="115">
        <x:v>28094000</x:v>
      </x:c>
    </x:row>
    <x:row r="25" spans="2:13" ht="16.5" customHeight="1">
      <x:c r="B25" s="34"/>
      <x:c r="C25" s="151" t="s">
        <x:v>316</x:v>
      </x:c>
      <x:c r="D25" s="34"/>
      <x:c r="E25" s="34"/>
      <x:c r="F25" s="170">
        <x:f>DCOUNTA(B4:F9,1,C25:C26)</x:f>
        <x:v>2</x:v>
      </x:c>
      <x:c r="G25" s="117"/>
      <x:c r="H25" s="10" t="s">
        <x:v>142</x:v>
      </x:c>
      <x:c r="I25" s="11" t="s">
        <x:v>170</x:v>
      </x:c>
      <x:c r="J25" s="11" t="s">
        <x:v>213</x:v>
      </x:c>
      <x:c r="K25" s="11" t="s">
        <x:v>181</x:v>
      </x:c>
      <x:c r="L25" s="114">
        <x:v>5785</x:v>
      </x:c>
      <x:c r="M25" s="115">
        <x:v>63635000</x:v>
      </x:c>
    </x:row>
    <x:row r="26" spans="2:13" ht="16.5" customHeight="1">
      <x:c r="B26" s="34"/>
      <x:c r="C26" s="160" t="s">
        <x:v>210</x:v>
      </x:c>
      <x:c r="D26" s="34"/>
      <x:c r="E26" s="34"/>
      <x:c r="F26" s="34"/>
      <x:c r="G26" s="117"/>
      <x:c r="H26" s="10" t="s">
        <x:v>144</x:v>
      </x:c>
      <x:c r="I26" s="11" t="s">
        <x:v>158</x:v>
      </x:c>
      <x:c r="J26" s="11" t="s">
        <x:v>200</x:v>
      </x:c>
      <x:c r="K26" s="11" t="s">
        <x:v>114</x:v>
      </x:c>
      <x:c r="L26" s="114">
        <x:v>5872</x:v>
      </x:c>
      <x:c r="M26" s="115">
        <x:v>64592000</x:v>
      </x:c>
    </x:row>
    <x:row r="27" spans="2:13" ht="16.5" customHeight="1">
      <x:c r="B27" s="183" t="s">
        <x:v>46</x:v>
      </x:c>
      <x:c r="C27" s="183"/>
      <x:c r="D27" s="183"/>
      <x:c r="E27" s="183"/>
      <x:c r="F27" s="183"/>
      <x:c r="G27" s="117"/>
      <x:c r="H27" s="10" t="s">
        <x:v>154</x:v>
      </x:c>
      <x:c r="I27" s="11" t="s">
        <x:v>147</x:v>
      </x:c>
      <x:c r="J27" s="11" t="s">
        <x:v>214</x:v>
      </x:c>
      <x:c r="K27" s="11" t="s">
        <x:v>114</x:v>
      </x:c>
      <x:c r="L27" s="114">
        <x:v>5856</x:v>
      </x:c>
      <x:c r="M27" s="115">
        <x:v>64416000</x:v>
      </x:c>
    </x:row>
    <x:row r="28" spans="2:13" ht="16.75">
      <x:c r="B28" s="34"/>
      <x:c r="C28" s="154" t="s">
        <x:v>325</x:v>
      </x:c>
      <x:c r="D28" s="155" t="s">
        <x:v>231</x:v>
      </x:c>
      <x:c r="E28" s="34"/>
      <x:c r="F28" s="170">
        <x:f>DCOUNT(B4:F9,3,C28:D30)</x:f>
        <x:v>4</x:v>
      </x:c>
      <x:c r="G28" s="96"/>
      <x:c r="H28" s="10" t="s">
        <x:v>119</x:v>
      </x:c>
      <x:c r="I28" s="11" t="s">
        <x:v>166</x:v>
      </x:c>
      <x:c r="J28" s="11" t="s">
        <x:v>204</x:v>
      </x:c>
      <x:c r="K28" s="11" t="s">
        <x:v>121</x:v>
      </x:c>
      <x:c r="L28" s="114">
        <x:v>3429</x:v>
      </x:c>
      <x:c r="M28" s="115">
        <x:v>37719000</x:v>
      </x:c>
    </x:row>
    <x:row r="29" spans="2:13">
      <x:c r="B29" s="34"/>
      <x:c r="C29" s="156" t="s">
        <x:v>446</x:v>
      </x:c>
      <x:c r="D29" s="157"/>
      <x:c r="E29" s="34"/>
      <x:c r="F29" s="34"/>
      <x:c r="G29" s="34"/>
      <x:c r="H29" s="10" t="s">
        <x:v>146</x:v>
      </x:c>
      <x:c r="I29" s="11" t="s">
        <x:v>170</x:v>
      </x:c>
      <x:c r="J29" s="11" t="s">
        <x:v>221</x:v>
      </x:c>
      <x:c r="K29" s="11" t="s">
        <x:v>248</x:v>
      </x:c>
      <x:c r="L29" s="114">
        <x:v>2422</x:v>
      </x:c>
      <x:c r="M29" s="115">
        <x:v>26642000</x:v>
      </x:c>
    </x:row>
    <x:row r="30" spans="2:13">
      <x:c r="B30" s="34"/>
      <x:c r="C30" s="158"/>
      <x:c r="D30" s="159" t="s">
        <x:v>8</x:v>
      </x:c>
      <x:c r="E30" s="34"/>
      <x:c r="F30" s="34"/>
      <x:c r="G30" s="34"/>
      <x:c r="H30" s="10" t="s">
        <x:v>143</x:v>
      </x:c>
      <x:c r="I30" s="11" t="s">
        <x:v>166</x:v>
      </x:c>
      <x:c r="J30" s="11" t="s">
        <x:v>229</x:v>
      </x:c>
      <x:c r="K30" s="11" t="s">
        <x:v>114</x:v>
      </x:c>
      <x:c r="L30" s="114">
        <x:v>2249</x:v>
      </x:c>
      <x:c r="M30" s="115">
        <x:v>24739000</x:v>
      </x:c>
    </x:row>
    <x:row r="31" spans="2:13">
      <x:c r="B31" s="183" t="s">
        <x:v>48</x:v>
      </x:c>
      <x:c r="C31" s="183"/>
      <x:c r="D31" s="183"/>
      <x:c r="E31" s="183"/>
      <x:c r="F31" s="183"/>
      <x:c r="G31" s="34"/>
      <x:c r="H31" s="10" t="s">
        <x:v>149</x:v>
      </x:c>
      <x:c r="I31" s="11" t="s">
        <x:v>151</x:v>
      </x:c>
      <x:c r="J31" s="11" t="s">
        <x:v>222</x:v>
      </x:c>
      <x:c r="K31" s="11" t="s">
        <x:v>114</x:v>
      </x:c>
      <x:c r="L31" s="114">
        <x:v>6932</x:v>
      </x:c>
      <x:c r="M31" s="115">
        <x:v>76252000</x:v>
      </x:c>
    </x:row>
    <x:row r="32" spans="2:13" ht="16.75">
      <x:c r="B32" s="34"/>
      <x:c r="C32" s="152" t="s">
        <x:v>389</x:v>
      </x:c>
      <x:c r="D32" s="34"/>
      <x:c r="E32" s="34"/>
      <x:c r="F32" s="170">
        <x:f>DMAX(B4:F9,4,C32:C33)</x:f>
        <x:v>75000</x:v>
      </x:c>
      <x:c r="G32" s="96"/>
      <x:c r="H32" s="10" t="s">
        <x:v>168</x:v>
      </x:c>
      <x:c r="I32" s="11" t="s">
        <x:v>166</x:v>
      </x:c>
      <x:c r="J32" s="11" t="s">
        <x:v>212</x:v>
      </x:c>
      <x:c r="K32" s="11" t="s">
        <x:v>248</x:v>
      </x:c>
      <x:c r="L32" s="114">
        <x:v>3070</x:v>
      </x:c>
      <x:c r="M32" s="115">
        <x:v>33770000</x:v>
      </x:c>
    </x:row>
    <x:row r="33" spans="2:13">
      <x:c r="B33" s="34"/>
      <x:c r="C33" s="153" t="s">
        <x:v>443</x:v>
      </x:c>
      <x:c r="D33" s="34"/>
      <x:c r="E33" s="34"/>
      <x:c r="F33" s="34"/>
      <x:c r="G33" s="34"/>
      <x:c r="H33" s="10" t="s">
        <x:v>167</x:v>
      </x:c>
      <x:c r="I33" s="11" t="s">
        <x:v>170</x:v>
      </x:c>
      <x:c r="J33" s="11" t="s">
        <x:v>359</x:v>
      </x:c>
      <x:c r="K33" s="11" t="s">
        <x:v>248</x:v>
      </x:c>
      <x:c r="L33" s="114">
        <x:v>6862</x:v>
      </x:c>
      <x:c r="M33" s="115">
        <x:v>75482000</x:v>
      </x:c>
    </x:row>
    <x:row r="34" spans="2:13">
      <x:c r="B34" s="183" t="s">
        <x:v>47</x:v>
      </x:c>
      <x:c r="C34" s="183"/>
      <x:c r="D34" s="183"/>
      <x:c r="E34" s="183"/>
      <x:c r="F34" s="183"/>
      <x:c r="G34" s="34"/>
      <x:c r="H34" s="10" t="s">
        <x:v>171</x:v>
      </x:c>
      <x:c r="I34" s="11" t="s">
        <x:v>161</x:v>
      </x:c>
      <x:c r="J34" s="11" t="s">
        <x:v>241</x:v>
      </x:c>
      <x:c r="K34" s="11" t="s">
        <x:v>114</x:v>
      </x:c>
      <x:c r="L34" s="114">
        <x:v>3594</x:v>
      </x:c>
      <x:c r="M34" s="115">
        <x:v>39534000</x:v>
      </x:c>
    </x:row>
    <x:row r="35" spans="3:13" ht="16.75">
      <x:c r="C35" s="152" t="s">
        <x:v>389</x:v>
      </x:c>
      <x:c r="F35" s="170">
        <x:f>DMIN(B4:F9,5,C35:C36)</x:f>
        <x:v>200</x:v>
      </x:c>
      <x:c r="G35" s="34"/>
      <x:c r="H35" s="21" t="s">
        <x:v>160</x:v>
      </x:c>
      <x:c r="I35" s="22" t="s">
        <x:v>179</x:v>
      </x:c>
      <x:c r="J35" s="22" t="s">
        <x:v>216</x:v>
      </x:c>
      <x:c r="K35" s="22" t="s">
        <x:v>248</x:v>
      </x:c>
      <x:c r="L35" s="118">
        <x:v>3830</x:v>
      </x:c>
      <x:c r="M35" s="119">
        <x:v>42130000</x:v>
      </x:c>
    </x:row>
    <x:row r="36" spans="3:7">
      <x:c r="C36" s="153" t="s">
        <x:v>443</x:v>
      </x:c>
      <x:c r="G36" s="34"/>
    </x:row>
    <x:row r="37" spans="7:7">
      <x:c r="G37" s="96"/>
    </x:row>
    <x:row r="38" spans="7:7">
      <x:c r="G38" s="34"/>
    </x:row>
    <x:row r="39" spans="7:7">
      <x:c r="G39" s="34"/>
    </x:row>
    <x:row r="40" spans="7:7">
      <x:c r="G40" s="34"/>
    </x:row>
    <x:row r="41" spans="7:7">
      <x:c r="G41" s="96"/>
    </x:row>
  </x:sheetData>
  <x:mergeCells count="12">
    <x:mergeCell ref="B34:F34"/>
    <x:mergeCell ref="B2:C2"/>
    <x:mergeCell ref="D2:F2"/>
    <x:mergeCell ref="H6:I6"/>
    <x:mergeCell ref="H7:I7"/>
    <x:mergeCell ref="B11:F11"/>
    <x:mergeCell ref="B14:F14"/>
    <x:mergeCell ref="B18:F18"/>
    <x:mergeCell ref="B21:F21"/>
    <x:mergeCell ref="B24:F24"/>
    <x:mergeCell ref="B27:F27"/>
    <x:mergeCell ref="B31:F3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1.기본함수</vt:lpstr>
      <vt:lpstr>2.논리함수</vt:lpstr>
      <vt:lpstr>3. 참조함수</vt:lpstr>
      <vt:lpstr>4.날짜와 시간함수</vt:lpstr>
      <vt:lpstr>5.데이터베이스함수</vt:lpstr>
    </vt:vector>
  </ep:TitlesOfParts>
  <ep:TotalTime>164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17</cp:revision>
  <dcterms:created xsi:type="dcterms:W3CDTF">2020-12-31T09:48:00.000</dcterms:created>
  <dcterms:modified xsi:type="dcterms:W3CDTF">2023-05-19T14:36:39.945</dcterms:modified>
  <cp:version>1200.0100.01</cp:version>
</cp:coreProperties>
</file>