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ownloads\컴활2급실기_5일만에 합격하기_버전2.0\5일만에 합격하기_자료집\2일차\"/>
    </mc:Choice>
  </mc:AlternateContent>
  <x:bookViews>
    <x:workbookView xWindow="0" yWindow="0" windowWidth="21345" windowHeight="9960" activeTab="4"/>
  </x:bookViews>
  <x:sheets>
    <x:sheet name="계산작업1" sheetId="1" r:id="rId4"/>
    <x:sheet name="계산작업2" sheetId="2" r:id="rId5"/>
    <x:sheet name="계산작업3" sheetId="3" r:id="rId6"/>
    <x:sheet name="계산작업4" sheetId="4" r:id="rId7"/>
    <x:sheet name="계산작업5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<x:sst xmlns:r="http://schemas.openxmlformats.org/officeDocument/2006/relationships" xmlns:c="http://schemas.openxmlformats.org/drawingml/2006/chart" xmlns:x="http://schemas.openxmlformats.org/spreadsheetml/2006/main" count="822" uniqueCount="464">
  <x:si>
    <x:t>제조국이 한국인 판매량의 합계</x:t>
  </x:si>
  <x:si>
    <x:t>1월 대한민국 아마존 인기 식품</x:t>
  </x:si>
  <x:si>
    <x:t>70점대가 차지하는 비율</x:t>
  </x:si>
  <x:si>
    <x:t>[표3] 봉사활동참여횟수</x:t>
  </x:si>
  <x:si>
    <x:t>GIPOONG-002</x:t>
  </x:si>
  <x:si>
    <x:t>KPOP-005</x:t>
  </x:si>
  <x:si>
    <x:t>GIPOONG-006</x:t>
  </x:si>
  <x:si>
    <x:t>GIPOONG-005</x:t>
  </x:si>
  <x:si>
    <x:t>KPOP-009</x:t>
  </x:si>
  <x:si>
    <x:t>KPOP-008</x:t>
  </x:si>
  <x:si>
    <x:t>GIPOONG-003</x:t>
  </x:si>
  <x:si>
    <x:t>KPOP-007</x:t>
  </x:si>
  <x:si>
    <x:t>KPOP-002</x:t>
  </x:si>
  <x:si>
    <x:t>KPOP-004</x:t>
  </x:si>
  <x:si>
    <x:t>KPOP-003</x:t>
  </x:si>
  <x:si>
    <x:t>GIPOONG-001</x:t>
  </x:si>
  <x:si>
    <x:t>KPOP-006</x:t>
  </x:si>
  <x:si>
    <x:t>GIPOONG-004</x:t>
  </x:si>
  <x:si>
    <x:t>이름</x:t>
  </x:si>
  <x:si>
    <x:t>엑셀</x:t>
  </x:si>
  <x:si>
    <x:t>워드</x:t>
  </x:si>
  <x:si>
    <x:t>원*은</x:t>
  </x:si>
  <x:si>
    <x:t>단가</x:t>
  </x:si>
  <x:si>
    <x:t>박*선</x:t>
  </x:si>
  <x:si>
    <x:t>홍*수</x:t>
  </x:si>
  <x:si>
    <x:t>이*인</x:t>
  </x:si>
  <x:si>
    <x:t>홍*기</x:t>
  </x:si>
  <x:si>
    <x:t>점수</x:t>
  </x:si>
  <x:si>
    <x:t>단위</x:t>
  </x:si>
  <x:si>
    <x:t>민*정</x:t>
  </x:si>
  <x:si>
    <x:t>판매액</x:t>
  </x:si>
  <x:si>
    <x:t>과체중</x:t>
  </x:si>
  <x:si>
    <x:t>판정</x:t>
  </x:si>
  <x:si>
    <x:t>김신애</x:t>
  </x:si>
  <x:si>
    <x:t>상품명</x:t>
  </x:si>
  <x:si>
    <x:t>일본</x:t>
  </x:si>
  <x:si>
    <x:t>최*규</x:t>
  </x:si>
  <x:si>
    <x:t>중국</x:t>
  </x:si>
  <x:si>
    <x:t>고추장</x:t>
  </x:si>
  <x:si>
    <x:t>태국</x:t>
  </x:si>
  <x:si>
    <x:t>미국</x:t>
  </x:si>
  <x:si>
    <x:t>평가</x:t>
  </x:si>
  <x:si>
    <x:t>김치</x:t>
  </x:si>
  <x:si>
    <x:t>박하늘</x:t>
  </x:si>
  <x:si>
    <x:t>정상</x:t>
  </x:si>
  <x:si>
    <x:t>김은지</x:t>
  </x:si>
  <x:si>
    <x:t>김송희</x:t>
  </x:si>
  <x:si>
    <x:t>나이</x:t>
  </x:si>
  <x:si>
    <x:t>김*광</x:t>
  </x:si>
  <x:si>
    <x:t>사번</x:t>
  </x:si>
  <x:si>
    <x:t>액세스</x:t>
  </x:si>
  <x:si>
    <x:t>김*학</x:t>
  </x:si>
  <x:si>
    <x:t>수량</x:t>
  </x:si>
  <x:si>
    <x:t>최*희</x:t>
  </x:si>
  <x:si>
    <x:t>유희열</x:t>
  </x:si>
  <x:si>
    <x:t>안수현</x:t>
  </x:si>
  <x:si>
    <x:t>서울</x:t>
  </x:si>
  <x:si>
    <x:t>합계</x:t>
  </x:si>
  <x:si>
    <x:t>저체중</x:t>
  </x:si>
  <x:si>
    <x:t>김대훈</x:t>
  </x:si>
  <x:si>
    <x:t>박준희</x:t>
  </x:si>
  <x:si>
    <x:t>30봉</x:t>
  </x:si>
  <x:si>
    <x:t>송수헌</x:t>
  </x:si>
  <x:si>
    <x:t>라면</x:t>
  </x:si>
  <x:si>
    <x:t>떡볶이</x:t>
  </x:si>
  <x:si>
    <x:t>번호</x:t>
  </x:si>
  <x:si>
    <x:t>이미희</x:t>
  </x:si>
  <x:si>
    <x:t>지역</x:t>
  </x:si>
  <x:si>
    <x:t>김지수</x:t>
  </x:si>
  <x:si>
    <x:t>성남</x:t>
  </x:si>
  <x:si>
    <x:t>결과</x:t>
  </x:si>
  <x:si>
    <x:t>김이나</x:t>
  </x:si>
  <x:si>
    <x:t>이승운</x:t>
  </x:si>
  <x:si>
    <x:t>한진희</x:t>
  </x:si>
  <x:si>
    <x:t>김세인</x:t>
  </x:si>
  <x:si>
    <x:t>이정호</x:t>
  </x:si>
  <x:si>
    <x:t>이민우</x:t>
  </x:si>
  <x:si>
    <x:t>이벙현</x:t>
  </x:si>
  <x:si>
    <x:t>최승희</x:t>
  </x:si>
  <x:si>
    <x:t>베트남</x:t>
  </x:si>
  <x:si>
    <x:t>호주</x:t>
  </x:si>
  <x:si>
    <x:t>이숭기</x:t>
  </x:si>
  <x:si>
    <x:t>비만</x:t>
  </x:si>
  <x:si>
    <x:t>박병재</x:t>
  </x:si>
  <x:si>
    <x:t>김유진</x:t>
  </x:si>
  <x:si>
    <x:t>박시우</x:t>
  </x:si>
  <x:si>
    <x:t>캐딜락</x:t>
  </x:si>
  <x:si>
    <x:t>최현주</x:t>
  </x:si>
  <x:si>
    <x:t>동해</x:t>
  </x:si>
  <x:si>
    <x:t>평창</x:t>
  </x:si>
  <x:si>
    <x:t>최고은</x:t>
  </x:si>
  <x:si>
    <x:t>평균</x:t>
  </x:si>
  <x:si>
    <x:t>최영식</x:t>
  </x:si>
  <x:si>
    <x:t>이몽룡</x:t>
  </x:si>
  <x:si>
    <x:t>포항</x:t>
  </x:si>
  <x:si>
    <x:t>김상진</x:t>
  </x:si>
  <x:si>
    <x:t>한지영</x:t>
  </x:si>
  <x:si>
    <x:t>성명</x:t>
  </x:si>
  <x:si>
    <x:t>송성수</x:t>
  </x:si>
  <x:si>
    <x:t>김상옥</x:t>
  </x:si>
  <x:si>
    <x:t>대전</x:t>
  </x:si>
  <x:si>
    <x:t>유지은</x:t>
  </x:si>
  <x:si>
    <x:t>부산</x:t>
  </x:si>
  <x:si>
    <x:t>날짜</x:t>
  </x:si>
  <x:si>
    <x:t>등급</x:t>
  </x:si>
  <x:si>
    <x:t>방문</x:t>
  </x:si>
  <x:si>
    <x:t>학교</x:t>
  </x:si>
  <x:si>
    <x:t>홍길동</x:t>
  </x:si>
  <x:si>
    <x:t>전지연</x:t>
  </x:si>
  <x:si>
    <x:t>이영호</x:t>
  </x:si>
  <x:si>
    <x:t>렉서스</x:t>
  </x:si>
  <x:si>
    <x:t>배구</x:t>
  </x:si>
  <x:si>
    <x:t>이지원</x:t>
  </x:si>
  <x:si>
    <x:t xml:space="preserve">   </x:t>
  </x:si>
  <x:si>
    <x:t>탁구</x:t>
  </x:si>
  <x:si>
    <x:t>원주</x:t>
  </x:si>
  <x:si>
    <x:t>목포</x:t>
  </x:si>
  <x:si>
    <x:t>강릉</x:t>
  </x:si>
  <x:si>
    <x:t>임샛별</x:t>
  </x:si>
  <x:si>
    <x:t>CNY</x:t>
  </x:si>
  <x:si>
    <x:t>순위</x:t>
  </x:si>
  <x:si>
    <x:t>농구</x:t>
  </x:si>
  <x:si>
    <x:t>성춘향</x:t>
  </x:si>
  <x:si>
    <x:t>상공고</x:t>
  </x:si>
  <x:si>
    <x:t>홍콩</x:t>
  </x:si>
  <x:si>
    <x:t>영국</x:t>
  </x:si>
  <x:si>
    <x:t>임소운</x:t>
  </x:si>
  <x:si>
    <x:t>김준호</x:t>
  </x:si>
  <x:si>
    <x:t>토요타</x:t>
  </x:si>
  <x:si>
    <x:t>CAD</x:t>
  </x:si>
  <x:si>
    <x:t>김말자</x:t>
  </x:si>
  <x:si>
    <x:t>한상훈</x:t>
  </x:si>
  <x:si>
    <x:t>강변고</x:t>
  </x:si>
  <x:si>
    <x:t>양탄자</x:t>
  </x:si>
  <x:si>
    <x:t>야구</x:t>
  </x:si>
  <x:si>
    <x:t>JPY</x:t>
  </x:si>
  <x:si>
    <x:t>시드니</x:t>
  </x:si>
  <x:si>
    <x:t>관람표</x:t>
  </x:si>
  <x:si>
    <x:t>족구</x:t>
  </x:si>
  <x:si>
    <x:t>우승</x:t>
  </x:si>
  <x:si>
    <x:t>김귀순</x:t>
  </x:si>
  <x:si>
    <x:t>EUR</x:t>
  </x:si>
  <x:si>
    <x:t>CHF</x:t>
  </x:si>
  <x:si>
    <x:t>상세</x:t>
  </x:si>
  <x:si>
    <x:t>대한고</x:t>
  </x:si>
  <x:si>
    <x:t>고혜원</x:t>
  </x:si>
  <x:si>
    <x:t>ID</x:t>
  </x:si>
  <x:si>
    <x:t>유재식</x:t>
  </x:si>
  <x:si>
    <x:t>대치고</x:t>
  </x:si>
  <x:si>
    <x:t>요금</x:t>
  </x:si>
  <x:si>
    <x:t>직급</x:t>
  </x:si>
  <x:si>
    <x:t>AUD</x:t>
  </x:si>
  <x:si>
    <x:t>스위스</x:t>
  </x:si>
  <x:si>
    <x:t>숙박</x:t>
  </x:si>
  <x:si>
    <x:t>동부A</x:t>
  </x:si>
  <x:si>
    <x:t>입사일</x:t>
  </x:si>
  <x:si>
    <x:t>환율</x:t>
  </x:si>
  <x:si>
    <x:t>과장</x:t>
  </x:si>
  <x:si>
    <x:t>유럽</x:t>
  </x:si>
  <x:si>
    <x:t>멜버른</x:t>
  </x:si>
  <x:si>
    <x:t>포도주</x:t>
  </x:si>
  <x:si>
    <x:t>사원명</x:t>
  </x:si>
  <x:si>
    <x:t>박물관</x:t>
  </x:si>
  <x:si>
    <x:t>동부</x:t>
  </x:si>
  <x:si>
    <x:t>서부A</x:t>
  </x:si>
  <x:si>
    <x:t>GBP</x:t>
  </x:si>
  <x:si>
    <x:t>크루즈</x:t>
  </x:si>
  <x:si>
    <x:t>통화명</x:t>
  </x:si>
  <x:si>
    <x:t>여</x:t>
  </x:si>
  <x:si>
    <x:t>제조국</x:t>
  </x:si>
  <x:si>
    <x:t>서부</x:t>
  </x:si>
  <x:si>
    <x:t>남원</x:t>
  </x:si>
  <x:si>
    <x:t>카페</x:t>
  </x:si>
  <x:si>
    <x:t>시험장</x:t>
  </x:si>
  <x:si>
    <x:t>HKD</x:t>
  </x:si>
  <x:si>
    <x:t>손정란</x:t>
  </x:si>
  <x:si>
    <x:t>사원</x:t>
  </x:si>
  <x:si>
    <x:t>USD</x:t>
  </x:si>
  <x:si>
    <x:t>캐나다</x:t>
  </x:si>
  <x:si>
    <x:t>김한국</x:t>
  </x:si>
  <x:si>
    <x:t>국가</x:t>
  </x:si>
  <x:si>
    <x:t>부장</x:t>
  </x:si>
  <x:si>
    <x:t>담당자</x:t>
  </x:si>
  <x:si>
    <x:t>조병철</x:t>
  </x:si>
  <x:si>
    <x:t>성과급</x:t>
  </x:si>
  <x:si>
    <x:t>곽복규</x:t>
  </x:si>
  <x:si>
    <x:t>판매량</x:t>
  </x:si>
  <x:si>
    <x:t>PR</x:t>
  </x:si>
  <x:si>
    <x:t>함문주</x:t>
  </x:si>
  <x:si>
    <x:t>김대한</x:t>
  </x:si>
  <x:si>
    <x:t>구분</x:t>
  </x:si>
  <x:si>
    <x:t>한성권</x:t>
  </x:si>
  <x:si>
    <x:t>정일환</x:t>
  </x:si>
  <x:si>
    <x:t>남</x:t>
  </x:si>
  <x:si>
    <x:t>서부B</x:t>
  </x:si>
  <x:si>
    <x:t>김익래</x:t>
  </x:si>
  <x:si>
    <x:t>근평점</x:t>
  </x:si>
  <x:si>
    <x:t>동부B</x:t>
  </x:si>
  <x:si>
    <x:t>춘천</x:t>
  </x:si>
  <x:si>
    <x:t>이봉숙</x:t>
  </x:si>
  <x:si>
    <x:t>경주</x:t>
  </x:si>
  <x:si>
    <x:t>도서명</x:t>
  </x:si>
  <x:si>
    <x:t>나순주</x:t>
  </x:si>
  <x:si>
    <x:t>곽선자</x:t>
  </x:si>
  <x:si>
    <x:t>신은희</x:t>
  </x:si>
  <x:si>
    <x:t>한국</x:t>
  </x:si>
  <x:si>
    <x:t>회원가</x:t>
  </x:si>
  <x:si>
    <x:t>대리</x:t>
  </x:si>
  <x:si>
    <x:t>김우영</x:t>
  </x:si>
  <x:si>
    <x:t>성별</x:t>
  </x:si>
  <x:si>
    <x:t>박미숙</x:t>
  </x:si>
  <x:si>
    <x:t>박재석</x:t>
  </x:si>
  <x:si>
    <x:t>MA</x:t>
  </x:si>
  <x:si>
    <x:t>전주</x:t>
  </x:si>
  <x:si>
    <x:t>김석환</x:t>
  </x:si>
  <x:si>
    <x:t>유재천</x:t>
  </x:si>
  <x:si>
    <x:t>강경순</x:t>
  </x:si>
  <x:si>
    <x:t>이은주</x:t>
  </x:si>
  <x:si>
    <x:t>김금선</x:t>
  </x:si>
  <x:si>
    <x:t>김상덕</x:t>
  </x:si>
  <x:si>
    <x:t>일반가</x:t>
  </x:si>
  <x:si>
    <x:t>이일선</x:t>
  </x:si>
  <x:si>
    <x:t>반납일</x:t>
  </x:si>
  <x:si>
    <x:t>김동철</x:t>
  </x:si>
  <x:si>
    <x:t>곽영애</x:t>
  </x:si>
  <x:si>
    <x:t>김억기</x:t>
  </x:si>
  <x:si>
    <x:t>아몬드</x:t>
  </x:si>
  <x:si>
    <x:t>MC</x:t>
  </x:si>
  <x:si>
    <x:t>춘천고</x:t>
  </x:si>
  <x:si>
    <x:t>종목</x:t>
  </x:si>
  <x:si>
    <x:t>강원고</x:t>
  </x:si>
  <x:si>
    <x:t>대구</x:t>
  </x:si>
  <x:si>
    <x:t>회원</x:t>
  </x:si>
  <x:si>
    <x:t>C등급</x:t>
  </x:si>
  <x:si>
    <x:t>직위</x:t>
  </x:si>
  <x:si>
    <x:t>초밥</x:t>
  </x:si>
  <x:si>
    <x:t>건포도</x:t>
  </x:si>
  <x:si>
    <x:t>라순주</x:t>
  </x:si>
  <x:si>
    <x:t>김병래</x:t>
  </x:si>
  <x:si>
    <x:t>햄버거</x:t>
  </x:si>
  <x:si>
    <x:t>A등급</x:t>
  </x:si>
  <x:si>
    <x:t>추호순</x:t>
  </x:si>
  <x:si>
    <x:t>한순희</x:t>
  </x:si>
  <x:si>
    <x:t>김숙자</x:t>
  </x:si>
  <x:si>
    <x:t>제품</x:t>
  </x:si>
  <x:si>
    <x:t>대여일</x:t>
  </x:si>
  <x:si>
    <x:t>B등급</x:t>
  </x:si>
  <x:si>
    <x:t>부서</x:t>
  </x:si>
  <x:si>
    <x:t/>
  </x:si>
  <x:si>
    <x:t>은</x:t>
  </x:si>
  <x:si>
    <x:t>삼겹살</x:t>
  </x:si>
  <x:si>
    <x:t>도착</x:t>
  </x:si>
  <x:si>
    <x:t>성수고</x:t>
  </x:si>
  <x:si>
    <x:t>출발지</x:t>
  </x:si>
  <x:si>
    <x:t>팀명</x:t>
  </x:si>
  <x:si>
    <x:t>주경미</x:t>
  </x:si>
  <x:si>
    <x:t>불합격</x:t>
  </x:si>
  <x:si>
    <x:t>조영관</x:t>
  </x:si>
  <x:si>
    <x:t>합격</x:t>
  </x:si>
  <x:si>
    <x:t>곽봉규</x:t>
  </x:si>
  <x:si>
    <x:t>동</x:t>
  </x:si>
  <x:si>
    <x:t>금</x:t>
  </x:si>
  <x:si>
    <x:t>승진</x:t>
  </x:si>
  <x:si>
    <x:t>도착지</x:t>
  </x:si>
  <x:si>
    <x:t>2명</x:t>
  </x:si>
  <x:si>
    <x:t>돈까스</x:t>
  </x:si>
  <x:si>
    <x:t>인사팀</x:t>
  </x:si>
  <x:si>
    <x:t>출발</x:t>
  </x:si>
  <x:si>
    <x:t>생산팀</x:t>
  </x:si>
  <x:si>
    <x:t>전세진</x:t>
  </x:si>
  <x:si>
    <x:t>치킨</x:t>
  </x:si>
  <x:si>
    <x:t>총무팀</x:t>
  </x:si>
  <x:si>
    <x:t>우동</x:t>
  </x:si>
  <x:si>
    <x:t>SU-생산-35</x:t>
  </x:si>
  <x:si>
    <x:t>MC-인사-05</x:t>
  </x:si>
  <x:si>
    <x:t>SU-총무-19</x:t>
  </x:si>
  <x:si>
    <x:t>KMA-생산-26</x:t>
  </x:si>
  <x:si>
    <x:t>MC-인사-15</x:t>
  </x:si>
  <x:si>
    <x:t>SU-총무-15</x:t>
  </x:si>
  <x:si>
    <x:t>KMA-생산-20</x:t>
  </x:si>
  <x:si>
    <x:t>MC-인사-23</x:t>
  </x:si>
  <x:si>
    <x:t>KMA-생산-36</x:t>
  </x:si>
  <x:si>
    <x:t>LK-014-F</x:t>
  </x:si>
  <x:si>
    <x:t>춘천 시외버스 시간표</x:t>
  </x:si>
  <x:si>
    <x:t>45-015-S</x:t>
  </x:si>
  <x:si>
    <x:t>KPOP-001</x:t>
  </x:si>
  <x:si>
    <x:t>BC-017-S</x:t>
  </x:si>
  <x:si>
    <x:t>BMI(신체질량지수)</x:t>
  </x:si>
  <x:si>
    <x:t>AK-010-A</x:t>
  </x:si>
  <x:si>
    <x:t>기풍반 1학기 점수</x:t>
  </x:si>
  <x:si>
    <x:t>KJ-013-N</x:t>
  </x:si>
  <x:si>
    <x:t>ER-016-F</x:t>
  </x:si>
  <x:si>
    <x:t>BS-012-G</x:t>
  </x:si>
  <x:si>
    <x:t>SD-011-N</x:t>
  </x:si>
  <x:si>
    <x:t>MK-018-D</x:t>
  </x:si>
  <x:si>
    <x:t>GIPOONG-007</x:t>
  </x:si>
  <x:si>
    <x:t>19-A56E27</x:t>
  </x:si>
  <x:si>
    <x:t>18-D05E14</x:t>
  </x:si>
  <x:si>
    <x:t>17-B05C16</x:t>
  </x:si>
  <x:si>
    <x:t>GIPOONG-008</x:t>
  </x:si>
  <x:si>
    <x:t>17-D03E15</x:t>
  </x:si>
  <x:si>
    <x:t>오십에 읽는 논어</x:t>
  </x:si>
  <x:si>
    <x:t>19-B51C33</x:t>
  </x:si>
  <x:si>
    <x:t>GIPOONG-009</x:t>
  </x:si>
  <x:si>
    <x:t>20-B21D22</x:t>
  </x:si>
  <x:si>
    <x:t>18-A25C23</x:t>
  </x:si>
  <x:si>
    <x:t>봉제인형 살인사건</x:t>
  </x:si>
  <x:si>
    <x:t>19-D33E44</x:t>
  </x:si>
  <x:si>
    <x:t>18-B21E27</x:t>
  </x:si>
  <x:si>
    <x:t>3번째로 많은 요금을 내는 사람의 이름</x:t>
  </x:si>
  <x:si>
    <x:t>1/25</x:t>
  </x:si>
  <x:si>
    <x:t>2/14</x:t>
  </x:si>
  <x:si>
    <x:t>1/12</x:t>
  </x:si>
  <x:si>
    <x:t>2/11</x:t>
  </x:si>
  <x:si>
    <x:t>1/31</x:t>
  </x:si>
  <x:si>
    <x:t>1/10</x:t>
  </x:si>
  <x:si>
    <x:t>2/24</x:t>
  </x:si>
  <x:si>
    <x:t>버스요금</x:t>
  </x:si>
  <x:si>
    <x:t>몸무게(Kg)</x:t>
  </x:si>
  <x:si>
    <x:t>2019년</x:t>
  </x:si>
  <x:si>
    <x:t>수출나라</x:t>
  </x:si>
  <x:si>
    <x:t>시험과목</x:t>
  </x:si>
  <x:si>
    <x:t>키(Cm)</x:t>
  </x:si>
  <x:si>
    <x:t>도착시간</x:t>
  </x:si>
  <x:si>
    <x:t>파워포인트</x:t>
  </x:si>
  <x:si>
    <x:t>10kg</x:t>
  </x:si>
  <x:si>
    <x:t>[단가표]</x:t>
  </x:si>
  <x:si>
    <x:t>출발시간</x:t>
  </x:si>
  <x:si>
    <x:t>비만도계산법</x:t>
  </x:si>
  <x:si>
    <x:t>[표1]</x:t>
  </x:si>
  <x:si>
    <x:t>14kg</x:t>
  </x:si>
  <x:si>
    <x:t>2020년</x:t>
  </x:si>
  <x:si>
    <x:t>2차점수</x:t>
  </x:si>
  <x:si>
    <x:t>시험날짜</x:t>
  </x:si>
  <x:si>
    <x:t>1차점수</x:t>
  </x:si>
  <x:si>
    <x:t>쌍용자동차</x:t>
  </x:si>
  <x:si>
    <x:t>호주통화</x:t>
  </x:si>
  <x:si>
    <x:t>현대자동차</x:t>
  </x:si>
  <x:si>
    <x:t>KI-991</x:t>
  </x:si>
  <x:si>
    <x:t>지출(원)</x:t>
  </x:si>
  <x:si>
    <x:t>KI-984</x:t>
  </x:si>
  <x:si>
    <x:t>브리즈번</x:t>
  </x:si>
  <x:si>
    <x:t>납입날짜</x:t>
  </x:si>
  <x:si>
    <x:t>기아자동차</x:t>
  </x:si>
  <x:si>
    <x:t>주행기록</x:t>
  </x:si>
  <x:si>
    <x:t>KI-989</x:t>
  </x:si>
  <x:si>
    <x:t>KI-986</x:t>
  </x:si>
  <x:si>
    <x:t>배드민턴</x:t>
  </x:si>
  <x:si>
    <x:t>[등급표]</x:t>
  </x:si>
  <x:si>
    <x:t>KI-985</x:t>
  </x:si>
  <x:si>
    <x:t>우승횟수</x:t>
  </x:si>
  <x:si>
    <x:t>KI-992</x:t>
  </x:si>
  <x:si>
    <x:t>KI-990</x:t>
  </x:si>
  <x:si>
    <x:t>[환율표]</x:t>
  </x:si>
  <x:si>
    <x:t>레스토랑</x:t>
  </x:si>
  <x:si>
    <x:t xml:space="preserve">작성일 : </x:t>
  </x:si>
  <x:si>
    <x:t>601g</x:t>
  </x:si>
  <x:si>
    <x:t>줄다리기</x:t>
  </x:si>
  <x:si>
    <x:t>[결과표]</x:t>
  </x:si>
  <x:si>
    <x:t>경기 종목</x:t>
  </x:si>
  <x:si>
    <x:t>중간고사</x:t>
  </x:si>
  <x:si>
    <x:t>한국지엠</x:t>
  </x:si>
  <x:si>
    <x:t>KI-988</x:t>
  </x:si>
  <x:si>
    <x:t>KI-987</x:t>
  </x:si>
  <x:si>
    <x:t>골드코스트</x:t>
  </x:si>
  <x:si>
    <x:t>100m</x:t>
  </x:si>
  <x:si>
    <x:t>GP_007</x:t>
  </x:si>
  <x:si>
    <x:t>매출금액</x:t>
  </x:si>
  <x:si>
    <x:t>2차시험</x:t>
  </x:si>
  <x:si>
    <x:t>GP_003</x:t>
  </x:si>
  <x:si>
    <x:t>A002</x:t>
  </x:si>
  <x:si>
    <x:t>B001</x:t>
  </x:si>
  <x:si>
    <x:t>국립공원</x:t>
  </x:si>
  <x:si>
    <x:t>A005</x:t>
  </x:si>
  <x:si>
    <x:t>접수지역</x:t>
  </x:si>
  <x:si>
    <x:t>생년월일</x:t>
  </x:si>
  <x:si>
    <x:t>기말고사</x:t>
  </x:si>
  <x:si>
    <x:t>사원번호</x:t>
  </x:si>
  <x:si>
    <x:t>GP_001</x:t>
  </x:si>
  <x:si>
    <x:t>시험장소</x:t>
  </x:si>
  <x:si>
    <x:t>A004</x:t>
  </x:si>
  <x:si>
    <x:t>[시험장소]</x:t>
  </x:si>
  <x:si>
    <x:t>1차시험</x:t>
  </x:si>
  <x:si>
    <x:t>GP_006</x:t>
  </x:si>
  <x:si>
    <x:t>B003</x:t>
  </x:si>
  <x:si>
    <x:t>접수번호</x:t>
  </x:si>
  <x:si>
    <x:t>A003</x:t>
  </x:si>
  <x:si>
    <x:t>제품판매수</x:t>
  </x:si>
  <x:si>
    <x:t>오늘날짜 :</x:t>
  </x:si>
  <x:si>
    <x:t>작성일자 :</x:t>
  </x:si>
  <x:si>
    <x:t>B005</x:t>
  </x:si>
  <x:si>
    <x:t>B002</x:t>
  </x:si>
  <x:si>
    <x:t>B004</x:t>
  </x:si>
  <x:si>
    <x:t>GP_002</x:t>
  </x:si>
  <x:si>
    <x:t>GP_004</x:t>
  </x:si>
  <x:si>
    <x:t>GP_005</x:t>
  </x:si>
  <x:si>
    <x:t>사원코드</x:t>
  </x:si>
  <x:si>
    <x:t>A001</x:t>
  </x:si>
  <x:si>
    <x:t>[가격표]</x:t>
  </x:si>
  <x:si>
    <x:t>SA-003</x:t>
  </x:si>
  <x:si>
    <x:t>PR-001</x:t>
  </x:si>
  <x:si>
    <x:t>MA-003</x:t>
  </x:si>
  <x:si>
    <x:t>GP_008</x:t>
  </x:si>
  <x:si>
    <x:t>SA-004</x:t>
  </x:si>
  <x:si>
    <x:t>SA-002</x:t>
  </x:si>
  <x:si>
    <x:t>MA-002</x:t>
  </x:si>
  <x:si>
    <x:t>돈이 심리학</x:t>
  </x:si>
  <x:si>
    <x:t>GP_010</x:t>
  </x:si>
  <x:si>
    <x:t>PR-002</x:t>
  </x:si>
  <x:si>
    <x:t>오은영이 화해</x:t>
  </x:si>
  <x:si>
    <x:t>판매금액</x:t>
  </x:si>
  <x:si>
    <x:t>고요할수록</x:t>
  </x:si>
  <x:si>
    <x:t>지역번호</x:t>
  </x:si>
  <x:si>
    <x:t>[결과]</x:t>
  </x:si>
  <x:si>
    <x:t>D002</x:t>
  </x:si>
  <x:si>
    <x:t>PR-003</x:t>
  </x:si>
  <x:si>
    <x:t>SA-001</x:t>
  </x:si>
  <x:si>
    <x:t>[배달요금]</x:t>
  </x:si>
  <x:si>
    <x:t>MC-002</x:t>
  </x:si>
  <x:si>
    <x:t>대여수량</x:t>
  </x:si>
  <x:si>
    <x:t>여행의 이유</x:t>
  </x:si>
  <x:si>
    <x:t>D001</x:t>
  </x:si>
  <x:si>
    <x:t>회원번호</x:t>
  </x:si>
  <x:si>
    <x:t>MC-001</x:t>
  </x:si>
  <x:si>
    <x:t>승진접수번호</x:t>
  </x:si>
  <x:si>
    <x:t>S001</x:t>
  </x:si>
  <x:si>
    <x:t>MA-001</x:t>
  </x:si>
  <x:si>
    <x:t>대여기간</x:t>
  </x:si>
  <x:si>
    <x:t>미적분의 쓸모</x:t>
  </x:si>
  <x:si>
    <x:t>GP_009</x:t>
  </x:si>
  <x:si>
    <x:t>A-002</x:t>
  </x:si>
  <x:si>
    <x:t>인사고과</x:t>
  </x:si>
  <x:si>
    <x:t>[표3]</x:t>
  </x:si>
  <x:si>
    <x:t>A-009</x:t>
  </x:si>
  <x:si>
    <x:t>등록번호</x:t>
  </x:si>
  <x:si>
    <x:t>SA-005</x:t>
  </x:si>
  <x:si>
    <x:t>A-008</x:t>
  </x:si>
  <x:si>
    <x:t>[표5]</x:t>
  </x:si>
  <x:si>
    <x:t>배달요금</x:t>
  </x:si>
  <x:si>
    <x:t>A-007</x:t>
  </x:si>
  <x:si>
    <x:t>A-006</x:t>
  </x:si>
  <x:si>
    <x:t>A-005</x:t>
  </x:si>
  <x:si>
    <x:t>A-004</x:t>
  </x:si>
  <x:si>
    <x:t>A-003</x:t>
  </x:si>
  <x:si>
    <x:t>[표2]</x:t>
  </x:si>
  <x:si>
    <x:t>[등급]</x:t>
  </x:si>
  <x:si>
    <x:t>[성과급]</x:t>
  </x:si>
  <x:si>
    <x:t>[표4]</x:t>
  </x:si>
  <x:si>
    <x:t>SA-007</x:t>
  </x:si>
  <x:si>
    <x:t>SA-008</x:t>
  </x:si>
  <x:si>
    <x:t>SA-006</x:t>
  </x:si>
  <x:si>
    <x:t>SA-009</x:t>
  </x:si>
  <x:si>
    <x:t>A-001</x:t>
  </x:si>
  <x:si>
    <x:t>중간고사와 기말고사가 모두 3위 이내인 개수</x:t>
  </x:si>
  <x:si>
    <x:t>인사</x:t>
  </x:si>
  <x:si>
    <x:t>청소년</x:t>
  </x:si>
  <x:si>
    <x:t>20대</x:t>
  </x:si>
  <x:si>
    <x:t>생산</x:t>
  </x:si>
  <x:si>
    <x:t>총무</x:t>
  </x:si>
  <x:si>
    <x:t>2/4</x:t>
  </x:si>
  <x:si>
    <x:t>2/7</x:t>
  </x:si>
  <x:si>
    <x:t>★</x:t>
  </x:si>
  <x:si>
    <x:t>☆</x:t>
  </x:si>
  <x:si>
    <x:t>달러구트 꿈 백화점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</x:si>
</x:sst>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1">
    <x:numFmt numFmtId="164" formatCode="#,##0&quot;원&quot;"/>
    <x:numFmt numFmtId="165" formatCode="[$-409]d&quot;-&quot;mmm&quot;-&quot;yy;@"/>
    <x:numFmt numFmtId="166" formatCode="0.0_ "/>
    <x:numFmt numFmtId="167" formatCode="0_ "/>
    <x:numFmt numFmtId="168" formatCode="h:mm;@"/>
    <x:numFmt numFmtId="169" formatCode="General&quot;회&quot;"/>
    <x:numFmt numFmtId="170" formatCode="General&quot;회&quot;&quot;이&quot;&quot;상&quot;"/>
    <x:numFmt numFmtId="171" formatCode="_-* #,##0.00_-;\-* #,##0.00_-;_-* &quot;-&quot;_-;_-@_-"/>
    <x:numFmt numFmtId="172" formatCode="0&quot;위&quot;&quot;부&quot;&quot;터&quot;"/>
    <x:numFmt numFmtId="173" formatCode="0&quot;위&quot;&quot;까&quot;&quot;지&quot;"/>
    <x:numFmt numFmtId="174" formatCode="General\~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5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</x:cellStyleXfs>
  <x:cellXfs count="73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right" vertical="center"/>
        </x:xf>
      </mc:Fallback>
    </mc:AlternateContent>
    <x:xf numFmtId="41" fontId="0" fillId="0" borderId="1" xfId="2" applyNumberFormat="1" applyFont="1" applyBorder="1">
      <x:alignment horizontal="general" vertical="center"/>
    </x:xf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7" fillId="0" borderId="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1" xfId="0" applyNumberFormat="1" applyBorder="1" applyAlignment="1">
          <x:alignment horizontal="center" vertical="center"/>
        </x:xf>
      </mc:Fallback>
    </mc:AlternateContent>
    <x:xf numFmtId="171" fontId="0" fillId="0" borderId="1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x:xf numFmtId="1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>
          <x:alignment horizontal="center" vertical="center" wrapText="1" readingOrder="1"/>
        </x:xf>
      </mc:Fallback>
    </mc:AlternateContent>
    <x:xf numFmtId="172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2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0" fillId="0" borderId="1" xfId="0" applyNumberFormat="1" applyBorder="1" applyAlignment="1">
          <x:alignment horizontal="center" vertical="center"/>
        </x:xf>
      </mc:Fallback>
    </mc:AlternateContent>
    <x:xf numFmtId="173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3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2" applyNumberFormat="1" applyFont="1" applyBorder="1" applyAlignment="1">
          <x:alignment horizontal="center" vertical="center"/>
        </x:xf>
      </mc:Fallback>
    </mc:AlternateContent>
    <x:xf numFmtId="41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x:xf numFmtId="0" fontId="0" fillId="0" borderId="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1" xfId="1" applyNumberFormat="1" applyFont="1" applyBorder="1" applyAlignment="1">
          <x:alignment horizontal="center" vertical="center"/>
        </x:xf>
      </mc:Fallback>
    </mc:AlternateContent>
    <x:xf numFmtId="0" fontId="0" fillId="0" borderId="2" xfId="0" applyNumberFormat="1" applyBorder="1" applyAlignment="1">
      <x:alignment horizontal="left" vertical="center"/>
    </x:xf>
    <x:xf numFmtId="0" fontId="0" fillId="0" borderId="0" xfId="0" applyNumberFormat="1" applyAlignment="1">
      <x:alignment horizontal="left" vertical="center"/>
    </x:xf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right" vertical="center"/>
        </x:xf>
      </mc:Fallback>
    </mc:AlternateContent>
    <x:xf numFmtId="41" fontId="0" fillId="0" borderId="1" xfId="2" applyNumberFormat="1" applyFont="1" applyBorder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NumberFormat="1" applyFont="1">
      <x:alignment horizontal="general" vertical="center"/>
    </x:xf>
    <x:xf numFmtId="165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4" applyNumberFormat="1" applyFont="1" applyFill="1" applyBorder="1" applyAlignment="1">
          <x:alignment horizontal="center" vertical="center"/>
        </x:xf>
      </mc:Fallback>
    </mc:AlternateContent>
    <x:xf numFmtId="0" fontId="0" fillId="3" borderId="1" xfId="0" applyNumberFormat="1" applyFill="1" applyBorder="1">
      <x:alignment horizontal="general" vertical="center"/>
    </x:xf>
    <x:xf numFmtId="0" fontId="0" fillId="0" borderId="1" xfId="2" applyNumberFormat="1" applyFont="1" applyBorder="1">
      <x:alignment horizontal="general" vertical="center"/>
    </x:xf>
    <x:xf numFmtId="0" fontId="7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</x:cellXfs>
  <x:cellStyles count="5">
    <x:cellStyle name="표준" xfId="0" builtinId="0"/>
    <x:cellStyle name="백분율" xfId="1" builtinId="5"/>
    <x:cellStyle name="쉼표 [0]" xfId="2" builtinId="6"/>
    <x:cellStyle name="표준 2" xfId="3"/>
    <x:cellStyle name="표준 8" xfId="4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34"/>
  <x:sheetViews>
    <x:sheetView topLeftCell="A25" zoomScale="200" zoomScaleNormal="200" zoomScaleSheetLayoutView="75" workbookViewId="0">
      <x:selection activeCell="F31" activeCellId="0" sqref="F31:F31"/>
    </x:sheetView>
  </x:sheetViews>
  <x:sheetFormatPr defaultColWidth="9" defaultRowHeight="16.39999999999999857891"/>
  <x:cols>
    <x:col min="2" max="2" width="11.125" customWidth="1"/>
    <x:col min="3" max="3" width="10.625" bestFit="1" customWidth="1"/>
    <x:col min="5" max="5" width="9.375" customWidth="1"/>
    <x:col min="10" max="10" width="12.625" customWidth="1"/>
    <x:col min="13" max="13" width="18.125" bestFit="1" customWidth="1"/>
    <x:col min="18" max="18" width="15.125" bestFit="1" customWidth="1"/>
  </x:cols>
  <x:sheetData>
    <x:row r="1" spans="1:8">
      <x:c r="A1" t="s">
        <x:v>329</x:v>
      </x:c>
      <x:c r="G1" t="s">
        <x:v>444</x:v>
      </x:c>
      <x:c r="H1" t="s">
        <x:v>1</x:v>
      </x:c>
    </x:row>
    <x:row r="2" spans="1:10">
      <x:c r="A2" s="54" t="s">
        <x:v>18</x:v>
      </x:c>
      <x:c r="B2" s="54" t="s">
        <x:v>321</x:v>
      </x:c>
      <x:c r="C2" s="54" t="s">
        <x:v>333</x:v>
      </x:c>
      <x:c r="D2" s="54" t="s">
        <x:v>27</x:v>
      </x:c>
      <x:c r="E2" s="34" t="s">
        <x:v>41</x:v>
      </x:c>
      <x:c r="G2" s="54" t="s">
        <x:v>320</x:v>
      </x:c>
      <x:c r="H2" s="54" t="s">
        <x:v>34</x:v>
      </x:c>
      <x:c r="I2" s="54" t="s">
        <x:v>52</x:v>
      </x:c>
      <x:c r="J2" s="34" t="s">
        <x:v>30</x:v>
      </x:c>
    </x:row>
    <x:row r="3" spans="1:12">
      <x:c r="A3" s="35" t="s">
        <x:v>23</x:v>
      </x:c>
      <x:c r="B3" s="35" t="s">
        <x:v>324</x:v>
      </x:c>
      <x:c r="C3" s="36">
        <x:v>43490</x:v>
      </x:c>
      <x:c r="D3" s="35">
        <x:v>871</x:v>
      </x:c>
      <x:c r="E3" s="35" t="str">
        <x:f>IF(_xlfn.RANK.EQ(D3,$D$3:$D$12,0)=1,"금",IF(_xlfn.RANK.EQ(D3,$D$3:$D$12,0)=2,"은",IF(_xlfn.RANK.EQ(D3,$D$3:$D$12,0)=3,"동","")))</x:f>
        <x:v>은</x:v>
      </x:c>
      <x:c r="G3" s="35" t="s">
        <x:v>40</x:v>
      </x:c>
      <x:c r="H3" s="35" t="s">
        <x:v>42</x:v>
      </x:c>
      <x:c r="I3" s="37">
        <x:v>12563</x:v>
      </x:c>
      <x:c r="J3" s="37">
        <x:f>ROUNDUP(I3*INDEX($N$5:$N$8,MATCH(H3,$L$5:$L$8,0),1),-3)</x:f>
        <x:v>358046000</x:v>
      </x:c>
      <x:c r="L3" t="s">
        <x:v>326</x:v>
      </x:c>
    </x:row>
    <x:row r="4" spans="1:14">
      <x:c r="A4" s="35" t="s">
        <x:v>51</x:v>
      </x:c>
      <x:c r="B4" s="35" t="s">
        <x:v>19</x:v>
      </x:c>
      <x:c r="C4" s="36">
        <x:v>43490</x:v>
      </x:c>
      <x:c r="D4" s="35">
        <x:v>914</x:v>
      </x:c>
      <x:c r="E4" s="35" t="str">
        <x:f t="shared" ref="E4:E12" si="0">IF(_xlfn.RANK.EQ(D4,$D$3:$D$12,0)=1,"금",IF(_xlfn.RANK.EQ(D4,$D$3:$D$12,0)=2,"은",IF(_xlfn.RANK.EQ(D4,$D$3:$D$12,0)=3,"동","")))</x:f>
        <x:v>금</x:v>
      </x:c>
      <x:c r="G4" s="35" t="s">
        <x:v>39</x:v>
      </x:c>
      <x:c r="H4" s="35" t="s">
        <x:v>38</x:v>
      </x:c>
      <x:c r="I4" s="37">
        <x:v>11325</x:v>
      </x:c>
      <x:c r="J4" s="37">
        <x:f t="shared" ref="J4:J12" si="1">ROUNDUP(I4*INDEX($N$5:$N$8,MATCH(H4,$L$5:$L$8,0),1),-3)</x:f>
        <x:v>322989000</x:v>
      </x:c>
      <x:c r="L4" s="54" t="s">
        <x:v>34</x:v>
      </x:c>
      <x:c r="M4" s="54" t="s">
        <x:v>28</x:v>
      </x:c>
      <x:c r="N4" s="54" t="s">
        <x:v>22</x:v>
      </x:c>
    </x:row>
    <x:row r="5" spans="1:14">
      <x:c r="A5" s="35" t="s">
        <x:v>25</x:v>
      </x:c>
      <x:c r="B5" s="35" t="s">
        <x:v>50</x:v>
      </x:c>
      <x:c r="C5" s="36">
        <x:v>43490</x:v>
      </x:c>
      <x:c r="D5" s="35">
        <x:v>640</x:v>
      </x:c>
      <x:c r="E5" s="35" t="str">
        <x:f t="shared" si="0"/>
        <x:v/>
      </x:c>
      <x:c r="G5" s="35" t="s">
        <x:v>79</x:v>
      </x:c>
      <x:c r="H5" s="35" t="s">
        <x:v>64</x:v>
      </x:c>
      <x:c r="I5" s="37">
        <x:v>25873</x:v>
      </x:c>
      <x:c r="J5" s="37">
        <x:f t="shared" si="1"/>
        <x:v>178524000</x:v>
      </x:c>
      <x:c r="L5" s="35" t="s">
        <x:v>42</x:v>
      </x:c>
      <x:c r="M5" s="35" t="s">
        <x:v>325</x:v>
      </x:c>
      <x:c r="N5" s="38">
        <x:v>28500</x:v>
      </x:c>
    </x:row>
    <x:row r="6" spans="1:14">
      <x:c r="A6" s="35" t="s">
        <x:v>53</x:v>
      </x:c>
      <x:c r="B6" s="35" t="s">
        <x:v>20</x:v>
      </x:c>
      <x:c r="C6" s="36">
        <x:v>43490</x:v>
      </x:c>
      <x:c r="D6" s="35">
        <x:v>700</x:v>
      </x:c>
      <x:c r="E6" s="35" t="str">
        <x:f t="shared" si="0"/>
        <x:v/>
      </x:c>
      <x:c r="G6" s="35" t="s">
        <x:v>40</x:v>
      </x:c>
      <x:c r="H6" s="35" t="s">
        <x:v>63</x:v>
      </x:c>
      <x:c r="I6" s="37">
        <x:v>9653</x:v>
      </x:c>
      <x:c r="J6" s="37">
        <x:f t="shared" si="1"/>
        <x:v>163136000</x:v>
      </x:c>
      <x:c r="L6" s="35" t="s">
        <x:v>38</x:v>
      </x:c>
      <x:c r="M6" s="35" t="s">
        <x:v>330</x:v>
      </x:c>
      <x:c r="N6" s="38">
        <x:v>28520</x:v>
      </x:c>
    </x:row>
    <x:row r="7" spans="1:14">
      <x:c r="A7" s="35" t="s">
        <x:v>36</x:v>
      </x:c>
      <x:c r="B7" s="35" t="s">
        <x:v>324</x:v>
      </x:c>
      <x:c r="C7" s="36">
        <x:v>43491</x:v>
      </x:c>
      <x:c r="D7" s="35">
        <x:v>850</x:v>
      </x:c>
      <x:c r="E7" s="35" t="str">
        <x:f t="shared" si="0"/>
        <x:v/>
      </x:c>
      <x:c r="G7" s="35" t="s">
        <x:v>35</x:v>
      </x:c>
      <x:c r="H7" s="35" t="s">
        <x:v>42</x:v>
      </x:c>
      <x:c r="I7" s="37">
        <x:v>8534</x:v>
      </x:c>
      <x:c r="J7" s="37">
        <x:f t="shared" si="1"/>
        <x:v>243219000</x:v>
      </x:c>
      <x:c r="L7" s="35" t="s">
        <x:v>64</x:v>
      </x:c>
      <x:c r="M7" s="35" t="s">
        <x:v>356</x:v>
      </x:c>
      <x:c r="N7" s="38">
        <x:v>6900</x:v>
      </x:c>
    </x:row>
    <x:row r="8" spans="1:14">
      <x:c r="A8" s="35" t="s">
        <x:v>21</x:v>
      </x:c>
      <x:c r="B8" s="35" t="s">
        <x:v>19</x:v>
      </x:c>
      <x:c r="C8" s="36">
        <x:v>43491</x:v>
      </x:c>
      <x:c r="D8" s="35">
        <x:v>651</x:v>
      </x:c>
      <x:c r="E8" s="35" t="str">
        <x:f t="shared" si="0"/>
        <x:v/>
      </x:c>
      <x:c r="G8" s="35" t="s">
        <x:v>37</x:v>
      </x:c>
      <x:c r="H8" s="35" t="s">
        <x:v>38</x:v>
      </x:c>
      <x:c r="I8" s="37">
        <x:v>7347</x:v>
      </x:c>
      <x:c r="J8" s="37">
        <x:f t="shared" si="1"/>
        <x:v>209537000</x:v>
      </x:c>
      <x:c r="L8" s="35" t="s">
        <x:v>63</x:v>
      </x:c>
      <x:c r="M8" s="35" t="s">
        <x:v>61</x:v>
      </x:c>
      <x:c r="N8" s="38">
        <x:v>16900</x:v>
      </x:c>
    </x:row>
    <x:row r="9" spans="1:10">
      <x:c r="A9" s="35" t="s">
        <x:v>48</x:v>
      </x:c>
      <x:c r="B9" s="35" t="s">
        <x:v>50</x:v>
      </x:c>
      <x:c r="C9" s="36">
        <x:v>43491</x:v>
      </x:c>
      <x:c r="D9" s="35">
        <x:v>862</x:v>
      </x:c>
      <x:c r="E9" s="35" t="str">
        <x:f t="shared" si="0"/>
        <x:v/>
      </x:c>
      <x:c r="G9" s="35" t="s">
        <x:v>35</x:v>
      </x:c>
      <x:c r="H9" s="35" t="s">
        <x:v>64</x:v>
      </x:c>
      <x:c r="I9" s="37">
        <x:v>32561</x:v>
      </x:c>
      <x:c r="J9" s="37">
        <x:f t="shared" si="1"/>
        <x:v>224671000</x:v>
      </x:c>
    </x:row>
    <x:row r="10" spans="1:10">
      <x:c r="A10" s="35" t="s">
        <x:v>24</x:v>
      </x:c>
      <x:c r="B10" s="35" t="s">
        <x:v>20</x:v>
      </x:c>
      <x:c r="C10" s="36">
        <x:v>43491</x:v>
      </x:c>
      <x:c r="D10" s="35">
        <x:v>863</x:v>
      </x:c>
      <x:c r="E10" s="35" t="str">
        <x:f t="shared" si="0"/>
        <x:v>동</x:v>
      </x:c>
      <x:c r="G10" s="35" t="s">
        <x:v>37</x:v>
      </x:c>
      <x:c r="H10" s="35" t="s">
        <x:v>63</x:v>
      </x:c>
      <x:c r="I10" s="37">
        <x:v>47923</x:v>
      </x:c>
      <x:c r="J10" s="37">
        <x:f t="shared" si="1"/>
        <x:v>809899000</x:v>
      </x:c>
    </x:row>
    <x:row r="11" spans="1:10">
      <x:c r="A11" s="35" t="s">
        <x:v>29</x:v>
      </x:c>
      <x:c r="B11" s="35" t="s">
        <x:v>324</x:v>
      </x:c>
      <x:c r="C11" s="36">
        <x:v>43492</x:v>
      </x:c>
      <x:c r="D11" s="35">
        <x:v>786</x:v>
      </x:c>
      <x:c r="E11" s="35" t="str">
        <x:f t="shared" si="0"/>
        <x:v/>
      </x:c>
      <x:c r="G11" s="35" t="s">
        <x:v>80</x:v>
      </x:c>
      <x:c r="H11" s="35" t="s">
        <x:v>63</x:v>
      </x:c>
      <x:c r="I11" s="37">
        <x:v>25456</x:v>
      </x:c>
      <x:c r="J11" s="37">
        <x:f t="shared" si="1"/>
        <x:v>430207000</x:v>
      </x:c>
    </x:row>
    <x:row r="12" spans="1:10">
      <x:c r="A12" s="35" t="s">
        <x:v>26</x:v>
      </x:c>
      <x:c r="B12" s="35" t="s">
        <x:v>19</x:v>
      </x:c>
      <x:c r="C12" s="36">
        <x:v>43492</x:v>
      </x:c>
      <x:c r="D12" s="35">
        <x:v>651</x:v>
      </x:c>
      <x:c r="E12" s="35" t="str">
        <x:f t="shared" si="0"/>
        <x:v/>
      </x:c>
      <x:c r="G12" s="35" t="s">
        <x:v>40</x:v>
      </x:c>
      <x:c r="H12" s="35" t="s">
        <x:v>38</x:v>
      </x:c>
      <x:c r="I12" s="37">
        <x:v>8903</x:v>
      </x:c>
      <x:c r="J12" s="37">
        <x:f t="shared" si="1"/>
        <x:v>253914000</x:v>
      </x:c>
    </x:row>
    <x:row r="13" spans="10:10">
      <x:c r="J13" s="8"/>
    </x:row>
    <x:row r="14" spans="1:17">
      <x:c r="A14" t="s">
        <x:v>3</x:v>
      </x:c>
      <x:c r="G14" s="39" t="s">
        <x:v>447</x:v>
      </x:c>
      <x:c r="H14" s="39"/>
      <x:c r="I14" s="39"/>
      <x:c r="J14" s="39"/>
      <x:c r="K14" s="39"/>
      <x:c r="M14" s="39" t="s">
        <x:v>328</x:v>
      </x:c>
      <x:c r="N14" s="39"/>
      <x:c r="O14" s="39"/>
      <x:c r="P14" s="39"/>
      <x:c r="Q14" s="39"/>
    </x:row>
    <x:row r="15" spans="1:17">
      <x:c r="A15" s="54" t="s">
        <x:v>18</x:v>
      </x:c>
      <x:c r="B15" s="54" t="s">
        <x:v>47</x:v>
      </x:c>
      <x:c r="C15" s="54" t="s">
        <x:v>319</x:v>
      </x:c>
      <x:c r="D15" s="54" t="s">
        <x:v>331</x:v>
      </x:c>
      <x:c r="E15" s="34" t="s">
        <x:v>70</x:v>
      </x:c>
      <x:c r="G15" s="55" t="s">
        <x:v>65</x:v>
      </x:c>
      <x:c r="H15" s="55" t="s">
        <x:v>18</x:v>
      </x:c>
      <x:c r="I15" s="55" t="s">
        <x:v>318</x:v>
      </x:c>
      <x:c r="J15" s="55" t="s">
        <x:v>322</x:v>
      </x:c>
      <x:c r="K15" s="40" t="s">
        <x:v>32</x:v>
      </x:c>
      <x:c r="M15" s="55" t="s">
        <x:v>287</x:v>
      </x:c>
      <x:c r="N15" s="41">
        <x:v>0</x:v>
      </x:c>
      <x:c r="O15" s="41">
        <x:v>20</x:v>
      </x:c>
      <x:c r="P15" s="41">
        <x:v>25</x:v>
      </x:c>
      <x:c r="Q15" s="41">
        <x:v>30</x:v>
      </x:c>
    </x:row>
    <x:row r="16" spans="1:17">
      <x:c r="A16" s="35" t="s">
        <x:v>62</x:v>
      </x:c>
      <x:c r="B16" s="35">
        <x:v>25</x:v>
      </x:c>
      <x:c r="C16" s="35">
        <x:v>55</x:v>
      </x:c>
      <x:c r="D16" s="35">
        <x:v>63</x:v>
      </x:c>
      <x:c r="E16" s="35" t="str">
        <x:f>IF(AND(B16&lt;20,COUNTIF(C16:D16,"&gt;=50")&gt;=1),"승진","")</x:f>
        <x:v/>
      </x:c>
      <x:c r="G16" s="41">
        <x:v>1</x:v>
      </x:c>
      <x:c r="H16" s="41" t="s">
        <x:v>59</x:v>
      </x:c>
      <x:c r="I16" s="41">
        <x:v>70</x:v>
      </x:c>
      <x:c r="J16" s="41">
        <x:v>180</x:v>
      </x:c>
      <x:c r="K16" s="41" t="str">
        <x:f>HLOOKUP(I16/POWER(J16/100,2),$N$15:$Q$16,2,1)</x:f>
        <x:v>정상</x:v>
      </x:c>
      <x:c r="M16" s="55" t="s">
        <x:v>32</x:v>
      </x:c>
      <x:c r="N16" s="41" t="s">
        <x:v>58</x:v>
      </x:c>
      <x:c r="O16" s="41" t="s">
        <x:v>44</x:v>
      </x:c>
      <x:c r="P16" s="41" t="s">
        <x:v>31</x:v>
      </x:c>
      <x:c r="Q16" s="41" t="s">
        <x:v>82</x:v>
      </x:c>
    </x:row>
    <x:row r="17" spans="1:11">
      <x:c r="A17" s="35" t="s">
        <x:v>33</x:v>
      </x:c>
      <x:c r="B17" s="35">
        <x:v>19</x:v>
      </x:c>
      <x:c r="C17" s="35">
        <x:v>53</x:v>
      </x:c>
      <x:c r="D17" s="35">
        <x:v>50</x:v>
      </x:c>
      <x:c r="E17" s="35" t="str">
        <x:f t="shared" ref="E17:E23" si="2">IF(AND(B17&lt;20,COUNTIF(C17:D17,"&gt;=50")&gt;=1),"승진","")</x:f>
        <x:v>승진</x:v>
      </x:c>
      <x:c r="G17" s="41">
        <x:v>2</x:v>
      </x:c>
      <x:c r="H17" s="41" t="s">
        <x:v>74</x:v>
      </x:c>
      <x:c r="I17" s="41">
        <x:v>90</x:v>
      </x:c>
      <x:c r="J17" s="41">
        <x:v>175</x:v>
      </x:c>
      <x:c r="K17" s="41" t="str">
        <x:f t="shared" ref="K17:K23" si="3">HLOOKUP(I17/POWER(J17/100,2),$N$15:$Q$16,2,1)</x:f>
        <x:v>과체중</x:v>
      </x:c>
    </x:row>
    <x:row r="18" spans="1:11">
      <x:c r="A18" s="35" t="s">
        <x:v>77</x:v>
      </x:c>
      <x:c r="B18" s="35">
        <x:v>17</x:v>
      </x:c>
      <x:c r="C18" s="35">
        <x:v>43</x:v>
      </x:c>
      <x:c r="D18" s="35">
        <x:v>49</x:v>
      </x:c>
      <x:c r="E18" s="35" t="str">
        <x:f t="shared" si="2"/>
        <x:v/>
      </x:c>
      <x:c r="G18" s="41">
        <x:v>3</x:v>
      </x:c>
      <x:c r="H18" s="41" t="s">
        <x:v>46</x:v>
      </x:c>
      <x:c r="I18" s="41">
        <x:v>40</x:v>
      </x:c>
      <x:c r="J18" s="41">
        <x:v>160</x:v>
      </x:c>
      <x:c r="K18" s="41" t="str">
        <x:f t="shared" si="3"/>
        <x:v>저체중</x:v>
      </x:c>
    </x:row>
    <x:row r="19" spans="1:11">
      <x:c r="A19" s="35" t="s">
        <x:v>81</x:v>
      </x:c>
      <x:c r="B19" s="35">
        <x:v>16</x:v>
      </x:c>
      <x:c r="C19" s="35">
        <x:v>61</x:v>
      </x:c>
      <x:c r="D19" s="35">
        <x:v>39</x:v>
      </x:c>
      <x:c r="E19" s="35" t="str">
        <x:f t="shared" si="2"/>
        <x:v>승진</x:v>
      </x:c>
      <x:c r="G19" s="41">
        <x:v>4</x:v>
      </x:c>
      <x:c r="H19" s="41" t="s">
        <x:v>45</x:v>
      </x:c>
      <x:c r="I19" s="41">
        <x:v>120</x:v>
      </x:c>
      <x:c r="J19" s="41">
        <x:v>180</x:v>
      </x:c>
      <x:c r="K19" s="41" t="str">
        <x:f t="shared" si="3"/>
        <x:v>비만</x:v>
      </x:c>
    </x:row>
    <x:row r="20" spans="1:11">
      <x:c r="A20" s="35" t="s">
        <x:v>54</x:v>
      </x:c>
      <x:c r="B20" s="35">
        <x:v>21</x:v>
      </x:c>
      <x:c r="C20" s="35">
        <x:v>40</x:v>
      </x:c>
      <x:c r="D20" s="35">
        <x:v>60</x:v>
      </x:c>
      <x:c r="E20" s="35" t="str">
        <x:f t="shared" si="2"/>
        <x:v/>
      </x:c>
      <x:c r="G20" s="41">
        <x:v>5</x:v>
      </x:c>
      <x:c r="H20" s="41" t="s">
        <x:v>68</x:v>
      </x:c>
      <x:c r="I20" s="41">
        <x:v>83</x:v>
      </x:c>
      <x:c r="J20" s="41">
        <x:v>175</x:v>
      </x:c>
      <x:c r="K20" s="41" t="str">
        <x:f t="shared" si="3"/>
        <x:v>과체중</x:v>
      </x:c>
    </x:row>
    <x:row r="21" spans="1:11">
      <x:c r="A21" s="35" t="s">
        <x:v>71</x:v>
      </x:c>
      <x:c r="B21" s="35">
        <x:v>22</x:v>
      </x:c>
      <x:c r="C21" s="35">
        <x:v>20</x:v>
      </x:c>
      <x:c r="D21" s="35">
        <x:v>50</x:v>
      </x:c>
      <x:c r="E21" s="35" t="str">
        <x:f t="shared" si="2"/>
        <x:v/>
      </x:c>
      <x:c r="G21" s="41">
        <x:v>6</x:v>
      </x:c>
      <x:c r="H21" s="41" t="s">
        <x:v>83</x:v>
      </x:c>
      <x:c r="I21" s="41">
        <x:v>70</x:v>
      </x:c>
      <x:c r="J21" s="41">
        <x:v>170</x:v>
      </x:c>
      <x:c r="K21" s="41" t="str">
        <x:f t="shared" si="3"/>
        <x:v>정상</x:v>
      </x:c>
    </x:row>
    <x:row r="22" spans="1:11">
      <x:c r="A22" s="35" t="s">
        <x:v>72</x:v>
      </x:c>
      <x:c r="B22" s="35">
        <x:v>18</x:v>
      </x:c>
      <x:c r="C22" s="35">
        <x:v>60</x:v>
      </x:c>
      <x:c r="D22" s="35">
        <x:v>61</x:v>
      </x:c>
      <x:c r="E22" s="35" t="str">
        <x:f t="shared" si="2"/>
        <x:v>승진</x:v>
      </x:c>
      <x:c r="G22" s="41">
        <x:v>7</x:v>
      </x:c>
      <x:c r="H22" s="41" t="s">
        <x:v>60</x:v>
      </x:c>
      <x:c r="I22" s="41">
        <x:v>88</x:v>
      </x:c>
      <x:c r="J22" s="41">
        <x:v>180</x:v>
      </x:c>
      <x:c r="K22" s="41" t="str">
        <x:f t="shared" si="3"/>
        <x:v>과체중</x:v>
      </x:c>
    </x:row>
    <x:row r="23" spans="1:11">
      <x:c r="A23" s="35" t="s">
        <x:v>85</x:v>
      </x:c>
      <x:c r="B23" s="35">
        <x:v>14</x:v>
      </x:c>
      <x:c r="C23" s="35">
        <x:v>39</x:v>
      </x:c>
      <x:c r="D23" s="35">
        <x:v>49</x:v>
      </x:c>
      <x:c r="E23" s="35" t="str">
        <x:f t="shared" si="2"/>
        <x:v/>
      </x:c>
      <x:c r="G23" s="41">
        <x:v>8</x:v>
      </x:c>
      <x:c r="H23" s="41" t="s">
        <x:v>43</x:v>
      </x:c>
      <x:c r="I23" s="41">
        <x:v>60</x:v>
      </x:c>
      <x:c r="J23" s="41">
        <x:v>170</x:v>
      </x:c>
      <x:c r="K23" s="41" t="str">
        <x:f t="shared" si="3"/>
        <x:v>정상</x:v>
      </x:c>
    </x:row>
    <x:row r="25" spans="1:5">
      <x:c r="A25" s="39" t="s">
        <x:v>437</x:v>
      </x:c>
      <x:c r="B25" s="39"/>
      <x:c r="C25" s="39"/>
      <x:c r="D25" s="39"/>
      <x:c r="E25" s="39"/>
    </x:row>
    <x:row r="26" spans="1:5">
      <x:c r="A26" s="55" t="s">
        <x:v>65</x:v>
      </x:c>
      <x:c r="B26" s="55" t="s">
        <x:v>18</x:v>
      </x:c>
      <x:c r="C26" s="55" t="s">
        <x:v>318</x:v>
      </x:c>
      <x:c r="D26" s="55" t="s">
        <x:v>322</x:v>
      </x:c>
      <x:c r="E26" s="40" t="s">
        <x:v>32</x:v>
      </x:c>
    </x:row>
    <x:row r="27" spans="1:5">
      <x:c r="A27" s="41">
        <x:v>1</x:v>
      </x:c>
      <x:c r="B27" s="41" t="s">
        <x:v>59</x:v>
      </x:c>
      <x:c r="C27" s="41">
        <x:v>70</x:v>
      </x:c>
      <x:c r="D27" s="41">
        <x:v>180</x:v>
      </x:c>
      <x:c r="E27" s="41" t="str">
        <x:f>IF(C27/POWER(D27/100,2)&gt;=30,"비만",IF(C27/POWER(D27/100,2)&gt;=25,"과체중",IF(C27/POWER(D27/100,2)&gt;=20,"정상","저체중")))</x:f>
        <x:v>정상</x:v>
      </x:c>
    </x:row>
    <x:row r="28" spans="1:5">
      <x:c r="A28" s="41">
        <x:v>2</x:v>
      </x:c>
      <x:c r="B28" s="41" t="s">
        <x:v>74</x:v>
      </x:c>
      <x:c r="C28" s="41">
        <x:v>90</x:v>
      </x:c>
      <x:c r="D28" s="41">
        <x:v>175</x:v>
      </x:c>
      <x:c r="E28" s="41" t="str">
        <x:f t="shared" ref="E28:E34" si="4">IF(C28/POWER(D28/100,2)&gt;=30,"비만",IF(C28/POWER(D28/100,2)&gt;=25,"과체중",IF(C28/POWER(D28/100,2)&gt;=20,"정상","저체중")))</x:f>
        <x:v>과체중</x:v>
      </x:c>
    </x:row>
    <x:row r="29" spans="1:5">
      <x:c r="A29" s="41">
        <x:v>3</x:v>
      </x:c>
      <x:c r="B29" s="41" t="s">
        <x:v>46</x:v>
      </x:c>
      <x:c r="C29" s="41">
        <x:v>40</x:v>
      </x:c>
      <x:c r="D29" s="41">
        <x:v>160</x:v>
      </x:c>
      <x:c r="E29" s="41" t="str">
        <x:f t="shared" si="4"/>
        <x:v>저체중</x:v>
      </x:c>
    </x:row>
    <x:row r="30" spans="1:5">
      <x:c r="A30" s="41">
        <x:v>4</x:v>
      </x:c>
      <x:c r="B30" s="41" t="s">
        <x:v>45</x:v>
      </x:c>
      <x:c r="C30" s="41">
        <x:v>120</x:v>
      </x:c>
      <x:c r="D30" s="41">
        <x:v>180</x:v>
      </x:c>
      <x:c r="E30" s="41" t="str">
        <x:f t="shared" si="4"/>
        <x:v>비만</x:v>
      </x:c>
    </x:row>
    <x:row r="31" spans="1:5">
      <x:c r="A31" s="41">
        <x:v>5</x:v>
      </x:c>
      <x:c r="B31" s="41" t="s">
        <x:v>68</x:v>
      </x:c>
      <x:c r="C31" s="41">
        <x:v>83</x:v>
      </x:c>
      <x:c r="D31" s="41">
        <x:v>175</x:v>
      </x:c>
      <x:c r="E31" s="41" t="str">
        <x:f t="shared" si="4"/>
        <x:v>과체중</x:v>
      </x:c>
    </x:row>
    <x:row r="32" spans="1:5">
      <x:c r="A32" s="41">
        <x:v>6</x:v>
      </x:c>
      <x:c r="B32" s="41" t="s">
        <x:v>83</x:v>
      </x:c>
      <x:c r="C32" s="41">
        <x:v>70</x:v>
      </x:c>
      <x:c r="D32" s="41">
        <x:v>170</x:v>
      </x:c>
      <x:c r="E32" s="41" t="str">
        <x:f t="shared" si="4"/>
        <x:v>정상</x:v>
      </x:c>
    </x:row>
    <x:row r="33" spans="1:5">
      <x:c r="A33" s="41">
        <x:v>7</x:v>
      </x:c>
      <x:c r="B33" s="41" t="s">
        <x:v>60</x:v>
      </x:c>
      <x:c r="C33" s="41">
        <x:v>88</x:v>
      </x:c>
      <x:c r="D33" s="41">
        <x:v>180</x:v>
      </x:c>
      <x:c r="E33" s="41" t="str">
        <x:f t="shared" si="4"/>
        <x:v>과체중</x:v>
      </x:c>
    </x:row>
    <x:row r="34" spans="1:5">
      <x:c r="A34" s="41">
        <x:v>8</x:v>
      </x:c>
      <x:c r="B34" s="41" t="s">
        <x:v>43</x:v>
      </x:c>
      <x:c r="C34" s="41">
        <x:v>60</x:v>
      </x:c>
      <x:c r="D34" s="41">
        <x:v>170</x:v>
      </x:c>
      <x:c r="E34" s="41" t="str">
        <x:f t="shared" si="4"/>
        <x:v>정상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37"/>
  <x:sheetViews>
    <x:sheetView topLeftCell="A27" zoomScale="200" zoomScaleNormal="200" zoomScaleSheetLayoutView="75" workbookViewId="0">
      <x:selection activeCell="E28" activeCellId="0" sqref="E28:E28"/>
    </x:sheetView>
  </x:sheetViews>
  <x:sheetFormatPr defaultColWidth="9" defaultRowHeight="16.39999999999999857891"/>
  <x:cols>
    <x:col min="1" max="1" width="11.125" style="42" bestFit="1" customWidth="1"/>
    <x:col min="2" max="2" width="11.375" style="42" customWidth="1"/>
    <x:col min="3" max="3" width="12.625" style="42" customWidth="1"/>
    <x:col min="4" max="4" width="11.125" style="42" customWidth="1"/>
    <x:col min="5" max="5" width="9.75" style="42" bestFit="1" customWidth="1"/>
    <x:col min="6" max="7" width="9" style="42"/>
    <x:col min="8" max="8" width="11.375" style="42" customWidth="1"/>
    <x:col min="9" max="9" width="12.625" style="42" customWidth="1"/>
    <x:col min="10" max="10" width="11.125" style="42" customWidth="1"/>
    <x:col min="11" max="11" width="9.125" style="42" bestFit="1" customWidth="1"/>
    <x:col min="12" max="16384" width="9" style="42"/>
  </x:cols>
  <x:sheetData>
    <x:row r="1" spans="1:10">
      <x:c r="A1" s="33" t="s">
        <x:v>329</x:v>
      </x:c>
      <x:c r="G1" s="33" t="s">
        <x:v>444</x:v>
      </x:c>
      <x:c r="H1" s="60" t="s">
        <x:v>283</x:v>
      </x:c>
      <x:c r="I1" s="60"/>
      <x:c r="J1" s="60"/>
    </x:row>
    <x:row r="2" spans="1:10">
      <x:c r="A2" s="56" t="s">
        <x:v>49</x:v>
      </x:c>
      <x:c r="B2" s="56" t="s">
        <x:v>97</x:v>
      </x:c>
      <x:c r="C2" s="56" t="s">
        <x:v>334</x:v>
      </x:c>
      <x:c r="D2" s="56" t="s">
        <x:v>332</x:v>
      </x:c>
      <x:c r="E2" s="34" t="s">
        <x:v>70</x:v>
      </x:c>
      <x:c r="G2" s="57" t="s">
        <x:v>67</x:v>
      </x:c>
      <x:c r="H2" s="57" t="s">
        <x:v>327</x:v>
      </x:c>
      <x:c r="I2" s="57" t="s">
        <x:v>323</x:v>
      </x:c>
      <x:c r="J2" s="51" t="s">
        <x:v>317</x:v>
      </x:c>
    </x:row>
    <x:row r="3" spans="1:10">
      <x:c r="A3" s="49">
        <x:v>20020101</x:v>
      </x:c>
      <x:c r="B3" s="49" t="s">
        <x:v>66</x:v>
      </x:c>
      <x:c r="C3" s="49">
        <x:v>54</x:v>
      </x:c>
      <x:c r="D3" s="49">
        <x:v>52</x:v>
      </x:c>
      <x:c r="E3" s="35" t="str">
        <x:f>IF(OR(_xlfn.RANK.EQ(C3,$C$3:$C$12,0)&lt;=3,_xlfn.RANK.EQ(D3,$D$3:$D$12,0)&lt;=3),"합격","불합격")</x:f>
        <x:v>불합격</x:v>
      </x:c>
      <x:c r="G3" s="50" t="s">
        <x:v>56</x:v>
      </x:c>
      <x:c r="H3" s="52">
        <x:v>0.38194444444444442</x:v>
      </x:c>
      <x:c r="I3" s="52">
        <x:v>0.4236111111111111</x:v>
      </x:c>
      <x:c r="J3" s="53">
        <x:f>HOUR(I3-H3)*6*65+MINUTE(I3-H3)/10*65</x:f>
        <x:v>390</x:v>
      </x:c>
    </x:row>
    <x:row r="4" spans="1:10">
      <x:c r="A4" s="49">
        <x:v>20020102</x:v>
      </x:c>
      <x:c r="B4" s="49" t="s">
        <x:v>90</x:v>
      </x:c>
      <x:c r="C4" s="49">
        <x:v>67</x:v>
      </x:c>
      <x:c r="D4" s="49">
        <x:v>70</x:v>
      </x:c>
      <x:c r="E4" s="35" t="str">
        <x:f t="shared" ref="E4:E12" si="0">IF(OR(_xlfn.RANK.EQ(C4,$C$3:$C$12,0)&lt;=3,_xlfn.RANK.EQ(D4,$D$3:$D$12,0)&lt;=3),"합격","불합격")</x:f>
        <x:v>불합격</x:v>
      </x:c>
      <x:c r="G4" s="50" t="s">
        <x:v>115</x:v>
      </x:c>
      <x:c r="H4" s="52">
        <x:v>0.3888888888888889</x:v>
      </x:c>
      <x:c r="I4" s="52">
        <x:v>0.41666666666666669</x:v>
      </x:c>
      <x:c r="J4" s="53">
        <x:f t="shared" ref="J4:J12" si="1">HOUR(I4-H4)*6*65+MINUTE(I4-H4)/10*65</x:f>
        <x:v>260</x:v>
      </x:c>
    </x:row>
    <x:row r="5" spans="1:10">
      <x:c r="A5" s="49">
        <x:v>20020103</x:v>
      </x:c>
      <x:c r="B5" s="49" t="s">
        <x:v>55</x:v>
      </x:c>
      <x:c r="C5" s="49">
        <x:v>78</x:v>
      </x:c>
      <x:c r="D5" s="49">
        <x:v>76</x:v>
      </x:c>
      <x:c r="E5" s="35" t="str">
        <x:f t="shared" si="0"/>
        <x:v>불합격</x:v>
      </x:c>
      <x:c r="G5" s="50" t="s">
        <x:v>117</x:v>
      </x:c>
      <x:c r="H5" s="52">
        <x:v>0.38541666666666669</x:v>
      </x:c>
      <x:c r="I5" s="52">
        <x:v>0.44791666666666669</x:v>
      </x:c>
      <x:c r="J5" s="53">
        <x:f t="shared" si="1"/>
        <x:v>585</x:v>
      </x:c>
    </x:row>
    <x:row r="6" spans="1:10">
      <x:c r="A6" s="49">
        <x:v>20020104</x:v>
      </x:c>
      <x:c r="B6" s="49" t="s">
        <x:v>76</x:v>
      </x:c>
      <x:c r="C6" s="49">
        <x:v>80</x:v>
      </x:c>
      <x:c r="D6" s="49">
        <x:v>80</x:v>
      </x:c>
      <x:c r="E6" s="35" t="str">
        <x:f t="shared" si="0"/>
        <x:v>합격</x:v>
      </x:c>
      <x:c r="G6" s="50" t="s">
        <x:v>100</x:v>
      </x:c>
      <x:c r="H6" s="52">
        <x:v>0.40625</x:v>
      </x:c>
      <x:c r="I6" s="52">
        <x:v>0.57291666666666663</x:v>
      </x:c>
      <x:c r="J6" s="53">
        <x:f t="shared" si="1"/>
        <x:v>1560</x:v>
      </x:c>
    </x:row>
    <x:row r="7" spans="1:10">
      <x:c r="A7" s="49">
        <x:v>20020105</x:v>
      </x:c>
      <x:c r="B7" s="49" t="s">
        <x:v>73</x:v>
      </x:c>
      <x:c r="C7" s="49">
        <x:v>95</x:v>
      </x:c>
      <x:c r="D7" s="49">
        <x:v>83</x:v>
      </x:c>
      <x:c r="E7" s="35" t="str">
        <x:f t="shared" si="0"/>
        <x:v>합격</x:v>
      </x:c>
      <x:c r="G7" s="50" t="s">
        <x:v>102</x:v>
      </x:c>
      <x:c r="H7" s="52">
        <x:v>0.39583333333333331</x:v>
      </x:c>
      <x:c r="I7" s="52">
        <x:v>0.67708333333333337</x:v>
      </x:c>
      <x:c r="J7" s="53">
        <x:f t="shared" si="1"/>
        <x:v>2632.5</x:v>
      </x:c>
    </x:row>
    <x:row r="8" spans="1:10">
      <x:c r="A8" s="49">
        <x:v>20020106</x:v>
      </x:c>
      <x:c r="B8" s="49" t="s">
        <x:v>95</x:v>
      </x:c>
      <x:c r="C8" s="49">
        <x:v>87</x:v>
      </x:c>
      <x:c r="D8" s="49">
        <x:v>64</x:v>
      </x:c>
      <x:c r="E8" s="35" t="str">
        <x:f t="shared" si="0"/>
        <x:v>불합격</x:v>
      </x:c>
      <x:c r="G8" s="50" t="s">
        <x:v>88</x:v>
      </x:c>
      <x:c r="H8" s="52">
        <x:v>0.39930555555555558</x:v>
      </x:c>
      <x:c r="I8" s="52">
        <x:v>0.45833333333333331</x:v>
      </x:c>
      <x:c r="J8" s="53">
        <x:f t="shared" si="1"/>
        <x:v>552.5</x:v>
      </x:c>
    </x:row>
    <x:row r="9" spans="1:10">
      <x:c r="A9" s="49">
        <x:v>20020107</x:v>
      </x:c>
      <x:c r="B9" s="49" t="s">
        <x:v>78</x:v>
      </x:c>
      <x:c r="C9" s="49">
        <x:v>96</x:v>
      </x:c>
      <x:c r="D9" s="49">
        <x:v>80</x:v>
      </x:c>
      <x:c r="E9" s="35" t="str">
        <x:f t="shared" si="0"/>
        <x:v>합격</x:v>
      </x:c>
      <x:c r="G9" s="50" t="s">
        <x:v>69</x:v>
      </x:c>
      <x:c r="H9" s="52">
        <x:v>0.38541666666666669</x:v>
      </x:c>
      <x:c r="I9" s="52">
        <x:v>0.44791666666666669</x:v>
      </x:c>
      <x:c r="J9" s="53">
        <x:f t="shared" si="1"/>
        <x:v>585</x:v>
      </x:c>
    </x:row>
    <x:row r="10" spans="1:10">
      <x:c r="A10" s="49">
        <x:v>20020108</x:v>
      </x:c>
      <x:c r="B10" s="49" t="s">
        <x:v>99</x:v>
      </x:c>
      <x:c r="C10" s="49">
        <x:v>93</x:v>
      </x:c>
      <x:c r="D10" s="49">
        <x:v>60</x:v>
      </x:c>
      <x:c r="E10" s="35" t="str">
        <x:f t="shared" si="0"/>
        <x:v>합격</x:v>
      </x:c>
      <x:c r="G10" s="50" t="s">
        <x:v>94</x:v>
      </x:c>
      <x:c r="H10" s="52">
        <x:v>0.40625</x:v>
      </x:c>
      <x:c r="I10" s="52">
        <x:v>0.60416666666666663</x:v>
      </x:c>
      <x:c r="J10" s="53">
        <x:f t="shared" si="1"/>
        <x:v>1852.5</x:v>
      </x:c>
    </x:row>
    <x:row r="11" spans="1:10">
      <x:c r="A11" s="49">
        <x:v>20020109</x:v>
      </x:c>
      <x:c r="B11" s="49" t="s">
        <x:v>87</x:v>
      </x:c>
      <x:c r="C11" s="49">
        <x:v>65</x:v>
      </x:c>
      <x:c r="D11" s="49">
        <x:v>64</x:v>
      </x:c>
      <x:c r="E11" s="35" t="str">
        <x:f t="shared" si="0"/>
        <x:v>불합격</x:v>
      </x:c>
      <x:c r="G11" s="50" t="s">
        <x:v>116</x:v>
      </x:c>
      <x:c r="H11" s="52">
        <x:v>0.39583333333333331</x:v>
      </x:c>
      <x:c r="I11" s="52">
        <x:v>0.60416666666666663</x:v>
      </x:c>
      <x:c r="J11" s="53">
        <x:f t="shared" si="1"/>
        <x:v>1950</x:v>
      </x:c>
    </x:row>
    <x:row r="12" spans="1:10">
      <x:c r="A12" s="49">
        <x:v>20020110</x:v>
      </x:c>
      <x:c r="B12" s="49" t="s">
        <x:v>108</x:v>
      </x:c>
      <x:c r="C12" s="49">
        <x:v>79</x:v>
      </x:c>
      <x:c r="D12" s="49">
        <x:v>60</x:v>
      </x:c>
      <x:c r="E12" s="35" t="str">
        <x:f t="shared" si="0"/>
        <x:v>불합격</x:v>
      </x:c>
      <x:c r="G12" s="50" t="s">
        <x:v>89</x:v>
      </x:c>
      <x:c r="H12" s="52">
        <x:v>0.39930555555555558</x:v>
      </x:c>
      <x:c r="I12" s="52">
        <x:v>0.44097222222222227</x:v>
      </x:c>
      <x:c r="J12" s="53">
        <x:f t="shared" si="1"/>
        <x:v>390</x:v>
      </x:c>
    </x:row>
    <x:row r="14" spans="1:11">
      <x:c r="A14" s="33" t="s">
        <x:v>432</x:v>
      </x:c>
      <x:c r="B14" s="9" t="s">
        <x:v>289</x:v>
      </x:c>
      <x:c r="C14" s="9"/>
      <x:c r="D14" s="10" t="s">
        <x:v>355</x:v>
      </x:c>
      <x:c r="E14" s="43">
        <x:f ca="1">TODAY()</x:f>
        <x:v>45067</x:v>
      </x:c>
      <x:c r="G14" s="33" t="s">
        <x:v>447</x:v>
      </x:c>
      <x:c r="H14" s="9" t="s">
        <x:v>289</x:v>
      </x:c>
      <x:c r="I14" s="9"/>
      <x:c r="J14" s="10" t="s">
        <x:v>355</x:v>
      </x:c>
      <x:c r="K14" s="43">
        <x:f ca="1">TODAY()</x:f>
        <x:v>45067</x:v>
      </x:c>
    </x:row>
    <x:row r="15" spans="1:11">
      <x:c r="A15" s="54" t="s">
        <x:v>97</x:v>
      </x:c>
      <x:c r="B15" s="54" t="s">
        <x:v>360</x:v>
      </x:c>
      <x:c r="C15" s="54" t="s">
        <x:v>376</x:v>
      </x:c>
      <x:c r="D15" s="54" t="s">
        <x:v>57</x:v>
      </x:c>
      <x:c r="E15" s="54" t="s">
        <x:v>91</x:v>
      </x:c>
      <x:c r="G15" s="54" t="s">
        <x:v>97</x:v>
      </x:c>
      <x:c r="H15" s="54" t="s">
        <x:v>360</x:v>
      </x:c>
      <x:c r="I15" s="54" t="s">
        <x:v>376</x:v>
      </x:c>
      <x:c r="J15" s="54" t="s">
        <x:v>57</x:v>
      </x:c>
      <x:c r="K15" s="34" t="s">
        <x:v>120</x:v>
      </x:c>
    </x:row>
    <x:row r="16" spans="1:11">
      <x:c r="A16" s="35" t="s">
        <x:v>96</x:v>
      </x:c>
      <x:c r="B16" s="35">
        <x:v>86</x:v>
      </x:c>
      <x:c r="C16" s="35">
        <x:v>75</x:v>
      </x:c>
      <x:c r="D16" s="35">
        <x:v>404</x:v>
      </x:c>
      <x:c r="E16" s="44">
        <x:v>80.799999999999997</x:v>
      </x:c>
      <x:c r="G16" s="35" t="s">
        <x:v>96</x:v>
      </x:c>
      <x:c r="H16" s="35">
        <x:v>86</x:v>
      </x:c>
      <x:c r="I16" s="35">
        <x:v>75</x:v>
      </x:c>
      <x:c r="J16" s="35">
        <x:v>404</x:v>
      </x:c>
      <x:c r="K16" s="45" t="str">
        <x:f>IFERROR(CHOOSE(_xlfn.RANK.EQ(J16,$J$16:$J$25,0),"금","은","동"),"")</x:f>
        <x:v/>
      </x:c>
    </x:row>
    <x:row r="17" spans="1:11">
      <x:c r="A17" s="35" t="s">
        <x:v>109</x:v>
      </x:c>
      <x:c r="B17" s="35">
        <x:v>94</x:v>
      </x:c>
      <x:c r="C17" s="35">
        <x:v>92</x:v>
      </x:c>
      <x:c r="D17" s="35">
        <x:v>466</x:v>
      </x:c>
      <x:c r="E17" s="44">
        <x:v>93.200000000000003</x:v>
      </x:c>
      <x:c r="G17" s="35" t="s">
        <x:v>109</x:v>
      </x:c>
      <x:c r="H17" s="35">
        <x:v>94</x:v>
      </x:c>
      <x:c r="I17" s="35">
        <x:v>92</x:v>
      </x:c>
      <x:c r="J17" s="35">
        <x:v>466</x:v>
      </x:c>
      <x:c r="K17" s="45" t="str">
        <x:f t="shared" ref="K17:K25" si="2">IFERROR(CHOOSE(_xlfn.RANK.EQ(J17,$J$16:$J$25,0),"금","은","동"),"")</x:f>
        <x:v>금</x:v>
      </x:c>
    </x:row>
    <x:row r="18" spans="1:11">
      <x:c r="A18" s="35" t="s">
        <x:v>92</x:v>
      </x:c>
      <x:c r="B18" s="35">
        <x:v>57</x:v>
      </x:c>
      <x:c r="C18" s="35">
        <x:v>61</x:v>
      </x:c>
      <x:c r="D18" s="35">
        <x:v>305</x:v>
      </x:c>
      <x:c r="E18" s="44">
        <x:v>61</x:v>
      </x:c>
      <x:c r="G18" s="35" t="s">
        <x:v>92</x:v>
      </x:c>
      <x:c r="H18" s="35">
        <x:v>57</x:v>
      </x:c>
      <x:c r="I18" s="35">
        <x:v>61</x:v>
      </x:c>
      <x:c r="J18" s="35">
        <x:v>305</x:v>
      </x:c>
      <x:c r="K18" s="45" t="str">
        <x:f t="shared" si="2"/>
        <x:v/>
      </x:c>
    </x:row>
    <x:row r="19" spans="1:11">
      <x:c r="A19" s="35" t="s">
        <x:v>84</x:v>
      </x:c>
      <x:c r="B19" s="35">
        <x:v>76</x:v>
      </x:c>
      <x:c r="C19" s="35">
        <x:v>80</x:v>
      </x:c>
      <x:c r="D19" s="35">
        <x:v>377</x:v>
      </x:c>
      <x:c r="E19" s="44">
        <x:v>75.400000000000006</x:v>
      </x:c>
      <x:c r="G19" s="35" t="s">
        <x:v>84</x:v>
      </x:c>
      <x:c r="H19" s="35">
        <x:v>76</x:v>
      </x:c>
      <x:c r="I19" s="35">
        <x:v>80</x:v>
      </x:c>
      <x:c r="J19" s="35">
        <x:v>377</x:v>
      </x:c>
      <x:c r="K19" s="45" t="str">
        <x:f t="shared" si="2"/>
        <x:v/>
      </x:c>
    </x:row>
    <x:row r="20" spans="1:11">
      <x:c r="A20" s="35" t="s">
        <x:v>98</x:v>
      </x:c>
      <x:c r="B20" s="35">
        <x:v>84</x:v>
      </x:c>
      <x:c r="C20" s="35">
        <x:v>82</x:v>
      </x:c>
      <x:c r="D20" s="35">
        <x:v>425</x:v>
      </x:c>
      <x:c r="E20" s="44">
        <x:v>85</x:v>
      </x:c>
      <x:c r="G20" s="35" t="s">
        <x:v>98</x:v>
      </x:c>
      <x:c r="H20" s="35">
        <x:v>84</x:v>
      </x:c>
      <x:c r="I20" s="35">
        <x:v>82</x:v>
      </x:c>
      <x:c r="J20" s="35">
        <x:v>425</x:v>
      </x:c>
      <x:c r="K20" s="45" t="str">
        <x:f t="shared" si="2"/>
        <x:v/>
      </x:c>
    </x:row>
    <x:row r="21" spans="1:11">
      <x:c r="A21" s="35" t="s">
        <x:v>101</x:v>
      </x:c>
      <x:c r="B21" s="35">
        <x:v>88</x:v>
      </x:c>
      <x:c r="C21" s="35">
        <x:v>87</x:v>
      </x:c>
      <x:c r="D21" s="35">
        <x:v>433</x:v>
      </x:c>
      <x:c r="E21" s="44">
        <x:v>86.599999999999994</x:v>
      </x:c>
      <x:c r="G21" s="35" t="s">
        <x:v>101</x:v>
      </x:c>
      <x:c r="H21" s="35">
        <x:v>88</x:v>
      </x:c>
      <x:c r="I21" s="35">
        <x:v>87</x:v>
      </x:c>
      <x:c r="J21" s="35">
        <x:v>433</x:v>
      </x:c>
      <x:c r="K21" s="45" t="str">
        <x:f t="shared" si="2"/>
        <x:v/>
      </x:c>
    </x:row>
    <x:row r="22" spans="1:11">
      <x:c r="A22" s="35" t="s">
        <x:v>112</x:v>
      </x:c>
      <x:c r="B22" s="35">
        <x:v>94</x:v>
      </x:c>
      <x:c r="C22" s="35">
        <x:v>91</x:v>
      </x:c>
      <x:c r="D22" s="35">
        <x:v>463</x:v>
      </x:c>
      <x:c r="E22" s="44">
        <x:v>92.599999999999994</x:v>
      </x:c>
      <x:c r="G22" s="35" t="s">
        <x:v>112</x:v>
      </x:c>
      <x:c r="H22" s="35">
        <x:v>94</x:v>
      </x:c>
      <x:c r="I22" s="35">
        <x:v>91</x:v>
      </x:c>
      <x:c r="J22" s="35">
        <x:v>463</x:v>
      </x:c>
      <x:c r="K22" s="45" t="str">
        <x:f t="shared" si="2"/>
        <x:v>동</x:v>
      </x:c>
    </x:row>
    <x:row r="23" spans="1:11">
      <x:c r="A23" s="35" t="s">
        <x:v>75</x:v>
      </x:c>
      <x:c r="B23" s="35">
        <x:v>94</x:v>
      </x:c>
      <x:c r="C23" s="35">
        <x:v>90</x:v>
      </x:c>
      <x:c r="D23" s="35">
        <x:v>453</x:v>
      </x:c>
      <x:c r="E23" s="44">
        <x:v>90.599999999999994</x:v>
      </x:c>
      <x:c r="G23" s="35" t="s">
        <x:v>75</x:v>
      </x:c>
      <x:c r="H23" s="35">
        <x:v>94</x:v>
      </x:c>
      <x:c r="I23" s="35">
        <x:v>90</x:v>
      </x:c>
      <x:c r="J23" s="35">
        <x:v>453</x:v>
      </x:c>
      <x:c r="K23" s="45" t="str">
        <x:f t="shared" si="2"/>
        <x:v/>
      </x:c>
    </x:row>
    <x:row r="24" spans="1:11">
      <x:c r="A24" s="35" t="s">
        <x:v>131</x:v>
      </x:c>
      <x:c r="B24" s="35">
        <x:v>76</x:v>
      </x:c>
      <x:c r="C24" s="35">
        <x:v>89</x:v>
      </x:c>
      <x:c r="D24" s="35">
        <x:v>399</x:v>
      </x:c>
      <x:c r="E24" s="44">
        <x:v>79.799999999999997</x:v>
      </x:c>
      <x:c r="G24" s="35" t="s">
        <x:v>131</x:v>
      </x:c>
      <x:c r="H24" s="35">
        <x:v>76</x:v>
      </x:c>
      <x:c r="I24" s="35">
        <x:v>89</x:v>
      </x:c>
      <x:c r="J24" s="35">
        <x:v>399</x:v>
      </x:c>
      <x:c r="K24" s="45" t="str">
        <x:f t="shared" si="2"/>
        <x:v/>
      </x:c>
    </x:row>
    <x:row r="25" spans="1:11">
      <x:c r="A25" s="35" t="s">
        <x:v>127</x:v>
      </x:c>
      <x:c r="B25" s="35">
        <x:v>93</x:v>
      </x:c>
      <x:c r="C25" s="35">
        <x:v>96</x:v>
      </x:c>
      <x:c r="D25" s="35">
        <x:v>464</x:v>
      </x:c>
      <x:c r="E25" s="44">
        <x:v>92.799999999999997</x:v>
      </x:c>
      <x:c r="G25" s="35" t="s">
        <x:v>127</x:v>
      </x:c>
      <x:c r="H25" s="35">
        <x:v>93</x:v>
      </x:c>
      <x:c r="I25" s="35">
        <x:v>96</x:v>
      </x:c>
      <x:c r="J25" s="35">
        <x:v>464</x:v>
      </x:c>
      <x:c r="K25" s="45" t="str">
        <x:f t="shared" si="2"/>
        <x:v>은</x:v>
      </x:c>
    </x:row>
    <x:row r="26" spans="1:5">
      <x:c r="A26" s="61" t="s">
        <x:v>453</x:v>
      </x:c>
      <x:c r="B26" s="62"/>
      <x:c r="C26" s="62"/>
      <x:c r="D26" s="63"/>
      <x:c r="E26" s="35" t="str">
        <x:f>COUNTIFS(B16:B25,"&gt;="&amp;LARGE(B16:B25,3),C16:C25,"&gt;="&amp;LARGE(C16:C25,3))&amp;"명"</x:f>
        <x:v>2명</x:v>
      </x:c>
    </x:row>
    <x:row r="28" spans="1:4">
      <x:c r="A28" s="33" t="s">
        <x:v>437</x:v>
      </x:c>
      <x:c r="B28" s="8"/>
      <x:c r="C28" s="8"/>
      <x:c r="D28" s="46"/>
    </x:row>
    <x:row r="29" spans="1:4">
      <x:c r="A29" s="54" t="s">
        <x:v>229</x:v>
      </x:c>
      <x:c r="B29" s="54" t="s">
        <x:v>327</x:v>
      </x:c>
      <x:c r="C29" s="54" t="s">
        <x:v>323</x:v>
      </x:c>
      <x:c r="D29" s="47" t="s">
        <x:v>344</x:v>
      </x:c>
    </x:row>
    <x:row r="30" spans="1:4">
      <x:c r="A30" s="35" t="s">
        <x:v>128</x:v>
      </x:c>
      <x:c r="B30" s="48">
        <x:v>0.39583333333333331</x:v>
      </x:c>
      <x:c r="C30" s="48">
        <x:v>0.44097222222222227</x:v>
      </x:c>
      <x:c r="D30" s="48">
        <x:f>IF(RIGHT(A30,3)="자동차",(C30-B30)+TIME(0,2,0),C30-B30)</x:f>
        <x:v>0.045138888888888951</x:v>
      </x:c>
    </x:row>
    <x:row r="31" spans="1:4">
      <x:c r="A31" s="35" t="s">
        <x:v>343</x:v>
      </x:c>
      <x:c r="B31" s="48">
        <x:v>0.43402777777777773</x:v>
      </x:c>
      <x:c r="C31" s="48">
        <x:v>0.44444444444444442</x:v>
      </x:c>
      <x:c r="D31" s="48">
        <x:f t="shared" ref="D31:D37" si="3">IF(RIGHT(A31,3)="자동차",(C31-B31)+TIME(0,2,0),C31-B31)</x:f>
        <x:v>0.011805555555555574</x:v>
      </x:c>
    </x:row>
    <x:row r="32" spans="1:4">
      <x:c r="A32" s="35" t="s">
        <x:v>110</x:v>
      </x:c>
      <x:c r="B32" s="48">
        <x:v>0.57638888888888895</x:v>
      </x:c>
      <x:c r="C32" s="48">
        <x:v>0.59722222222222221</x:v>
      </x:c>
      <x:c r="D32" s="48">
        <x:f t="shared" si="3"/>
        <x:v>0.020833333333333259</x:v>
      </x:c>
    </x:row>
    <x:row r="33" spans="1:4">
      <x:c r="A33" s="35" t="s">
        <x:v>335</x:v>
      </x:c>
      <x:c r="B33" s="48">
        <x:v>0.34722222222222227</x:v>
      </x:c>
      <x:c r="C33" s="48">
        <x:v>0.60416666666666663</x:v>
      </x:c>
      <x:c r="D33" s="48">
        <x:f t="shared" si="3"/>
        <x:v>0.25833333333333325</x:v>
      </x:c>
    </x:row>
    <x:row r="34" spans="1:4">
      <x:c r="A34" s="35" t="s">
        <x:v>361</x:v>
      </x:c>
      <x:c r="B34" s="48">
        <x:v>0.60416666666666663</x:v>
      </x:c>
      <x:c r="C34" s="48">
        <x:v>0.72222222222222221</x:v>
      </x:c>
      <x:c r="D34" s="48">
        <x:f t="shared" si="3"/>
        <x:v>0.11805555555555558</x:v>
      </x:c>
    </x:row>
    <x:row r="35" spans="1:4">
      <x:c r="A35" s="35" t="s">
        <x:v>128</x:v>
      </x:c>
      <x:c r="B35" s="48">
        <x:v>0.4236111111111111</x:v>
      </x:c>
      <x:c r="C35" s="48">
        <x:v>0.46875</x:v>
      </x:c>
      <x:c r="D35" s="48">
        <x:f t="shared" si="3"/>
        <x:v>0.045138888888888895</x:v>
      </x:c>
    </x:row>
    <x:row r="36" spans="1:4">
      <x:c r="A36" s="35" t="s">
        <x:v>337</x:v>
      </x:c>
      <x:c r="B36" s="48">
        <x:v>0.69444444444444453</x:v>
      </x:c>
      <x:c r="C36" s="48">
        <x:v>0.77083333333333337</x:v>
      </x:c>
      <x:c r="D36" s="48">
        <x:f t="shared" si="3"/>
        <x:v>0.077777777777777724</x:v>
      </x:c>
    </x:row>
    <x:row r="37" spans="1:4">
      <x:c r="A37" s="35" t="s">
        <x:v>86</x:v>
      </x:c>
      <x:c r="B37" s="48">
        <x:v>0.5625</x:v>
      </x:c>
      <x:c r="C37" s="48">
        <x:v>0.59722222222222221</x:v>
      </x:c>
      <x:c r="D37" s="48">
        <x:f t="shared" si="3"/>
        <x:v>0.03472222222222221</x:v>
      </x:c>
    </x:row>
  </x:sheetData>
  <x:mergeCells count="2">
    <x:mergeCell ref="H1:J1"/>
    <x:mergeCell ref="A26:D26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61"/>
  <x:sheetViews>
    <x:sheetView topLeftCell="A51" zoomScale="150" zoomScaleNormal="150" zoomScaleSheetLayoutView="75" workbookViewId="0">
      <x:selection activeCell="E61" activeCellId="0" sqref="E61:E61"/>
    </x:sheetView>
  </x:sheetViews>
  <x:sheetFormatPr defaultColWidth="9" defaultRowHeight="16.39999999999999857891"/>
  <x:cols>
    <x:col min="1" max="1" width="11.625" customWidth="1"/>
    <x:col min="2" max="2" width="10.625" customWidth="1"/>
    <x:col min="4" max="4" width="10.25" bestFit="1" customWidth="1"/>
    <x:col min="5" max="5" width="10.875" bestFit="1" customWidth="1"/>
    <x:col min="9" max="9" width="9.625" bestFit="1" customWidth="1"/>
  </x:cols>
  <x:sheetData>
    <x:row r="1" spans="1:8">
      <x:c r="A1" s="32" t="s">
        <x:v>329</x:v>
      </x:c>
      <x:c r="B1" s="11"/>
      <x:c r="C1" s="11"/>
      <x:c r="D1" s="12"/>
      <x:c r="E1" t="s">
        <x:v>348</x:v>
      </x:c>
      <x:c r="H1" t="s">
        <x:v>358</x:v>
      </x:c>
    </x:row>
    <x:row r="2" spans="1:9">
      <x:c r="A2" s="7" t="s">
        <x:v>65</x:v>
      </x:c>
      <x:c r="B2" s="7" t="s">
        <x:v>359</x:v>
      </x:c>
      <x:c r="C2" s="7" t="s">
        <x:v>139</x:v>
      </x:c>
      <x:c r="E2" s="7" t="s">
        <x:v>350</x:v>
      </x:c>
      <x:c r="F2" s="7" t="s">
        <x:v>104</x:v>
      </x:c>
      <x:c r="H2" s="7" t="s">
        <x:v>106</x:v>
      </x:c>
      <x:c r="I2" s="27" t="s">
        <x:v>104</x:v>
      </x:c>
    </x:row>
    <x:row r="3" spans="1:9">
      <x:c r="A3" s="1">
        <x:v>1</x:v>
      </x:c>
      <x:c r="B3" s="1" t="s">
        <x:v>114</x:v>
      </x:c>
      <x:c r="C3" s="1" t="s">
        <x:v>148</x:v>
      </x:c>
      <x:c r="E3" s="13">
        <x:v>1</x:v>
      </x:c>
      <x:c r="F3" s="1" t="s">
        <x:v>233</x:v>
      </x:c>
      <x:c r="H3" s="1" t="s">
        <x:v>148</x:v>
      </x:c>
      <x:c r="I3" s="1" t="str">
        <x:f>VLOOKUP(COUNTIF($C$3:$C$10,H3),$E$3:$F$5,2,1)</x:f>
        <x:v>A등급</x:v>
      </x:c>
    </x:row>
    <x:row r="4" spans="1:9">
      <x:c r="A4" s="1">
        <x:v>2</x:v>
      </x:c>
      <x:c r="B4" s="1" t="s">
        <x:v>347</x:v>
      </x:c>
      <x:c r="C4" s="1" t="s">
        <x:v>132</x:v>
      </x:c>
      <x:c r="E4" s="13">
        <x:v>2</x:v>
      </x:c>
      <x:c r="F4" s="1" t="s">
        <x:v>246</x:v>
      </x:c>
      <x:c r="H4" s="1" t="s">
        <x:v>132</x:v>
      </x:c>
      <x:c r="I4" s="1" t="str">
        <x:f t="shared" ref="I4:I6" si="0">VLOOKUP(COUNTIF($C$3:$C$10,H4),$E$3:$F$5,2,1)</x:f>
        <x:v>B등급</x:v>
      </x:c>
    </x:row>
    <x:row r="5" spans="1:9">
      <x:c r="A5" s="1">
        <x:v>3</x:v>
      </x:c>
      <x:c r="B5" s="1" t="s">
        <x:v>138</x:v>
      </x:c>
      <x:c r="C5" s="1" t="s">
        <x:v>148</x:v>
      </x:c>
      <x:c r="E5" s="14">
        <x:v>3</x:v>
      </x:c>
      <x:c r="F5" s="1" t="s">
        <x:v>240</x:v>
      </x:c>
      <x:c r="H5" s="1" t="s">
        <x:v>123</x:v>
      </x:c>
      <x:c r="I5" s="1" t="str">
        <x:f t="shared" si="0"/>
        <x:v>B등급</x:v>
      </x:c>
    </x:row>
    <x:row r="6" spans="1:9">
      <x:c r="A6" s="1">
        <x:v>4</x:v>
      </x:c>
      <x:c r="B6" s="1" t="s">
        <x:v>357</x:v>
      </x:c>
      <x:c r="C6" s="1" t="s">
        <x:v>132</x:v>
      </x:c>
      <x:c r="H6" s="1" t="s">
        <x:v>144</x:v>
      </x:c>
      <x:c r="I6" s="1" t="str">
        <x:f t="shared" si="0"/>
        <x:v>C등급</x:v>
      </x:c>
    </x:row>
    <x:row r="7" spans="1:3">
      <x:c r="A7" s="1">
        <x:v>5</x:v>
      </x:c>
      <x:c r="B7" s="1" t="s">
        <x:v>365</x:v>
      </x:c>
      <x:c r="C7" s="1" t="s">
        <x:v>123</x:v>
      </x:c>
    </x:row>
    <x:row r="8" spans="1:4">
      <x:c r="A8" s="1">
        <x:v>6</x:v>
      </x:c>
      <x:c r="B8" s="1" t="s">
        <x:v>111</x:v>
      </x:c>
      <x:c r="C8" s="1" t="s">
        <x:v>148</x:v>
      </x:c>
      <x:c r="D8" t="s">
        <x:v>113</x:v>
      </x:c>
    </x:row>
    <x:row r="9" spans="1:3">
      <x:c r="A9" s="1">
        <x:v>7</x:v>
      </x:c>
      <x:c r="B9" s="1" t="s">
        <x:v>121</x:v>
      </x:c>
      <x:c r="C9" s="1" t="s">
        <x:v>123</x:v>
      </x:c>
    </x:row>
    <x:row r="10" spans="1:3">
      <x:c r="A10" s="1">
        <x:v>8</x:v>
      </x:c>
      <x:c r="B10" s="1" t="s">
        <x:v>134</x:v>
      </x:c>
      <x:c r="C10" s="1" t="s">
        <x:v>144</x:v>
      </x:c>
    </x:row>
    <x:row r="12" spans="1:1">
      <x:c r="A12" t="s">
        <x:v>444</x:v>
      </x:c>
    </x:row>
    <x:row r="13" spans="1:5">
      <x:c r="A13" s="7" t="s">
        <x:v>65</x:v>
      </x:c>
      <x:c r="B13" s="7" t="s">
        <x:v>342</x:v>
      </x:c>
      <x:c r="C13" s="7" t="s">
        <x:v>149</x:v>
      </x:c>
      <x:c r="D13" s="7" t="s">
        <x:v>146</x:v>
      </x:c>
      <x:c r="E13" s="7" t="s">
        <x:v>18</x:v>
      </x:c>
    </x:row>
    <x:row r="14" spans="1:5">
      <x:c r="A14" s="1" t="s">
        <x:v>340</x:v>
      </x:c>
      <x:c r="B14" s="3">
        <x:v>44304</x:v>
      </x:c>
      <x:c r="C14" s="5">
        <x:v>13256</x:v>
      </x:c>
      <x:c r="D14" s="1" t="s">
        <x:v>288</x:v>
      </x:c>
      <x:c r="E14" s="1" t="s">
        <x:v>107</x:v>
      </x:c>
    </x:row>
    <x:row r="15" spans="1:5">
      <x:c r="A15" s="1" t="s">
        <x:v>349</x:v>
      </x:c>
      <x:c r="B15" s="3">
        <x:v>44305</x:v>
      </x:c>
      <x:c r="C15" s="5">
        <x:v>25065</x:v>
      </x:c>
      <x:c r="D15" s="1" t="s">
        <x:v>293</x:v>
      </x:c>
      <x:c r="E15" s="1" t="s">
        <x:v>122</x:v>
      </x:c>
    </x:row>
    <x:row r="16" spans="1:5">
      <x:c r="A16" s="1" t="s">
        <x:v>346</x:v>
      </x:c>
      <x:c r="B16" s="3">
        <x:v>44306</x:v>
      </x:c>
      <x:c r="C16" s="5">
        <x:v>12650</x:v>
      </x:c>
      <x:c r="D16" s="1" t="s">
        <x:v>292</x:v>
      </x:c>
      <x:c r="E16" s="1" t="s">
        <x:v>93</x:v>
      </x:c>
    </x:row>
    <x:row r="17" spans="1:5">
      <x:c r="A17" s="1" t="s">
        <x:v>363</x:v>
      </x:c>
      <x:c r="B17" s="3">
        <x:v>44307</x:v>
      </x:c>
      <x:c r="C17" s="5">
        <x:v>39652</x:v>
      </x:c>
      <x:c r="D17" s="1" t="s">
        <x:v>290</x:v>
      </x:c>
      <x:c r="E17" s="1" t="s">
        <x:v>147</x:v>
      </x:c>
    </x:row>
    <x:row r="18" spans="1:5">
      <x:c r="A18" s="1" t="s">
        <x:v>362</x:v>
      </x:c>
      <x:c r="B18" s="3">
        <x:v>44308</x:v>
      </x:c>
      <x:c r="C18" s="5">
        <x:v>56359</x:v>
      </x:c>
      <x:c r="D18" s="1" t="s">
        <x:v>282</x:v>
      </x:c>
      <x:c r="E18" s="1" t="s">
        <x:v>126</x:v>
      </x:c>
    </x:row>
    <x:row r="19" spans="1:5">
      <x:c r="A19" s="1" t="s">
        <x:v>345</x:v>
      </x:c>
      <x:c r="B19" s="3">
        <x:v>44309</x:v>
      </x:c>
      <x:c r="C19" s="5">
        <x:v>22357</x:v>
      </x:c>
      <x:c r="D19" s="1" t="s">
        <x:v>284</x:v>
      </x:c>
      <x:c r="E19" s="1" t="s">
        <x:v>145</x:v>
      </x:c>
    </x:row>
    <x:row r="20" spans="1:5">
      <x:c r="A20" s="1" t="s">
        <x:v>352</x:v>
      </x:c>
      <x:c r="B20" s="3">
        <x:v>44310</x:v>
      </x:c>
      <x:c r="C20" s="5">
        <x:v>12856</x:v>
      </x:c>
      <x:c r="D20" s="1" t="s">
        <x:v>291</x:v>
      </x:c>
      <x:c r="E20" s="1" t="s">
        <x:v>130</x:v>
      </x:c>
    </x:row>
    <x:row r="21" spans="1:5">
      <x:c r="A21" s="1" t="s">
        <x:v>338</x:v>
      </x:c>
      <x:c r="B21" s="3">
        <x:v>44311</x:v>
      </x:c>
      <x:c r="C21" s="5">
        <x:v>45891</x:v>
      </x:c>
      <x:c r="D21" s="1" t="s">
        <x:v>286</x:v>
      </x:c>
      <x:c r="E21" s="1" t="s">
        <x:v>140</x:v>
      </x:c>
    </x:row>
    <x:row r="22" spans="1:5">
      <x:c r="A22" s="1" t="s">
        <x:v>351</x:v>
      </x:c>
      <x:c r="B22" s="3">
        <x:v>44312</x:v>
      </x:c>
      <x:c r="C22" s="5">
        <x:v>64023</x:v>
      </x:c>
      <x:c r="D22" s="1" t="s">
        <x:v>294</x:v>
      </x:c>
      <x:c r="E22" s="1" t="s">
        <x:v>118</x:v>
      </x:c>
    </x:row>
    <x:row r="23" spans="1:5">
      <x:c r="A23" s="64" t="s">
        <x:v>309</x:v>
      </x:c>
      <x:c r="B23" s="64"/>
      <x:c r="C23" s="64"/>
      <x:c r="D23" s="64"/>
      <x:c r="E23" s="1" t="str">
        <x:f>VLOOKUP(LARGE(C14:C22,3),$C$14:$E$22,3,0)</x:f>
        <x:v>김귀순</x:v>
      </x:c>
    </x:row>
    <x:row r="25" spans="1:7">
      <x:c r="A25" t="s">
        <x:v>432</x:v>
      </x:c>
      <x:c r="G25" t="s">
        <x:v>353</x:v>
      </x:c>
    </x:row>
    <x:row r="26" spans="1:9">
      <x:c r="A26" s="7" t="s">
        <x:v>103</x:v>
      </x:c>
      <x:c r="B26" s="7" t="s">
        <x:v>105</x:v>
      </x:c>
      <x:c r="C26" s="7" t="s">
        <x:v>143</x:v>
      </x:c>
      <x:c r="D26" s="7" t="s">
        <x:v>339</x:v>
      </x:c>
      <x:c r="E26" s="27" t="s">
        <x:v>336</x:v>
      </x:c>
      <x:c r="G26" s="7" t="s">
        <x:v>180</x:v>
      </x:c>
      <x:c r="H26" s="7" t="s">
        <x:v>167</x:v>
      </x:c>
      <x:c r="I26" s="7" t="s">
        <x:v>156</x:v>
      </x:c>
    </x:row>
    <x:row r="27" spans="1:9">
      <x:c r="A27" s="3">
        <x:v>44304</x:v>
      </x:c>
      <x:c r="B27" s="1" t="s">
        <x:v>136</x:v>
      </x:c>
      <x:c r="C27" s="1" t="s">
        <x:v>137</x:v>
      </x:c>
      <x:c r="D27" s="5">
        <x:v>60000</x:v>
      </x:c>
      <x:c r="E27" s="59">
        <x:f>TRUNC(D27/INDEX(I27:I35,MATCH("호주",G27:G35,0),1))</x:f>
        <x:v>69</x:v>
      </x:c>
      <x:c r="G27" s="1" t="s">
        <x:v>40</x:v>
      </x:c>
      <x:c r="H27" s="1" t="s">
        <x:v>177</x:v>
      </x:c>
      <x:c r="I27" s="15">
        <x:v>1115</x:v>
      </x:c>
    </x:row>
    <x:row r="28" spans="1:9">
      <x:c r="A28" s="3">
        <x:v>44305</x:v>
      </x:c>
      <x:c r="B28" s="1" t="s">
        <x:v>136</x:v>
      </x:c>
      <x:c r="C28" s="1" t="s">
        <x:v>166</x:v>
      </x:c>
      <x:c r="D28" s="5">
        <x:v>120000</x:v>
      </x:c>
      <x:c r="E28" s="59">
        <x:f t="shared" ref="E28:E35" si="1">TRUNC(D28/INDEX(I28:I36,MATCH("호주",G28:G36,0),1))</x:f>
        <x:v>139</x:v>
      </x:c>
      <x:c r="G28" s="1" t="s">
        <x:v>35</x:v>
      </x:c>
      <x:c r="H28" s="1" t="s">
        <x:v>135</x:v>
      </x:c>
      <x:c r="I28" s="15">
        <x:v>1024.3499999999999</x:v>
      </x:c>
    </x:row>
    <x:row r="29" spans="1:9">
      <x:c r="A29" s="3">
        <x:v>44305</x:v>
      </x:c>
      <x:c r="B29" s="1" t="s">
        <x:v>159</x:v>
      </x:c>
      <x:c r="C29" s="1" t="s">
        <x:v>133</x:v>
      </x:c>
      <x:c r="D29" s="5">
        <x:v>250000</x:v>
      </x:c>
      <x:c r="E29" s="59">
        <x:f t="shared" si="1"/>
        <x:v>289</x:v>
      </x:c>
      <x:c r="G29" s="1" t="s">
        <x:v>158</x:v>
      </x:c>
      <x:c r="H29" s="1" t="s">
        <x:v>141</x:v>
      </x:c>
      <x:c r="I29" s="15">
        <x:v>1333.99</x:v>
      </x:c>
    </x:row>
    <x:row r="30" spans="1:9">
      <x:c r="A30" s="3">
        <x:v>44305</x:v>
      </x:c>
      <x:c r="B30" s="1" t="s">
        <x:v>159</x:v>
      </x:c>
      <x:c r="C30" s="1" t="s">
        <x:v>160</x:v>
      </x:c>
      <x:c r="D30" s="5">
        <x:v>30000</x:v>
      </x:c>
      <x:c r="E30" s="59">
        <x:f t="shared" si="1"/>
        <x:v>34</x:v>
      </x:c>
      <x:c r="G30" s="1" t="s">
        <x:v>37</x:v>
      </x:c>
      <x:c r="H30" s="1" t="s">
        <x:v>119</x:v>
      </x:c>
      <x:c r="I30" s="15">
        <x:v>170.78</x:v>
      </x:c>
    </x:row>
    <x:row r="31" spans="1:9">
      <x:c r="A31" s="3">
        <x:v>44306</x:v>
      </x:c>
      <x:c r="B31" s="1" t="s">
        <x:v>364</x:v>
      </x:c>
      <x:c r="C31" s="1" t="s">
        <x:v>172</x:v>
      </x:c>
      <x:c r="D31" s="5">
        <x:v>45000</x:v>
      </x:c>
      <x:c r="E31" s="59">
        <x:f t="shared" si="1"/>
        <x:v>52</x:v>
      </x:c>
      <x:c r="G31" s="1" t="s">
        <x:v>124</x:v>
      </x:c>
      <x:c r="H31" s="1" t="s">
        <x:v>174</x:v>
      </x:c>
      <x:c r="I31" s="15">
        <x:v>143.53</x:v>
      </x:c>
    </x:row>
    <x:row r="32" spans="1:9">
      <x:c r="A32" s="3">
        <x:v>44306</x:v>
      </x:c>
      <x:c r="B32" s="1" t="s">
        <x:v>364</x:v>
      </x:c>
      <x:c r="C32" s="1" t="s">
        <x:v>354</x:v>
      </x:c>
      <x:c r="D32" s="5">
        <x:v>150000</x:v>
      </x:c>
      <x:c r="E32" s="59">
        <x:f t="shared" si="1"/>
        <x:v>173</x:v>
      </x:c>
      <x:c r="G32" s="1" t="s">
        <x:v>125</x:v>
      </x:c>
      <x:c r="H32" s="1" t="s">
        <x:v>165</x:v>
      </x:c>
      <x:c r="I32" s="15">
        <x:v>1532.01</x:v>
      </x:c>
    </x:row>
    <x:row r="33" spans="1:9">
      <x:c r="A33" s="3">
        <x:v>44307</x:v>
      </x:c>
      <x:c r="B33" s="1" t="s">
        <x:v>364</x:v>
      </x:c>
      <x:c r="C33" s="1" t="s">
        <x:v>153</x:v>
      </x:c>
      <x:c r="D33" s="5">
        <x:v>200000</x:v>
      </x:c>
      <x:c r="E33" s="59">
        <x:f t="shared" si="1"/>
        <x:v>231</x:v>
      </x:c>
      <x:c r="G33" s="1" t="s">
        <x:v>152</x:v>
      </x:c>
      <x:c r="H33" s="1" t="s">
        <x:v>142</x:v>
      </x:c>
      <x:c r="I33" s="15">
        <x:v>1209.8499999999999</x:v>
      </x:c>
    </x:row>
    <x:row r="34" spans="1:9">
      <x:c r="A34" s="3">
        <x:v>44307</x:v>
      </x:c>
      <x:c r="B34" s="1" t="s">
        <x:v>341</x:v>
      </x:c>
      <x:c r="C34" s="1" t="s">
        <x:v>162</x:v>
      </x:c>
      <x:c r="D34" s="5">
        <x:v>20000</x:v>
      </x:c>
      <x:c r="E34" s="59">
        <x:f t="shared" si="1"/>
        <x:v>23</x:v>
      </x:c>
      <x:c r="G34" s="1" t="s">
        <x:v>178</x:v>
      </x:c>
      <x:c r="H34" s="1" t="s">
        <x:v>129</x:v>
      </x:c>
      <x:c r="I34" s="15">
        <x:v>890.58000000000004</x:v>
      </x:c>
    </x:row>
    <x:row r="35" spans="1:9">
      <x:c r="A35" s="3">
        <x:v>44307</x:v>
      </x:c>
      <x:c r="B35" s="1" t="s">
        <x:v>341</x:v>
      </x:c>
      <x:c r="C35" s="1" t="s">
        <x:v>372</x:v>
      </x:c>
      <x:c r="D35" s="5">
        <x:v>25000</x:v>
      </x:c>
      <x:c r="E35" s="59">
        <x:f t="shared" si="1"/>
        <x:v>28</x:v>
      </x:c>
      <x:c r="G35" s="1" t="s">
        <x:v>80</x:v>
      </x:c>
      <x:c r="H35" s="1" t="s">
        <x:v>151</x:v>
      </x:c>
      <x:c r="I35" s="15">
        <x:v>862.89999999999998</x:v>
      </x:c>
    </x:row>
    <x:row r="37" spans="1:1">
      <x:c r="A37" s="31" t="s">
        <x:v>447</x:v>
      </x:c>
    </x:row>
    <x:row r="38" spans="1:6">
      <x:c r="A38" s="7" t="s">
        <x:v>18</x:v>
      </x:c>
      <x:c r="B38" s="7" t="s">
        <x:v>385</x:v>
      </x:c>
      <x:c r="C38" s="7" t="s">
        <x:v>374</x:v>
      </x:c>
      <x:c r="D38" s="27" t="s">
        <x:v>173</x:v>
      </x:c>
      <x:c r="F38" s="16" t="s">
        <x:v>381</x:v>
      </x:c>
    </x:row>
    <x:row r="39" spans="1:10">
      <x:c r="A39" s="1" t="s">
        <x:v>107</x:v>
      </x:c>
      <x:c r="B39" s="1" t="s">
        <x:v>397</x:v>
      </x:c>
      <x:c r="C39" s="1" t="s">
        <x:v>163</x:v>
      </x:c>
      <x:c r="D39" s="1" t="str">
        <x:f>HLOOKUP(C39&amp;LEFT(B39,1),$G$39:$J$40,2,0)</x:f>
        <x:v>춘천</x:v>
      </x:c>
      <x:c r="F39" s="7" t="s">
        <x:v>374</x:v>
      </x:c>
      <x:c r="G39" s="1" t="s">
        <x:v>154</x:v>
      </x:c>
      <x:c r="H39" s="1" t="s">
        <x:v>164</x:v>
      </x:c>
      <x:c r="I39" s="1" t="s">
        <x:v>197</x:v>
      </x:c>
      <x:c r="J39" s="1" t="s">
        <x:v>194</x:v>
      </x:c>
    </x:row>
    <x:row r="40" spans="1:10">
      <x:c r="A40" s="1" t="s">
        <x:v>122</x:v>
      </x:c>
      <x:c r="B40" s="1" t="s">
        <x:v>370</x:v>
      </x:c>
      <x:c r="C40" s="1" t="s">
        <x:v>170</x:v>
      </x:c>
      <x:c r="D40" s="1" t="str">
        <x:f t="shared" ref="D40:D48" si="2">HLOOKUP(C40&amp;LEFT(B40,1),$G$39:$J$40,2,0)</x:f>
        <x:v>남원</x:v>
      </x:c>
      <x:c r="F40" s="7" t="s">
        <x:v>379</x:v>
      </x:c>
      <x:c r="G40" s="1" t="s">
        <x:v>198</x:v>
      </x:c>
      <x:c r="H40" s="1" t="s">
        <x:v>171</x:v>
      </x:c>
      <x:c r="I40" s="1" t="s">
        <x:v>213</x:v>
      </x:c>
      <x:c r="J40" s="1" t="s">
        <x:v>200</x:v>
      </x:c>
    </x:row>
    <x:row r="41" spans="1:4">
      <x:c r="A41" s="1" t="s">
        <x:v>93</x:v>
      </x:c>
      <x:c r="B41" s="1" t="s">
        <x:v>386</x:v>
      </x:c>
      <x:c r="C41" s="1" t="s">
        <x:v>163</x:v>
      </x:c>
      <x:c r="D41" s="1" t="str">
        <x:f t="shared" si="2"/>
        <x:v>춘천</x:v>
      </x:c>
    </x:row>
    <x:row r="42" spans="1:4">
      <x:c r="A42" s="1" t="s">
        <x:v>147</x:v>
      </x:c>
      <x:c r="B42" s="1" t="s">
        <x:v>380</x:v>
      </x:c>
      <x:c r="C42" s="1" t="s">
        <x:v>170</x:v>
      </x:c>
      <x:c r="D42" s="1" t="str">
        <x:f t="shared" si="2"/>
        <x:v>남원</x:v>
      </x:c>
    </x:row>
    <x:row r="43" spans="1:4">
      <x:c r="A43" s="1" t="s">
        <x:v>126</x:v>
      </x:c>
      <x:c r="B43" s="1" t="s">
        <x:v>373</x:v>
      </x:c>
      <x:c r="C43" s="1" t="s">
        <x:v>163</x:v>
      </x:c>
      <x:c r="D43" s="1" t="str">
        <x:f t="shared" si="2"/>
        <x:v>춘천</x:v>
      </x:c>
    </x:row>
    <x:row r="44" spans="1:4">
      <x:c r="A44" s="1" t="s">
        <x:v>145</x:v>
      </x:c>
      <x:c r="B44" s="1" t="s">
        <x:v>371</x:v>
      </x:c>
      <x:c r="C44" s="1" t="s">
        <x:v>170</x:v>
      </x:c>
      <x:c r="D44" s="1" t="str">
        <x:f t="shared" si="2"/>
        <x:v>경주</x:v>
      </x:c>
    </x:row>
    <x:row r="45" spans="1:4">
      <x:c r="A45" s="1" t="s">
        <x:v>130</x:v>
      </x:c>
      <x:c r="B45" s="1" t="s">
        <x:v>391</x:v>
      </x:c>
      <x:c r="C45" s="1" t="s">
        <x:v>163</x:v>
      </x:c>
      <x:c r="D45" s="1" t="str">
        <x:f t="shared" si="2"/>
        <x:v>전주</x:v>
      </x:c>
    </x:row>
    <x:row r="46" spans="1:4">
      <x:c r="A46" s="1" t="s">
        <x:v>140</x:v>
      </x:c>
      <x:c r="B46" s="1" t="s">
        <x:v>384</x:v>
      </x:c>
      <x:c r="C46" s="1" t="s">
        <x:v>170</x:v>
      </x:c>
      <x:c r="D46" s="1" t="str">
        <x:f t="shared" si="2"/>
        <x:v>경주</x:v>
      </x:c>
    </x:row>
    <x:row r="47" spans="1:4">
      <x:c r="A47" s="1" t="s">
        <x:v>118</x:v>
      </x:c>
      <x:c r="B47" s="1" t="s">
        <x:v>392</x:v>
      </x:c>
      <x:c r="C47" s="1" t="s">
        <x:v>163</x:v>
      </x:c>
      <x:c r="D47" s="1" t="str">
        <x:f t="shared" si="2"/>
        <x:v>전주</x:v>
      </x:c>
    </x:row>
    <x:row r="48" spans="1:4">
      <x:c r="A48" s="1" t="s">
        <x:v>179</x:v>
      </x:c>
      <x:c r="B48" s="1" t="s">
        <x:v>390</x:v>
      </x:c>
      <x:c r="C48" s="1" t="s">
        <x:v>170</x:v>
      </x:c>
      <x:c r="D48" s="1" t="str">
        <x:f t="shared" si="2"/>
        <x:v>경주</x:v>
      </x:c>
    </x:row>
    <x:row r="50" spans="1:1">
      <x:c r="A50" t="s">
        <x:v>437</x:v>
      </x:c>
    </x:row>
    <x:row r="51" spans="1:4">
      <x:c r="A51" s="2" t="s">
        <x:v>182</x:v>
      </x:c>
      <x:c r="B51" s="2" t="s">
        <x:v>169</x:v>
      </x:c>
      <x:c r="C51" s="2" t="s">
        <x:v>244</x:v>
      </x:c>
      <x:c r="D51" s="2" t="s">
        <x:v>186</x:v>
      </x:c>
    </x:row>
    <x:row r="52" spans="1:4">
      <x:c r="A52" s="1" t="s">
        <x:v>107</x:v>
      </x:c>
      <x:c r="B52" s="1" t="s">
        <x:v>205</x:v>
      </x:c>
      <x:c r="C52" s="1" t="s">
        <x:v>42</x:v>
      </x:c>
      <x:c r="D52" s="5">
        <x:v>5565</x:v>
      </x:c>
    </x:row>
    <x:row r="53" spans="1:4">
      <x:c r="A53" s="1" t="s">
        <x:v>122</x:v>
      </x:c>
      <x:c r="B53" s="1" t="s">
        <x:v>40</x:v>
      </x:c>
      <x:c r="C53" s="1" t="s">
        <x:v>236</x:v>
      </x:c>
      <x:c r="D53" s="5">
        <x:v>4324</x:v>
      </x:c>
    </x:row>
    <x:row r="54" spans="1:4">
      <x:c r="A54" s="1" t="s">
        <x:v>93</x:v>
      </x:c>
      <x:c r="B54" s="1" t="s">
        <x:v>35</x:v>
      </x:c>
      <x:c r="C54" s="1" t="s">
        <x:v>272</x:v>
      </x:c>
      <x:c r="D54" s="5">
        <x:v>6152</x:v>
      </x:c>
    </x:row>
    <x:row r="55" spans="1:4">
      <x:c r="A55" s="1" t="s">
        <x:v>147</x:v>
      </x:c>
      <x:c r="B55" s="1" t="s">
        <x:v>205</x:v>
      </x:c>
      <x:c r="C55" s="1" t="s">
        <x:v>64</x:v>
      </x:c>
      <x:c r="D55" s="5">
        <x:v>2314</x:v>
      </x:c>
    </x:row>
    <x:row r="56" spans="1:4">
      <x:c r="A56" s="1" t="s">
        <x:v>126</x:v>
      </x:c>
      <x:c r="B56" s="1" t="s">
        <x:v>40</x:v>
      </x:c>
      <x:c r="C56" s="1" t="s">
        <x:v>270</x:v>
      </x:c>
      <x:c r="D56" s="5">
        <x:v>4789</x:v>
      </x:c>
    </x:row>
    <x:row r="57" spans="1:4">
      <x:c r="A57" s="1" t="s">
        <x:v>145</x:v>
      </x:c>
      <x:c r="B57" s="1" t="s">
        <x:v>35</x:v>
      </x:c>
      <x:c r="C57" s="1" t="s">
        <x:v>265</x:v>
      </x:c>
      <x:c r="D57" s="5">
        <x:v>3758</x:v>
      </x:c>
    </x:row>
    <x:row r="58" spans="1:4">
      <x:c r="A58" s="1" t="s">
        <x:v>130</x:v>
      </x:c>
      <x:c r="B58" s="1" t="s">
        <x:v>205</x:v>
      </x:c>
      <x:c r="C58" s="1" t="s">
        <x:v>250</x:v>
      </x:c>
      <x:c r="D58" s="5">
        <x:v>3657</x:v>
      </x:c>
    </x:row>
    <x:row r="59" spans="1:4">
      <x:c r="A59" s="1" t="s">
        <x:v>140</x:v>
      </x:c>
      <x:c r="B59" s="1" t="s">
        <x:v>40</x:v>
      </x:c>
      <x:c r="C59" s="1" t="s">
        <x:v>239</x:v>
      </x:c>
      <x:c r="D59" s="5">
        <x:v>5321</x:v>
      </x:c>
    </x:row>
    <x:row r="60" spans="1:4">
      <x:c r="A60" s="1" t="s">
        <x:v>189</x:v>
      </x:c>
      <x:c r="B60" s="1" t="s">
        <x:v>35</x:v>
      </x:c>
      <x:c r="C60" s="1" t="s">
        <x:v>235</x:v>
      </x:c>
      <x:c r="D60" s="5">
        <x:v>3456</x:v>
      </x:c>
    </x:row>
    <x:row r="61" spans="1:4">
      <x:c r="A61" s="65" t="s">
        <x:v>0</x:v>
      </x:c>
      <x:c r="B61" s="65"/>
      <x:c r="C61" s="65"/>
      <x:c r="D61" s="5">
        <x:f>ROUNDDOWN(SUMIF(B52:B60,"한국",D52:D60),-2)</x:f>
        <x:v>11500</x:v>
      </x:c>
    </x:row>
  </x:sheetData>
  <x:mergeCells count="2">
    <x:mergeCell ref="A23:D23"/>
    <x:mergeCell ref="A61:C61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40"/>
  <x:sheetViews>
    <x:sheetView topLeftCell="A28" zoomScale="150" zoomScaleNormal="150" zoomScaleSheetLayoutView="75" workbookViewId="0">
      <x:selection activeCell="D32" activeCellId="0" sqref="D32:D40"/>
    </x:sheetView>
  </x:sheetViews>
  <x:sheetFormatPr defaultColWidth="9" defaultRowHeight="16.39999999999999857891"/>
  <x:cols>
    <x:col min="1" max="1" width="17.875" bestFit="1" customWidth="1"/>
    <x:col min="2" max="2" width="13.25" bestFit="1" customWidth="1"/>
    <x:col min="3" max="3" width="14.5" customWidth="1"/>
    <x:col min="4" max="4" width="13.625" customWidth="1"/>
    <x:col min="5" max="5" width="13.875" customWidth="1"/>
    <x:col min="7" max="7" width="13.25" bestFit="1" customWidth="1"/>
    <x:col min="8" max="8" width="14.5" customWidth="1"/>
    <x:col min="9" max="9" width="12" customWidth="1"/>
    <x:col min="10" max="10" width="13.875" customWidth="1"/>
    <x:col min="11" max="11" width="11.875" customWidth="1"/>
  </x:cols>
  <x:sheetData>
    <x:row r="1" spans="1:11">
      <x:c r="A1" t="s">
        <x:v>329</x:v>
      </x:c>
      <x:c r="D1" t="s">
        <x:v>388</x:v>
      </x:c>
      <x:c r="E1" s="17">
        <x:v>44311</x:v>
      </x:c>
      <x:c r="H1" t="s">
        <x:v>444</x:v>
      </x:c>
      <x:c r="J1" s="12" t="s">
        <x:v>389</x:v>
      </x:c>
      <x:c r="K1" s="17">
        <x:v>44676</x:v>
      </x:c>
    </x:row>
    <x:row r="2" spans="1:11">
      <x:c r="A2" s="7" t="s">
        <x:v>385</x:v>
      </x:c>
      <x:c r="B2" s="7" t="s">
        <x:v>182</x:v>
      </x:c>
      <x:c r="C2" s="7" t="s">
        <x:v>375</x:v>
      </x:c>
      <x:c r="D2" s="7" t="s">
        <x:v>209</x:v>
      </x:c>
      <x:c r="E2" s="27" t="s">
        <x:v>190</x:v>
      </x:c>
      <x:c r="G2" s="58" t="s">
        <x:v>424</x:v>
      </x:c>
      <x:c r="H2" s="7" t="s">
        <x:v>182</x:v>
      </x:c>
      <x:c r="I2" s="7" t="s">
        <x:v>155</x:v>
      </x:c>
      <x:c r="J2" s="7" t="s">
        <x:v>150</x:v>
      </x:c>
      <x:c r="K2" s="27" t="s">
        <x:v>190</x:v>
      </x:c>
    </x:row>
    <x:row r="3" spans="1:11">
      <x:c r="A3" s="1" t="s">
        <x:v>285</x:v>
      </x:c>
      <x:c r="B3" s="1" t="s">
        <x:v>107</x:v>
      </x:c>
      <x:c r="C3" s="3">
        <x:v>34819</x:v>
      </x:c>
      <x:c r="D3" s="1" t="s">
        <x:v>193</x:v>
      </x:c>
      <x:c r="E3" s="18" t="str">
        <x:f>IF(YEAR($E$1)-YEAR(C3)&lt;20,"청소년",IF(YEAR($E$1)-YEAR(C3)&lt;30,"20대",""))</x:f>
        <x:v>20대</x:v>
      </x:c>
      <x:c r="G3" s="1" t="s">
        <x:v>15</x:v>
      </x:c>
      <x:c r="H3" s="1" t="s">
        <x:v>66</x:v>
      </x:c>
      <x:c r="I3" s="3">
        <x:v>42124</x:v>
      </x:c>
      <x:c r="J3" s="1" t="s">
        <x:v>207</x:v>
      </x:c>
      <x:c r="K3" s="18" t="str">
        <x:f>IF(YEAR($K$1)-YEAR(I3)&gt;=10,"★",IF(YEAR($K$1)-YEAR(I3)&gt;=5,"☆",""))</x:f>
        <x:v>☆</x:v>
      </x:c>
    </x:row>
    <x:row r="4" spans="1:11">
      <x:c r="A4" s="1" t="s">
        <x:v>12</x:v>
      </x:c>
      <x:c r="B4" s="1" t="s">
        <x:v>122</x:v>
      </x:c>
      <x:c r="C4" s="3">
        <x:v>32336</x:v>
      </x:c>
      <x:c r="D4" s="1" t="s">
        <x:v>168</x:v>
      </x:c>
      <x:c r="E4" s="18" t="str">
        <x:f t="shared" ref="E4:E11" si="0">IF(YEAR($E$1)-YEAR(C4)&lt;20,"청소년",IF(YEAR($E$1)-YEAR(C4)&lt;30,"20대",""))</x:f>
        <x:v/>
      </x:c>
      <x:c r="G4" s="1" t="s">
        <x:v>4</x:v>
      </x:c>
      <x:c r="H4" s="1" t="s">
        <x:v>195</x:v>
      </x:c>
      <x:c r="I4" s="3">
        <x:v>39417</x:v>
      </x:c>
      <x:c r="J4" s="1" t="s">
        <x:v>181</x:v>
      </x:c>
      <x:c r="K4" s="18" t="str">
        <x:f t="shared" ref="K4:K11" si="1">IF(YEAR($K$1)-YEAR(I4)&gt;=10,"★",IF(YEAR($K$1)-YEAR(I4)&gt;=5,"☆",""))</x:f>
        <x:v>★</x:v>
      </x:c>
    </x:row>
    <x:row r="5" spans="1:11">
      <x:c r="A5" s="1" t="s">
        <x:v>14</x:v>
      </x:c>
      <x:c r="B5" s="1" t="s">
        <x:v>93</x:v>
      </x:c>
      <x:c r="C5" s="3">
        <x:v>37248</x:v>
      </x:c>
      <x:c r="D5" s="1" t="s">
        <x:v>193</x:v>
      </x:c>
      <x:c r="E5" s="18" t="str">
        <x:f t="shared" si="0"/>
        <x:v>20대</x:v>
      </x:c>
      <x:c r="G5" s="1" t="s">
        <x:v>10</x:v>
      </x:c>
      <x:c r="H5" s="1" t="s">
        <x:v>192</x:v>
      </x:c>
      <x:c r="I5" s="3">
        <x:v>41631</x:v>
      </x:c>
      <x:c r="J5" s="1" t="s">
        <x:v>207</x:v>
      </x:c>
      <x:c r="K5" s="18" t="str">
        <x:f t="shared" si="1"/>
        <x:v>☆</x:v>
      </x:c>
    </x:row>
    <x:row r="6" spans="1:11">
      <x:c r="A6" s="1" t="s">
        <x:v>13</x:v>
      </x:c>
      <x:c r="B6" s="1" t="s">
        <x:v>147</x:v>
      </x:c>
      <x:c r="C6" s="3">
        <x:v>39511</x:v>
      </x:c>
      <x:c r="D6" s="1" t="s">
        <x:v>193</x:v>
      </x:c>
      <x:c r="E6" s="18" t="str">
        <x:f t="shared" si="0"/>
        <x:v>청소년</x:v>
      </x:c>
      <x:c r="G6" s="1" t="s">
        <x:v>17</x:v>
      </x:c>
      <x:c r="H6" s="1" t="s">
        <x:v>210</x:v>
      </x:c>
      <x:c r="I6" s="3">
        <x:v>39511</x:v>
      </x:c>
      <x:c r="J6" s="1" t="s">
        <x:v>157</x:v>
      </x:c>
      <x:c r="K6" s="18" t="str">
        <x:f t="shared" si="1"/>
        <x:v>★</x:v>
      </x:c>
    </x:row>
    <x:row r="7" spans="1:11">
      <x:c r="A7" s="1" t="s">
        <x:v>5</x:v>
      </x:c>
      <x:c r="B7" s="1" t="s">
        <x:v>126</x:v>
      </x:c>
      <x:c r="C7" s="3">
        <x:v>38812</x:v>
      </x:c>
      <x:c r="D7" s="1" t="s">
        <x:v>168</x:v>
      </x:c>
      <x:c r="E7" s="18" t="str">
        <x:f t="shared" si="0"/>
        <x:v>청소년</x:v>
      </x:c>
      <x:c r="G7" s="1" t="s">
        <x:v>7</x:v>
      </x:c>
      <x:c r="H7" s="1" t="s">
        <x:v>202</x:v>
      </x:c>
      <x:c r="I7" s="3">
        <x:v>43195</x:v>
      </x:c>
      <x:c r="J7" s="1" t="s">
        <x:v>176</x:v>
      </x:c>
      <x:c r="K7" s="18" t="str">
        <x:f t="shared" si="1"/>
        <x:v/>
      </x:c>
    </x:row>
    <x:row r="8" spans="1:11">
      <x:c r="A8" s="1" t="s">
        <x:v>16</x:v>
      </x:c>
      <x:c r="B8" s="1" t="s">
        <x:v>145</x:v>
      </x:c>
      <x:c r="C8" s="3">
        <x:v>35997</x:v>
      </x:c>
      <x:c r="D8" s="1" t="s">
        <x:v>168</x:v>
      </x:c>
      <x:c r="E8" s="18" t="str">
        <x:f t="shared" si="0"/>
        <x:v>20대</x:v>
      </x:c>
      <x:c r="G8" s="1" t="s">
        <x:v>6</x:v>
      </x:c>
      <x:c r="H8" s="1" t="s">
        <x:v>185</x:v>
      </x:c>
      <x:c r="I8" s="3">
        <x:v>41111</x:v>
      </x:c>
      <x:c r="J8" s="1" t="s">
        <x:v>157</x:v>
      </x:c>
      <x:c r="K8" s="18" t="str">
        <x:f t="shared" si="1"/>
        <x:v>★</x:v>
      </x:c>
    </x:row>
    <x:row r="9" spans="1:11">
      <x:c r="A9" s="1" t="s">
        <x:v>11</x:v>
      </x:c>
      <x:c r="B9" s="1" t="s">
        <x:v>130</x:v>
      </x:c>
      <x:c r="C9" s="3">
        <x:v>33190</x:v>
      </x:c>
      <x:c r="D9" s="1" t="s">
        <x:v>168</x:v>
      </x:c>
      <x:c r="E9" s="18" t="str">
        <x:f t="shared" si="0"/>
        <x:v/>
      </x:c>
      <x:c r="G9" s="1" t="s">
        <x:v>295</x:v>
      </x:c>
      <x:c r="H9" s="1" t="s">
        <x:v>175</x:v>
      </x:c>
      <x:c r="I9" s="3">
        <x:v>43782</x:v>
      </x:c>
      <x:c r="J9" s="1" t="s">
        <x:v>176</x:v>
      </x:c>
      <x:c r="K9" s="18" t="str">
        <x:f t="shared" si="1"/>
        <x:v/>
      </x:c>
    </x:row>
    <x:row r="10" spans="1:11">
      <x:c r="A10" s="1" t="s">
        <x:v>9</x:v>
      </x:c>
      <x:c r="B10" s="1" t="s">
        <x:v>140</x:v>
      </x:c>
      <x:c r="C10" s="3">
        <x:v>30804</x:v>
      </x:c>
      <x:c r="D10" s="1" t="s">
        <x:v>168</x:v>
      </x:c>
      <x:c r="E10" s="18" t="str">
        <x:f t="shared" si="0"/>
        <x:v/>
      </x:c>
      <x:c r="G10" s="1" t="s">
        <x:v>299</x:v>
      </x:c>
      <x:c r="H10" s="1" t="s">
        <x:v>191</x:v>
      </x:c>
      <x:c r="I10" s="3">
        <x:v>41396</x:v>
      </x:c>
      <x:c r="J10" s="1" t="s">
        <x:v>207</x:v>
      </x:c>
      <x:c r="K10" s="18" t="str">
        <x:f t="shared" si="1"/>
        <x:v>☆</x:v>
      </x:c>
    </x:row>
    <x:row r="11" spans="1:11">
      <x:c r="A11" s="1" t="s">
        <x:v>8</x:v>
      </x:c>
      <x:c r="B11" s="1" t="s">
        <x:v>189</x:v>
      </x:c>
      <x:c r="C11" s="3">
        <x:v>39184</x:v>
      </x:c>
      <x:c r="D11" s="1" t="s">
        <x:v>193</x:v>
      </x:c>
      <x:c r="E11" s="18" t="str">
        <x:f t="shared" si="0"/>
        <x:v>청소년</x:v>
      </x:c>
      <x:c r="G11" s="1" t="s">
        <x:v>303</x:v>
      </x:c>
      <x:c r="H11" s="1" t="s">
        <x:v>189</x:v>
      </x:c>
      <x:c r="I11" s="3">
        <x:v>39184</x:v>
      </x:c>
      <x:c r="J11" s="1" t="s">
        <x:v>181</x:v>
      </x:c>
      <x:c r="K11" s="18" t="str">
        <x:f t="shared" si="1"/>
        <x:v>★</x:v>
      </x:c>
    </x:row>
    <x:row r="13" spans="1:7">
      <x:c r="A13" t="s">
        <x:v>432</x:v>
      </x:c>
      <x:c r="E13" s="12"/>
      <x:c r="G13" t="s">
        <x:v>447</x:v>
      </x:c>
    </x:row>
    <x:row r="14" spans="1:12">
      <x:c r="A14" s="7" t="s">
        <x:v>377</x:v>
      </x:c>
      <x:c r="B14" s="7" t="s">
        <x:v>161</x:v>
      </x:c>
      <x:c r="C14" s="7" t="s">
        <x:v>387</x:v>
      </x:c>
      <x:c r="D14" s="7" t="s">
        <x:v>367</x:v>
      </x:c>
      <x:c r="E14" s="27" t="s">
        <x:v>184</x:v>
      </x:c>
      <x:c r="G14" s="7" t="s">
        <x:v>396</x:v>
      </x:c>
      <x:c r="H14" s="7" t="s">
        <x:v>161</x:v>
      </x:c>
      <x:c r="I14" s="7" t="s">
        <x:v>382</x:v>
      </x:c>
      <x:c r="J14" s="7" t="s">
        <x:v>368</x:v>
      </x:c>
      <x:c r="K14" s="7" t="s">
        <x:v>196</x:v>
      </x:c>
      <x:c r="L14" s="27" t="s">
        <x:v>41</x:v>
      </x:c>
    </x:row>
    <x:row r="15" spans="1:12">
      <x:c r="A15" s="1" t="s">
        <x:v>300</x:v>
      </x:c>
      <x:c r="B15" s="19" t="s">
        <x:v>242</x:v>
      </x:c>
      <x:c r="C15" s="1">
        <x:v>19</x:v>
      </x:c>
      <x:c r="D15" s="18">
        <x:v>65550000</x:v>
      </x:c>
      <x:c r="E15" s="4">
        <x:f>HLOOKUP(_xlfn.RANK.EQ(D15,$D$15:$D$23,0),$B$26:$D$28,3,1)</x:f>
        <x:v>200000</x:v>
      </x:c>
      <x:c r="G15" s="1" t="s">
        <x:v>378</x:v>
      </x:c>
      <x:c r="H15" s="1" t="s">
        <x:v>211</x:v>
      </x:c>
      <x:c r="I15" s="1">
        <x:v>70</x:v>
      </x:c>
      <x:c r="J15" s="1">
        <x:v>80</x:v>
      </x:c>
      <x:c r="K15" s="1">
        <x:v>70</x:v>
      </x:c>
      <x:c r="L15" s="1" t="str">
        <x:f>IF(OR(AND(I15&gt;=75,J15&gt;=75),K15&gt;=80),"승진","")</x:f>
        <x:v/>
      </x:c>
    </x:row>
    <x:row r="16" spans="1:12">
      <x:c r="A16" s="1" t="s">
        <x:v>298</x:v>
      </x:c>
      <x:c r="B16" s="19" t="s">
        <x:v>204</x:v>
      </x:c>
      <x:c r="C16" s="1">
        <x:v>27</x:v>
      </x:c>
      <x:c r="D16" s="18">
        <x:v>93150000</x:v>
      </x:c>
      <x:c r="E16" s="4">
        <x:f t="shared" ref="E16:E23" si="2">HLOOKUP(_xlfn.RANK.EQ(D16,$D$15:$D$23,0),$B$26:$D$28,3,1)</x:f>
        <x:v>500000</x:v>
      </x:c>
      <x:c r="G16" s="1" t="s">
        <x:v>393</x:v>
      </x:c>
      <x:c r="H16" s="1" t="s">
        <x:v>217</x:v>
      </x:c>
      <x:c r="I16" s="1">
        <x:v>75</x:v>
      </x:c>
      <x:c r="J16" s="1">
        <x:v>93</x:v>
      </x:c>
      <x:c r="K16" s="1">
        <x:v>85</x:v>
      </x:c>
      <x:c r="L16" s="1" t="str">
        <x:f t="shared" ref="L16:L24" si="3">IF(OR(AND(I16&gt;=75,J16&gt;=75),K16&gt;=80),"승진","")</x:f>
        <x:v>승진</x:v>
      </x:c>
    </x:row>
    <x:row r="17" spans="1:12">
      <x:c r="A17" s="1" t="s">
        <x:v>297</x:v>
      </x:c>
      <x:c r="B17" s="19" t="s">
        <x:v>183</x:v>
      </x:c>
      <x:c r="C17" s="1">
        <x:v>15</x:v>
      </x:c>
      <x:c r="D17" s="18">
        <x:v>51750000</x:v>
      </x:c>
      <x:c r="E17" s="4">
        <x:f t="shared" si="2"/>
        <x:v>200000</x:v>
      </x:c>
      <x:c r="G17" s="1" t="s">
        <x:v>369</x:v>
      </x:c>
      <x:c r="H17" s="1" t="s">
        <x:v>214</x:v>
      </x:c>
      <x:c r="I17" s="1">
        <x:v>50</x:v>
      </x:c>
      <x:c r="J17" s="1">
        <x:v>60</x:v>
      </x:c>
      <x:c r="K17" s="1">
        <x:v>66</x:v>
      </x:c>
      <x:c r="L17" s="1" t="str">
        <x:f t="shared" si="3"/>
        <x:v/>
      </x:c>
    </x:row>
    <x:row r="18" spans="1:12">
      <x:c r="A18" s="1" t="s">
        <x:v>305</x:v>
      </x:c>
      <x:c r="B18" s="19" t="s">
        <x:v>215</x:v>
      </x:c>
      <x:c r="C18" s="1">
        <x:v>13</x:v>
      </x:c>
      <x:c r="D18" s="18">
        <x:v>44850000</x:v>
      </x:c>
      <x:c r="E18" s="4">
        <x:f t="shared" si="2"/>
        <x:v>200000</x:v>
      </x:c>
      <x:c r="G18" s="1" t="s">
        <x:v>394</x:v>
      </x:c>
      <x:c r="H18" s="1" t="s">
        <x:v>237</x:v>
      </x:c>
      <x:c r="I18" s="1">
        <x:v>60</x:v>
      </x:c>
      <x:c r="J18" s="1">
        <x:v>55</x:v>
      </x:c>
      <x:c r="K18" s="1">
        <x:v>32</x:v>
      </x:c>
      <x:c r="L18" s="1" t="str">
        <x:f t="shared" si="3"/>
        <x:v/>
      </x:c>
    </x:row>
    <x:row r="19" spans="1:12">
      <x:c r="A19" s="1" t="s">
        <x:v>308</x:v>
      </x:c>
      <x:c r="B19" s="19" t="s">
        <x:v>243</x:v>
      </x:c>
      <x:c r="C19" s="1">
        <x:v>22</x:v>
      </x:c>
      <x:c r="D19" s="18">
        <x:v>75900000</x:v>
      </x:c>
      <x:c r="E19" s="4">
        <x:f t="shared" si="2"/>
        <x:v>200000</x:v>
      </x:c>
      <x:c r="G19" s="1" t="s">
        <x:v>395</x:v>
      </x:c>
      <x:c r="H19" s="1" t="s">
        <x:v>225</x:v>
      </x:c>
      <x:c r="I19" s="1">
        <x:v>75</x:v>
      </x:c>
      <x:c r="J19" s="1">
        <x:v>70</x:v>
      </x:c>
      <x:c r="K19" s="1">
        <x:v>50</x:v>
      </x:c>
      <x:c r="L19" s="1" t="str">
        <x:f t="shared" si="3"/>
        <x:v/>
      </x:c>
    </x:row>
    <x:row r="20" spans="1:12">
      <x:c r="A20" s="1" t="s">
        <x:v>296</x:v>
      </x:c>
      <x:c r="B20" s="19" t="s">
        <x:v>216</x:v>
      </x:c>
      <x:c r="C20" s="1">
        <x:v>30</x:v>
      </x:c>
      <x:c r="D20" s="18">
        <x:v>103500000</x:v>
      </x:c>
      <x:c r="E20" s="4">
        <x:f t="shared" si="2"/>
        <x:v>1000000</x:v>
      </x:c>
      <x:c r="G20" s="1" t="s">
        <x:v>383</x:v>
      </x:c>
      <x:c r="H20" s="1" t="s">
        <x:v>241</x:v>
      </x:c>
      <x:c r="I20" s="1">
        <x:v>80</x:v>
      </x:c>
      <x:c r="J20" s="1">
        <x:v>75</x:v>
      </x:c>
      <x:c r="K20" s="1">
        <x:v>72</x:v>
      </x:c>
      <x:c r="L20" s="1" t="str">
        <x:f t="shared" si="3"/>
        <x:v>승진</x:v>
      </x:c>
    </x:row>
    <x:row r="21" spans="1:12">
      <x:c r="A21" s="1" t="s">
        <x:v>302</x:v>
      </x:c>
      <x:c r="B21" s="19" t="s">
        <x:v>238</x:v>
      </x:c>
      <x:c r="C21" s="1">
        <x:v>41</x:v>
      </x:c>
      <x:c r="D21" s="18">
        <x:v>141450000</x:v>
      </x:c>
      <x:c r="E21" s="4">
        <x:f t="shared" si="2"/>
        <x:v>1000000</x:v>
      </x:c>
      <x:c r="G21" s="1" t="s">
        <x:v>366</x:v>
      </x:c>
      <x:c r="H21" s="1" t="s">
        <x:v>208</x:v>
      </x:c>
      <x:c r="I21" s="1">
        <x:v>90</x:v>
      </x:c>
      <x:c r="J21" s="1">
        <x:v>80</x:v>
      </x:c>
      <x:c r="K21" s="1">
        <x:v>79</x:v>
      </x:c>
      <x:c r="L21" s="1" t="str">
        <x:f t="shared" si="3"/>
        <x:v>승진</x:v>
      </x:c>
    </x:row>
    <x:row r="22" spans="1:12">
      <x:c r="A22" s="1" t="s">
        <x:v>307</x:v>
      </x:c>
      <x:c r="B22" s="19" t="s">
        <x:v>218</x:v>
      </x:c>
      <x:c r="C22" s="1">
        <x:v>24</x:v>
      </x:c>
      <x:c r="D22" s="18">
        <x:v>82800000</x:v>
      </x:c>
      <x:c r="E22" s="4">
        <x:f t="shared" si="2"/>
        <x:v>500000</x:v>
      </x:c>
      <x:c r="G22" s="1" t="s">
        <x:v>402</x:v>
      </x:c>
      <x:c r="H22" s="1" t="s">
        <x:v>221</x:v>
      </x:c>
      <x:c r="I22" s="1">
        <x:v>50</x:v>
      </x:c>
      <x:c r="J22" s="1">
        <x:v>50</x:v>
      </x:c>
      <x:c r="K22" s="1">
        <x:v>52</x:v>
      </x:c>
      <x:c r="L22" s="1" t="str">
        <x:f t="shared" si="3"/>
        <x:v/>
      </x:c>
    </x:row>
    <x:row r="23" spans="1:12">
      <x:c r="A23" s="1" t="s">
        <x:v>304</x:v>
      </x:c>
      <x:c r="B23" s="19" t="s">
        <x:v>203</x:v>
      </x:c>
      <x:c r="C23" s="1">
        <x:v>29</x:v>
      </x:c>
      <x:c r="D23" s="18">
        <x:v>100050000</x:v>
      </x:c>
      <x:c r="E23" s="4">
        <x:f t="shared" si="2"/>
        <x:v>500000</x:v>
      </x:c>
      <x:c r="G23" s="1" t="s">
        <x:v>429</x:v>
      </x:c>
      <x:c r="H23" s="1" t="s">
        <x:v>219</x:v>
      </x:c>
      <x:c r="I23" s="1">
        <x:v>45</x:v>
      </x:c>
      <x:c r="J23" s="1">
        <x:v>80</x:v>
      </x:c>
      <x:c r="K23" s="1">
        <x:v>60</x:v>
      </x:c>
      <x:c r="L23" s="1" t="str">
        <x:f t="shared" si="3"/>
        <x:v/>
      </x:c>
    </x:row>
    <x:row r="24" spans="7:12">
      <x:c r="G24" s="1" t="s">
        <x:v>407</x:v>
      </x:c>
      <x:c r="H24" s="1" t="s">
        <x:v>223</x:v>
      </x:c>
      <x:c r="I24" s="1">
        <x:v>73</x:v>
      </x:c>
      <x:c r="J24" s="1">
        <x:v>76</x:v>
      </x:c>
      <x:c r="K24" s="1">
        <x:v>78</x:v>
      </x:c>
      <x:c r="L24" s="1" t="str">
        <x:f t="shared" si="3"/>
        <x:v/>
      </x:c>
    </x:row>
    <x:row r="25" spans="1:1">
      <x:c r="A25" t="s">
        <x:v>446</x:v>
      </x:c>
    </x:row>
    <x:row r="26" spans="1:4">
      <x:c r="A26" s="65" t="s">
        <x:v>120</x:v>
      </x:c>
      <x:c r="B26" s="20">
        <x:v>1</x:v>
      </x:c>
      <x:c r="C26" s="21">
        <x:v>3</x:v>
      </x:c>
      <x:c r="D26" s="20">
        <x:v>6</x:v>
      </x:c>
    </x:row>
    <x:row r="27" spans="1:4">
      <x:c r="A27" s="65"/>
      <x:c r="B27" s="22">
        <x:v>2</x:v>
      </x:c>
      <x:c r="C27" s="23">
        <x:v>5</x:v>
      </x:c>
      <x:c r="D27" s="22">
        <x:v>9</x:v>
      </x:c>
    </x:row>
    <x:row r="28" spans="1:4">
      <x:c r="A28" s="1" t="s">
        <x:v>184</x:v>
      </x:c>
      <x:c r="B28" s="5">
        <x:v>1000000</x:v>
      </x:c>
      <x:c r="C28" s="5">
        <x:v>500000</x:v>
      </x:c>
      <x:c r="D28" s="5">
        <x:v>200000</x:v>
      </x:c>
    </x:row>
    <x:row r="30" spans="1:1">
      <x:c r="A30" t="s">
        <x:v>437</x:v>
      </x:c>
    </x:row>
    <x:row r="31" spans="1:4">
      <x:c r="A31" s="7" t="s">
        <x:v>201</x:v>
      </x:c>
      <x:c r="B31" s="7" t="s">
        <x:v>245</x:v>
      </x:c>
      <x:c r="C31" s="7" t="s">
        <x:v>427</x:v>
      </x:c>
      <x:c r="D31" s="27" t="s">
        <x:v>222</x:v>
      </x:c>
    </x:row>
    <x:row r="32" spans="1:4">
      <x:c r="A32" s="1" t="s">
        <x:v>463</x:v>
      </x:c>
      <x:c r="B32" s="24">
        <x:v>44581</x:v>
      </x:c>
      <x:c r="C32" s="1">
        <x:v>3</x:v>
      </x:c>
      <x:c r="D32" s="25" t="str">
        <x:f>MONTH(WORKDAY(B32,C32))&amp;"/"&amp;DAY(WORKDAY(B32,C32))</x:f>
        <x:v>1/25</x:v>
      </x:c>
    </x:row>
    <x:row r="33" spans="1:4">
      <x:c r="A33" s="1" t="s">
        <x:v>301</x:v>
      </x:c>
      <x:c r="B33" s="24">
        <x:v>44586</x:v>
      </x:c>
      <x:c r="C33" s="1">
        <x:v>13</x:v>
      </x:c>
      <x:c r="D33" s="25" t="str">
        <x:f t="shared" ref="D33:D40" si="4">MONTH(WORKDAY(B33,C33))&amp;"/"&amp;DAY(WORKDAY(B33,C33))</x:f>
        <x:v>2/11</x:v>
      </x:c>
    </x:row>
    <x:row r="34" spans="1:4">
      <x:c r="A34" s="1" t="s">
        <x:v>306</x:v>
      </x:c>
      <x:c r="B34" s="24">
        <x:v>44578</x:v>
      </x:c>
      <x:c r="C34" s="1">
        <x:v>15</x:v>
      </x:c>
      <x:c r="D34" s="25" t="str">
        <x:f t="shared" si="4"/>
        <x:v>2/7</x:v>
      </x:c>
    </x:row>
    <x:row r="35" spans="1:4">
      <x:c r="A35" s="1" t="s">
        <x:v>420</x:v>
      </x:c>
      <x:c r="B35" s="24">
        <x:v>44591</x:v>
      </x:c>
      <x:c r="C35" s="1">
        <x:v>5</x:v>
      </x:c>
      <x:c r="D35" s="25" t="str">
        <x:f t="shared" si="4"/>
        <x:v>2/4</x:v>
      </x:c>
    </x:row>
    <x:row r="36" spans="1:4">
      <x:c r="A36" s="1" t="s">
        <x:v>428</x:v>
      </x:c>
      <x:c r="B36" s="24">
        <x:v>44607</x:v>
      </x:c>
      <x:c r="C36" s="1">
        <x:v>7</x:v>
      </x:c>
      <x:c r="D36" s="25" t="str">
        <x:f t="shared" si="4"/>
        <x:v>2/24</x:v>
      </x:c>
    </x:row>
    <x:row r="37" spans="1:4">
      <x:c r="A37" s="1" t="s">
        <x:v>411</x:v>
      </x:c>
      <x:c r="B37" s="24">
        <x:v>44566</x:v>
      </x:c>
      <x:c r="C37" s="1">
        <x:v>3</x:v>
      </x:c>
      <x:c r="D37" s="25" t="str">
        <x:f t="shared" si="4"/>
        <x:v>1/10</x:v>
      </x:c>
    </x:row>
    <x:row r="38" spans="1:4">
      <x:c r="A38" s="1" t="s">
        <x:v>409</x:v>
      </x:c>
      <x:c r="B38" s="24">
        <x:v>44564</x:v>
      </x:c>
      <x:c r="C38" s="1">
        <x:v>20</x:v>
      </x:c>
      <x:c r="D38" s="25" t="str">
        <x:f t="shared" si="4"/>
        <x:v>1/31</x:v>
      </x:c>
    </x:row>
    <x:row r="39" spans="1:4">
      <x:c r="A39" s="1" t="s">
        <x:v>406</x:v>
      </x:c>
      <x:c r="B39" s="24">
        <x:v>44576</x:v>
      </x:c>
      <x:c r="C39" s="1">
        <x:v>21</x:v>
      </x:c>
      <x:c r="D39" s="25" t="str">
        <x:f t="shared" si="4"/>
        <x:v>2/14</x:v>
      </x:c>
    </x:row>
    <x:row r="40" spans="1:4">
      <x:c r="A40" s="1" t="s">
        <x:v>226</x:v>
      </x:c>
      <x:c r="B40" s="24">
        <x:v>44566</x:v>
      </x:c>
      <x:c r="C40" s="1">
        <x:v>5</x:v>
      </x:c>
      <x:c r="D40" s="25" t="str">
        <x:f t="shared" si="4"/>
        <x:v>1/12</x:v>
      </x:c>
    </x:row>
  </x:sheetData>
  <x:mergeCells count="1">
    <x:mergeCell ref="A26:A27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K47"/>
  <x:sheetViews>
    <x:sheetView tabSelected="1" topLeftCell="A35" zoomScale="165" zoomScaleNormal="165" zoomScaleSheetLayoutView="75" workbookViewId="0">
      <x:selection activeCell="J47" activeCellId="0" sqref="J47:J47"/>
    </x:sheetView>
  </x:sheetViews>
  <x:sheetFormatPr defaultColWidth="9" defaultRowHeight="16.39999999999999857891"/>
  <x:cols>
    <x:col min="2" max="2" width="13.125" bestFit="1" customWidth="1"/>
  </x:cols>
  <x:sheetData>
    <x:row r="1" spans="1:1">
      <x:c r="A1" t="s">
        <x:v>329</x:v>
      </x:c>
    </x:row>
    <x:row r="2" spans="1:6">
      <x:c r="A2" s="7" t="s">
        <x:v>422</x:v>
      </x:c>
      <x:c r="B2" s="7" t="s">
        <x:v>18</x:v>
      </x:c>
      <x:c r="C2" s="7" t="s">
        <x:v>419</x:v>
      </x:c>
      <x:c r="D2" s="27" t="s">
        <x:v>410</x:v>
      </x:c>
      <x:c r="F2" t="s">
        <x:v>398</x:v>
      </x:c>
    </x:row>
    <x:row r="3" spans="1:8">
      <x:c r="A3" s="1" t="s">
        <x:v>426</x:v>
      </x:c>
      <x:c r="B3" s="1" t="s">
        <x:v>210</x:v>
      </x:c>
      <x:c r="C3" s="1">
        <x:v>15</x:v>
      </x:c>
      <x:c r="D3" s="26">
        <x:f>C3*INDEX($H$4:$H$6,MATCH(LEFT(A3,2),$F$4:$F$6,0),1)</x:f>
        <x:v>33000</x:v>
      </x:c>
      <x:c r="F3" s="7" t="s">
        <x:v>232</x:v>
      </x:c>
      <x:c r="G3" s="7" t="s">
        <x:v>220</x:v>
      </x:c>
      <x:c r="H3" s="7" t="s">
        <x:v>206</x:v>
      </x:c>
    </x:row>
    <x:row r="4" spans="1:8">
      <x:c r="A4" s="1" t="s">
        <x:v>400</x:v>
      </x:c>
      <x:c r="B4" s="1" t="s">
        <x:v>195</x:v>
      </x:c>
      <x:c r="C4" s="1">
        <x:v>20</x:v>
      </x:c>
      <x:c r="D4" s="26">
        <x:f t="shared" ref="D4:D11" si="0">C4*INDEX($H$4:$H$6,MATCH(LEFT(A4,2),$F$4:$F$6,0),1)</x:f>
        <x:v>50000</x:v>
      </x:c>
      <x:c r="F4" s="1" t="s">
        <x:v>212</x:v>
      </x:c>
      <x:c r="G4" s="5">
        <x:v>2500</x:v>
      </x:c>
      <x:c r="H4" s="5">
        <x:v>2200</x:v>
      </x:c>
    </x:row>
    <x:row r="5" spans="1:8">
      <x:c r="A5" s="1" t="s">
        <x:v>423</x:v>
      </x:c>
      <x:c r="B5" s="1" t="s">
        <x:v>191</x:v>
      </x:c>
      <x:c r="C5" s="1">
        <x:v>18</x:v>
      </x:c>
      <x:c r="D5" s="26">
        <x:f t="shared" si="0"/>
        <x:v>46800</x:v>
      </x:c>
      <x:c r="F5" s="1" t="s">
        <x:v>187</x:v>
      </x:c>
      <x:c r="G5" s="5">
        <x:v>3200</x:v>
      </x:c>
      <x:c r="H5" s="5">
        <x:v>2500</x:v>
      </x:c>
    </x:row>
    <x:row r="6" spans="1:8">
      <x:c r="A6" s="1" t="s">
        <x:v>405</x:v>
      </x:c>
      <x:c r="B6" s="1" t="s">
        <x:v>185</x:v>
      </x:c>
      <x:c r="C6" s="1">
        <x:v>23</x:v>
      </x:c>
      <x:c r="D6" s="26">
        <x:f t="shared" si="0"/>
        <x:v>50600</x:v>
      </x:c>
      <x:c r="F6" s="1" t="s">
        <x:v>227</x:v>
      </x:c>
      <x:c r="G6" s="5">
        <x:v>3000</x:v>
      </x:c>
      <x:c r="H6" s="5">
        <x:v>2600</x:v>
      </x:c>
    </x:row>
    <x:row r="7" spans="1:4">
      <x:c r="A7" s="1" t="s">
        <x:v>408</x:v>
      </x:c>
      <x:c r="B7" s="1" t="s">
        <x:v>66</x:v>
      </x:c>
      <x:c r="C7" s="1">
        <x:v>27</x:v>
      </x:c>
      <x:c r="D7" s="26">
        <x:f t="shared" si="0"/>
        <x:v>67500</x:v>
      </x:c>
    </x:row>
    <x:row r="8" spans="1:4">
      <x:c r="A8" s="1" t="s">
        <x:v>418</x:v>
      </x:c>
      <x:c r="B8" s="1" t="s">
        <x:v>199</x:v>
      </x:c>
      <x:c r="C8" s="1">
        <x:v>24</x:v>
      </x:c>
      <x:c r="D8" s="26">
        <x:f t="shared" si="0"/>
        <x:v>62400</x:v>
      </x:c>
    </x:row>
    <x:row r="9" spans="1:4">
      <x:c r="A9" s="1" t="s">
        <x:v>401</x:v>
      </x:c>
      <x:c r="B9" s="1" t="s">
        <x:v>188</x:v>
      </x:c>
      <x:c r="C9" s="1">
        <x:v>15</x:v>
      </x:c>
      <x:c r="D9" s="26">
        <x:f t="shared" si="0"/>
        <x:v>33000</x:v>
      </x:c>
    </x:row>
    <x:row r="10" spans="1:4">
      <x:c r="A10" s="1" t="s">
        <x:v>415</x:v>
      </x:c>
      <x:c r="B10" s="1" t="s">
        <x:v>257</x:v>
      </x:c>
      <x:c r="C10" s="1">
        <x:v>8</x:v>
      </x:c>
      <x:c r="D10" s="26">
        <x:f t="shared" si="0"/>
        <x:v>20000</x:v>
      </x:c>
    </x:row>
    <x:row r="11" spans="1:4">
      <x:c r="A11" s="1" t="s">
        <x:v>405</x:v>
      </x:c>
      <x:c r="B11" s="1" t="s">
        <x:v>255</x:v>
      </x:c>
      <x:c r="C11" s="1">
        <x:v>30</x:v>
      </x:c>
      <x:c r="D11" s="26">
        <x:f t="shared" si="0"/>
        <x:v>66000</x:v>
      </x:c>
    </x:row>
    <x:row r="13" spans="1:1">
      <x:c r="A13" t="s">
        <x:v>444</x:v>
      </x:c>
    </x:row>
    <x:row r="14" spans="1:11">
      <x:c r="A14" s="7" t="s">
        <x:v>412</x:v>
      </x:c>
      <x:c r="B14" s="7" t="s">
        <x:v>267</x:v>
      </x:c>
      <x:c r="C14" s="7" t="s">
        <x:v>251</x:v>
      </x:c>
      <x:c r="D14" s="27" t="s">
        <x:v>438</x:v>
      </x:c>
      <x:c r="F14" t="s">
        <x:v>417</x:v>
      </x:c>
      <x:c r="G14" s="28"/>
      <x:c r="H14" s="66" t="s">
        <x:v>263</x:v>
      </x:c>
      <x:c r="I14" s="67"/>
      <x:c r="J14" s="67"/>
      <x:c r="K14" s="68"/>
    </x:row>
    <x:row r="15" spans="1:11">
      <x:c r="A15" s="1" t="s">
        <x:v>425</x:v>
      </x:c>
      <x:c r="B15" s="1" t="s">
        <x:v>56</x:v>
      </x:c>
      <x:c r="C15" s="1" t="s">
        <x:v>102</x:v>
      </x:c>
      <x:c r="D15" s="5">
        <x:f>IF(C15="부산",VLOOKUP(B15,$G$16:$K$19,MATCH(C15,$H$15:$K$15,0)+1,0)*80%,VLOOKUP(B15,$G$16:$K$19,MATCH(C15,$H$15:$K$15,0)+1,0))</x:f>
        <x:v>6400</x:v>
      </x:c>
      <x:c r="G15" s="6"/>
      <x:c r="H15" s="7" t="s">
        <x:v>56</x:v>
      </x:c>
      <x:c r="I15" s="7" t="s">
        <x:v>100</x:v>
      </x:c>
      <x:c r="J15" s="7" t="s">
        <x:v>102</x:v>
      </x:c>
      <x:c r="K15" s="7" t="s">
        <x:v>231</x:v>
      </x:c>
    </x:row>
    <x:row r="16" spans="1:11">
      <x:c r="A16" s="1" t="s">
        <x:v>371</x:v>
      </x:c>
      <x:c r="B16" s="1" t="s">
        <x:v>102</x:v>
      </x:c>
      <x:c r="C16" s="1" t="s">
        <x:v>100</x:v>
      </x:c>
      <x:c r="D16" s="5">
        <x:f t="shared" ref="D16:D22" si="1">IF(C16="부산",VLOOKUP(B16,$G$16:$K$19,MATCH(C16,$H$15:$K$15,0)+1,0)*80%,VLOOKUP(B16,$G$16:$K$19,MATCH(C16,$H$15:$K$15,0)+1,0))</x:f>
        <x:v>9000</x:v>
      </x:c>
      <x:c r="F16" s="69" t="s">
        <x:v>253</x:v>
      </x:c>
      <x:c r="G16" s="7" t="s">
        <x:v>56</x:v>
      </x:c>
      <x:c r="H16" s="5">
        <x:v>3000</x:v>
      </x:c>
      <x:c r="I16" s="5">
        <x:v>4500</x:v>
      </x:c>
      <x:c r="J16" s="5">
        <x:v>8000</x:v>
      </x:c>
      <x:c r="K16" s="5">
        <x:v>10000</x:v>
      </x:c>
    </x:row>
    <x:row r="17" spans="1:11">
      <x:c r="A17" s="1" t="s">
        <x:v>421</x:v>
      </x:c>
      <x:c r="B17" s="1" t="s">
        <x:v>231</x:v>
      </x:c>
      <x:c r="C17" s="1" t="s">
        <x:v>102</x:v>
      </x:c>
      <x:c r="D17" s="5">
        <x:f t="shared" si="1"/>
        <x:v>10400</x:v>
      </x:c>
      <x:c r="F17" s="70"/>
      <x:c r="G17" s="7" t="s">
        <x:v>100</x:v>
      </x:c>
      <x:c r="H17" s="5">
        <x:v>4500</x:v>
      </x:c>
      <x:c r="I17" s="5">
        <x:v>3000</x:v>
      </x:c>
      <x:c r="J17" s="5">
        <x:v>9000</x:v>
      </x:c>
      <x:c r="K17" s="5">
        <x:v>12000</x:v>
      </x:c>
    </x:row>
    <x:row r="18" spans="1:11">
      <x:c r="A18" s="1" t="s">
        <x:v>414</x:v>
      </x:c>
      <x:c r="B18" s="1" t="s">
        <x:v>100</x:v>
      </x:c>
      <x:c r="C18" s="1" t="s">
        <x:v>231</x:v>
      </x:c>
      <x:c r="D18" s="5">
        <x:f t="shared" si="1"/>
        <x:v>12000</x:v>
      </x:c>
      <x:c r="F18" s="70"/>
      <x:c r="G18" s="7" t="s">
        <x:v>102</x:v>
      </x:c>
      <x:c r="H18" s="5">
        <x:v>8000</x:v>
      </x:c>
      <x:c r="I18" s="5">
        <x:v>9000</x:v>
      </x:c>
      <x:c r="J18" s="5">
        <x:v>3000</x:v>
      </x:c>
      <x:c r="K18" s="5">
        <x:v>13000</x:v>
      </x:c>
    </x:row>
    <x:row r="19" spans="1:11">
      <x:c r="A19" s="1" t="s">
        <x:v>425</x:v>
      </x:c>
      <x:c r="B19" s="1" t="s">
        <x:v>56</x:v>
      </x:c>
      <x:c r="C19" s="1" t="s">
        <x:v>56</x:v>
      </x:c>
      <x:c r="D19" s="5">
        <x:f t="shared" si="1"/>
        <x:v>3000</x:v>
      </x:c>
      <x:c r="F19" s="71"/>
      <x:c r="G19" s="7" t="s">
        <x:v>231</x:v>
      </x:c>
      <x:c r="H19" s="5">
        <x:v>10000</x:v>
      </x:c>
      <x:c r="I19" s="5">
        <x:v>12000</x:v>
      </x:c>
      <x:c r="J19" s="5">
        <x:v>13000</x:v>
      </x:c>
      <x:c r="K19" s="5">
        <x:v>3000</x:v>
      </x:c>
    </x:row>
    <x:row r="20" spans="1:4">
      <x:c r="A20" s="1" t="s">
        <x:v>371</x:v>
      </x:c>
      <x:c r="B20" s="1" t="s">
        <x:v>102</x:v>
      </x:c>
      <x:c r="C20" s="1" t="s">
        <x:v>102</x:v>
      </x:c>
      <x:c r="D20" s="5">
        <x:f t="shared" si="1"/>
        <x:v>2400</x:v>
      </x:c>
    </x:row>
    <x:row r="21" spans="1:4">
      <x:c r="A21" s="1" t="s">
        <x:v>421</x:v>
      </x:c>
      <x:c r="B21" s="1" t="s">
        <x:v>231</x:v>
      </x:c>
      <x:c r="C21" s="1" t="s">
        <x:v>56</x:v>
      </x:c>
      <x:c r="D21" s="5">
        <x:f t="shared" si="1"/>
        <x:v>10000</x:v>
      </x:c>
    </x:row>
    <x:row r="22" spans="1:4">
      <x:c r="A22" s="1" t="s">
        <x:v>414</x:v>
      </x:c>
      <x:c r="B22" s="1" t="s">
        <x:v>100</x:v>
      </x:c>
      <x:c r="C22" s="1" t="s">
        <x:v>56</x:v>
      </x:c>
      <x:c r="D22" s="5">
        <x:f t="shared" si="1"/>
        <x:v>4500</x:v>
      </x:c>
    </x:row>
    <x:row r="24" spans="1:6">
      <x:c r="A24" t="s">
        <x:v>432</x:v>
      </x:c>
      <x:c r="F24" t="s">
        <x:v>413</x:v>
      </x:c>
    </x:row>
    <x:row r="25" spans="1:7">
      <x:c r="A25" s="7" t="s">
        <x:v>385</x:v>
      </x:c>
      <x:c r="B25" s="7" t="s">
        <x:v>106</x:v>
      </x:c>
      <x:c r="C25" s="7" t="s">
        <x:v>18</x:v>
      </x:c>
      <x:c r="D25" s="7" t="s">
        <x:v>27</x:v>
      </x:c>
      <x:c r="F25" s="7" t="s">
        <x:v>106</x:v>
      </x:c>
      <x:c r="G25" s="27" t="s">
        <x:v>104</x:v>
      </x:c>
    </x:row>
    <x:row r="26" spans="1:7">
      <x:c r="A26" s="1" t="s">
        <x:v>416</x:v>
      </x:c>
      <x:c r="B26" s="1" t="s">
        <x:v>228</x:v>
      </x:c>
      <x:c r="C26" s="1" t="s">
        <x:v>269</x:v>
      </x:c>
      <x:c r="D26" s="1">
        <x:v>90</x:v>
      </x:c>
      <x:c r="F26" s="1" t="s">
        <x:v>228</x:v>
      </x:c>
      <x:c r="G26" s="1" t="str">
        <x:f>VLOOKUP(AVERAGEIF($B$26:$B$34,F26,$D$26:$D$34),$F$32:$H$34,3,1)</x:f>
        <x:v>A등급</x:v>
      </x:c>
    </x:row>
    <x:row r="27" spans="1:7">
      <x:c r="A27" s="1" t="s">
        <x:v>404</x:v>
      </x:c>
      <x:c r="B27" s="1" t="s">
        <x:v>252</x:v>
      </x:c>
      <x:c r="C27" s="1" t="s">
        <x:v>210</x:v>
      </x:c>
      <x:c r="D27" s="1">
        <x:v>40</x:v>
      </x:c>
      <x:c r="F27" s="1" t="s">
        <x:v>252</x:v>
      </x:c>
      <x:c r="G27" s="1" t="str">
        <x:f t="shared" ref="G27:G28" si="2">VLOOKUP(AVERAGEIF($B$26:$B$34,F27,$D$26:$D$34),$F$32:$H$34,3,1)</x:f>
        <x:v>C등급</x:v>
      </x:c>
    </x:row>
    <x:row r="28" spans="1:7">
      <x:c r="A28" s="1" t="s">
        <x:v>399</x:v>
      </x:c>
      <x:c r="B28" s="1" t="s">
        <x:v>230</x:v>
      </x:c>
      <x:c r="C28" s="1" t="s">
        <x:v>66</x:v>
      </x:c>
      <x:c r="D28" s="1">
        <x:v>80</x:v>
      </x:c>
      <x:c r="F28" s="1" t="s">
        <x:v>230</x:v>
      </x:c>
      <x:c r="G28" s="1" t="str">
        <x:f t="shared" si="2"/>
        <x:v>B등급</x:v>
      </x:c>
    </x:row>
    <x:row r="29" spans="1:4">
      <x:c r="A29" s="1" t="s">
        <x:v>403</x:v>
      </x:c>
      <x:c r="B29" s="1" t="s">
        <x:v>228</x:v>
      </x:c>
      <x:c r="C29" s="1" t="s">
        <x:v>259</x:v>
      </x:c>
      <x:c r="D29" s="1">
        <x:v>100</x:v>
      </x:c>
    </x:row>
    <x:row r="30" spans="1:6">
      <x:c r="A30" s="1" t="s">
        <x:v>435</x:v>
      </x:c>
      <x:c r="B30" s="1" t="s">
        <x:v>252</x:v>
      </x:c>
      <x:c r="C30" s="1" t="s">
        <x:v>219</x:v>
      </x:c>
      <x:c r="D30" s="1">
        <x:v>60</x:v>
      </x:c>
      <x:c r="F30" t="s">
        <x:v>445</x:v>
      </x:c>
    </x:row>
    <x:row r="31" spans="1:8">
      <x:c r="A31" s="1" t="s">
        <x:v>450</x:v>
      </x:c>
      <x:c r="B31" s="1" t="s">
        <x:v>230</x:v>
      </x:c>
      <x:c r="C31" s="1" t="s">
        <x:v>199</x:v>
      </x:c>
      <x:c r="D31" s="1">
        <x:v>75</x:v>
      </x:c>
      <x:c r="F31" s="72" t="s">
        <x:v>27</x:v>
      </x:c>
      <x:c r="G31" s="72"/>
      <x:c r="H31" s="7" t="s">
        <x:v>104</x:v>
      </x:c>
    </x:row>
    <x:row r="32" spans="1:8">
      <x:c r="A32" s="1" t="s">
        <x:v>448</x:v>
      </x:c>
      <x:c r="B32" s="1" t="s">
        <x:v>228</x:v>
      </x:c>
      <x:c r="C32" s="1" t="s">
        <x:v>224</x:v>
      </x:c>
      <x:c r="D32" s="1">
        <x:v>80</x:v>
      </x:c>
      <x:c r="F32" s="29">
        <x:v>0</x:v>
      </x:c>
      <x:c r="G32" s="1">
        <x:v>60</x:v>
      </x:c>
      <x:c r="H32" s="1" t="s">
        <x:v>233</x:v>
      </x:c>
    </x:row>
    <x:row r="33" spans="1:8">
      <x:c r="A33" s="1" t="s">
        <x:v>449</x:v>
      </x:c>
      <x:c r="B33" s="1" t="s">
        <x:v>252</x:v>
      </x:c>
      <x:c r="C33" s="1" t="s">
        <x:v>241</x:v>
      </x:c>
      <x:c r="D33" s="1">
        <x:v>80</x:v>
      </x:c>
      <x:c r="F33" s="29">
        <x:v>61</x:v>
      </x:c>
      <x:c r="G33" s="1">
        <x:v>80</x:v>
      </x:c>
      <x:c r="H33" s="1" t="s">
        <x:v>246</x:v>
      </x:c>
    </x:row>
    <x:row r="34" spans="1:8">
      <x:c r="A34" s="1" t="s">
        <x:v>451</x:v>
      </x:c>
      <x:c r="B34" s="1" t="s">
        <x:v>230</x:v>
      </x:c>
      <x:c r="C34" s="1" t="s">
        <x:v>208</x:v>
      </x:c>
      <x:c r="D34" s="1">
        <x:v>75</x:v>
      </x:c>
      <x:c r="F34" s="29">
        <x:v>80</x:v>
      </x:c>
      <x:c r="G34" s="1">
        <x:v>100</x:v>
      </x:c>
      <x:c r="H34" s="1" t="s">
        <x:v>240</x:v>
      </x:c>
    </x:row>
    <x:row r="36" spans="1:6">
      <x:c r="A36" t="s">
        <x:v>447</x:v>
      </x:c>
      <x:c r="F36" t="s">
        <x:v>437</x:v>
      </x:c>
    </x:row>
    <x:row r="37" spans="1:9">
      <x:c r="A37" s="7" t="s">
        <x:v>434</x:v>
      </x:c>
      <x:c r="B37" s="7" t="s">
        <x:v>377</x:v>
      </x:c>
      <x:c r="C37" s="7" t="s">
        <x:v>18</x:v>
      </x:c>
      <x:c r="D37" s="27" t="s">
        <x:v>247</x:v>
      </x:c>
      <x:c r="F37" s="7" t="s">
        <x:v>18</x:v>
      </x:c>
      <x:c r="G37" s="7" t="s">
        <x:v>254</x:v>
      </x:c>
      <x:c r="H37" s="7" t="s">
        <x:v>234</x:v>
      </x:c>
      <x:c r="I37" s="7" t="s">
        <x:v>431</x:v>
      </x:c>
    </x:row>
    <x:row r="38" spans="1:9">
      <x:c r="A38" s="1" t="s">
        <x:v>452</x:v>
      </x:c>
      <x:c r="B38" s="1" t="s">
        <x:v>280</x:v>
      </x:c>
      <x:c r="C38" s="1" t="s">
        <x:v>269</x:v>
      </x:c>
      <x:c r="D38" s="1" t="str">
        <x:f>MID(B38,SEARCH("-",B38)+1,2)</x:f>
        <x:v>인사</x:v>
      </x:c>
      <x:c r="F38" s="1" t="s">
        <x:v>269</x:v>
      </x:c>
      <x:c r="G38" s="1" t="s">
        <x:v>266</x:v>
      </x:c>
      <x:c r="H38" s="1" t="s">
        <x:v>207</x:v>
      </x:c>
      <x:c r="I38" s="1">
        <x:v>95</x:v>
      </x:c>
    </x:row>
    <x:row r="39" spans="1:9">
      <x:c r="A39" s="1" t="s">
        <x:v>430</x:v>
      </x:c>
      <x:c r="B39" s="1" t="s">
        <x:v>281</x:v>
      </x:c>
      <x:c r="C39" s="1" t="s">
        <x:v>210</x:v>
      </x:c>
      <x:c r="D39" s="1" t="str">
        <x:f t="shared" ref="D39:D46" si="3">MID(B39,SEARCH("-",B39)+1,2)</x:f>
        <x:v>생산</x:v>
      </x:c>
      <x:c r="F39" s="1" t="s">
        <x:v>210</x:v>
      </x:c>
      <x:c r="G39" s="1" t="s">
        <x:v>268</x:v>
      </x:c>
      <x:c r="H39" s="1" t="s">
        <x:v>181</x:v>
      </x:c>
      <x:c r="I39" s="1">
        <x:v>75</x:v>
      </x:c>
    </x:row>
    <x:row r="40" spans="1:9">
      <x:c r="A40" s="1" t="s">
        <x:v>443</x:v>
      </x:c>
      <x:c r="B40" s="1" t="s">
        <x:v>275</x:v>
      </x:c>
      <x:c r="C40" s="1" t="s">
        <x:v>66</x:v>
      </x:c>
      <x:c r="D40" s="1" t="str">
        <x:f t="shared" si="3"/>
        <x:v>총무</x:v>
      </x:c>
      <x:c r="F40" s="1" t="s">
        <x:v>66</x:v>
      </x:c>
      <x:c r="G40" s="1" t="s">
        <x:v>271</x:v>
      </x:c>
      <x:c r="H40" s="1" t="s">
        <x:v>157</x:v>
      </x:c>
      <x:c r="I40" s="1">
        <x:v>50</x:v>
      </x:c>
    </x:row>
    <x:row r="41" spans="1:9">
      <x:c r="A41" s="1" t="s">
        <x:v>442</x:v>
      </x:c>
      <x:c r="B41" s="1" t="s">
        <x:v>277</x:v>
      </x:c>
      <x:c r="C41" s="1" t="s">
        <x:v>259</x:v>
      </x:c>
      <x:c r="D41" s="1" t="str">
        <x:f t="shared" si="3"/>
        <x:v>인사</x:v>
      </x:c>
      <x:c r="F41" s="1" t="s">
        <x:v>259</x:v>
      </x:c>
      <x:c r="G41" s="1" t="s">
        <x:v>266</x:v>
      </x:c>
      <x:c r="H41" s="1" t="s">
        <x:v>207</x:v>
      </x:c>
      <x:c r="I41" s="1">
        <x:v>45</x:v>
      </x:c>
    </x:row>
    <x:row r="42" spans="1:9">
      <x:c r="A42" s="1" t="s">
        <x:v>441</x:v>
      </x:c>
      <x:c r="B42" s="1" t="s">
        <x:v>279</x:v>
      </x:c>
      <x:c r="C42" s="1" t="s">
        <x:v>219</x:v>
      </x:c>
      <x:c r="D42" s="1" t="str">
        <x:f t="shared" si="3"/>
        <x:v>생산</x:v>
      </x:c>
      <x:c r="F42" s="1" t="s">
        <x:v>219</x:v>
      </x:c>
      <x:c r="G42" s="1" t="s">
        <x:v>268</x:v>
      </x:c>
      <x:c r="H42" s="1" t="s">
        <x:v>181</x:v>
      </x:c>
      <x:c r="I42" s="1">
        <x:v>85</x:v>
      </x:c>
    </x:row>
    <x:row r="43" spans="1:9">
      <x:c r="A43" s="1" t="s">
        <x:v>440</x:v>
      </x:c>
      <x:c r="B43" s="1" t="s">
        <x:v>278</x:v>
      </x:c>
      <x:c r="C43" s="1" t="s">
        <x:v>199</x:v>
      </x:c>
      <x:c r="D43" s="1" t="str">
        <x:f t="shared" si="3"/>
        <x:v>총무</x:v>
      </x:c>
      <x:c r="F43" s="1" t="s">
        <x:v>199</x:v>
      </x:c>
      <x:c r="G43" s="1" t="s">
        <x:v>271</x:v>
      </x:c>
      <x:c r="H43" s="1" t="s">
        <x:v>207</x:v>
      </x:c>
      <x:c r="I43" s="1">
        <x:v>75</x:v>
      </x:c>
    </x:row>
    <x:row r="44" spans="1:9">
      <x:c r="A44" s="1" t="s">
        <x:v>439</x:v>
      </x:c>
      <x:c r="B44" s="1" t="s">
        <x:v>274</x:v>
      </x:c>
      <x:c r="C44" s="1" t="s">
        <x:v>224</x:v>
      </x:c>
      <x:c r="D44" s="1" t="str">
        <x:f t="shared" si="3"/>
        <x:v>인사</x:v>
      </x:c>
      <x:c r="F44" s="1" t="s">
        <x:v>224</x:v>
      </x:c>
      <x:c r="G44" s="1" t="s">
        <x:v>266</x:v>
      </x:c>
      <x:c r="H44" s="1" t="s">
        <x:v>181</x:v>
      </x:c>
      <x:c r="I44" s="1">
        <x:v>70</x:v>
      </x:c>
    </x:row>
    <x:row r="45" spans="1:9">
      <x:c r="A45" s="1" t="s">
        <x:v>436</x:v>
      </x:c>
      <x:c r="B45" s="1" t="s">
        <x:v>276</x:v>
      </x:c>
      <x:c r="C45" s="1" t="s">
        <x:v>241</x:v>
      </x:c>
      <x:c r="D45" s="1" t="str">
        <x:f t="shared" si="3"/>
        <x:v>생산</x:v>
      </x:c>
      <x:c r="F45" s="1" t="s">
        <x:v>241</x:v>
      </x:c>
      <x:c r="G45" s="1" t="s">
        <x:v>268</x:v>
      </x:c>
      <x:c r="H45" s="1" t="s">
        <x:v>157</x:v>
      </x:c>
      <x:c r="I45" s="1">
        <x:v>75</x:v>
      </x:c>
    </x:row>
    <x:row r="46" spans="1:9">
      <x:c r="A46" s="1" t="s">
        <x:v>433</x:v>
      </x:c>
      <x:c r="B46" s="1" t="s">
        <x:v>273</x:v>
      </x:c>
      <x:c r="C46" s="1" t="s">
        <x:v>208</x:v>
      </x:c>
      <x:c r="D46" s="1" t="str">
        <x:f t="shared" si="3"/>
        <x:v>생산</x:v>
      </x:c>
      <x:c r="F46" s="1" t="s">
        <x:v>208</x:v>
      </x:c>
      <x:c r="G46" s="1" t="s">
        <x:v>268</x:v>
      </x:c>
      <x:c r="H46" s="1" t="s">
        <x:v>207</x:v>
      </x:c>
      <x:c r="I46" s="1">
        <x:v>90</x:v>
      </x:c>
    </x:row>
    <x:row r="47" spans="6:9">
      <x:c r="F47" s="64" t="s">
        <x:v>2</x:v>
      </x:c>
      <x:c r="G47" s="64"/>
      <x:c r="H47" s="64"/>
      <x:c r="I47" s="30">
        <x:f>COUNTIFS(I38:I46,"&gt;=70",I38:I46,"&lt;=80")/COUNT(I38:I46)</x:f>
        <x:v>0.44444444444444442</x:v>
      </x:c>
    </x:row>
  </x:sheetData>
  <x:mergeCells count="4">
    <x:mergeCell ref="H14:K14"/>
    <x:mergeCell ref="F16:F19"/>
    <x:mergeCell ref="F31:G31"/>
    <x:mergeCell ref="F47:H47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계산작업1</vt:lpstr>
      <vt:lpstr>계산작업2</vt:lpstr>
      <vt:lpstr>계산작업3</vt:lpstr>
      <vt:lpstr>계산작업4</vt:lpstr>
      <vt:lpstr>계산작업5</vt:lpstr>
    </vt:vector>
  </ep:TitlesOfParts>
  <ep:TotalTime>300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mondi</cp:lastModifiedBy>
  <cp:revision>17</cp:revision>
  <dcterms:created xsi:type="dcterms:W3CDTF">2023-01-12T03:56:25.000</dcterms:created>
  <dcterms:modified xsi:type="dcterms:W3CDTF">2023-05-20T17:20:39.709</dcterms:modified>
  <cp:version>1200.0100.01</cp:version>
</cp:coreProperties>
</file>