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mondi\Desktop\2회\spreadsheet\"/>
    </mc:Choice>
  </mc:AlternateContent>
  <xr:revisionPtr revIDLastSave="0" documentId="13_ncr:1_{CFF40C8E-02B6-47CA-A7BF-32DFDB198351}" xr6:coauthVersionLast="47" xr6:coauthVersionMax="47" xr10:uidLastSave="{00000000-0000-0000-0000-000000000000}"/>
  <bookViews>
    <workbookView xWindow="-98" yWindow="-98" windowWidth="21795" windowHeight="12975" tabRatio="888" activeTab="8" xr2:uid="{00000000-000D-0000-FFFF-FFFF00000000}"/>
  </bookViews>
  <sheets>
    <sheet name="홈" sheetId="46" r:id="rId1"/>
    <sheet name="배열수식(암기)" sheetId="48" r:id="rId2"/>
    <sheet name="배열수식1" sheetId="42" r:id="rId3"/>
    <sheet name="배열수식1_정답" sheetId="49" r:id="rId4"/>
    <sheet name="배열수식2" sheetId="43" r:id="rId5"/>
    <sheet name="배열수식2_정답" sheetId="50" r:id="rId6"/>
    <sheet name="배열수식3" sheetId="44" r:id="rId7"/>
    <sheet name="배열수식3_정답" sheetId="51" r:id="rId8"/>
    <sheet name="배열수식4" sheetId="47" r:id="rId9"/>
    <sheet name="배열수식4_정답" sheetId="52" r:id="rId10"/>
  </sheets>
  <externalReferences>
    <externalReference r:id="rId11"/>
    <externalReference r:id="rId12"/>
    <externalReference r:id="rId13"/>
  </externalReferences>
  <definedNames>
    <definedName name="_xlnm._FilterDatabase" localSheetId="2" hidden="1">배열수식1!$B$3:$H$39</definedName>
    <definedName name="_xlnm._FilterDatabase" localSheetId="3" hidden="1">배열수식1_정답!$B$3:$H$39</definedName>
    <definedName name="_xlnm._FilterDatabase" localSheetId="4" hidden="1">배열수식2!$B$3:$G$42</definedName>
    <definedName name="_xlnm._FilterDatabase" localSheetId="5" hidden="1">배열수식2_정답!$B$3:$G$42</definedName>
    <definedName name="_xlnm._FilterDatabase" localSheetId="6" hidden="1">배열수식3!$B$3:$G$40</definedName>
    <definedName name="_xlnm._FilterDatabase" localSheetId="7" hidden="1">배열수식3_정답!$B$3:$G$40</definedName>
    <definedName name="_xlnm._FilterDatabase" localSheetId="8" hidden="1">배열수식4!$B$3:$F$45</definedName>
    <definedName name="_xlnm._FilterDatabase" localSheetId="9" hidden="1">배열수식4_정답!$B$3:$F$45</definedName>
    <definedName name="AAA" localSheetId="3">'[1]6.기타함수'!#REF!</definedName>
    <definedName name="AAA" localSheetId="5">'[1]6.기타함수'!#REF!</definedName>
    <definedName name="AAA" localSheetId="7">'[1]6.기타함수'!#REF!</definedName>
    <definedName name="AAA" localSheetId="8">'[1]6.기타함수'!#REF!</definedName>
    <definedName name="AAA" localSheetId="9">'[1]6.기타함수'!#REF!</definedName>
    <definedName name="AAA">'[1]6.기타함수'!#REF!</definedName>
    <definedName name="_xlnm.Criteria" localSheetId="2">배열수식1!#REF!</definedName>
    <definedName name="_xlnm.Criteria" localSheetId="3">배열수식1_정답!#REF!</definedName>
    <definedName name="_xlnm.Criteria" localSheetId="4">배열수식2!#REF!</definedName>
    <definedName name="_xlnm.Criteria" localSheetId="5">배열수식2_정답!#REF!</definedName>
    <definedName name="_xlnm.Criteria" localSheetId="6">배열수식3!#REF!</definedName>
    <definedName name="_xlnm.Criteria" localSheetId="7">배열수식3_정답!#REF!</definedName>
    <definedName name="_xlnm.Criteria" localSheetId="8">배열수식4!#REF!</definedName>
    <definedName name="_xlnm.Criteria" localSheetId="9">배열수식4_정답!#REF!</definedName>
    <definedName name="_xlnm.Extract" localSheetId="2">배열수식1!#REF!</definedName>
    <definedName name="_xlnm.Extract" localSheetId="3">배열수식1_정답!#REF!</definedName>
    <definedName name="_xlnm.Extract" localSheetId="4">배열수식2!#REF!</definedName>
    <definedName name="_xlnm.Extract" localSheetId="5">배열수식2_정답!#REF!</definedName>
    <definedName name="_xlnm.Extract" localSheetId="6">배열수식3!#REF!</definedName>
    <definedName name="_xlnm.Extract" localSheetId="7">배열수식3_정답!#REF!</definedName>
    <definedName name="_xlnm.Extract" localSheetId="8">배열수식4!#REF!</definedName>
    <definedName name="_xlnm.Extract" localSheetId="9">배열수식4_정답!#REF!</definedName>
    <definedName name="삼학년">'[2]3학년입력'!$E$1:$E$65536</definedName>
    <definedName name="생산량">'[1]시나리오1(예제)'!$B$3</definedName>
    <definedName name="이학년">'[2]2학년입력'!$E$1:$E$65536</definedName>
    <definedName name="일학년">'[2]1학년입력'!$E$1:$E$65536</definedName>
    <definedName name="재고단가">'[1]시나리오1(예제)'!$B$6</definedName>
    <definedName name="재고량">'[1]시나리오1(예제)'!$B$9</definedName>
    <definedName name="재고비용">'[1]시나리오1(예제)'!$B$10</definedName>
    <definedName name="제품명" localSheetId="2">'[1]6.기타함수'!#REF!</definedName>
    <definedName name="제품명" localSheetId="3">'[1]6.기타함수'!#REF!</definedName>
    <definedName name="제품명" localSheetId="4">'[1]6.기타함수'!#REF!</definedName>
    <definedName name="제품명" localSheetId="5">'[1]6.기타함수'!#REF!</definedName>
    <definedName name="제품명" localSheetId="6">'[1]6.기타함수'!#REF!</definedName>
    <definedName name="제품명" localSheetId="7">'[1]6.기타함수'!#REF!</definedName>
    <definedName name="제품명" localSheetId="8">'[1]6.기타함수'!#REF!</definedName>
    <definedName name="제품명" localSheetId="9">'[1]6.기타함수'!#REF!</definedName>
    <definedName name="제품명" localSheetId="0">'[1]6.기타함수'!#REF!</definedName>
    <definedName name="제품명">'[1]6.기타함수'!#REF!</definedName>
    <definedName name="주문처" localSheetId="2">'[1]6.기타함수'!#REF!</definedName>
    <definedName name="주문처" localSheetId="3">'[1]6.기타함수'!#REF!</definedName>
    <definedName name="주문처" localSheetId="4">'[1]6.기타함수'!#REF!</definedName>
    <definedName name="주문처" localSheetId="5">'[1]6.기타함수'!#REF!</definedName>
    <definedName name="주문처" localSheetId="6">'[1]6.기타함수'!#REF!</definedName>
    <definedName name="주문처" localSheetId="7">'[1]6.기타함수'!#REF!</definedName>
    <definedName name="주문처" localSheetId="8">'[1]6.기타함수'!#REF!</definedName>
    <definedName name="주문처" localSheetId="9">'[1]6.기타함수'!#REF!</definedName>
    <definedName name="주문처" localSheetId="0">'[1]6.기타함수'!#REF!</definedName>
    <definedName name="주문처">'[1]6.기타함수'!#REF!</definedName>
    <definedName name="판매가격" localSheetId="2">[1]문서1_기초!#REF!</definedName>
    <definedName name="판매가격" localSheetId="3">[1]문서1_기초!#REF!</definedName>
    <definedName name="판매가격" localSheetId="4">[1]문서1_기초!#REF!</definedName>
    <definedName name="판매가격" localSheetId="5">[1]문서1_기초!#REF!</definedName>
    <definedName name="판매가격" localSheetId="6">[1]문서1_기초!#REF!</definedName>
    <definedName name="판매가격" localSheetId="7">[1]문서1_기초!#REF!</definedName>
    <definedName name="판매가격" localSheetId="8">[1]문서1_기초!#REF!</definedName>
    <definedName name="판매가격" localSheetId="9">[1]문서1_기초!#REF!</definedName>
    <definedName name="판매가격" localSheetId="0">[1]문서1_기초!#REF!</definedName>
    <definedName name="판매가격">[1]문서1_기초!#REF!</definedName>
    <definedName name="판매단가">'[1]시나리오1(예제)'!$B$5</definedName>
    <definedName name="판매량">'[1]시나리오1(예제)'!$B$4</definedName>
    <definedName name="판매액">'[1]시나리오1(예제)'!$B$8</definedName>
    <definedName name="학생수">'[3]서식(결과)'!$G$5:$H$19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1" i="47" l="1" a="1"/>
  <c r="N12" i="47" s="1"/>
  <c r="I5" i="47" a="1"/>
  <c r="I5" i="47"/>
  <c r="I6" i="47" a="1"/>
  <c r="I6" i="47"/>
  <c r="I7" i="47" a="1"/>
  <c r="I7" i="47"/>
  <c r="I8" i="47" a="1"/>
  <c r="I8" i="47"/>
  <c r="I9" i="47" a="1"/>
  <c r="I9" i="47"/>
  <c r="I10" i="47" a="1"/>
  <c r="I10" i="47"/>
  <c r="I11" i="47" a="1"/>
  <c r="I11" i="47"/>
  <c r="I12" i="47" a="1"/>
  <c r="I12" i="47"/>
  <c r="I13" i="47" a="1"/>
  <c r="I13" i="47"/>
  <c r="I14" i="47" a="1"/>
  <c r="I14" i="47"/>
  <c r="I15" i="47" a="1"/>
  <c r="I15" i="47"/>
  <c r="I16" i="47" a="1"/>
  <c r="I16" i="47"/>
  <c r="I17" i="47" a="1"/>
  <c r="I17" i="47"/>
  <c r="I18" i="47" a="1"/>
  <c r="I18" i="47"/>
  <c r="I19" i="47" a="1"/>
  <c r="I19" i="47"/>
  <c r="I20" i="47" a="1"/>
  <c r="I20" i="47"/>
  <c r="I21" i="47" a="1"/>
  <c r="I21" i="47"/>
  <c r="I22" i="47" a="1"/>
  <c r="I22" i="47"/>
  <c r="I23" i="47" a="1"/>
  <c r="I23" i="47"/>
  <c r="I24" i="47" a="1"/>
  <c r="I24" i="47"/>
  <c r="I25" i="47" a="1"/>
  <c r="I25" i="47"/>
  <c r="I26" i="47" a="1"/>
  <c r="I26" i="47"/>
  <c r="I27" i="47" a="1"/>
  <c r="I27" i="47"/>
  <c r="I28" i="47" a="1"/>
  <c r="I28" i="47"/>
  <c r="I29" i="47" a="1"/>
  <c r="I29" i="47"/>
  <c r="I30" i="47" a="1"/>
  <c r="I30" i="47"/>
  <c r="I31" i="47" a="1"/>
  <c r="I31" i="47"/>
  <c r="I32" i="47" a="1"/>
  <c r="I32" i="47"/>
  <c r="I33" i="47" a="1"/>
  <c r="I33" i="47"/>
  <c r="I34" i="47" a="1"/>
  <c r="I34" i="47"/>
  <c r="I35" i="47" a="1"/>
  <c r="I35" i="47"/>
  <c r="I36" i="47" a="1"/>
  <c r="I36" i="47"/>
  <c r="I37" i="47" a="1"/>
  <c r="I37" i="47"/>
  <c r="I38" i="47" a="1"/>
  <c r="I38" i="47"/>
  <c r="I39" i="47" a="1"/>
  <c r="I39" i="47"/>
  <c r="I40" i="47" a="1"/>
  <c r="I40" i="47"/>
  <c r="I41" i="47" a="1"/>
  <c r="I41" i="47"/>
  <c r="I42" i="47" a="1"/>
  <c r="I42" i="47"/>
  <c r="I43" i="47" a="1"/>
  <c r="I43" i="47"/>
  <c r="I44" i="47" a="1"/>
  <c r="I44" i="47"/>
  <c r="I45" i="47" a="1"/>
  <c r="I45" i="47"/>
  <c r="I4" i="47" a="1"/>
  <c r="I4" i="47" s="1"/>
  <c r="I4" i="52" a="1"/>
  <c r="I4" i="52" s="1"/>
  <c r="K38" i="44" a="1"/>
  <c r="K38" i="44" s="1"/>
  <c r="L38" i="44" a="1"/>
  <c r="L38" i="44" s="1"/>
  <c r="M38" i="44" a="1"/>
  <c r="M38" i="44" s="1"/>
  <c r="K39" i="44" a="1"/>
  <c r="K39" i="44"/>
  <c r="L39" i="44" a="1"/>
  <c r="L39" i="44" s="1"/>
  <c r="M39" i="44" a="1"/>
  <c r="M39" i="44" s="1"/>
  <c r="K40" i="44" a="1"/>
  <c r="K40" i="44" s="1"/>
  <c r="L40" i="44" a="1"/>
  <c r="L40" i="44" s="1"/>
  <c r="M40" i="44" a="1"/>
  <c r="M40" i="44" s="1"/>
  <c r="K41" i="44" a="1"/>
  <c r="K41" i="44" s="1"/>
  <c r="L41" i="44" a="1"/>
  <c r="L41" i="44" s="1"/>
  <c r="M41" i="44" a="1"/>
  <c r="M41" i="44" s="1"/>
  <c r="J39" i="44" a="1"/>
  <c r="J39" i="44" s="1"/>
  <c r="J40" i="44" a="1"/>
  <c r="J40" i="44" s="1"/>
  <c r="J41" i="44" a="1"/>
  <c r="J41" i="44" s="1"/>
  <c r="J38" i="44" a="1"/>
  <c r="J38" i="44" s="1"/>
  <c r="J31" i="44" a="1"/>
  <c r="J31" i="44"/>
  <c r="J31" i="51" a="1"/>
  <c r="J31" i="51"/>
  <c r="J32" i="44" a="1"/>
  <c r="J32" i="44" s="1"/>
  <c r="J33" i="44" a="1"/>
  <c r="J33" i="44" s="1"/>
  <c r="J34" i="44" a="1"/>
  <c r="J34" i="44" s="1"/>
  <c r="J25" i="44" a="1"/>
  <c r="J25" i="44" s="1"/>
  <c r="J26" i="44" a="1"/>
  <c r="J26" i="44" s="1"/>
  <c r="J27" i="44" a="1"/>
  <c r="J27" i="44" s="1"/>
  <c r="J24" i="44" a="1"/>
  <c r="J24" i="44" s="1"/>
  <c r="K14" i="44" a="1"/>
  <c r="K14" i="44" s="1"/>
  <c r="L14" i="44" a="1"/>
  <c r="L15" i="44" s="1"/>
  <c r="M14" i="44" a="1"/>
  <c r="M14" i="44" s="1"/>
  <c r="J14" i="44" a="1"/>
  <c r="J14" i="44" s="1"/>
  <c r="K4" i="44" a="1"/>
  <c r="K4" i="44" s="1"/>
  <c r="L36" i="43" a="1"/>
  <c r="L36" i="43" s="1"/>
  <c r="M36" i="43" a="1"/>
  <c r="M36" i="43" s="1"/>
  <c r="N36" i="43" a="1"/>
  <c r="N36" i="43" s="1"/>
  <c r="O36" i="43" a="1"/>
  <c r="O36" i="43"/>
  <c r="L37" i="43" a="1"/>
  <c r="L37" i="43" s="1"/>
  <c r="M37" i="43" a="1"/>
  <c r="M37" i="43" s="1"/>
  <c r="N37" i="43" a="1"/>
  <c r="N37" i="43" s="1"/>
  <c r="O37" i="43" a="1"/>
  <c r="O37" i="43" s="1"/>
  <c r="L38" i="43" a="1"/>
  <c r="L38" i="43" s="1"/>
  <c r="M38" i="43" a="1"/>
  <c r="M38" i="43" s="1"/>
  <c r="N38" i="43" a="1"/>
  <c r="N38" i="43" s="1"/>
  <c r="O38" i="43" a="1"/>
  <c r="O38" i="43" s="1"/>
  <c r="L39" i="43" a="1"/>
  <c r="L39" i="43" s="1"/>
  <c r="M39" i="43" a="1"/>
  <c r="M39" i="43" s="1"/>
  <c r="N39" i="43" a="1"/>
  <c r="N39" i="43" s="1"/>
  <c r="O39" i="43" a="1"/>
  <c r="O39" i="43" s="1"/>
  <c r="L40" i="43" a="1"/>
  <c r="L40" i="43" s="1"/>
  <c r="M40" i="43" a="1"/>
  <c r="M40" i="43" s="1"/>
  <c r="N40" i="43" a="1"/>
  <c r="N40" i="43" s="1"/>
  <c r="O40" i="43" a="1"/>
  <c r="O40" i="43" s="1"/>
  <c r="K37" i="43" a="1"/>
  <c r="K37" i="43" s="1"/>
  <c r="K38" i="43" a="1"/>
  <c r="K38" i="43" s="1"/>
  <c r="K39" i="43" a="1"/>
  <c r="K39" i="43" s="1"/>
  <c r="K40" i="43" a="1"/>
  <c r="K40" i="43" s="1"/>
  <c r="K36" i="43" a="1"/>
  <c r="K36" i="43" s="1"/>
  <c r="K36" i="50" a="1"/>
  <c r="K36" i="50" s="1"/>
  <c r="K29" i="43" a="1"/>
  <c r="K29" i="43"/>
  <c r="K30" i="43" a="1"/>
  <c r="K30" i="43"/>
  <c r="K31" i="43" a="1"/>
  <c r="K31" i="43"/>
  <c r="K32" i="43" a="1"/>
  <c r="K32" i="43"/>
  <c r="K28" i="43" a="1"/>
  <c r="K28" i="43" s="1"/>
  <c r="K21" i="43" a="1"/>
  <c r="K21" i="43" s="1"/>
  <c r="K22" i="43" a="1"/>
  <c r="K22" i="43" s="1"/>
  <c r="K23" i="43" a="1"/>
  <c r="K23" i="43" s="1"/>
  <c r="K24" i="43" a="1"/>
  <c r="K24" i="43" s="1"/>
  <c r="K20" i="43" a="1"/>
  <c r="K20" i="43" s="1"/>
  <c r="K13" i="43" a="1"/>
  <c r="K13" i="43" s="1"/>
  <c r="K14" i="43" a="1"/>
  <c r="K14" i="43" s="1"/>
  <c r="K15" i="43" a="1"/>
  <c r="K15" i="43" s="1"/>
  <c r="K16" i="43" a="1"/>
  <c r="K16" i="43" s="1"/>
  <c r="K12" i="43" a="1"/>
  <c r="K12" i="43" s="1"/>
  <c r="L4" i="43" a="1"/>
  <c r="L4" i="43" s="1"/>
  <c r="M4" i="43" a="1"/>
  <c r="M4" i="43" s="1"/>
  <c r="N4" i="43" a="1"/>
  <c r="N4" i="43"/>
  <c r="O4" i="43" a="1"/>
  <c r="O4" i="43"/>
  <c r="L5" i="43" a="1"/>
  <c r="L5" i="43" s="1"/>
  <c r="M5" i="43" a="1"/>
  <c r="M5" i="43" s="1"/>
  <c r="N5" i="43" a="1"/>
  <c r="N5" i="43" s="1"/>
  <c r="O5" i="43" a="1"/>
  <c r="O5" i="43" s="1"/>
  <c r="L6" i="43" a="1"/>
  <c r="L6" i="43" s="1"/>
  <c r="M6" i="43" a="1"/>
  <c r="M6" i="43" s="1"/>
  <c r="N6" i="43" a="1"/>
  <c r="N6" i="43"/>
  <c r="O6" i="43" a="1"/>
  <c r="O6" i="43"/>
  <c r="L7" i="43" a="1"/>
  <c r="L7" i="43" s="1"/>
  <c r="M7" i="43" a="1"/>
  <c r="M7" i="43" s="1"/>
  <c r="N7" i="43" a="1"/>
  <c r="N7" i="43" s="1"/>
  <c r="O7" i="43" a="1"/>
  <c r="O7" i="43" s="1"/>
  <c r="L8" i="43" a="1"/>
  <c r="L8" i="43" s="1"/>
  <c r="M8" i="43" a="1"/>
  <c r="M8" i="43" s="1"/>
  <c r="N8" i="43" a="1"/>
  <c r="N8" i="43" s="1"/>
  <c r="O8" i="43" a="1"/>
  <c r="O8" i="43" s="1"/>
  <c r="K5" i="43" a="1"/>
  <c r="K5" i="43"/>
  <c r="K6" i="43" a="1"/>
  <c r="K6" i="43"/>
  <c r="K7" i="43" a="1"/>
  <c r="K7" i="43"/>
  <c r="K8" i="43" a="1"/>
  <c r="K8" i="43"/>
  <c r="K4" i="43" a="1"/>
  <c r="K4" i="43" s="1"/>
  <c r="L32" i="42" a="1"/>
  <c r="L32" i="42"/>
  <c r="L33" i="42"/>
  <c r="L34" i="42"/>
  <c r="L35" i="42"/>
  <c r="L36" i="42"/>
  <c r="L37" i="42"/>
  <c r="K26" i="42" a="1"/>
  <c r="K26" i="42" s="1"/>
  <c r="K27" i="42" a="1"/>
  <c r="K27" i="42" s="1"/>
  <c r="K28" i="42" a="1"/>
  <c r="K28" i="42"/>
  <c r="K25" i="42" a="1"/>
  <c r="K25" i="42" s="1"/>
  <c r="K19" i="42" a="1"/>
  <c r="K19" i="42" s="1"/>
  <c r="K20" i="42" a="1"/>
  <c r="K20" i="42" s="1"/>
  <c r="K21" i="42" a="1"/>
  <c r="K21" i="42" s="1"/>
  <c r="K18" i="42" a="1"/>
  <c r="K18" i="42" s="1"/>
  <c r="L11" i="42" a="1"/>
  <c r="L11" i="42" s="1"/>
  <c r="L12" i="42" a="1"/>
  <c r="L12" i="42" s="1"/>
  <c r="L13" i="42" a="1"/>
  <c r="L13" i="42" s="1"/>
  <c r="L14" i="42" a="1"/>
  <c r="L14" i="42" s="1"/>
  <c r="K12" i="42" a="1"/>
  <c r="K12" i="42" s="1"/>
  <c r="K13" i="42" a="1"/>
  <c r="K13" i="42" s="1"/>
  <c r="K14" i="42" a="1"/>
  <c r="K14" i="42" s="1"/>
  <c r="K11" i="42" a="1"/>
  <c r="K11" i="42"/>
  <c r="N5" i="42" a="1"/>
  <c r="N5" i="42" s="1"/>
  <c r="N4" i="42" a="1"/>
  <c r="N4" i="42" s="1"/>
  <c r="K5" i="42" a="1"/>
  <c r="K5" i="42" s="1"/>
  <c r="K6" i="42" a="1"/>
  <c r="K6" i="42" s="1"/>
  <c r="K7" i="42" a="1"/>
  <c r="K7" i="42" s="1"/>
  <c r="K4" i="42" a="1"/>
  <c r="K4" i="42" s="1"/>
  <c r="K38" i="51" a="1"/>
  <c r="K38" i="51" s="1"/>
  <c r="L38" i="51" a="1"/>
  <c r="L38" i="51" s="1"/>
  <c r="M38" i="51" a="1"/>
  <c r="M38" i="51" s="1"/>
  <c r="K39" i="51" a="1"/>
  <c r="K39" i="51" s="1"/>
  <c r="L39" i="51" a="1"/>
  <c r="L39" i="51" s="1"/>
  <c r="M39" i="51" a="1"/>
  <c r="M39" i="51" s="1"/>
  <c r="K40" i="51" a="1"/>
  <c r="K40" i="51" s="1"/>
  <c r="L40" i="51" a="1"/>
  <c r="L40" i="51" s="1"/>
  <c r="M40" i="51" a="1"/>
  <c r="M40" i="51" s="1"/>
  <c r="K41" i="51" a="1"/>
  <c r="K41" i="51" s="1"/>
  <c r="L41" i="51" a="1"/>
  <c r="L41" i="51" s="1"/>
  <c r="M41" i="51" a="1"/>
  <c r="M41" i="51" s="1"/>
  <c r="J39" i="51" a="1"/>
  <c r="J39" i="51" s="1"/>
  <c r="J40" i="51" a="1"/>
  <c r="J40" i="51" s="1"/>
  <c r="J41" i="51" a="1"/>
  <c r="J41" i="51" s="1"/>
  <c r="J38" i="51" a="1"/>
  <c r="J38" i="51" s="1"/>
  <c r="N17" i="47" l="1"/>
  <c r="N16" i="47"/>
  <c r="N11" i="47"/>
  <c r="N14" i="47"/>
  <c r="N13" i="47"/>
  <c r="N15" i="47"/>
  <c r="L17" i="44"/>
  <c r="L14" i="44"/>
  <c r="M20" i="44"/>
  <c r="K18" i="44"/>
  <c r="K19" i="44"/>
  <c r="M17" i="44"/>
  <c r="K17" i="44"/>
  <c r="L20" i="44"/>
  <c r="L19" i="44"/>
  <c r="L18" i="44"/>
  <c r="L16" i="44"/>
  <c r="K20" i="44"/>
  <c r="M19" i="44"/>
  <c r="M18" i="44"/>
  <c r="M16" i="44"/>
  <c r="K16" i="44"/>
  <c r="M15" i="44"/>
  <c r="K15" i="44"/>
  <c r="J20" i="44"/>
  <c r="J19" i="44"/>
  <c r="J18" i="44"/>
  <c r="J17" i="44"/>
  <c r="J16" i="44"/>
  <c r="J15" i="44"/>
  <c r="K10" i="44"/>
  <c r="K9" i="44"/>
  <c r="K8" i="44"/>
  <c r="K7" i="44"/>
  <c r="K6" i="44"/>
  <c r="K5" i="44"/>
  <c r="H45" i="52"/>
  <c r="H44" i="52"/>
  <c r="H43" i="52"/>
  <c r="H42" i="52"/>
  <c r="H41" i="52"/>
  <c r="H40" i="52"/>
  <c r="H39" i="52"/>
  <c r="H38" i="52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I17" i="52" s="1" a="1"/>
  <c r="I17" i="52" s="1"/>
  <c r="H17" i="52"/>
  <c r="H16" i="52"/>
  <c r="H15" i="52"/>
  <c r="J15" i="52" s="1" a="1"/>
  <c r="J15" i="52" s="1"/>
  <c r="H14" i="52"/>
  <c r="H13" i="52"/>
  <c r="H12" i="52"/>
  <c r="H11" i="52"/>
  <c r="H10" i="52"/>
  <c r="H9" i="52"/>
  <c r="I9" i="52" s="1" a="1"/>
  <c r="I9" i="52" s="1"/>
  <c r="H8" i="52"/>
  <c r="H7" i="52"/>
  <c r="I7" i="52" s="1" a="1"/>
  <c r="I7" i="52" s="1"/>
  <c r="H6" i="52"/>
  <c r="O7" i="52" s="1" a="1"/>
  <c r="O7" i="52" s="1"/>
  <c r="H5" i="52"/>
  <c r="H4" i="52"/>
  <c r="J4" i="52" s="1"/>
  <c r="J34" i="51" a="1"/>
  <c r="J34" i="51" s="1"/>
  <c r="J33" i="51" a="1"/>
  <c r="J33" i="51" s="1"/>
  <c r="J32" i="51" a="1"/>
  <c r="J32" i="51" s="1"/>
  <c r="J27" i="51" a="1"/>
  <c r="J27" i="51" s="1"/>
  <c r="J26" i="51" a="1"/>
  <c r="J26" i="51" s="1"/>
  <c r="J25" i="51" a="1"/>
  <c r="J25" i="51" s="1"/>
  <c r="J24" i="51" a="1"/>
  <c r="J24" i="51" s="1"/>
  <c r="M14" i="51" a="1"/>
  <c r="M20" i="51" s="1"/>
  <c r="L14" i="51" a="1"/>
  <c r="L20" i="51" s="1"/>
  <c r="K14" i="51" a="1"/>
  <c r="K20" i="51" s="1"/>
  <c r="K4" i="51" a="1"/>
  <c r="K10" i="51" s="1"/>
  <c r="O40" i="50" a="1"/>
  <c r="O40" i="50" s="1"/>
  <c r="N40" i="50" a="1"/>
  <c r="N40" i="50" s="1"/>
  <c r="M40" i="50" a="1"/>
  <c r="M40" i="50" s="1"/>
  <c r="L40" i="50" a="1"/>
  <c r="L40" i="50" s="1"/>
  <c r="K40" i="50" a="1"/>
  <c r="K40" i="50" s="1"/>
  <c r="O39" i="50" a="1"/>
  <c r="O39" i="50" s="1"/>
  <c r="N39" i="50" a="1"/>
  <c r="N39" i="50" s="1"/>
  <c r="M39" i="50" a="1"/>
  <c r="M39" i="50" s="1"/>
  <c r="L39" i="50" a="1"/>
  <c r="L39" i="50" s="1"/>
  <c r="K39" i="50" a="1"/>
  <c r="K39" i="50" s="1"/>
  <c r="O38" i="50" a="1"/>
  <c r="O38" i="50" s="1"/>
  <c r="N38" i="50" a="1"/>
  <c r="N38" i="50" s="1"/>
  <c r="M38" i="50" a="1"/>
  <c r="M38" i="50" s="1"/>
  <c r="L38" i="50" a="1"/>
  <c r="L38" i="50" s="1"/>
  <c r="K38" i="50" a="1"/>
  <c r="K38" i="50" s="1"/>
  <c r="O37" i="50" a="1"/>
  <c r="O37" i="50" s="1"/>
  <c r="N37" i="50" a="1"/>
  <c r="N37" i="50" s="1"/>
  <c r="M37" i="50" a="1"/>
  <c r="M37" i="50" s="1"/>
  <c r="L37" i="50" a="1"/>
  <c r="L37" i="50" s="1"/>
  <c r="K37" i="50" a="1"/>
  <c r="K37" i="50" s="1"/>
  <c r="O36" i="50" a="1"/>
  <c r="O36" i="50" s="1"/>
  <c r="N36" i="50" a="1"/>
  <c r="N36" i="50" s="1"/>
  <c r="M36" i="50" a="1"/>
  <c r="M36" i="50" s="1"/>
  <c r="L36" i="50" a="1"/>
  <c r="L36" i="50" s="1"/>
  <c r="K32" i="50" a="1"/>
  <c r="K32" i="50" s="1"/>
  <c r="K31" i="50" a="1"/>
  <c r="K31" i="50" s="1"/>
  <c r="K30" i="50" a="1"/>
  <c r="K30" i="50" s="1"/>
  <c r="K29" i="50" a="1"/>
  <c r="K29" i="50" s="1"/>
  <c r="K28" i="50" a="1"/>
  <c r="K28" i="50" s="1"/>
  <c r="K24" i="50" a="1"/>
  <c r="K24" i="50" s="1"/>
  <c r="K23" i="50" a="1"/>
  <c r="K23" i="50" s="1"/>
  <c r="K22" i="50" a="1"/>
  <c r="K22" i="50" s="1"/>
  <c r="K21" i="50" a="1"/>
  <c r="K21" i="50" s="1"/>
  <c r="K20" i="50" a="1"/>
  <c r="K20" i="50" s="1"/>
  <c r="K16" i="50" a="1"/>
  <c r="K16" i="50" s="1"/>
  <c r="K15" i="50" a="1"/>
  <c r="K15" i="50" s="1"/>
  <c r="K14" i="50" a="1"/>
  <c r="K14" i="50" s="1"/>
  <c r="K13" i="50" a="1"/>
  <c r="K13" i="50" s="1"/>
  <c r="K12" i="50" a="1"/>
  <c r="K12" i="50" s="1"/>
  <c r="O8" i="50" a="1"/>
  <c r="O8" i="50" s="1"/>
  <c r="N8" i="50" a="1"/>
  <c r="N8" i="50" s="1"/>
  <c r="M8" i="50" a="1"/>
  <c r="M8" i="50" s="1"/>
  <c r="L8" i="50" a="1"/>
  <c r="L8" i="50" s="1"/>
  <c r="K8" i="50" a="1"/>
  <c r="K8" i="50" s="1"/>
  <c r="O7" i="50" a="1"/>
  <c r="O7" i="50" s="1"/>
  <c r="N7" i="50" a="1"/>
  <c r="N7" i="50" s="1"/>
  <c r="M7" i="50" a="1"/>
  <c r="M7" i="50" s="1"/>
  <c r="L7" i="50" a="1"/>
  <c r="L7" i="50" s="1"/>
  <c r="K7" i="50" a="1"/>
  <c r="K7" i="50" s="1"/>
  <c r="O6" i="50" a="1"/>
  <c r="O6" i="50" s="1"/>
  <c r="N6" i="50" a="1"/>
  <c r="N6" i="50" s="1"/>
  <c r="M6" i="50" a="1"/>
  <c r="M6" i="50" s="1"/>
  <c r="L6" i="50" a="1"/>
  <c r="L6" i="50" s="1"/>
  <c r="K6" i="50" a="1"/>
  <c r="K6" i="50" s="1"/>
  <c r="O5" i="50" a="1"/>
  <c r="O5" i="50" s="1"/>
  <c r="N5" i="50" a="1"/>
  <c r="N5" i="50" s="1"/>
  <c r="M5" i="50" a="1"/>
  <c r="M5" i="50" s="1"/>
  <c r="L5" i="50" a="1"/>
  <c r="L5" i="50" s="1"/>
  <c r="K5" i="50" a="1"/>
  <c r="K5" i="50" s="1"/>
  <c r="O4" i="50" a="1"/>
  <c r="O4" i="50" s="1"/>
  <c r="N4" i="50" a="1"/>
  <c r="N4" i="50" s="1"/>
  <c r="M4" i="50" a="1"/>
  <c r="M4" i="50" s="1"/>
  <c r="L4" i="50" a="1"/>
  <c r="L4" i="50" s="1"/>
  <c r="K4" i="50" a="1"/>
  <c r="K4" i="50" s="1"/>
  <c r="L32" i="49" a="1"/>
  <c r="L36" i="49" s="1"/>
  <c r="K28" i="49" a="1"/>
  <c r="K28" i="49" s="1"/>
  <c r="K27" i="49" a="1"/>
  <c r="K27" i="49" s="1"/>
  <c r="K26" i="49" a="1"/>
  <c r="K26" i="49" s="1"/>
  <c r="K25" i="49" a="1"/>
  <c r="K25" i="49" s="1"/>
  <c r="K21" i="49" a="1"/>
  <c r="K21" i="49" s="1"/>
  <c r="K20" i="49" a="1"/>
  <c r="K20" i="49" s="1"/>
  <c r="K19" i="49" a="1"/>
  <c r="K19" i="49" s="1"/>
  <c r="K18" i="49" a="1"/>
  <c r="K18" i="49" s="1"/>
  <c r="L14" i="49" a="1"/>
  <c r="L14" i="49" s="1"/>
  <c r="K14" i="49" a="1"/>
  <c r="K14" i="49" s="1"/>
  <c r="L13" i="49" a="1"/>
  <c r="L13" i="49" s="1"/>
  <c r="K13" i="49" a="1"/>
  <c r="K13" i="49" s="1"/>
  <c r="L12" i="49" a="1"/>
  <c r="L12" i="49" s="1"/>
  <c r="K12" i="49" a="1"/>
  <c r="K12" i="49" s="1"/>
  <c r="L11" i="49" a="1"/>
  <c r="L11" i="49" s="1"/>
  <c r="K11" i="49" a="1"/>
  <c r="K11" i="49" s="1"/>
  <c r="K7" i="49" a="1"/>
  <c r="K7" i="49" s="1"/>
  <c r="K6" i="49" a="1"/>
  <c r="K6" i="49" s="1"/>
  <c r="N5" i="49" a="1"/>
  <c r="N5" i="49" s="1"/>
  <c r="K5" i="49" a="1"/>
  <c r="K5" i="49" s="1"/>
  <c r="N4" i="49" a="1"/>
  <c r="N4" i="49" s="1"/>
  <c r="K4" i="49" a="1"/>
  <c r="K4" i="49" s="1"/>
  <c r="H5" i="47"/>
  <c r="H6" i="47"/>
  <c r="H7" i="47"/>
  <c r="H8" i="47"/>
  <c r="H9" i="47"/>
  <c r="H10" i="47"/>
  <c r="H11" i="47"/>
  <c r="H12" i="47"/>
  <c r="H13" i="47"/>
  <c r="H14" i="47"/>
  <c r="H15" i="47"/>
  <c r="H16" i="47"/>
  <c r="H17" i="47"/>
  <c r="H18" i="47"/>
  <c r="H19" i="47"/>
  <c r="H20" i="47"/>
  <c r="H21" i="47"/>
  <c r="H22" i="47"/>
  <c r="H23" i="47"/>
  <c r="H24" i="47"/>
  <c r="H25" i="47"/>
  <c r="H26" i="47"/>
  <c r="H27" i="47"/>
  <c r="H28" i="47"/>
  <c r="H29" i="47"/>
  <c r="H30" i="47"/>
  <c r="H31" i="47"/>
  <c r="H32" i="47"/>
  <c r="H33" i="47"/>
  <c r="H34" i="47"/>
  <c r="H35" i="47"/>
  <c r="H36" i="47"/>
  <c r="H37" i="47"/>
  <c r="H38" i="47"/>
  <c r="H39" i="47"/>
  <c r="H40" i="47"/>
  <c r="H41" i="47"/>
  <c r="H42" i="47"/>
  <c r="H43" i="47"/>
  <c r="H44" i="47"/>
  <c r="H45" i="47"/>
  <c r="H4" i="47"/>
  <c r="J34" i="52" l="1" a="1"/>
  <c r="J34" i="52" s="1"/>
  <c r="I23" i="52" a="1"/>
  <c r="I23" i="52" s="1"/>
  <c r="I35" i="52" a="1"/>
  <c r="I35" i="52" s="1"/>
  <c r="I36" i="52" a="1"/>
  <c r="I36" i="52" s="1"/>
  <c r="J8" i="52" a="1"/>
  <c r="J8" i="52" s="1"/>
  <c r="O4" i="52" a="1"/>
  <c r="O4" i="52" s="1"/>
  <c r="M5" i="52" a="1"/>
  <c r="M5" i="52" s="1"/>
  <c r="I28" i="52" a="1"/>
  <c r="I28" i="52" s="1"/>
  <c r="J16" i="52" a="1"/>
  <c r="J16" i="52" s="1"/>
  <c r="N5" i="52" a="1"/>
  <c r="N5" i="52" s="1"/>
  <c r="I32" i="52" a="1"/>
  <c r="I32" i="52" s="1"/>
  <c r="J6" i="52" a="1"/>
  <c r="J6" i="52" s="1"/>
  <c r="J33" i="52" a="1"/>
  <c r="J33" i="52" s="1"/>
  <c r="J18" i="52" a="1"/>
  <c r="J18" i="52" s="1"/>
  <c r="I19" i="52" a="1"/>
  <c r="I19" i="52" s="1"/>
  <c r="I20" i="52" a="1"/>
  <c r="I20" i="52" s="1"/>
  <c r="I15" i="52" a="1"/>
  <c r="I15" i="52" s="1"/>
  <c r="I31" i="52" a="1"/>
  <c r="I31" i="52" s="1"/>
  <c r="J10" i="52" a="1"/>
  <c r="J10" i="52" s="1"/>
  <c r="I24" i="52" a="1"/>
  <c r="I24" i="52" s="1"/>
  <c r="J40" i="52" a="1"/>
  <c r="J40" i="52" s="1"/>
  <c r="I11" i="52" a="1"/>
  <c r="I11" i="52" s="1"/>
  <c r="J41" i="52" a="1"/>
  <c r="J41" i="52" s="1"/>
  <c r="I12" i="52" a="1"/>
  <c r="I12" i="52" s="1"/>
  <c r="J26" i="52" a="1"/>
  <c r="J26" i="52" s="1"/>
  <c r="J42" i="52" a="1"/>
  <c r="J42" i="52" s="1"/>
  <c r="I27" i="52" a="1"/>
  <c r="I27" i="52" s="1"/>
  <c r="J43" i="52" a="1"/>
  <c r="J43" i="52" s="1"/>
  <c r="I44" i="52" a="1"/>
  <c r="I44" i="52" s="1"/>
  <c r="I45" i="52" a="1"/>
  <c r="I45" i="52" s="1"/>
  <c r="J23" i="52" a="1"/>
  <c r="J23" i="52" s="1"/>
  <c r="I41" i="52" a="1"/>
  <c r="I41" i="52" s="1"/>
  <c r="M6" i="52" a="1"/>
  <c r="M6" i="52" s="1"/>
  <c r="J12" i="52" a="1"/>
  <c r="J12" i="52" s="1"/>
  <c r="I14" i="52" a="1"/>
  <c r="I14" i="52" s="1"/>
  <c r="J20" i="52" a="1"/>
  <c r="J20" i="52" s="1"/>
  <c r="I22" i="52" a="1"/>
  <c r="I22" i="52" s="1"/>
  <c r="J28" i="52" a="1"/>
  <c r="J28" i="52" s="1"/>
  <c r="I30" i="52" a="1"/>
  <c r="I30" i="52" s="1"/>
  <c r="J36" i="52" a="1"/>
  <c r="J36" i="52" s="1"/>
  <c r="I38" i="52" a="1"/>
  <c r="I38" i="52" s="1"/>
  <c r="J44" i="52" a="1"/>
  <c r="J44" i="52" s="1"/>
  <c r="J31" i="52" a="1"/>
  <c r="J31" i="52" s="1"/>
  <c r="O5" i="52" a="1"/>
  <c r="O5" i="52" s="1"/>
  <c r="J7" i="52" a="1"/>
  <c r="J7" i="52" s="1"/>
  <c r="J9" i="52" a="1"/>
  <c r="J9" i="52" s="1"/>
  <c r="J17" i="52" a="1"/>
  <c r="J17" i="52" s="1"/>
  <c r="J25" i="52" a="1"/>
  <c r="J25" i="52" s="1"/>
  <c r="I43" i="52" a="1"/>
  <c r="I43" i="52" s="1"/>
  <c r="J39" i="52" a="1"/>
  <c r="J39" i="52" s="1"/>
  <c r="I5" i="52" a="1"/>
  <c r="I5" i="52" s="1"/>
  <c r="M4" i="52" a="1"/>
  <c r="M4" i="52" s="1"/>
  <c r="N6" i="52" a="1"/>
  <c r="N6" i="52" s="1"/>
  <c r="I8" i="52" a="1"/>
  <c r="I8" i="52" s="1"/>
  <c r="J14" i="52" a="1"/>
  <c r="J14" i="52" s="1"/>
  <c r="I16" i="52" a="1"/>
  <c r="I16" i="52" s="1"/>
  <c r="J22" i="52" a="1"/>
  <c r="J22" i="52" s="1"/>
  <c r="J30" i="52" a="1"/>
  <c r="J30" i="52" s="1"/>
  <c r="J38" i="52" a="1"/>
  <c r="J38" i="52" s="1"/>
  <c r="I40" i="52" a="1"/>
  <c r="I40" i="52" s="1"/>
  <c r="I25" i="52" a="1"/>
  <c r="I25" i="52" s="1"/>
  <c r="J5" i="52" a="1"/>
  <c r="J5" i="52" s="1"/>
  <c r="M7" i="52" a="1"/>
  <c r="M7" i="52" s="1"/>
  <c r="J11" i="52" a="1"/>
  <c r="J11" i="52" s="1"/>
  <c r="I13" i="52" a="1"/>
  <c r="I13" i="52" s="1"/>
  <c r="J19" i="52" a="1"/>
  <c r="J19" i="52" s="1"/>
  <c r="I21" i="52" a="1"/>
  <c r="I21" i="52" s="1"/>
  <c r="J27" i="52" a="1"/>
  <c r="J27" i="52" s="1"/>
  <c r="I29" i="52" a="1"/>
  <c r="I29" i="52" s="1"/>
  <c r="J35" i="52" a="1"/>
  <c r="J35" i="52" s="1"/>
  <c r="I37" i="52" a="1"/>
  <c r="I37" i="52" s="1"/>
  <c r="I33" i="52" a="1"/>
  <c r="I33" i="52" s="1"/>
  <c r="N4" i="52" a="1"/>
  <c r="N4" i="52" s="1"/>
  <c r="I6" i="52" a="1"/>
  <c r="I6" i="52" s="1"/>
  <c r="O6" i="52" a="1"/>
  <c r="O6" i="52" s="1"/>
  <c r="I10" i="52" a="1"/>
  <c r="I10" i="52" s="1"/>
  <c r="I18" i="52" a="1"/>
  <c r="I18" i="52" s="1"/>
  <c r="J24" i="52" a="1"/>
  <c r="J24" i="52" s="1"/>
  <c r="I26" i="52" a="1"/>
  <c r="I26" i="52" s="1"/>
  <c r="J32" i="52" a="1"/>
  <c r="J32" i="52" s="1"/>
  <c r="I34" i="52" a="1"/>
  <c r="I34" i="52" s="1"/>
  <c r="I42" i="52" a="1"/>
  <c r="I42" i="52" s="1"/>
  <c r="N7" i="52" a="1"/>
  <c r="N7" i="52" s="1"/>
  <c r="N11" i="52" a="1"/>
  <c r="J13" i="52" a="1"/>
  <c r="J13" i="52" s="1"/>
  <c r="J21" i="52" a="1"/>
  <c r="J21" i="52" s="1"/>
  <c r="J29" i="52" a="1"/>
  <c r="J29" i="52" s="1"/>
  <c r="J37" i="52" a="1"/>
  <c r="J37" i="52" s="1"/>
  <c r="I39" i="52" a="1"/>
  <c r="I39" i="52" s="1"/>
  <c r="J45" i="52" a="1"/>
  <c r="J45" i="52" s="1"/>
  <c r="K4" i="51"/>
  <c r="K14" i="51"/>
  <c r="L14" i="51"/>
  <c r="M14" i="51"/>
  <c r="K5" i="51"/>
  <c r="K15" i="51"/>
  <c r="L15" i="51"/>
  <c r="M15" i="51"/>
  <c r="K6" i="51"/>
  <c r="K16" i="51"/>
  <c r="L16" i="51"/>
  <c r="M16" i="51"/>
  <c r="K7" i="51"/>
  <c r="K17" i="51"/>
  <c r="L17" i="51"/>
  <c r="M17" i="51"/>
  <c r="K8" i="51"/>
  <c r="K18" i="51"/>
  <c r="L18" i="51"/>
  <c r="M18" i="51"/>
  <c r="K9" i="51"/>
  <c r="K19" i="51"/>
  <c r="L19" i="51"/>
  <c r="M19" i="51"/>
  <c r="L37" i="49"/>
  <c r="L32" i="49"/>
  <c r="L33" i="49"/>
  <c r="L35" i="49"/>
  <c r="L34" i="49"/>
  <c r="N11" i="52" l="1"/>
  <c r="N17" i="52"/>
  <c r="N16" i="52"/>
  <c r="N15" i="52"/>
  <c r="N12" i="52"/>
  <c r="N14" i="52"/>
  <c r="N13" i="5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<sst xmlns="http://schemas.openxmlformats.org/spreadsheetml/2006/main" count="1467" uniqueCount="309">
  <si>
    <t>가입나이</t>
  </si>
  <si>
    <t>코드</t>
  </si>
  <si>
    <t>구분-성별</t>
  </si>
  <si>
    <t>가입금액</t>
  </si>
  <si>
    <t>가입기간</t>
  </si>
  <si>
    <t>미납기간</t>
  </si>
  <si>
    <t>BM</t>
  </si>
  <si>
    <t>BW</t>
  </si>
  <si>
    <t>SM</t>
  </si>
  <si>
    <t>SW</t>
  </si>
  <si>
    <t>관계</t>
  </si>
  <si>
    <t>김가인</t>
  </si>
  <si>
    <t>모</t>
  </si>
  <si>
    <t>일반의료비</t>
  </si>
  <si>
    <t>간소화자료</t>
  </si>
  <si>
    <t>신용카드</t>
  </si>
  <si>
    <t>대중교통</t>
  </si>
  <si>
    <t>상공카드</t>
  </si>
  <si>
    <t>현금영수증</t>
  </si>
  <si>
    <t>일반사용분</t>
  </si>
  <si>
    <t/>
  </si>
  <si>
    <t>전통시장</t>
  </si>
  <si>
    <t>중앙병원</t>
  </si>
  <si>
    <t>지정기부금</t>
  </si>
  <si>
    <t>법인</t>
  </si>
  <si>
    <t>주인철</t>
  </si>
  <si>
    <t>부</t>
  </si>
  <si>
    <t>주인해</t>
  </si>
  <si>
    <t>자</t>
  </si>
  <si>
    <t>직불카드</t>
  </si>
  <si>
    <t>알파고카드</t>
  </si>
  <si>
    <t>주호백</t>
  </si>
  <si>
    <t>본인</t>
  </si>
  <si>
    <t>미래카드</t>
  </si>
  <si>
    <t>사랑의원</t>
  </si>
  <si>
    <t>성명</t>
  </si>
  <si>
    <t>소득공제</t>
  </si>
  <si>
    <t>소득공제내용</t>
  </si>
  <si>
    <t>법인명</t>
  </si>
  <si>
    <t>금액</t>
  </si>
  <si>
    <t>임윤아</t>
  </si>
  <si>
    <t>처</t>
  </si>
  <si>
    <t>사단법인</t>
  </si>
  <si>
    <t>과정명</t>
  </si>
  <si>
    <t>교육장소</t>
  </si>
  <si>
    <t>교육시작일</t>
  </si>
  <si>
    <t>접수인원</t>
  </si>
  <si>
    <t>모집정원</t>
  </si>
  <si>
    <t>4차산업혁명과 미래</t>
  </si>
  <si>
    <t>서울</t>
  </si>
  <si>
    <t>부산</t>
  </si>
  <si>
    <t>광주</t>
  </si>
  <si>
    <t>대구</t>
  </si>
  <si>
    <t>동영상 강의자료 제작</t>
  </si>
  <si>
    <t>엑셀을 활용한 사무자동화</t>
  </si>
  <si>
    <t>한글을 활용한 사무행정</t>
  </si>
  <si>
    <t>PPT 강의자료 개발</t>
  </si>
  <si>
    <t>[표1]</t>
    <phoneticPr fontId="3" type="noConversion"/>
  </si>
  <si>
    <t>추가수수료</t>
    <phoneticPr fontId="3" type="noConversion"/>
  </si>
  <si>
    <t>과목코드</t>
    <phoneticPr fontId="3" type="noConversion"/>
  </si>
  <si>
    <t>기본형-남자</t>
  </si>
  <si>
    <t>396</t>
  </si>
  <si>
    <t>기본형-여자</t>
  </si>
  <si>
    <t>없음</t>
  </si>
  <si>
    <t>추가보장-남자</t>
  </si>
  <si>
    <t>추가보장-여자</t>
  </si>
  <si>
    <t>284</t>
  </si>
  <si>
    <t>240</t>
  </si>
  <si>
    <t>129</t>
  </si>
  <si>
    <t>128</t>
  </si>
  <si>
    <t>270</t>
  </si>
  <si>
    <t>322</t>
  </si>
  <si>
    <t>252</t>
  </si>
  <si>
    <t>264</t>
  </si>
  <si>
    <t>274</t>
  </si>
  <si>
    <t>137</t>
  </si>
  <si>
    <t>450</t>
  </si>
  <si>
    <t>900</t>
  </si>
  <si>
    <t>142</t>
  </si>
  <si>
    <t>262</t>
  </si>
  <si>
    <t>439</t>
  </si>
  <si>
    <t>349</t>
  </si>
  <si>
    <t>개수</t>
  </si>
  <si>
    <t>남자</t>
    <phoneticPr fontId="3" type="noConversion"/>
  </si>
  <si>
    <t>여자</t>
    <phoneticPr fontId="3" type="noConversion"/>
  </si>
  <si>
    <t>코드개수</t>
    <phoneticPr fontId="3" type="noConversion"/>
  </si>
  <si>
    <t>인원수</t>
    <phoneticPr fontId="3" type="noConversion"/>
  </si>
  <si>
    <t>[표2]</t>
    <phoneticPr fontId="3" type="noConversion"/>
  </si>
  <si>
    <t>[표3]</t>
    <phoneticPr fontId="3" type="noConversion"/>
  </si>
  <si>
    <t>[표4]</t>
    <phoneticPr fontId="3" type="noConversion"/>
  </si>
  <si>
    <r>
      <t>[표5]가입금액</t>
    </r>
    <r>
      <rPr>
        <sz val="11"/>
        <color theme="1"/>
        <rFont val="맑은 고딕"/>
        <family val="2"/>
        <charset val="129"/>
        <scheme val="minor"/>
      </rPr>
      <t xml:space="preserve"> 합계</t>
    </r>
    <phoneticPr fontId="3" type="noConversion"/>
  </si>
  <si>
    <t>합계</t>
  </si>
  <si>
    <t>합계</t>
    <phoneticPr fontId="3" type="noConversion"/>
  </si>
  <si>
    <t>일반</t>
    <phoneticPr fontId="3" type="noConversion"/>
  </si>
  <si>
    <t>신용</t>
    <phoneticPr fontId="3" type="noConversion"/>
  </si>
  <si>
    <t>현금</t>
    <phoneticPr fontId="3" type="noConversion"/>
  </si>
  <si>
    <t>지정</t>
    <phoneticPr fontId="3" type="noConversion"/>
  </si>
  <si>
    <t>직불</t>
    <phoneticPr fontId="3" type="noConversion"/>
  </si>
  <si>
    <t>[표2]</t>
    <phoneticPr fontId="3" type="noConversion"/>
  </si>
  <si>
    <t>금액</t>
    <phoneticPr fontId="3" type="noConversion"/>
  </si>
  <si>
    <t>[표3]일반의료비 최대금액</t>
    <phoneticPr fontId="3" type="noConversion"/>
  </si>
  <si>
    <t>1-E(S)</t>
  </si>
  <si>
    <t>2-P(S)</t>
  </si>
  <si>
    <t>3-P(B)</t>
  </si>
  <si>
    <t>4-H(K)</t>
  </si>
  <si>
    <t>5-F(S)</t>
  </si>
  <si>
    <t>6-F(S)</t>
  </si>
  <si>
    <t>7-E(D)</t>
  </si>
  <si>
    <t>8-M(D)</t>
  </si>
  <si>
    <t>9-F(B)</t>
  </si>
  <si>
    <t>10-H(K)</t>
  </si>
  <si>
    <t>11-M(D)</t>
  </si>
  <si>
    <t>12-E(S)</t>
  </si>
  <si>
    <t>13-P(B)</t>
  </si>
  <si>
    <t>14-H(K)</t>
  </si>
  <si>
    <t>15-M(B)</t>
  </si>
  <si>
    <t>16-F(K)</t>
  </si>
  <si>
    <t>17-P(D)</t>
  </si>
  <si>
    <t>18-E(S)</t>
  </si>
  <si>
    <t>19-P(S)</t>
  </si>
  <si>
    <t>20-P(B)</t>
  </si>
  <si>
    <t>21-P(S)</t>
  </si>
  <si>
    <t>22-M(D)</t>
  </si>
  <si>
    <t>23-M(D)</t>
  </si>
  <si>
    <t>24-E(S)</t>
  </si>
  <si>
    <t>25-F(D)</t>
  </si>
  <si>
    <t>26-P(B)</t>
  </si>
  <si>
    <t>27-M(S)</t>
  </si>
  <si>
    <t>28-M(D)</t>
  </si>
  <si>
    <t>29-F(D)</t>
  </si>
  <si>
    <t>30-H(K)</t>
  </si>
  <si>
    <t>31-F(S)</t>
  </si>
  <si>
    <t>32-F(S)</t>
  </si>
  <si>
    <t>33-E(S)</t>
  </si>
  <si>
    <t>34-H(K)</t>
  </si>
  <si>
    <t>35-P(D)</t>
  </si>
  <si>
    <t>36-E(S)</t>
  </si>
  <si>
    <t>37-M(B)</t>
  </si>
  <si>
    <t>금액</t>
    <phoneticPr fontId="3" type="noConversion"/>
  </si>
  <si>
    <t>[표6]</t>
    <phoneticPr fontId="3" type="noConversion"/>
  </si>
  <si>
    <t>[표4]상위 4위까지 금액 평균 구하기</t>
    <phoneticPr fontId="3" type="noConversion"/>
  </si>
  <si>
    <t>[표6]</t>
    <phoneticPr fontId="3" type="noConversion"/>
  </si>
  <si>
    <t>접수인원</t>
    <phoneticPr fontId="3" type="noConversion"/>
  </si>
  <si>
    <t>강좌수</t>
    <phoneticPr fontId="3" type="noConversion"/>
  </si>
  <si>
    <t>모집정원</t>
    <phoneticPr fontId="3" type="noConversion"/>
  </si>
  <si>
    <t>[표3]</t>
    <phoneticPr fontId="3" type="noConversion"/>
  </si>
  <si>
    <t>서울</t>
    <phoneticPr fontId="3" type="noConversion"/>
  </si>
  <si>
    <t>부산</t>
    <phoneticPr fontId="3" type="noConversion"/>
  </si>
  <si>
    <t>대구</t>
    <phoneticPr fontId="3" type="noConversion"/>
  </si>
  <si>
    <t>광주</t>
    <phoneticPr fontId="3" type="noConversion"/>
  </si>
  <si>
    <t>[표4]</t>
    <phoneticPr fontId="3" type="noConversion"/>
  </si>
  <si>
    <t>최대접수인원</t>
    <phoneticPr fontId="3" type="noConversion"/>
  </si>
  <si>
    <t>과목코드</t>
    <phoneticPr fontId="3" type="noConversion"/>
  </si>
  <si>
    <t>[표5]</t>
    <phoneticPr fontId="3" type="noConversion"/>
  </si>
  <si>
    <t>과목코드</t>
    <phoneticPr fontId="3" type="noConversion"/>
  </si>
  <si>
    <t>E</t>
    <phoneticPr fontId="3" type="noConversion"/>
  </si>
  <si>
    <t>P</t>
    <phoneticPr fontId="3" type="noConversion"/>
  </si>
  <si>
    <t>H</t>
    <phoneticPr fontId="3" type="noConversion"/>
  </si>
  <si>
    <t>F</t>
    <phoneticPr fontId="3" type="noConversion"/>
  </si>
  <si>
    <t>학번</t>
  </si>
  <si>
    <t>이름</t>
  </si>
  <si>
    <t>학과</t>
  </si>
  <si>
    <t>202084155</t>
  </si>
  <si>
    <t>강경순</t>
  </si>
  <si>
    <t>코딩설계공학과</t>
  </si>
  <si>
    <t>201984151</t>
  </si>
  <si>
    <t>강정화</t>
  </si>
  <si>
    <t>202084158</t>
  </si>
  <si>
    <t>공은주</t>
  </si>
  <si>
    <t>202116126</t>
  </si>
  <si>
    <t>곽경미</t>
  </si>
  <si>
    <t>전자공학과</t>
  </si>
  <si>
    <t>202105156</t>
  </si>
  <si>
    <t>곽복규</t>
  </si>
  <si>
    <t>드론콘텐츠과</t>
  </si>
  <si>
    <t>201984132</t>
  </si>
  <si>
    <t>곽향순</t>
  </si>
  <si>
    <t>201984136</t>
  </si>
  <si>
    <t>곽호동</t>
  </si>
  <si>
    <t>202184432</t>
  </si>
  <si>
    <t>김경희</t>
  </si>
  <si>
    <t>201984141</t>
  </si>
  <si>
    <t>김금선</t>
  </si>
  <si>
    <t>201984427</t>
  </si>
  <si>
    <t>김미영</t>
  </si>
  <si>
    <t>202007162</t>
  </si>
  <si>
    <t>김병래</t>
  </si>
  <si>
    <t>201984153</t>
  </si>
  <si>
    <t>김상덕</t>
  </si>
  <si>
    <t>201984431</t>
  </si>
  <si>
    <t>김숙자</t>
  </si>
  <si>
    <t>202197138</t>
  </si>
  <si>
    <t>김찬수</t>
  </si>
  <si>
    <t>202184436</t>
  </si>
  <si>
    <t>노선녀</t>
  </si>
  <si>
    <t>202019135</t>
  </si>
  <si>
    <t>박갑열</t>
  </si>
  <si>
    <t>201984133</t>
  </si>
  <si>
    <t>박강훈</t>
  </si>
  <si>
    <t>202105146</t>
  </si>
  <si>
    <t>박금옥</t>
  </si>
  <si>
    <t>202085147</t>
  </si>
  <si>
    <t>박낙균</t>
  </si>
  <si>
    <t>컴퓨터공학과</t>
  </si>
  <si>
    <t>202184152</t>
  </si>
  <si>
    <t>박미숙</t>
  </si>
  <si>
    <t>202146132</t>
  </si>
  <si>
    <t>박연축</t>
  </si>
  <si>
    <t>201984126</t>
  </si>
  <si>
    <t>배영란</t>
  </si>
  <si>
    <t>201984135</t>
  </si>
  <si>
    <t>신은희</t>
  </si>
  <si>
    <t>201984160</t>
  </si>
  <si>
    <t>심용섭</t>
  </si>
  <si>
    <t>201984426</t>
  </si>
  <si>
    <t>엄일호</t>
  </si>
  <si>
    <t>202016144</t>
  </si>
  <si>
    <t>유재천</t>
  </si>
  <si>
    <t>201984125</t>
  </si>
  <si>
    <t>이수영</t>
  </si>
  <si>
    <t>201984127</t>
  </si>
  <si>
    <t>이승열</t>
  </si>
  <si>
    <t>202084429</t>
  </si>
  <si>
    <t>이원철</t>
  </si>
  <si>
    <t>202184434</t>
  </si>
  <si>
    <t>이지연</t>
  </si>
  <si>
    <t>202113139</t>
  </si>
  <si>
    <t>장성형</t>
  </si>
  <si>
    <t>202197131</t>
  </si>
  <si>
    <t>장유진</t>
  </si>
  <si>
    <t>202105144</t>
  </si>
  <si>
    <t>전희자</t>
  </si>
  <si>
    <t>201816161</t>
  </si>
  <si>
    <t>조병철</t>
  </si>
  <si>
    <t>201984437</t>
  </si>
  <si>
    <t>조희숙</t>
  </si>
  <si>
    <t>202084134</t>
  </si>
  <si>
    <t>최금선</t>
  </si>
  <si>
    <t>202184138</t>
  </si>
  <si>
    <t>최상두</t>
  </si>
  <si>
    <t>201846153</t>
  </si>
  <si>
    <t>최원준</t>
  </si>
  <si>
    <t>202097157</t>
  </si>
  <si>
    <t>한순희</t>
  </si>
  <si>
    <t>202105160</t>
  </si>
  <si>
    <t>함영미</t>
  </si>
  <si>
    <t>201984143</t>
  </si>
  <si>
    <t>홍재근</t>
  </si>
  <si>
    <t>202084135</t>
  </si>
  <si>
    <t>홍종관</t>
  </si>
  <si>
    <t>엑셀</t>
    <phoneticPr fontId="3" type="noConversion"/>
  </si>
  <si>
    <t>액세스</t>
    <phoneticPr fontId="3" type="noConversion"/>
  </si>
  <si>
    <t>평균</t>
    <phoneticPr fontId="3" type="noConversion"/>
  </si>
  <si>
    <t>시험일</t>
    <phoneticPr fontId="3" type="noConversion"/>
  </si>
  <si>
    <t>순위</t>
    <phoneticPr fontId="3" type="noConversion"/>
  </si>
  <si>
    <t>그룹별순위</t>
    <phoneticPr fontId="3" type="noConversion"/>
  </si>
  <si>
    <t>[표2]</t>
    <phoneticPr fontId="3" type="noConversion"/>
  </si>
  <si>
    <t>평균차트</t>
    <phoneticPr fontId="3" type="noConversion"/>
  </si>
  <si>
    <t>[표3]</t>
    <phoneticPr fontId="3" type="noConversion"/>
  </si>
  <si>
    <t>◆ 배열수식의 특징</t>
  </si>
  <si>
    <r>
      <t xml:space="preserve">결과값을 반영 할 때 </t>
    </r>
    <r>
      <rPr>
        <sz val="14"/>
        <color rgb="FF000000"/>
        <rFont val="맑은 고딕"/>
        <family val="3"/>
        <charset val="129"/>
        <scheme val="minor"/>
      </rPr>
      <t>Ctrl+Shift+Enter</t>
    </r>
    <r>
      <rPr>
        <sz val="14"/>
        <color rgb="FF000000"/>
        <rFont val="돋움"/>
        <family val="3"/>
        <charset val="129"/>
      </rPr>
      <t>로 한다</t>
    </r>
    <r>
      <rPr>
        <sz val="14"/>
        <color rgb="FF000000"/>
        <rFont val="맑은 고딕"/>
        <family val="3"/>
        <charset val="129"/>
        <scheme val="minor"/>
      </rPr>
      <t>.</t>
    </r>
  </si>
  <si>
    <r>
      <t xml:space="preserve">조건이 두 개일 경우 </t>
    </r>
    <r>
      <rPr>
        <sz val="14"/>
        <color rgb="FF000000"/>
        <rFont val="맑은 고딕"/>
        <family val="3"/>
        <charset val="129"/>
        <scheme val="minor"/>
      </rPr>
      <t xml:space="preserve">and </t>
    </r>
    <r>
      <rPr>
        <sz val="14"/>
        <color rgb="FF000000"/>
        <rFont val="돋움"/>
        <family val="3"/>
        <charset val="129"/>
      </rPr>
      <t xml:space="preserve">조건은 </t>
    </r>
    <r>
      <rPr>
        <sz val="14"/>
        <color rgb="FF000000"/>
        <rFont val="맑은 고딕"/>
        <family val="3"/>
        <charset val="129"/>
        <scheme val="minor"/>
      </rPr>
      <t>“*”</t>
    </r>
    <r>
      <rPr>
        <sz val="14"/>
        <color rgb="FF000000"/>
        <rFont val="돋움"/>
        <family val="3"/>
        <charset val="129"/>
      </rPr>
      <t xml:space="preserve">로 </t>
    </r>
    <r>
      <rPr>
        <sz val="14"/>
        <color rgb="FF000000"/>
        <rFont val="맑은 고딕"/>
        <family val="3"/>
        <charset val="129"/>
        <scheme val="minor"/>
      </rPr>
      <t>OR</t>
    </r>
    <r>
      <rPr>
        <sz val="14"/>
        <color rgb="FF000000"/>
        <rFont val="돋움"/>
        <family val="3"/>
        <charset val="129"/>
      </rPr>
      <t xml:space="preserve">조건은 </t>
    </r>
    <r>
      <rPr>
        <sz val="14"/>
        <color rgb="FF000000"/>
        <rFont val="맑은 고딕"/>
        <family val="3"/>
        <charset val="129"/>
        <scheme val="minor"/>
      </rPr>
      <t>“+”</t>
    </r>
    <r>
      <rPr>
        <sz val="14"/>
        <color rgb="FF000000"/>
        <rFont val="돋움"/>
        <family val="3"/>
        <charset val="129"/>
      </rPr>
      <t>로 한다</t>
    </r>
    <r>
      <rPr>
        <sz val="14"/>
        <color rgb="FF000000"/>
        <rFont val="맑은 고딕"/>
        <family val="3"/>
        <charset val="129"/>
        <scheme val="minor"/>
      </rPr>
      <t>.</t>
    </r>
  </si>
  <si>
    <r>
      <t xml:space="preserve">결과값은 </t>
    </r>
    <r>
      <rPr>
        <sz val="14"/>
        <color rgb="FF000000"/>
        <rFont val="맑은 고딕"/>
        <family val="3"/>
        <charset val="129"/>
        <scheme val="minor"/>
      </rPr>
      <t>{=</t>
    </r>
    <r>
      <rPr>
        <sz val="14"/>
        <color rgb="FF000000"/>
        <rFont val="돋움"/>
        <family val="3"/>
        <charset val="129"/>
      </rPr>
      <t>배열수식</t>
    </r>
    <r>
      <rPr>
        <sz val="14"/>
        <color rgb="FF000000"/>
        <rFont val="맑은 고딕"/>
        <family val="3"/>
        <charset val="129"/>
        <scheme val="minor"/>
      </rPr>
      <t>}</t>
    </r>
    <r>
      <rPr>
        <sz val="14"/>
        <color rgb="FF000000"/>
        <rFont val="돋움"/>
        <family val="3"/>
        <charset val="129"/>
      </rPr>
      <t>으로 앞뒤에 중괄호가 붙는다</t>
    </r>
    <r>
      <rPr>
        <sz val="14"/>
        <color rgb="FF000000"/>
        <rFont val="맑은 고딕"/>
        <family val="3"/>
        <charset val="129"/>
        <scheme val="minor"/>
      </rPr>
      <t>.</t>
    </r>
  </si>
  <si>
    <r>
      <t>길이가 같을 열을 계산해 준다</t>
    </r>
    <r>
      <rPr>
        <sz val="14"/>
        <color rgb="FF000000"/>
        <rFont val="맑은 고딕"/>
        <family val="3"/>
        <charset val="129"/>
        <scheme val="minor"/>
      </rPr>
      <t>.</t>
    </r>
  </si>
  <si>
    <r>
      <t xml:space="preserve">조건은 </t>
    </r>
    <r>
      <rPr>
        <b/>
        <sz val="14"/>
        <color rgb="FFFF0000"/>
        <rFont val="돋움"/>
        <family val="3"/>
        <charset val="129"/>
      </rPr>
      <t>범위</t>
    </r>
    <r>
      <rPr>
        <b/>
        <sz val="14"/>
        <color rgb="FFFF0000"/>
        <rFont val="맑은 고딕"/>
        <family val="3"/>
        <charset val="129"/>
        <scheme val="minor"/>
      </rPr>
      <t>=</t>
    </r>
    <r>
      <rPr>
        <b/>
        <sz val="14"/>
        <color rgb="FFFF0000"/>
        <rFont val="돋움"/>
        <family val="3"/>
        <charset val="129"/>
      </rPr>
      <t>찾을값</t>
    </r>
    <r>
      <rPr>
        <sz val="14"/>
        <color rgb="FF000000"/>
        <rFont val="돋움"/>
        <family val="3"/>
        <charset val="129"/>
      </rPr>
      <t>으로 나타낸다</t>
    </r>
    <r>
      <rPr>
        <sz val="14"/>
        <color rgb="FF000000"/>
        <rFont val="맑은 고딕"/>
        <family val="3"/>
        <charset val="129"/>
        <scheme val="minor"/>
      </rPr>
      <t>.</t>
    </r>
  </si>
  <si>
    <t>번호</t>
  </si>
  <si>
    <r>
      <t xml:space="preserve">SUM </t>
    </r>
    <r>
      <rPr>
        <sz val="12"/>
        <color rgb="FF000000"/>
        <rFont val="굴림체"/>
        <family val="3"/>
        <charset val="129"/>
      </rPr>
      <t>배열수식</t>
    </r>
  </si>
  <si>
    <t>구분</t>
  </si>
  <si>
    <t>배열수식</t>
  </si>
  <si>
    <t>설명</t>
  </si>
  <si>
    <r>
      <t>SUM</t>
    </r>
    <r>
      <rPr>
        <sz val="12"/>
        <color rgb="FF000000"/>
        <rFont val="굴림체"/>
        <family val="3"/>
        <charset val="129"/>
      </rPr>
      <t xml:space="preserve">을 이용한 </t>
    </r>
  </si>
  <si>
    <r>
      <t xml:space="preserve">조건이 </t>
    </r>
    <r>
      <rPr>
        <sz val="12"/>
        <color rgb="FF000000"/>
        <rFont val="맑은 고딕"/>
        <family val="3"/>
        <charset val="129"/>
        <scheme val="minor"/>
      </rPr>
      <t>1</t>
    </r>
    <r>
      <rPr>
        <sz val="12"/>
        <color rgb="FF000000"/>
        <rFont val="굴림체"/>
        <family val="3"/>
        <charset val="129"/>
      </rPr>
      <t>개인경우</t>
    </r>
  </si>
  <si>
    <t>=SUM((조건1)*범위)</t>
    <phoneticPr fontId="14" type="noConversion"/>
  </si>
  <si>
    <r>
      <t>조건</t>
    </r>
    <r>
      <rPr>
        <sz val="12"/>
        <color rgb="FF000000"/>
        <rFont val="맑은 고딕"/>
        <family val="3"/>
        <charset val="129"/>
        <scheme val="minor"/>
      </rPr>
      <t>1</t>
    </r>
    <r>
      <rPr>
        <sz val="12"/>
        <color rgb="FF000000"/>
        <rFont val="굴림체"/>
        <family val="3"/>
        <charset val="129"/>
      </rPr>
      <t>을 만족하는 범위의 합계</t>
    </r>
  </si>
  <si>
    <r>
      <t xml:space="preserve">조건이 </t>
    </r>
    <r>
      <rPr>
        <sz val="12"/>
        <color rgb="FF000000"/>
        <rFont val="맑은 고딕"/>
        <family val="3"/>
        <charset val="129"/>
        <scheme val="minor"/>
      </rPr>
      <t>2</t>
    </r>
    <r>
      <rPr>
        <sz val="12"/>
        <color rgb="FF000000"/>
        <rFont val="굴림체"/>
        <family val="3"/>
        <charset val="129"/>
      </rPr>
      <t>개인 경우</t>
    </r>
  </si>
  <si>
    <t>=SUM((조건1)*(조건2)*범위)</t>
    <phoneticPr fontId="14" type="noConversion"/>
  </si>
  <si>
    <r>
      <t>조건</t>
    </r>
    <r>
      <rPr>
        <sz val="12"/>
        <color rgb="FF000000"/>
        <rFont val="맑은 고딕"/>
        <family val="3"/>
        <charset val="129"/>
        <scheme val="minor"/>
      </rPr>
      <t>1</t>
    </r>
    <r>
      <rPr>
        <sz val="12"/>
        <color rgb="FF000000"/>
        <rFont val="굴림체"/>
        <family val="3"/>
        <charset val="129"/>
      </rPr>
      <t>과 조건</t>
    </r>
    <r>
      <rPr>
        <sz val="12"/>
        <color rgb="FF000000"/>
        <rFont val="맑은 고딕"/>
        <family val="3"/>
        <charset val="129"/>
        <scheme val="minor"/>
      </rPr>
      <t>2</t>
    </r>
    <r>
      <rPr>
        <sz val="12"/>
        <color rgb="FF000000"/>
        <rFont val="굴림체"/>
        <family val="3"/>
        <charset val="129"/>
      </rPr>
      <t>를 동시에 만족하는 범위의 합계</t>
    </r>
  </si>
  <si>
    <r>
      <t>SUM,IF</t>
    </r>
    <r>
      <rPr>
        <sz val="12"/>
        <color rgb="FF000000"/>
        <rFont val="굴림체"/>
        <family val="3"/>
        <charset val="129"/>
      </rPr>
      <t>를 이용한</t>
    </r>
  </si>
  <si>
    <t>=SUM(IF(조건1,범위))</t>
    <phoneticPr fontId="14" type="noConversion"/>
  </si>
  <si>
    <t>=SUM(IF((조건1)*(조건2),범위))</t>
    <phoneticPr fontId="14" type="noConversion"/>
  </si>
  <si>
    <r>
      <t>SUM</t>
    </r>
    <r>
      <rPr>
        <sz val="12"/>
        <color rgb="FF000000"/>
        <rFont val="굴림체"/>
        <family val="3"/>
        <charset val="129"/>
      </rPr>
      <t xml:space="preserve">을 이용 </t>
    </r>
  </si>
  <si>
    <t>=SUM((조건1)*1)</t>
    <phoneticPr fontId="14" type="noConversion"/>
  </si>
  <si>
    <r>
      <t>조건</t>
    </r>
    <r>
      <rPr>
        <sz val="12"/>
        <color rgb="FF000000"/>
        <rFont val="맑은 고딕"/>
        <family val="3"/>
        <charset val="129"/>
        <scheme val="minor"/>
      </rPr>
      <t>1</t>
    </r>
    <r>
      <rPr>
        <sz val="12"/>
        <color rgb="FF000000"/>
        <rFont val="굴림체"/>
        <family val="3"/>
        <charset val="129"/>
      </rPr>
      <t>을 만족하는 개수</t>
    </r>
  </si>
  <si>
    <t>=SUM((조건1)*(조건2))</t>
    <phoneticPr fontId="14" type="noConversion"/>
  </si>
  <si>
    <r>
      <t>조건</t>
    </r>
    <r>
      <rPr>
        <sz val="12"/>
        <color rgb="FF000000"/>
        <rFont val="맑은 고딕"/>
        <family val="3"/>
        <charset val="129"/>
        <scheme val="minor"/>
      </rPr>
      <t>1</t>
    </r>
    <r>
      <rPr>
        <sz val="12"/>
        <color rgb="FF000000"/>
        <rFont val="굴림체"/>
        <family val="3"/>
        <charset val="129"/>
      </rPr>
      <t>과 조건</t>
    </r>
    <r>
      <rPr>
        <sz val="12"/>
        <color rgb="FF000000"/>
        <rFont val="맑은 고딕"/>
        <family val="3"/>
        <charset val="129"/>
        <scheme val="minor"/>
      </rPr>
      <t xml:space="preserve">2 </t>
    </r>
    <r>
      <rPr>
        <sz val="12"/>
        <color rgb="FF000000"/>
        <rFont val="굴림체"/>
        <family val="3"/>
        <charset val="129"/>
      </rPr>
      <t>모두 만족하는 개수</t>
    </r>
  </si>
  <si>
    <t>=SUM(IF(조건1,1))</t>
    <phoneticPr fontId="14" type="noConversion"/>
  </si>
  <si>
    <t>=SUM(IF((조건1)*(조건2),1))</t>
    <phoneticPr fontId="14" type="noConversion"/>
  </si>
  <si>
    <t>배열함수</t>
  </si>
  <si>
    <t>LARGR</t>
  </si>
  <si>
    <r>
      <t xml:space="preserve">조건이 </t>
    </r>
    <r>
      <rPr>
        <sz val="12"/>
        <color rgb="FF000000"/>
        <rFont val="맑은 고딕"/>
        <family val="3"/>
        <charset val="129"/>
        <scheme val="minor"/>
      </rPr>
      <t>1</t>
    </r>
    <r>
      <rPr>
        <sz val="12"/>
        <color rgb="FF000000"/>
        <rFont val="굴림체"/>
        <family val="3"/>
        <charset val="129"/>
      </rPr>
      <t>개인 경우</t>
    </r>
  </si>
  <si>
    <t>=LARGE((조건1)*범위,K)</t>
    <phoneticPr fontId="14" type="noConversion"/>
  </si>
  <si>
    <r>
      <t>조건</t>
    </r>
    <r>
      <rPr>
        <sz val="12"/>
        <color rgb="FF000000"/>
        <rFont val="맑은 고딕"/>
        <family val="3"/>
        <charset val="129"/>
        <scheme val="minor"/>
      </rPr>
      <t>1</t>
    </r>
    <r>
      <rPr>
        <sz val="12"/>
        <color rgb="FF000000"/>
        <rFont val="굴림체"/>
        <family val="3"/>
        <charset val="129"/>
      </rPr>
      <t xml:space="preserve">을 만족하는 범위에서 </t>
    </r>
    <r>
      <rPr>
        <sz val="12"/>
        <color rgb="FF000000"/>
        <rFont val="맑은 고딕"/>
        <family val="3"/>
        <charset val="129"/>
        <scheme val="minor"/>
      </rPr>
      <t>K</t>
    </r>
    <r>
      <rPr>
        <sz val="12"/>
        <color rgb="FF000000"/>
        <rFont val="굴림체"/>
        <family val="3"/>
        <charset val="129"/>
      </rPr>
      <t>번째로 큰값</t>
    </r>
  </si>
  <si>
    <t>=LARGE((조건1)*(조건2)*범위,K)</t>
    <phoneticPr fontId="14" type="noConversion"/>
  </si>
  <si>
    <r>
      <t>조건</t>
    </r>
    <r>
      <rPr>
        <sz val="12"/>
        <color rgb="FF000000"/>
        <rFont val="맑은 고딕"/>
        <family val="3"/>
        <charset val="129"/>
        <scheme val="minor"/>
      </rPr>
      <t>1</t>
    </r>
    <r>
      <rPr>
        <sz val="12"/>
        <color rgb="FF000000"/>
        <rFont val="굴림체"/>
        <family val="3"/>
        <charset val="129"/>
      </rPr>
      <t>과 조건</t>
    </r>
    <r>
      <rPr>
        <sz val="12"/>
        <color rgb="FF000000"/>
        <rFont val="맑은 고딕"/>
        <family val="3"/>
        <charset val="129"/>
        <scheme val="minor"/>
      </rPr>
      <t>2</t>
    </r>
    <r>
      <rPr>
        <sz val="12"/>
        <color rgb="FF000000"/>
        <rFont val="굴림체"/>
        <family val="3"/>
        <charset val="129"/>
      </rPr>
      <t xml:space="preserve">를 동시에 만족하는 범위에서 </t>
    </r>
    <r>
      <rPr>
        <sz val="12"/>
        <color rgb="FF000000"/>
        <rFont val="맑은 고딕"/>
        <family val="3"/>
        <charset val="129"/>
        <scheme val="minor"/>
      </rPr>
      <t>K</t>
    </r>
    <r>
      <rPr>
        <sz val="12"/>
        <color rgb="FF000000"/>
        <rFont val="굴림체"/>
        <family val="3"/>
        <charset val="129"/>
      </rPr>
      <t>번째로 큰값</t>
    </r>
  </si>
  <si>
    <t>LARGE,IF</t>
  </si>
  <si>
    <t>=LARGE(IF(조건1,범위),K)</t>
    <phoneticPr fontId="14" type="noConversion"/>
  </si>
  <si>
    <t>=LARGE(IF((조건1)*(조건2),범위),K)</t>
    <phoneticPr fontId="14" type="noConversion"/>
  </si>
  <si>
    <t>FREQUENCY</t>
    <phoneticPr fontId="3" type="noConversion"/>
  </si>
  <si>
    <t>=FREQUENCY((범위1,범위2))</t>
    <phoneticPr fontId="14" type="noConversion"/>
  </si>
  <si>
    <t>범위1에서 범위2에 해당하는 빈도수</t>
    <phoneticPr fontId="3" type="noConversion"/>
  </si>
  <si>
    <t>조건이 없는 경우</t>
    <phoneticPr fontId="3" type="noConversion"/>
  </si>
  <si>
    <t>조건이 1개인 경우</t>
    <phoneticPr fontId="3" type="noConversion"/>
  </si>
  <si>
    <t>=FREQUENCY(IF(조건1,범위1),범위2)</t>
    <phoneticPr fontId="14" type="noConversion"/>
  </si>
  <si>
    <t>조건1을 만족하고 범위1에서 범윙2에 해당하는 빈도수</t>
    <phoneticPr fontId="3" type="noConversion"/>
  </si>
  <si>
    <t>가입나이</t>
    <phoneticPr fontId="3" type="noConversion"/>
  </si>
  <si>
    <t>개수</t>
    <phoneticPr fontId="3" type="noConversion"/>
  </si>
  <si>
    <t>[표6]가입금액 평균</t>
    <phoneticPr fontId="3" type="noConversion"/>
  </si>
  <si>
    <t>[표7]</t>
    <phoneticPr fontId="3" type="noConversion"/>
  </si>
  <si>
    <t>소득공제차트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</si>
</sst>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1" formatCode="_-* #,##0_-;\-* #,##0_-;_-* &quot;-&quot;_-;_-@_-"/>
    <numFmt numFmtId="176" formatCode="General&quot;월&quot;"/>
    <numFmt numFmtId="177" formatCode="0_);[Red]\(0\)"/>
    <numFmt numFmtId="178" formatCode="General&quot;명&quot;"/>
    <numFmt numFmtId="179" formatCode="0.0"/>
    <numFmt numFmtId="180" formatCode="General&quot;점&quot;"/>
    <numFmt numFmtId="181" formatCode="General&quot;세&quot;"/>
  </numFmts>
  <fonts count="1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1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20"/>
      <color theme="1"/>
      <name val="맑은 고딕"/>
      <family val="2"/>
      <charset val="129"/>
      <scheme val="minor"/>
    </font>
    <font>
      <sz val="14"/>
      <color rgb="FF000000"/>
      <name val="돋움"/>
      <family val="3"/>
      <charset val="129"/>
    </font>
    <font>
      <sz val="14"/>
      <color rgb="FF000000"/>
      <name val="맑은 고딕"/>
      <family val="3"/>
      <charset val="129"/>
      <scheme val="minor"/>
    </font>
    <font>
      <b/>
      <sz val="14"/>
      <color rgb="FFFF0000"/>
      <name val="돋움"/>
      <family val="3"/>
      <charset val="129"/>
    </font>
    <font>
      <b/>
      <sz val="14"/>
      <color rgb="FFFF0000"/>
      <name val="맑은 고딕"/>
      <family val="3"/>
      <charset val="129"/>
      <scheme val="minor"/>
    </font>
    <font>
      <sz val="12"/>
      <color rgb="FF000000"/>
      <name val="굴림체"/>
      <family val="3"/>
      <charset val="129"/>
    </font>
    <font>
      <sz val="12"/>
      <color rgb="FF000000"/>
      <name val="맑은 고딕"/>
      <family val="3"/>
      <charset val="129"/>
      <scheme val="minor"/>
    </font>
    <font>
      <sz val="10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5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FDEF7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rgb="FF000000"/>
      </bottom>
      <diagonal/>
    </border>
    <border>
      <left/>
      <right/>
      <top style="thick">
        <color auto="1"/>
      </top>
      <bottom style="thick">
        <color rgb="FF000000"/>
      </bottom>
      <diagonal/>
    </border>
    <border>
      <left/>
      <right style="thick">
        <color auto="1"/>
      </right>
      <top style="thick">
        <color auto="1"/>
      </top>
      <bottom style="thick">
        <color rgb="FF000000"/>
      </bottom>
      <diagonal/>
    </border>
    <border>
      <left style="thick">
        <color auto="1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ck">
        <color auto="1"/>
      </right>
      <top/>
      <bottom style="thin">
        <color rgb="FF000000"/>
      </bottom>
      <diagonal/>
    </border>
    <border>
      <left style="thick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auto="1"/>
      </right>
      <top style="thin">
        <color rgb="FF000000"/>
      </top>
      <bottom style="thin">
        <color rgb="FF000000"/>
      </bottom>
      <diagonal/>
    </border>
    <border>
      <left style="thick">
        <color auto="1"/>
      </left>
      <right style="thin">
        <color rgb="FF000000"/>
      </right>
      <top style="thin">
        <color rgb="FF000000"/>
      </top>
      <bottom style="thick">
        <color auto="1"/>
      </bottom>
      <diagonal/>
    </border>
    <border>
      <left style="thin">
        <color rgb="FF000000"/>
      </left>
      <right/>
      <top style="thin">
        <color rgb="FF000000"/>
      </top>
      <bottom style="thick">
        <color auto="1"/>
      </bottom>
      <diagonal/>
    </border>
    <border>
      <left/>
      <right/>
      <top style="thin">
        <color rgb="FF000000"/>
      </top>
      <bottom style="thick">
        <color auto="1"/>
      </bottom>
      <diagonal/>
    </border>
    <border>
      <left/>
      <right style="thick">
        <color auto="1"/>
      </right>
      <top style="thin">
        <color rgb="FF000000"/>
      </top>
      <bottom style="thick">
        <color auto="1"/>
      </bottom>
      <diagonal/>
    </border>
    <border>
      <left style="thick">
        <color auto="1"/>
      </left>
      <right style="thin">
        <color rgb="FF000000"/>
      </right>
      <top style="thick">
        <color auto="1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auto="1"/>
      </top>
      <bottom style="thick">
        <color rgb="FF000000"/>
      </bottom>
      <diagonal/>
    </border>
    <border>
      <left style="thin">
        <color rgb="FF000000"/>
      </left>
      <right style="thick">
        <color auto="1"/>
      </right>
      <top style="thick">
        <color auto="1"/>
      </top>
      <bottom style="thick">
        <color rgb="FF000000"/>
      </bottom>
      <diagonal/>
    </border>
    <border>
      <left style="thick">
        <color auto="1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auto="1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auto="1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ck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auto="1"/>
      </bottom>
      <diagonal/>
    </border>
    <border>
      <left style="thin">
        <color rgb="FF000000"/>
      </left>
      <right style="thick">
        <color auto="1"/>
      </right>
      <top style="thin">
        <color rgb="FF000000"/>
      </top>
      <bottom style="thick">
        <color auto="1"/>
      </bottom>
      <diagonal/>
    </border>
    <border>
      <left style="thin">
        <color rgb="FF000000"/>
      </left>
      <right style="thick">
        <color auto="1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</borders>
  <cellStyleXfs count="9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0" borderId="0">
      <alignment vertical="center"/>
    </xf>
  </cellStyleXfs>
  <cellXfs count="8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41" fontId="0" fillId="0" borderId="1" xfId="1" applyFont="1" applyBorder="1">
      <alignment vertical="center"/>
    </xf>
    <xf numFmtId="41" fontId="0" fillId="0" borderId="2" xfId="1" applyFont="1" applyBorder="1">
      <alignment vertical="center"/>
    </xf>
    <xf numFmtId="0" fontId="0" fillId="0" borderId="2" xfId="0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right" vertical="center"/>
    </xf>
    <xf numFmtId="0" fontId="0" fillId="0" borderId="2" xfId="0" applyBorder="1">
      <alignment vertical="center"/>
    </xf>
    <xf numFmtId="0" fontId="2" fillId="2" borderId="1" xfId="2" applyBorder="1" applyAlignment="1">
      <alignment horizontal="center" vertical="center"/>
    </xf>
    <xf numFmtId="0" fontId="2" fillId="6" borderId="1" xfId="7" applyBorder="1" applyAlignment="1">
      <alignment horizontal="center" vertical="center"/>
    </xf>
    <xf numFmtId="0" fontId="2" fillId="6" borderId="2" xfId="7" applyBorder="1" applyAlignment="1">
      <alignment horizontal="center" vertical="center"/>
    </xf>
    <xf numFmtId="0" fontId="2" fillId="2" borderId="2" xfId="2" applyBorder="1" applyAlignment="1">
      <alignment horizontal="center" vertical="center"/>
    </xf>
    <xf numFmtId="0" fontId="1" fillId="3" borderId="2" xfId="3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1" fillId="4" borderId="2" xfId="4" applyBorder="1" applyAlignment="1">
      <alignment horizontal="center" vertical="center"/>
    </xf>
    <xf numFmtId="0" fontId="0" fillId="0" borderId="0" xfId="0" applyAlignment="1">
      <alignment horizontal="left" vertical="center"/>
    </xf>
    <xf numFmtId="177" fontId="0" fillId="0" borderId="0" xfId="0" applyNumberFormat="1">
      <alignment vertical="center"/>
    </xf>
    <xf numFmtId="177" fontId="0" fillId="0" borderId="2" xfId="0" applyNumberFormat="1" applyBorder="1">
      <alignment vertical="center"/>
    </xf>
    <xf numFmtId="0" fontId="2" fillId="2" borderId="2" xfId="2" applyBorder="1" applyAlignment="1">
      <alignment vertical="center"/>
    </xf>
    <xf numFmtId="178" fontId="1" fillId="3" borderId="2" xfId="3" applyNumberFormat="1" applyBorder="1" applyAlignment="1">
      <alignment horizontal="center" vertical="center"/>
    </xf>
    <xf numFmtId="177" fontId="1" fillId="3" borderId="2" xfId="3" applyNumberFormat="1" applyBorder="1" applyAlignment="1">
      <alignment horizontal="center" vertical="center"/>
    </xf>
    <xf numFmtId="177" fontId="1" fillId="3" borderId="2" xfId="3" applyNumberFormat="1" applyBorder="1">
      <alignment vertical="center"/>
    </xf>
    <xf numFmtId="0" fontId="2" fillId="6" borderId="2" xfId="7" applyBorder="1">
      <alignment vertical="center"/>
    </xf>
    <xf numFmtId="0" fontId="6" fillId="0" borderId="2" xfId="0" applyFont="1" applyBorder="1">
      <alignment vertical="center"/>
    </xf>
    <xf numFmtId="179" fontId="0" fillId="0" borderId="2" xfId="0" applyNumberFormat="1" applyBorder="1">
      <alignment vertical="center"/>
    </xf>
    <xf numFmtId="176" fontId="1" fillId="3" borderId="2" xfId="3" applyNumberFormat="1" applyBorder="1" applyAlignment="1">
      <alignment horizontal="center" vertical="center"/>
    </xf>
    <xf numFmtId="180" fontId="1" fillId="3" borderId="2" xfId="3" applyNumberFormat="1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7" fillId="0" borderId="0" xfId="8">
      <alignment vertical="center"/>
    </xf>
    <xf numFmtId="0" fontId="8" fillId="0" borderId="0" xfId="8" applyFont="1" applyAlignment="1">
      <alignment horizontal="left" vertical="center" indent="1"/>
    </xf>
    <xf numFmtId="0" fontId="8" fillId="0" borderId="9" xfId="8" applyFont="1" applyBorder="1" applyAlignment="1">
      <alignment horizontal="center" vertical="center"/>
    </xf>
    <xf numFmtId="0" fontId="8" fillId="0" borderId="13" xfId="8" applyFont="1" applyBorder="1" applyAlignment="1">
      <alignment horizontal="center" vertical="center"/>
    </xf>
    <xf numFmtId="0" fontId="8" fillId="0" borderId="17" xfId="8" applyFont="1" applyBorder="1" applyAlignment="1">
      <alignment horizontal="center" vertical="center"/>
    </xf>
    <xf numFmtId="0" fontId="8" fillId="0" borderId="11" xfId="8" applyFont="1" applyBorder="1" applyAlignment="1">
      <alignment horizontal="left" vertical="center" indent="1"/>
    </xf>
    <xf numFmtId="0" fontId="8" fillId="0" borderId="0" xfId="8" applyFont="1">
      <alignment vertical="center"/>
    </xf>
    <xf numFmtId="0" fontId="12" fillId="8" borderId="21" xfId="8" applyFont="1" applyFill="1" applyBorder="1" applyAlignment="1">
      <alignment horizontal="center" vertical="center" wrapText="1"/>
    </xf>
    <xf numFmtId="0" fontId="13" fillId="8" borderId="22" xfId="8" applyFont="1" applyFill="1" applyBorder="1" applyAlignment="1">
      <alignment horizontal="center" vertical="center" wrapText="1"/>
    </xf>
    <xf numFmtId="0" fontId="12" fillId="8" borderId="22" xfId="8" applyFont="1" applyFill="1" applyBorder="1" applyAlignment="1">
      <alignment horizontal="center" vertical="center" wrapText="1"/>
    </xf>
    <xf numFmtId="0" fontId="12" fillId="8" borderId="23" xfId="8" applyFont="1" applyFill="1" applyBorder="1" applyAlignment="1">
      <alignment horizontal="center" vertical="center" wrapText="1"/>
    </xf>
    <xf numFmtId="0" fontId="13" fillId="0" borderId="24" xfId="8" applyFont="1" applyBorder="1" applyAlignment="1">
      <alignment horizontal="center" vertical="center" wrapText="1"/>
    </xf>
    <xf numFmtId="0" fontId="13" fillId="0" borderId="25" xfId="8" applyFont="1" applyBorder="1" applyAlignment="1">
      <alignment horizontal="center" vertical="center" wrapText="1"/>
    </xf>
    <xf numFmtId="0" fontId="12" fillId="0" borderId="26" xfId="8" applyFont="1" applyBorder="1" applyAlignment="1">
      <alignment horizontal="justify" vertical="center" wrapText="1"/>
    </xf>
    <xf numFmtId="0" fontId="13" fillId="0" borderId="26" xfId="8" quotePrefix="1" applyFont="1" applyBorder="1" applyAlignment="1">
      <alignment horizontal="justify" vertical="center" wrapText="1"/>
    </xf>
    <xf numFmtId="0" fontId="12" fillId="0" borderId="27" xfId="8" applyFont="1" applyBorder="1" applyAlignment="1">
      <alignment horizontal="justify" vertical="center" wrapText="1"/>
    </xf>
    <xf numFmtId="0" fontId="13" fillId="0" borderId="13" xfId="8" applyFont="1" applyBorder="1" applyAlignment="1">
      <alignment horizontal="center" vertical="center" wrapText="1"/>
    </xf>
    <xf numFmtId="0" fontId="12" fillId="0" borderId="28" xfId="8" applyFont="1" applyBorder="1" applyAlignment="1">
      <alignment horizontal="center" vertical="center" wrapText="1"/>
    </xf>
    <xf numFmtId="0" fontId="12" fillId="0" borderId="29" xfId="8" applyFont="1" applyBorder="1" applyAlignment="1">
      <alignment horizontal="justify" vertical="center" wrapText="1"/>
    </xf>
    <xf numFmtId="0" fontId="13" fillId="0" borderId="29" xfId="8" quotePrefix="1" applyFont="1" applyBorder="1" applyAlignment="1">
      <alignment horizontal="justify" vertical="center" wrapText="1"/>
    </xf>
    <xf numFmtId="0" fontId="12" fillId="0" borderId="30" xfId="8" applyFont="1" applyBorder="1" applyAlignment="1">
      <alignment horizontal="justify" vertical="center" wrapText="1"/>
    </xf>
    <xf numFmtId="0" fontId="13" fillId="0" borderId="31" xfId="8" applyFont="1" applyBorder="1" applyAlignment="1">
      <alignment horizontal="center" vertical="center" wrapText="1"/>
    </xf>
    <xf numFmtId="0" fontId="13" fillId="0" borderId="17" xfId="8" applyFont="1" applyBorder="1" applyAlignment="1">
      <alignment horizontal="center" vertical="center" wrapText="1"/>
    </xf>
    <xf numFmtId="0" fontId="12" fillId="0" borderId="32" xfId="8" applyFont="1" applyBorder="1" applyAlignment="1">
      <alignment horizontal="center" vertical="center" wrapText="1"/>
    </xf>
    <xf numFmtId="0" fontId="12" fillId="0" borderId="33" xfId="8" applyFont="1" applyBorder="1" applyAlignment="1">
      <alignment horizontal="justify" vertical="center" wrapText="1"/>
    </xf>
    <xf numFmtId="0" fontId="13" fillId="0" borderId="33" xfId="8" quotePrefix="1" applyFont="1" applyBorder="1" applyAlignment="1">
      <alignment horizontal="justify" vertical="center" wrapText="1"/>
    </xf>
    <xf numFmtId="0" fontId="12" fillId="0" borderId="34" xfId="8" applyFont="1" applyBorder="1" applyAlignment="1">
      <alignment horizontal="justify" vertical="center" wrapText="1"/>
    </xf>
    <xf numFmtId="0" fontId="15" fillId="0" borderId="0" xfId="8" applyFont="1">
      <alignment vertical="center"/>
    </xf>
    <xf numFmtId="0" fontId="12" fillId="0" borderId="26" xfId="8" applyFont="1" applyBorder="1" applyAlignment="1">
      <alignment horizontal="center" vertical="center" wrapText="1"/>
    </xf>
    <xf numFmtId="0" fontId="12" fillId="0" borderId="29" xfId="8" applyFont="1" applyBorder="1" applyAlignment="1">
      <alignment horizontal="center" vertical="center" wrapText="1"/>
    </xf>
    <xf numFmtId="0" fontId="12" fillId="0" borderId="37" xfId="8" applyFont="1" applyBorder="1" applyAlignment="1">
      <alignment horizontal="center" vertical="center" wrapText="1"/>
    </xf>
    <xf numFmtId="0" fontId="13" fillId="0" borderId="37" xfId="8" quotePrefix="1" applyFont="1" applyBorder="1" applyAlignment="1">
      <alignment horizontal="justify" vertical="center" wrapText="1"/>
    </xf>
    <xf numFmtId="0" fontId="12" fillId="0" borderId="35" xfId="8" applyFont="1" applyBorder="1" applyAlignment="1">
      <alignment horizontal="justify" vertical="center" wrapText="1"/>
    </xf>
    <xf numFmtId="181" fontId="1" fillId="3" borderId="2" xfId="3" applyNumberFormat="1" applyBorder="1" applyAlignment="1">
      <alignment horizontal="center" vertical="center"/>
    </xf>
    <xf numFmtId="41" fontId="0" fillId="0" borderId="3" xfId="1" applyFont="1" applyBorder="1" applyAlignment="1">
      <alignment vertical="center"/>
    </xf>
    <xf numFmtId="41" fontId="0" fillId="0" borderId="4" xfId="1" applyFont="1" applyBorder="1" applyAlignment="1">
      <alignment vertical="center"/>
    </xf>
    <xf numFmtId="41" fontId="0" fillId="0" borderId="5" xfId="1" applyFont="1" applyBorder="1" applyAlignment="1">
      <alignment vertical="center"/>
    </xf>
    <xf numFmtId="0" fontId="13" fillId="0" borderId="25" xfId="8" applyFont="1" applyBorder="1" applyAlignment="1">
      <alignment horizontal="center" vertical="center" wrapText="1"/>
    </xf>
    <xf numFmtId="0" fontId="13" fillId="0" borderId="28" xfId="8" applyFont="1" applyBorder="1" applyAlignment="1">
      <alignment horizontal="center" vertical="center" wrapText="1"/>
    </xf>
    <xf numFmtId="0" fontId="13" fillId="0" borderId="31" xfId="8" applyFont="1" applyBorder="1" applyAlignment="1">
      <alignment horizontal="center" vertical="center" wrapText="1"/>
    </xf>
    <xf numFmtId="0" fontId="13" fillId="0" borderId="36" xfId="8" applyFont="1" applyBorder="1" applyAlignment="1">
      <alignment horizontal="center" vertical="center" wrapText="1"/>
    </xf>
    <xf numFmtId="0" fontId="8" fillId="7" borderId="6" xfId="8" applyFont="1" applyFill="1" applyBorder="1" applyAlignment="1">
      <alignment horizontal="left" vertical="center" indent="1"/>
    </xf>
    <xf numFmtId="0" fontId="8" fillId="7" borderId="7" xfId="8" applyFont="1" applyFill="1" applyBorder="1" applyAlignment="1">
      <alignment horizontal="left" vertical="center" indent="1"/>
    </xf>
    <xf numFmtId="0" fontId="8" fillId="7" borderId="8" xfId="8" applyFont="1" applyFill="1" applyBorder="1" applyAlignment="1">
      <alignment horizontal="left" vertical="center" indent="1"/>
    </xf>
    <xf numFmtId="0" fontId="8" fillId="0" borderId="10" xfId="8" applyFont="1" applyBorder="1" applyAlignment="1">
      <alignment horizontal="left" vertical="center" indent="1"/>
    </xf>
    <xf numFmtId="0" fontId="8" fillId="0" borderId="11" xfId="8" applyFont="1" applyBorder="1" applyAlignment="1">
      <alignment horizontal="left" vertical="center" indent="1"/>
    </xf>
    <xf numFmtId="0" fontId="8" fillId="0" borderId="12" xfId="8" applyFont="1" applyBorder="1" applyAlignment="1">
      <alignment horizontal="left" vertical="center" indent="1"/>
    </xf>
    <xf numFmtId="0" fontId="8" fillId="0" borderId="14" xfId="8" applyFont="1" applyBorder="1" applyAlignment="1">
      <alignment horizontal="left" vertical="center" indent="1"/>
    </xf>
    <xf numFmtId="0" fontId="8" fillId="0" borderId="15" xfId="8" applyFont="1" applyBorder="1" applyAlignment="1">
      <alignment horizontal="left" vertical="center" indent="1"/>
    </xf>
    <xf numFmtId="0" fontId="8" fillId="0" borderId="16" xfId="8" applyFont="1" applyBorder="1" applyAlignment="1">
      <alignment horizontal="left" vertical="center" indent="1"/>
    </xf>
    <xf numFmtId="0" fontId="8" fillId="0" borderId="18" xfId="8" applyFont="1" applyBorder="1" applyAlignment="1">
      <alignment horizontal="left" vertical="center" indent="1"/>
    </xf>
    <xf numFmtId="0" fontId="8" fillId="0" borderId="19" xfId="8" applyFont="1" applyBorder="1" applyAlignment="1">
      <alignment horizontal="left" vertical="center" indent="1"/>
    </xf>
    <xf numFmtId="0" fontId="8" fillId="0" borderId="20" xfId="8" applyFont="1" applyBorder="1" applyAlignment="1">
      <alignment horizontal="left" vertical="center" indent="1"/>
    </xf>
    <xf numFmtId="0" fontId="2" fillId="2" borderId="2" xfId="2" applyBorder="1" applyAlignment="1">
      <alignment horizontal="center" vertical="center"/>
    </xf>
    <xf numFmtId="0" fontId="2" fillId="6" borderId="2" xfId="7" applyBorder="1" applyAlignment="1">
      <alignment horizontal="center" vertical="center"/>
    </xf>
  </cellXfs>
  <cellStyles count="9">
    <cellStyle name="20% - 강조색1" xfId="3" builtinId="30"/>
    <cellStyle name="20% - 강조색2" xfId="4" builtinId="34"/>
    <cellStyle name="강조색1" xfId="2" builtinId="29"/>
    <cellStyle name="강조색2" xfId="7" builtinId="33"/>
    <cellStyle name="쉼표 [0]" xfId="1" builtinId="6"/>
    <cellStyle name="쉼표 [0] 2" xfId="6" xr:uid="{00000000-0005-0000-0000-000005000000}"/>
    <cellStyle name="표준" xfId="0" builtinId="0"/>
    <cellStyle name="표준 2" xfId="5" xr:uid="{00000000-0005-0000-0000-000007000000}"/>
    <cellStyle name="표준 3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304799</xdr:colOff>
      <xdr:row>1</xdr:row>
      <xdr:rowOff>99827</xdr:rowOff>
    </xdr:from>
    <xdr:to>
      <xdr:col>5</xdr:col>
      <xdr:colOff>659940</xdr:colOff>
      <xdr:row>18</xdr:row>
      <xdr:rowOff>209550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5152" r="56295"/>
        <a:stretch/>
      </xdr:blipFill>
      <xdr:spPr>
        <a:xfrm>
          <a:off x="304799" y="314140"/>
          <a:ext cx="3784141" cy="3753035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0</xdr:col>
      <xdr:colOff>290513</xdr:colOff>
      <xdr:row>17</xdr:row>
      <xdr:rowOff>90487</xdr:rowOff>
    </xdr:from>
    <xdr:to>
      <xdr:col>1</xdr:col>
      <xdr:colOff>85725</xdr:colOff>
      <xdr:row>18</xdr:row>
      <xdr:rowOff>33338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90513" y="3733800"/>
          <a:ext cx="481012" cy="157163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85725</xdr:colOff>
      <xdr:row>17</xdr:row>
      <xdr:rowOff>80958</xdr:rowOff>
    </xdr:from>
    <xdr:to>
      <xdr:col>6</xdr:col>
      <xdr:colOff>185738</xdr:colOff>
      <xdr:row>17</xdr:row>
      <xdr:rowOff>169069</xdr:rowOff>
    </xdr:to>
    <xdr:cxnSp macro="">
      <xdr:nvCxnSpPr>
        <xdr:cNvPr id="4" name="꺾인 연결선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>
          <a:stCxn id="3" idx="3"/>
          <a:endCxn id="6" idx="1"/>
        </xdr:cNvCxnSpPr>
      </xdr:nvCxnSpPr>
      <xdr:spPr>
        <a:xfrm flipV="1">
          <a:off x="771525" y="3724271"/>
          <a:ext cx="3529013" cy="88111"/>
        </a:xfrm>
        <a:prstGeom prst="bentConnector3">
          <a:avLst>
            <a:gd name="adj1" fmla="val 27598"/>
          </a:avLst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185738</xdr:colOff>
      <xdr:row>14</xdr:row>
      <xdr:rowOff>100008</xdr:rowOff>
    </xdr:from>
    <xdr:to>
      <xdr:col>13</xdr:col>
      <xdr:colOff>419101</xdr:colOff>
      <xdr:row>18</xdr:row>
      <xdr:rowOff>200021</xdr:rowOff>
    </xdr:to>
    <xdr:grpSp>
      <xdr:nvGrpSpPr>
        <xdr:cNvPr id="5" name="그룹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pSpPr/>
      </xdr:nvGrpSpPr>
      <xdr:grpSpPr>
        <a:xfrm>
          <a:off x="4300538" y="3100383"/>
          <a:ext cx="5033963" cy="957263"/>
          <a:chOff x="4295775" y="1866900"/>
          <a:chExt cx="5033963" cy="957263"/>
        </a:xfrm>
      </xdr:grpSpPr>
      <xdr:sp macro="" textlink="">
        <xdr:nvSpPr>
          <xdr:cNvPr id="6" name="TextBox 5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 txBox="1"/>
        </xdr:nvSpPr>
        <xdr:spPr>
          <a:xfrm>
            <a:off x="4295775" y="2157412"/>
            <a:ext cx="5033963" cy="666751"/>
          </a:xfrm>
          <a:prstGeom prst="rect">
            <a:avLst/>
          </a:prstGeom>
          <a:ln/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lang="en-US" altLang="ko-KR" sz="1100"/>
              <a:t>1. </a:t>
            </a:r>
            <a:r>
              <a:rPr lang="ko-KR" altLang="en-US" sz="1100"/>
              <a:t>시트 탐색 단추에서 오른쪽 마우스를 클릭한다</a:t>
            </a:r>
            <a:r>
              <a:rPr lang="en-US" altLang="ko-KR" sz="1100"/>
              <a:t>.(</a:t>
            </a:r>
            <a:r>
              <a:rPr lang="ko-KR" altLang="en-US" sz="1100"/>
              <a:t>시트</a:t>
            </a:r>
            <a:r>
              <a:rPr lang="ko-KR" altLang="en-US" sz="1100" baseline="0"/>
              <a:t> 활성화 대화 상자가 뜬다</a:t>
            </a:r>
            <a:r>
              <a:rPr lang="en-US" altLang="ko-KR" sz="1100" baseline="0"/>
              <a:t>)</a:t>
            </a:r>
          </a:p>
          <a:p>
            <a:pPr algn="l"/>
            <a:r>
              <a:rPr lang="en-US" altLang="ko-KR" sz="1100" baseline="0"/>
              <a:t>2. </a:t>
            </a:r>
            <a:r>
              <a:rPr lang="ko-KR" altLang="en-US" sz="1100" baseline="0"/>
              <a:t>원하는 시트를 선택하고 </a:t>
            </a:r>
            <a:r>
              <a:rPr lang="en-US" altLang="ko-KR" sz="1100" b="1" baseline="0"/>
              <a:t>[</a:t>
            </a:r>
            <a:r>
              <a:rPr lang="ko-KR" altLang="en-US" sz="1100" b="1" baseline="0"/>
              <a:t>확인</a:t>
            </a:r>
            <a:r>
              <a:rPr lang="en-US" altLang="ko-KR" sz="1100" b="1" baseline="0"/>
              <a:t>]</a:t>
            </a:r>
            <a:r>
              <a:rPr lang="ko-KR" altLang="en-US" sz="1100" b="1" baseline="0"/>
              <a:t> </a:t>
            </a:r>
            <a:r>
              <a:rPr lang="ko-KR" altLang="en-US" sz="1100" baseline="0"/>
              <a:t>단추를 클릭해서 이동한다</a:t>
            </a:r>
            <a:r>
              <a:rPr lang="en-US" altLang="ko-KR" sz="1100" baseline="0"/>
              <a:t>.</a:t>
            </a:r>
            <a:endParaRPr lang="ko-KR" altLang="en-US" sz="1100"/>
          </a:p>
        </xdr:txBody>
      </xdr:sp>
      <xdr:sp macro="" textlink="">
        <xdr:nvSpPr>
          <xdr:cNvPr id="7" name="직사각형 6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/>
        </xdr:nvSpPr>
        <xdr:spPr>
          <a:xfrm>
            <a:off x="4300539" y="1866900"/>
            <a:ext cx="2090738" cy="290513"/>
          </a:xfrm>
          <a:prstGeom prst="rect">
            <a:avLst/>
          </a:prstGeom>
          <a:ln/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/>
              <a:t>원하는 시트로 이동하는 방법</a:t>
            </a:r>
          </a:p>
        </xdr:txBody>
      </xdr:sp>
    </xdr:grpSp>
    <xdr:clientData/>
  </xdr:twoCellAnchor>
  <xdr:twoCellAnchor>
    <xdr:from>
      <xdr:col>6</xdr:col>
      <xdr:colOff>447676</xdr:colOff>
      <xdr:row>1</xdr:row>
      <xdr:rowOff>95250</xdr:rowOff>
    </xdr:from>
    <xdr:to>
      <xdr:col>13</xdr:col>
      <xdr:colOff>447676</xdr:colOff>
      <xdr:row>4</xdr:row>
      <xdr:rowOff>4763</xdr:rowOff>
    </xdr:to>
    <xdr:sp macro="" textlink="">
      <xdr:nvSpPr>
        <xdr:cNvPr id="8" name="모서리가 둥근 직사각형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4562476" y="309563"/>
          <a:ext cx="4800600" cy="552450"/>
        </a:xfrm>
        <a:prstGeom prst="roundRect">
          <a:avLst>
            <a:gd name="adj" fmla="val 50000"/>
          </a:avLst>
        </a:prstGeom>
        <a:solidFill>
          <a:schemeClr val="accent5">
            <a:lumMod val="20000"/>
            <a:lumOff val="80000"/>
          </a:schemeClr>
        </a:solidFill>
        <a:ln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400">
              <a:solidFill>
                <a:schemeClr val="tx1"/>
              </a:solidFill>
              <a:latin typeface="210 맨발의청춘 R" panose="02020603020101020101" pitchFamily="18" charset="-127"/>
              <a:ea typeface="210 맨발의청춘 R" panose="02020603020101020101" pitchFamily="18" charset="-127"/>
            </a:rPr>
            <a:t>컴활</a:t>
          </a:r>
          <a:r>
            <a:rPr lang="en-US" altLang="ko-KR" sz="2400">
              <a:solidFill>
                <a:schemeClr val="tx1"/>
              </a:solidFill>
              <a:latin typeface="210 맨발의청춘 R" panose="02020603020101020101" pitchFamily="18" charset="-127"/>
              <a:ea typeface="210 맨발의청춘 R" panose="02020603020101020101" pitchFamily="18" charset="-127"/>
            </a:rPr>
            <a:t>1</a:t>
          </a:r>
          <a:r>
            <a:rPr lang="ko-KR" altLang="en-US" sz="2400">
              <a:solidFill>
                <a:schemeClr val="tx1"/>
              </a:solidFill>
              <a:latin typeface="210 맨발의청춘 R" panose="02020603020101020101" pitchFamily="18" charset="-127"/>
              <a:ea typeface="210 맨발의청춘 R" panose="02020603020101020101" pitchFamily="18" charset="-127"/>
            </a:rPr>
            <a:t>급실기 </a:t>
          </a:r>
          <a:r>
            <a:rPr lang="en-US" altLang="ko-KR" sz="2400">
              <a:solidFill>
                <a:schemeClr val="tx1"/>
              </a:solidFill>
              <a:latin typeface="210 맨발의청춘 R" panose="02020603020101020101" pitchFamily="18" charset="-127"/>
              <a:ea typeface="210 맨발의청춘 R" panose="02020603020101020101" pitchFamily="18" charset="-127"/>
            </a:rPr>
            <a:t>20</a:t>
          </a:r>
          <a:r>
            <a:rPr lang="ko-KR" altLang="en-US" sz="2400">
              <a:solidFill>
                <a:schemeClr val="tx1"/>
              </a:solidFill>
              <a:latin typeface="210 맨발의청춘 R" panose="02020603020101020101" pitchFamily="18" charset="-127"/>
              <a:ea typeface="210 맨발의청춘 R" panose="02020603020101020101" pitchFamily="18" charset="-127"/>
            </a:rPr>
            <a:t>일만에 끝내기</a:t>
          </a:r>
        </a:p>
      </xdr:txBody>
    </xdr:sp>
    <xdr:clientData/>
  </xdr:twoCellAnchor>
  <xdr:oneCellAnchor>
    <xdr:from>
      <xdr:col>7</xdr:col>
      <xdr:colOff>183149</xdr:colOff>
      <xdr:row>5</xdr:row>
      <xdr:rowOff>58191</xdr:rowOff>
    </xdr:from>
    <xdr:ext cx="1607748" cy="865878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983749" y="1129754"/>
          <a:ext cx="1607748" cy="86587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en-US" altLang="ko-KR" sz="1400" b="1"/>
            <a:t>3</a:t>
          </a:r>
          <a:r>
            <a:rPr lang="ko-KR" altLang="en-US" sz="1400" b="1"/>
            <a:t>일차 </a:t>
          </a:r>
          <a:endParaRPr lang="en-US" altLang="ko-KR" sz="1400" b="1"/>
        </a:p>
        <a:p>
          <a:pPr algn="ctr"/>
          <a:endParaRPr lang="en-US" altLang="ko-KR" sz="1400" b="1"/>
        </a:p>
        <a:p>
          <a:r>
            <a:rPr lang="ko-KR" altLang="en-US" sz="1100" b="1"/>
            <a:t>배열 수식 풀이</a:t>
          </a:r>
          <a:r>
            <a:rPr lang="en-US" altLang="ko-KR" sz="1100" b="1"/>
            <a:t>(30</a:t>
          </a:r>
          <a:r>
            <a:rPr lang="ko-KR" altLang="en-US" sz="1100" b="1"/>
            <a:t>문제</a:t>
          </a:r>
          <a:r>
            <a:rPr lang="en-US" altLang="ko-KR" sz="1100" b="1"/>
            <a:t>)</a:t>
          </a:r>
          <a:endParaRPr lang="ko-KR" altLang="en-US" sz="1100" b="1"/>
        </a:p>
      </xdr:txBody>
    </xdr:sp>
    <xdr:clientData/>
  </xdr:oneCellAnchor>
  <xdr:twoCellAnchor>
    <xdr:from>
      <xdr:col>7</xdr:col>
      <xdr:colOff>38108</xdr:colOff>
      <xdr:row>8</xdr:row>
      <xdr:rowOff>66672</xdr:rowOff>
    </xdr:from>
    <xdr:to>
      <xdr:col>7</xdr:col>
      <xdr:colOff>133358</xdr:colOff>
      <xdr:row>8</xdr:row>
      <xdr:rowOff>161922</xdr:rowOff>
    </xdr:to>
    <xdr:sp macro="" textlink="">
      <xdr:nvSpPr>
        <xdr:cNvPr id="10" name="타원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4838708" y="1781172"/>
          <a:ext cx="95250" cy="95250"/>
        </a:xfrm>
        <a:prstGeom prst="ellipse">
          <a:avLst/>
        </a:prstGeom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11</xdr:col>
      <xdr:colOff>385762</xdr:colOff>
      <xdr:row>9</xdr:row>
      <xdr:rowOff>104775</xdr:rowOff>
    </xdr:from>
    <xdr:to>
      <xdr:col>13</xdr:col>
      <xdr:colOff>509598</xdr:colOff>
      <xdr:row>15</xdr:row>
      <xdr:rowOff>157172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929562" y="2033588"/>
          <a:ext cx="1495436" cy="1338272"/>
        </a:xfrm>
        <a:prstGeom prst="rect">
          <a:avLst/>
        </a:prstGeom>
      </xdr:spPr>
    </xdr:pic>
    <xdr:clientData/>
  </xdr:twoCellAnchor>
  <xdr:twoCellAnchor>
    <xdr:from>
      <xdr:col>6</xdr:col>
      <xdr:colOff>504825</xdr:colOff>
      <xdr:row>5</xdr:row>
      <xdr:rowOff>47625</xdr:rowOff>
    </xdr:from>
    <xdr:to>
      <xdr:col>10</xdr:col>
      <xdr:colOff>90488</xdr:colOff>
      <xdr:row>10</xdr:row>
      <xdr:rowOff>180975</xdr:rowOff>
    </xdr:to>
    <xdr:sp macro="" textlink="">
      <xdr:nvSpPr>
        <xdr:cNvPr id="14" name="직사각형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4619625" y="1119188"/>
          <a:ext cx="2328863" cy="1204912"/>
        </a:xfrm>
        <a:prstGeom prst="rect">
          <a:avLst/>
        </a:prstGeom>
        <a:noFill/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509587</xdr:colOff>
      <xdr:row>5</xdr:row>
      <xdr:rowOff>57150</xdr:rowOff>
    </xdr:from>
    <xdr:to>
      <xdr:col>7</xdr:col>
      <xdr:colOff>66675</xdr:colOff>
      <xdr:row>7</xdr:row>
      <xdr:rowOff>33337</xdr:rowOff>
    </xdr:to>
    <xdr:sp macro="" textlink="">
      <xdr:nvSpPr>
        <xdr:cNvPr id="15" name="직각 삼각형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 rot="5400000">
          <a:off x="4543425" y="1209675"/>
          <a:ext cx="404812" cy="242888"/>
        </a:xfrm>
        <a:prstGeom prst="rtTriangle">
          <a:avLst/>
        </a:prstGeom>
        <a:solidFill>
          <a:schemeClr val="accent5"/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519113</xdr:colOff>
      <xdr:row>8</xdr:row>
      <xdr:rowOff>209551</xdr:rowOff>
    </xdr:from>
    <xdr:to>
      <xdr:col>10</xdr:col>
      <xdr:colOff>76201</xdr:colOff>
      <xdr:row>10</xdr:row>
      <xdr:rowOff>185738</xdr:rowOff>
    </xdr:to>
    <xdr:sp macro="" textlink="">
      <xdr:nvSpPr>
        <xdr:cNvPr id="16" name="직각 삼각형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 rot="16200000">
          <a:off x="6610351" y="2005013"/>
          <a:ext cx="404812" cy="242888"/>
        </a:xfrm>
        <a:prstGeom prst="rtTriangle">
          <a:avLst/>
        </a:prstGeom>
        <a:solidFill>
          <a:schemeClr val="accent5"/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242887</xdr:colOff>
      <xdr:row>18</xdr:row>
      <xdr:rowOff>209550</xdr:rowOff>
    </xdr:from>
    <xdr:to>
      <xdr:col>10</xdr:col>
      <xdr:colOff>156238</xdr:colOff>
      <xdr:row>20</xdr:row>
      <xdr:rowOff>139356</xdr:rowOff>
    </xdr:to>
    <xdr:grpSp>
      <xdr:nvGrpSpPr>
        <xdr:cNvPr id="17" name="그룹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GrpSpPr/>
      </xdr:nvGrpSpPr>
      <xdr:grpSpPr>
        <a:xfrm>
          <a:off x="242887" y="4067175"/>
          <a:ext cx="6771351" cy="358431"/>
          <a:chOff x="4800600" y="4219575"/>
          <a:chExt cx="6771351" cy="358431"/>
        </a:xfrm>
      </xdr:grpSpPr>
      <xdr:sp macro="" textlink="">
        <xdr:nvSpPr>
          <xdr:cNvPr id="18" name="TextBox 2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SpPr txBox="1"/>
        </xdr:nvSpPr>
        <xdr:spPr>
          <a:xfrm>
            <a:off x="5276638" y="4219575"/>
            <a:ext cx="6295313" cy="358431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ko-KR" altLang="en-US" sz="1200" b="1">
                <a:solidFill>
                  <a:sysClr val="windowText" lastClr="000000"/>
                </a:solidFill>
              </a:rPr>
              <a:t>본 저작물의 모든 저작권은 기풍쌤에게 있습니다</a:t>
            </a:r>
            <a:r>
              <a:rPr lang="en-US" altLang="ko-KR" sz="1200" b="1">
                <a:solidFill>
                  <a:sysClr val="windowText" lastClr="000000"/>
                </a:solidFill>
              </a:rPr>
              <a:t>. </a:t>
            </a:r>
            <a:r>
              <a:rPr lang="ko-KR" altLang="en-US" sz="1200" b="1">
                <a:solidFill>
                  <a:sysClr val="windowText" lastClr="000000"/>
                </a:solidFill>
              </a:rPr>
              <a:t>상업적인 용도로 이용이 불가능합니다</a:t>
            </a:r>
            <a:r>
              <a:rPr lang="en-US" altLang="ko-KR" sz="1200" b="1">
                <a:solidFill>
                  <a:sysClr val="windowText" lastClr="000000"/>
                </a:solidFill>
              </a:rPr>
              <a:t>.</a:t>
            </a:r>
            <a:endParaRPr lang="ko-KR" altLang="en-US" sz="1200" b="1">
              <a:solidFill>
                <a:sysClr val="windowText" lastClr="000000"/>
              </a:solidFill>
            </a:endParaRPr>
          </a:p>
        </xdr:txBody>
      </xdr:sp>
      <xdr:grpSp>
        <xdr:nvGrpSpPr>
          <xdr:cNvPr id="19" name="그룹 18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GrpSpPr/>
        </xdr:nvGrpSpPr>
        <xdr:grpSpPr>
          <a:xfrm>
            <a:off x="4800600" y="4286250"/>
            <a:ext cx="510265" cy="239162"/>
            <a:chOff x="4209080" y="6427828"/>
            <a:chExt cx="803999" cy="360000"/>
          </a:xfrm>
        </xdr:grpSpPr>
        <xdr:grpSp>
          <xdr:nvGrpSpPr>
            <xdr:cNvPr id="20" name="그룹 19">
              <a:extLst>
                <a:ext uri="{FF2B5EF4-FFF2-40B4-BE49-F238E27FC236}">
                  <a16:creationId xmlns:a16="http://schemas.microsoft.com/office/drawing/2014/main" id="{00000000-0008-0000-0000-000014000000}"/>
                </a:ext>
              </a:extLst>
            </xdr:cNvPr>
            <xdr:cNvGrpSpPr/>
          </xdr:nvGrpSpPr>
          <xdr:grpSpPr>
            <a:xfrm>
              <a:off x="4209080" y="6427828"/>
              <a:ext cx="360000" cy="360000"/>
              <a:chOff x="4642793" y="1002891"/>
              <a:chExt cx="2306647" cy="2306647"/>
            </a:xfrm>
          </xdr:grpSpPr>
          <xdr:sp macro="" textlink="">
            <xdr:nvSpPr>
              <xdr:cNvPr id="28" name="타원 27">
                <a:extLst>
                  <a:ext uri="{FF2B5EF4-FFF2-40B4-BE49-F238E27FC236}">
                    <a16:creationId xmlns:a16="http://schemas.microsoft.com/office/drawing/2014/main" id="{00000000-0008-0000-0000-00001C000000}"/>
                  </a:ext>
                </a:extLst>
              </xdr:cNvPr>
              <xdr:cNvSpPr/>
            </xdr:nvSpPr>
            <xdr:spPr>
              <a:xfrm>
                <a:off x="4642793" y="1002891"/>
                <a:ext cx="2306647" cy="2306647"/>
              </a:xfrm>
              <a:prstGeom prst="ellipse">
                <a:avLst/>
              </a:prstGeom>
              <a:solidFill>
                <a:schemeClr val="tx1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 sz="32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29" name="타원 28">
                <a:extLst>
                  <a:ext uri="{FF2B5EF4-FFF2-40B4-BE49-F238E27FC236}">
                    <a16:creationId xmlns:a16="http://schemas.microsoft.com/office/drawing/2014/main" id="{00000000-0008-0000-0000-00001D000000}"/>
                  </a:ext>
                </a:extLst>
              </xdr:cNvPr>
              <xdr:cNvSpPr/>
            </xdr:nvSpPr>
            <xdr:spPr>
              <a:xfrm>
                <a:off x="4837471" y="1197569"/>
                <a:ext cx="1917290" cy="1917290"/>
              </a:xfrm>
              <a:prstGeom prst="ellipse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 sz="3200">
                  <a:solidFill>
                    <a:sysClr val="windowText" lastClr="000000"/>
                  </a:solidFill>
                </a:endParaRPr>
              </a:p>
            </xdr:txBody>
          </xdr:sp>
          <xdr:grpSp>
            <xdr:nvGrpSpPr>
              <xdr:cNvPr id="30" name="그룹 29">
                <a:extLst>
                  <a:ext uri="{FF2B5EF4-FFF2-40B4-BE49-F238E27FC236}">
                    <a16:creationId xmlns:a16="http://schemas.microsoft.com/office/drawing/2014/main" id="{00000000-0008-0000-0000-00001E000000}"/>
                  </a:ext>
                </a:extLst>
              </xdr:cNvPr>
              <xdr:cNvGrpSpPr/>
            </xdr:nvGrpSpPr>
            <xdr:grpSpPr>
              <a:xfrm>
                <a:off x="5465287" y="1348045"/>
                <a:ext cx="661659" cy="1616338"/>
                <a:chOff x="8123412" y="1171020"/>
                <a:chExt cx="1032387" cy="2521973"/>
              </a:xfrm>
            </xdr:grpSpPr>
            <xdr:sp macro="" textlink="">
              <xdr:nvSpPr>
                <xdr:cNvPr id="31" name="타원 30">
                  <a:extLst>
                    <a:ext uri="{FF2B5EF4-FFF2-40B4-BE49-F238E27FC236}">
                      <a16:creationId xmlns:a16="http://schemas.microsoft.com/office/drawing/2014/main" id="{00000000-0008-0000-0000-00001F000000}"/>
                    </a:ext>
                  </a:extLst>
                </xdr:cNvPr>
                <xdr:cNvSpPr/>
              </xdr:nvSpPr>
              <xdr:spPr>
                <a:xfrm>
                  <a:off x="8343162" y="1171020"/>
                  <a:ext cx="592886" cy="592886"/>
                </a:xfrm>
                <a:prstGeom prst="ellipse">
                  <a:avLst/>
                </a:prstGeom>
                <a:solidFill>
                  <a:schemeClr val="tx1"/>
                </a:soli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lang="ko-KR" altLang="en-US" sz="3200">
                    <a:solidFill>
                      <a:sysClr val="windowText" lastClr="000000"/>
                    </a:solidFill>
                  </a:endParaRPr>
                </a:p>
              </xdr:txBody>
            </xdr:sp>
            <xdr:sp macro="" textlink="">
              <xdr:nvSpPr>
                <xdr:cNvPr id="32" name="자유형: 도형 39">
                  <a:extLst>
                    <a:ext uri="{FF2B5EF4-FFF2-40B4-BE49-F238E27FC236}">
                      <a16:creationId xmlns:a16="http://schemas.microsoft.com/office/drawing/2014/main" id="{00000000-0008-0000-0000-000020000000}"/>
                    </a:ext>
                  </a:extLst>
                </xdr:cNvPr>
                <xdr:cNvSpPr/>
              </xdr:nvSpPr>
              <xdr:spPr>
                <a:xfrm>
                  <a:off x="8123412" y="1840602"/>
                  <a:ext cx="1032387" cy="933571"/>
                </a:xfrm>
                <a:custGeom>
                  <a:avLst/>
                  <a:gdLst>
                    <a:gd name="connsiteX0" fmla="*/ 145763 w 1032387"/>
                    <a:gd name="connsiteY0" fmla="*/ 0 h 933571"/>
                    <a:gd name="connsiteX1" fmla="*/ 886624 w 1032387"/>
                    <a:gd name="connsiteY1" fmla="*/ 0 h 933571"/>
                    <a:gd name="connsiteX2" fmla="*/ 1032387 w 1032387"/>
                    <a:gd name="connsiteY2" fmla="*/ 145763 h 933571"/>
                    <a:gd name="connsiteX3" fmla="*/ 1032387 w 1032387"/>
                    <a:gd name="connsiteY3" fmla="*/ 933571 h 933571"/>
                    <a:gd name="connsiteX4" fmla="*/ 0 w 1032387"/>
                    <a:gd name="connsiteY4" fmla="*/ 933571 h 933571"/>
                    <a:gd name="connsiteX5" fmla="*/ 0 w 1032387"/>
                    <a:gd name="connsiteY5" fmla="*/ 145763 h 933571"/>
                    <a:gd name="connsiteX6" fmla="*/ 145763 w 1032387"/>
                    <a:gd name="connsiteY6" fmla="*/ 0 h 933571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  <a:cxn ang="0">
                      <a:pos x="connsiteX5" y="connsiteY5"/>
                    </a:cxn>
                    <a:cxn ang="0">
                      <a:pos x="connsiteX6" y="connsiteY6"/>
                    </a:cxn>
                  </a:cxnLst>
                  <a:rect l="l" t="t" r="r" b="b"/>
                  <a:pathLst>
                    <a:path w="1032387" h="933571">
                      <a:moveTo>
                        <a:pt x="145763" y="0"/>
                      </a:moveTo>
                      <a:lnTo>
                        <a:pt x="886624" y="0"/>
                      </a:lnTo>
                      <a:cubicBezTo>
                        <a:pt x="967127" y="0"/>
                        <a:pt x="1032387" y="65260"/>
                        <a:pt x="1032387" y="145763"/>
                      </a:cubicBezTo>
                      <a:lnTo>
                        <a:pt x="1032387" y="933571"/>
                      </a:lnTo>
                      <a:lnTo>
                        <a:pt x="0" y="933571"/>
                      </a:lnTo>
                      <a:lnTo>
                        <a:pt x="0" y="145763"/>
                      </a:lnTo>
                      <a:cubicBezTo>
                        <a:pt x="0" y="65260"/>
                        <a:pt x="65260" y="0"/>
                        <a:pt x="145763" y="0"/>
                      </a:cubicBezTo>
                      <a:close/>
                    </a:path>
                  </a:pathLst>
                </a:custGeom>
                <a:solidFill>
                  <a:schemeClr val="tx1"/>
                </a:soli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>
                  <a:no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lang="ko-KR" altLang="en-US" sz="3200">
                    <a:solidFill>
                      <a:sysClr val="windowText" lastClr="000000"/>
                    </a:solidFill>
                  </a:endParaRPr>
                </a:p>
              </xdr:txBody>
            </xdr:sp>
            <xdr:sp macro="" textlink="">
              <xdr:nvSpPr>
                <xdr:cNvPr id="33" name="직사각형 32">
                  <a:extLst>
                    <a:ext uri="{FF2B5EF4-FFF2-40B4-BE49-F238E27FC236}">
                      <a16:creationId xmlns:a16="http://schemas.microsoft.com/office/drawing/2014/main" id="{00000000-0008-0000-0000-000021000000}"/>
                    </a:ext>
                  </a:extLst>
                </xdr:cNvPr>
                <xdr:cNvSpPr/>
              </xdr:nvSpPr>
              <xdr:spPr>
                <a:xfrm>
                  <a:off x="8294493" y="2642908"/>
                  <a:ext cx="690224" cy="1050085"/>
                </a:xfrm>
                <a:prstGeom prst="rect">
                  <a:avLst/>
                </a:prstGeom>
                <a:solidFill>
                  <a:schemeClr val="tx1"/>
                </a:soli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lang="ko-KR" altLang="en-US" sz="3200">
                    <a:solidFill>
                      <a:sysClr val="windowText" lastClr="000000"/>
                    </a:solidFill>
                  </a:endParaRPr>
                </a:p>
              </xdr:txBody>
            </xdr:sp>
          </xdr:grpSp>
        </xdr:grpSp>
        <xdr:grpSp>
          <xdr:nvGrpSpPr>
            <xdr:cNvPr id="21" name="그룹 20">
              <a:extLst>
                <a:ext uri="{FF2B5EF4-FFF2-40B4-BE49-F238E27FC236}">
                  <a16:creationId xmlns:a16="http://schemas.microsoft.com/office/drawing/2014/main" id="{00000000-0008-0000-0000-000015000000}"/>
                </a:ext>
              </a:extLst>
            </xdr:cNvPr>
            <xdr:cNvGrpSpPr>
              <a:grpSpLocks noChangeAspect="1"/>
            </xdr:cNvGrpSpPr>
          </xdr:nvGrpSpPr>
          <xdr:grpSpPr>
            <a:xfrm>
              <a:off x="4653079" y="6427828"/>
              <a:ext cx="360000" cy="360000"/>
              <a:chOff x="4642793" y="3616305"/>
              <a:chExt cx="2306647" cy="2306647"/>
            </a:xfrm>
          </xdr:grpSpPr>
          <xdr:sp macro="" textlink="">
            <xdr:nvSpPr>
              <xdr:cNvPr id="22" name="타원 21">
                <a:extLst>
                  <a:ext uri="{FF2B5EF4-FFF2-40B4-BE49-F238E27FC236}">
                    <a16:creationId xmlns:a16="http://schemas.microsoft.com/office/drawing/2014/main" id="{00000000-0008-0000-0000-000016000000}"/>
                  </a:ext>
                </a:extLst>
              </xdr:cNvPr>
              <xdr:cNvSpPr/>
            </xdr:nvSpPr>
            <xdr:spPr>
              <a:xfrm>
                <a:off x="4642793" y="3616305"/>
                <a:ext cx="2306647" cy="2306647"/>
              </a:xfrm>
              <a:prstGeom prst="ellipse">
                <a:avLst/>
              </a:prstGeom>
              <a:solidFill>
                <a:schemeClr val="tx1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 sz="32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23" name="타원 22">
                <a:extLst>
                  <a:ext uri="{FF2B5EF4-FFF2-40B4-BE49-F238E27FC236}">
                    <a16:creationId xmlns:a16="http://schemas.microsoft.com/office/drawing/2014/main" id="{00000000-0008-0000-0000-000017000000}"/>
                  </a:ext>
                </a:extLst>
              </xdr:cNvPr>
              <xdr:cNvSpPr/>
            </xdr:nvSpPr>
            <xdr:spPr>
              <a:xfrm>
                <a:off x="4837471" y="3810983"/>
                <a:ext cx="1917290" cy="1917290"/>
              </a:xfrm>
              <a:prstGeom prst="ellipse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 sz="32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24" name="직사각형 23">
                <a:extLst>
                  <a:ext uri="{FF2B5EF4-FFF2-40B4-BE49-F238E27FC236}">
                    <a16:creationId xmlns:a16="http://schemas.microsoft.com/office/drawing/2014/main" id="{00000000-0008-0000-0000-000018000000}"/>
                  </a:ext>
                </a:extLst>
              </xdr:cNvPr>
              <xdr:cNvSpPr/>
            </xdr:nvSpPr>
            <xdr:spPr>
              <a:xfrm>
                <a:off x="5740072" y="3938522"/>
                <a:ext cx="182880" cy="327659"/>
              </a:xfrm>
              <a:prstGeom prst="rect">
                <a:avLst/>
              </a:prstGeom>
              <a:solidFill>
                <a:schemeClr val="tx1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 sz="32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25" name="직사각형 24">
                <a:extLst>
                  <a:ext uri="{FF2B5EF4-FFF2-40B4-BE49-F238E27FC236}">
                    <a16:creationId xmlns:a16="http://schemas.microsoft.com/office/drawing/2014/main" id="{00000000-0008-0000-0000-000019000000}"/>
                  </a:ext>
                </a:extLst>
              </xdr:cNvPr>
              <xdr:cNvSpPr/>
            </xdr:nvSpPr>
            <xdr:spPr>
              <a:xfrm>
                <a:off x="5740072" y="5223913"/>
                <a:ext cx="182880" cy="327659"/>
              </a:xfrm>
              <a:prstGeom prst="rect">
                <a:avLst/>
              </a:prstGeom>
              <a:solidFill>
                <a:schemeClr val="tx1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 sz="32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26" name="직사각형 25">
                <a:extLst>
                  <a:ext uri="{FF2B5EF4-FFF2-40B4-BE49-F238E27FC236}">
                    <a16:creationId xmlns:a16="http://schemas.microsoft.com/office/drawing/2014/main" id="{00000000-0008-0000-0000-00001A000000}"/>
                  </a:ext>
                </a:extLst>
              </xdr:cNvPr>
              <xdr:cNvSpPr/>
            </xdr:nvSpPr>
            <xdr:spPr>
              <a:xfrm rot="1800000">
                <a:off x="4706710" y="4611718"/>
                <a:ext cx="2208308" cy="253672"/>
              </a:xfrm>
              <a:prstGeom prst="rect">
                <a:avLst/>
              </a:prstGeom>
              <a:solidFill>
                <a:schemeClr val="tx1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 sz="32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27" name="그래픽 47">
                <a:extLst>
                  <a:ext uri="{FF2B5EF4-FFF2-40B4-BE49-F238E27FC236}">
                    <a16:creationId xmlns:a16="http://schemas.microsoft.com/office/drawing/2014/main" id="{00000000-0008-0000-0000-00001B00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3">
                <a:extLst>
                  <a:ext uri="{96DAC541-7B7A-43D3-8B79-37D633B846F1}">
                    <asvg:svgBlip xmlns:asvg="http://schemas.microsoft.com/office/drawing/2016/SVG/main" r:embed="rId4"/>
                  </a:ext>
                </a:extLst>
              </a:blip>
              <a:stretch>
                <a:fillRect/>
              </a:stretch>
            </xdr:blipFill>
            <xdr:spPr>
              <a:xfrm>
                <a:off x="5340029" y="4097447"/>
                <a:ext cx="986313" cy="1315083"/>
              </a:xfrm>
              <a:prstGeom prst="rect">
                <a:avLst/>
              </a:prstGeom>
            </xdr:spPr>
          </xdr:pic>
        </xdr:grpSp>
      </xdr:grpSp>
    </xdr:grpSp>
    <xdr:clientData/>
  </xdr:twoCellAnchor>
  <xdr:oneCellAnchor>
    <xdr:from>
      <xdr:col>1</xdr:col>
      <xdr:colOff>33337</xdr:colOff>
      <xdr:row>20</xdr:row>
      <xdr:rowOff>19050</xdr:rowOff>
    </xdr:from>
    <xdr:ext cx="4392613" cy="336246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 txBox="1"/>
      </xdr:nvSpPr>
      <xdr:spPr>
        <a:xfrm>
          <a:off x="719137" y="4305300"/>
          <a:ext cx="4392613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1100" b="1">
              <a:solidFill>
                <a:schemeClr val="accent5"/>
              </a:solidFill>
            </a:rPr>
            <a:t>유튜브 용으로 사용하실 경우 출처만 밝혀 주시면 감사하겠습니다</a:t>
          </a:r>
          <a:r>
            <a:rPr lang="en-US" altLang="ko-KR" sz="1100" b="1">
              <a:solidFill>
                <a:schemeClr val="accent5"/>
              </a:solidFill>
            </a:rPr>
            <a:t>.^^</a:t>
          </a:r>
          <a:endParaRPr lang="ko-KR" altLang="en-US" sz="1100" b="1">
            <a:solidFill>
              <a:schemeClr val="accent5"/>
            </a:solidFill>
          </a:endParaRP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issi/OneDrive/&#48148;&#53461;%20&#54868;&#47732;/&#48148;&#53461;&#54868;&#47732;/&#51088;&#47308;&#49892;/Excel_Basic/&#50641;&#49472;%20&#44592;&#52488;_01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&#50980;&#51221;/6,000&#50896;&#49884;&#47532;&#51592;(&#50689;&#51652;)/&#49440;&#49373;&#45784;/Part2/CA%20&#48512;&#49436;%20&#51312;&#51649;_&#50756;&#49457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&#50980;&#51221;/&#49436;&#50872;&#44368;&#50977;&#50672;&#49688;&#50896;/&#49772;&#50868;&#50641;&#49472;/&#50641;&#49472;&#51088;&#47308;/1.&#51077;&#47141;&#48143;&#54200;&#51665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홈"/>
      <sheetName val="중요함수모음"/>
      <sheetName val="1.기본함수"/>
      <sheetName val="1.기본함수-정답"/>
      <sheetName val="2.논리함수"/>
      <sheetName val="2.논리함수-정답"/>
      <sheetName val="3. 참조함수"/>
      <sheetName val="3. 참조함수-정답"/>
      <sheetName val="4.날짜와 시간함수"/>
      <sheetName val="4.날짜와 시간함수-정답"/>
      <sheetName val="5.데이터베이스함수"/>
      <sheetName val="5.데이터베이스함수-정답"/>
      <sheetName val="6.기타함수"/>
      <sheetName val="문서1_기초"/>
      <sheetName val="문서1_기초 (정답파일)"/>
      <sheetName val="문서1-견적서"/>
      <sheetName val="문서1-연습"/>
      <sheetName val="문서2-강의이력서"/>
      <sheetName val="문서2-연습"/>
      <sheetName val="문서3-세금계산서"/>
      <sheetName val="문서3-연습"/>
      <sheetName val="자동필터_1"/>
      <sheetName val="자동필터_1-정답"/>
      <sheetName val="자동필터(예제)"/>
      <sheetName val="자동필터(결과)"/>
      <sheetName val="고급필터"/>
      <sheetName val="고급필터(결과)"/>
      <sheetName val="조건부서식1(예제)"/>
      <sheetName val="조건부서식1(결과)"/>
      <sheetName val="조건부서식2(예제)"/>
      <sheetName val="조건부서식2(결과)"/>
      <sheetName val="조건부서식3(예제)"/>
      <sheetName val="조건부서식3(결과)"/>
      <sheetName val="계산(예제)"/>
      <sheetName val="계산(결과)"/>
      <sheetName val="날짜(예제)"/>
      <sheetName val="날짜(결과)"/>
      <sheetName val="논리(예제)"/>
      <sheetName val="논리(결과)"/>
      <sheetName val="데이터베이스1(예제)"/>
      <sheetName val="데이터베이스1(결과)"/>
      <sheetName val="데이터베이스2(예제)"/>
      <sheetName val="데이터베이스2(결과)"/>
      <sheetName val="데이터베이스3(예제)"/>
      <sheetName val="데이터베이스3(결과)"/>
      <sheetName val="문자열1(예제)"/>
      <sheetName val="문자열1(결과)"/>
      <sheetName val="문자열2(예제)"/>
      <sheetName val="문자열2(결과)"/>
      <sheetName val="수학1(예제)"/>
      <sheetName val="수학1(결과)"/>
      <sheetName val="수학2(예제)"/>
      <sheetName val="수학2(결과)"/>
      <sheetName val="재무(예제)"/>
      <sheetName val="재무(결과)"/>
      <sheetName val="통계1(예제)"/>
      <sheetName val="통계1(결과)"/>
      <sheetName val="통계2(예제)"/>
      <sheetName val="통계2(결과)"/>
      <sheetName val="찾기1(예제)"/>
      <sheetName val="찾기1(결과)"/>
      <sheetName val="찾기2(예제)"/>
      <sheetName val="찾기2(결과)"/>
      <sheetName val="찾기3(예제)"/>
      <sheetName val="찾기3(결과)"/>
      <sheetName val="정보(예제)"/>
      <sheetName val="정보(결과)"/>
      <sheetName val="실습1(예제)"/>
      <sheetName val="실습1(결과)"/>
      <sheetName val="배열수식(예제)"/>
      <sheetName val="배열수식(결과)"/>
      <sheetName val="배열1(예제)"/>
      <sheetName val="배열1(결과)"/>
      <sheetName val="배열2(예제)"/>
      <sheetName val="배열2(결과)"/>
      <sheetName val="배열3(예제)"/>
      <sheetName val="배열3(결과)"/>
      <sheetName val="사용자정의(예제)"/>
      <sheetName val="사용자정의(결과)"/>
      <sheetName val="피벗테이블-1"/>
      <sheetName val="피벗테이블-1(정답)"/>
      <sheetName val="피벗테이블-2"/>
      <sheetName val="통합1(예제)"/>
      <sheetName val="통합1(예제) (결과)"/>
      <sheetName val="통합2(예제)"/>
      <sheetName val="통합3(예제)"/>
      <sheetName val="통합2(결과)"/>
      <sheetName val="정렬1(예제) "/>
      <sheetName val="정렬1(결과)"/>
      <sheetName val="정렬2(예제)"/>
      <sheetName val="정렬2(결과)"/>
      <sheetName val="부분합1(예제)"/>
      <sheetName val="부분합1(결과)"/>
      <sheetName val="부분합2(예제)"/>
      <sheetName val="부분합2(결과)"/>
      <sheetName val="데이터표1(예제)"/>
      <sheetName val="데이터표1(예제)_결과"/>
      <sheetName val="데이터표2(예제)"/>
      <sheetName val="데이터표2(결과)"/>
      <sheetName val="목표값1(예제)"/>
      <sheetName val="목표값1(결과)"/>
      <sheetName val="목표값2(예제) "/>
      <sheetName val="목표값2(결과)"/>
      <sheetName val="시나리오1(예제)"/>
      <sheetName val="시나리오1(결과)"/>
      <sheetName val="시나리오2(예제)"/>
      <sheetName val="시나리오2(결과)"/>
      <sheetName val="분석작업_시나리오"/>
      <sheetName val="매크로1(예제)"/>
      <sheetName val="매크로1(결과)"/>
      <sheetName val="매크로2(예제)"/>
      <sheetName val="매크로2(결과)"/>
      <sheetName val="차트1(예제)"/>
      <sheetName val="차트1(결과)"/>
      <sheetName val="차트2(예제)"/>
      <sheetName val="차트2(결과)"/>
      <sheetName val="차트3(예제)"/>
      <sheetName val="차트3(결과)"/>
      <sheetName val="차트"/>
      <sheetName val="사원현황(예제)"/>
      <sheetName val="수강등록(예제)"/>
      <sheetName val="조회(예제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>
        <row r="3">
          <cell r="B3">
            <v>3000</v>
          </cell>
        </row>
        <row r="4">
          <cell r="B4">
            <v>2000</v>
          </cell>
        </row>
        <row r="5">
          <cell r="B5">
            <v>3000</v>
          </cell>
        </row>
        <row r="6">
          <cell r="B6">
            <v>300</v>
          </cell>
        </row>
        <row r="8">
          <cell r="B8">
            <v>9000000</v>
          </cell>
        </row>
        <row r="9">
          <cell r="B9">
            <v>1000</v>
          </cell>
        </row>
        <row r="10">
          <cell r="B10">
            <v>300000</v>
          </cell>
        </row>
      </sheetData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학년입력"/>
      <sheetName val="2학년입력"/>
      <sheetName val="3학년입력"/>
      <sheetName val="CA부서"/>
      <sheetName val="부서별출력"/>
    </sheetNames>
    <sheetDataSet>
      <sheetData sheetId="0">
        <row r="2">
          <cell r="E2" t="str">
            <v>CA 부서 입력</v>
          </cell>
        </row>
        <row r="3">
          <cell r="E3" t="str">
            <v>건강 달리기반</v>
          </cell>
        </row>
        <row r="4">
          <cell r="E4" t="str">
            <v>공익광고반</v>
          </cell>
        </row>
        <row r="5">
          <cell r="E5" t="str">
            <v>관악반</v>
          </cell>
        </row>
        <row r="6">
          <cell r="E6" t="str">
            <v>교지 편집반</v>
          </cell>
        </row>
        <row r="7">
          <cell r="E7" t="str">
            <v>그룹사운드반</v>
          </cell>
        </row>
        <row r="8">
          <cell r="E8" t="str">
            <v>노래나무</v>
          </cell>
        </row>
        <row r="9">
          <cell r="E9" t="str">
            <v>농구반</v>
          </cell>
        </row>
        <row r="10">
          <cell r="E10" t="str">
            <v>답사반</v>
          </cell>
        </row>
        <row r="11">
          <cell r="E11" t="str">
            <v>당구반</v>
          </cell>
        </row>
        <row r="12">
          <cell r="E12" t="str">
            <v>대중매체 연구반</v>
          </cell>
        </row>
        <row r="13">
          <cell r="E13" t="str">
            <v>대중음악 이해반</v>
          </cell>
        </row>
        <row r="14">
          <cell r="E14" t="str">
            <v>대표선수반</v>
          </cell>
        </row>
        <row r="15">
          <cell r="E15" t="str">
            <v>독서반 토론반</v>
          </cell>
        </row>
        <row r="16">
          <cell r="E16" t="str">
            <v>인터넷 펜팔반</v>
          </cell>
        </row>
        <row r="17">
          <cell r="E17" t="str">
            <v>만화 연구반</v>
          </cell>
        </row>
        <row r="18">
          <cell r="E18" t="str">
            <v>매지션</v>
          </cell>
        </row>
        <row r="19">
          <cell r="E19" t="str">
            <v>멋과흥</v>
          </cell>
        </row>
        <row r="20">
          <cell r="E20" t="str">
            <v>문화유적 답사반</v>
          </cell>
        </row>
        <row r="21">
          <cell r="E21" t="str">
            <v>방송반</v>
          </cell>
        </row>
        <row r="22">
          <cell r="E22" t="str">
            <v>배드민턴반</v>
          </cell>
        </row>
        <row r="23">
          <cell r="E23" t="str">
            <v>별보기반</v>
          </cell>
        </row>
        <row r="24">
          <cell r="E24" t="str">
            <v>볼링반</v>
          </cell>
        </row>
        <row r="25">
          <cell r="E25" t="str">
            <v>사진반</v>
          </cell>
        </row>
        <row r="26">
          <cell r="E26" t="str">
            <v>생태환경 연구반</v>
          </cell>
        </row>
        <row r="27">
          <cell r="E27" t="str">
            <v>건강 달리기반</v>
          </cell>
        </row>
        <row r="28">
          <cell r="E28" t="str">
            <v>공익광고반</v>
          </cell>
        </row>
        <row r="29">
          <cell r="E29" t="str">
            <v>관악반</v>
          </cell>
        </row>
        <row r="30">
          <cell r="E30" t="str">
            <v>교지 편집반</v>
          </cell>
        </row>
        <row r="31">
          <cell r="E31" t="str">
            <v>그룹사운드반</v>
          </cell>
        </row>
        <row r="32">
          <cell r="E32" t="str">
            <v>노래나무</v>
          </cell>
        </row>
        <row r="33">
          <cell r="E33" t="str">
            <v>농구반</v>
          </cell>
        </row>
        <row r="34">
          <cell r="E34" t="str">
            <v>답사반</v>
          </cell>
        </row>
        <row r="35">
          <cell r="E35" t="str">
            <v>당구반</v>
          </cell>
        </row>
        <row r="36">
          <cell r="E36" t="str">
            <v>대중매체 연구반</v>
          </cell>
        </row>
        <row r="37">
          <cell r="E37" t="str">
            <v>대중음악 이해반</v>
          </cell>
        </row>
        <row r="38">
          <cell r="E38" t="str">
            <v>대표선수반</v>
          </cell>
        </row>
        <row r="39">
          <cell r="E39" t="str">
            <v>독서반 토론반</v>
          </cell>
        </row>
        <row r="40">
          <cell r="E40" t="str">
            <v>인터넷 펜팔반</v>
          </cell>
        </row>
        <row r="41">
          <cell r="E41" t="str">
            <v>만화 연구반</v>
          </cell>
        </row>
        <row r="42">
          <cell r="E42" t="str">
            <v>매지션</v>
          </cell>
        </row>
        <row r="43">
          <cell r="E43" t="str">
            <v>멋과흥</v>
          </cell>
        </row>
        <row r="44">
          <cell r="E44" t="str">
            <v>문화유적 답사반</v>
          </cell>
        </row>
        <row r="45">
          <cell r="E45" t="str">
            <v>방송반</v>
          </cell>
        </row>
        <row r="46">
          <cell r="E46" t="str">
            <v>배드민턴반</v>
          </cell>
        </row>
        <row r="47">
          <cell r="E47" t="str">
            <v>별보기반</v>
          </cell>
        </row>
        <row r="48">
          <cell r="E48" t="str">
            <v>볼링반</v>
          </cell>
        </row>
        <row r="49">
          <cell r="E49" t="str">
            <v>사진반</v>
          </cell>
        </row>
        <row r="50">
          <cell r="E50" t="str">
            <v>생태환경 연구반</v>
          </cell>
        </row>
        <row r="51">
          <cell r="E51" t="str">
            <v>수학 체험반</v>
          </cell>
        </row>
        <row r="52">
          <cell r="E52" t="str">
            <v>건강 달리기반</v>
          </cell>
        </row>
        <row r="53">
          <cell r="E53" t="str">
            <v>공익광고반</v>
          </cell>
        </row>
        <row r="54">
          <cell r="E54" t="str">
            <v>관악반</v>
          </cell>
        </row>
        <row r="55">
          <cell r="E55" t="str">
            <v>교지 편집반</v>
          </cell>
        </row>
        <row r="56">
          <cell r="E56" t="str">
            <v>그룹사운드반</v>
          </cell>
        </row>
        <row r="57">
          <cell r="E57" t="str">
            <v>노래나무</v>
          </cell>
        </row>
        <row r="58">
          <cell r="E58" t="str">
            <v>농구반</v>
          </cell>
        </row>
        <row r="59">
          <cell r="E59" t="str">
            <v>답사반</v>
          </cell>
        </row>
        <row r="60">
          <cell r="E60" t="str">
            <v>당구반</v>
          </cell>
        </row>
        <row r="61">
          <cell r="E61" t="str">
            <v>대중매체 연구반</v>
          </cell>
        </row>
        <row r="62">
          <cell r="E62" t="str">
            <v>대중음악 이해반</v>
          </cell>
        </row>
        <row r="63">
          <cell r="E63" t="str">
            <v>대표선수반</v>
          </cell>
        </row>
        <row r="64">
          <cell r="E64" t="str">
            <v>독서반 토론반</v>
          </cell>
        </row>
        <row r="65">
          <cell r="E65" t="str">
            <v>인터넷 펜팔반</v>
          </cell>
        </row>
        <row r="66">
          <cell r="E66" t="str">
            <v>만화 연구반</v>
          </cell>
        </row>
        <row r="67">
          <cell r="E67" t="str">
            <v>매지션</v>
          </cell>
        </row>
        <row r="68">
          <cell r="E68" t="str">
            <v>멋과흥</v>
          </cell>
        </row>
        <row r="69">
          <cell r="E69" t="str">
            <v>문화유적 답사반</v>
          </cell>
        </row>
        <row r="70">
          <cell r="E70" t="str">
            <v>방송반</v>
          </cell>
        </row>
        <row r="71">
          <cell r="E71" t="str">
            <v>배드민턴반</v>
          </cell>
        </row>
        <row r="72">
          <cell r="E72" t="str">
            <v>별보기반</v>
          </cell>
        </row>
        <row r="73">
          <cell r="E73" t="str">
            <v>볼링반</v>
          </cell>
        </row>
        <row r="74">
          <cell r="E74" t="str">
            <v>사진반</v>
          </cell>
        </row>
        <row r="75">
          <cell r="E75" t="str">
            <v>생태환경 연구반</v>
          </cell>
        </row>
        <row r="76">
          <cell r="E76" t="str">
            <v>수학 체험반</v>
          </cell>
        </row>
        <row r="77">
          <cell r="E77" t="str">
            <v>건강 달리기반</v>
          </cell>
        </row>
        <row r="78">
          <cell r="E78" t="str">
            <v>공익광고반</v>
          </cell>
        </row>
        <row r="79">
          <cell r="E79" t="str">
            <v>관악반</v>
          </cell>
        </row>
        <row r="80">
          <cell r="E80" t="str">
            <v>교지 편집반</v>
          </cell>
        </row>
        <row r="81">
          <cell r="E81" t="str">
            <v>그룹사운드반</v>
          </cell>
        </row>
        <row r="82">
          <cell r="E82" t="str">
            <v>노래나무</v>
          </cell>
        </row>
        <row r="83">
          <cell r="E83" t="str">
            <v>농구반</v>
          </cell>
        </row>
        <row r="84">
          <cell r="E84" t="str">
            <v>답사반</v>
          </cell>
        </row>
        <row r="85">
          <cell r="E85" t="str">
            <v>당구반</v>
          </cell>
        </row>
        <row r="86">
          <cell r="E86" t="str">
            <v>대중매체 연구반</v>
          </cell>
        </row>
        <row r="87">
          <cell r="E87" t="str">
            <v>대중음악 이해반</v>
          </cell>
        </row>
        <row r="88">
          <cell r="E88" t="str">
            <v>대표선수반</v>
          </cell>
        </row>
        <row r="89">
          <cell r="E89" t="str">
            <v>독서반 토론반</v>
          </cell>
        </row>
        <row r="90">
          <cell r="E90" t="str">
            <v>인터넷 펜팔반</v>
          </cell>
        </row>
        <row r="91">
          <cell r="E91" t="str">
            <v>만화 연구반</v>
          </cell>
        </row>
        <row r="92">
          <cell r="E92" t="str">
            <v>매지션</v>
          </cell>
        </row>
        <row r="93">
          <cell r="E93" t="str">
            <v>멋과흥</v>
          </cell>
        </row>
        <row r="94">
          <cell r="E94" t="str">
            <v>문화유적 답사반</v>
          </cell>
        </row>
        <row r="95">
          <cell r="E95" t="str">
            <v>방송반</v>
          </cell>
        </row>
        <row r="96">
          <cell r="E96" t="str">
            <v>배드민턴반</v>
          </cell>
        </row>
        <row r="97">
          <cell r="E97" t="str">
            <v>별보기반</v>
          </cell>
        </row>
        <row r="98">
          <cell r="E98" t="str">
            <v>볼링반</v>
          </cell>
        </row>
        <row r="99">
          <cell r="E99" t="str">
            <v>사진반</v>
          </cell>
        </row>
        <row r="100">
          <cell r="E100" t="str">
            <v>생태환경 연구반</v>
          </cell>
        </row>
        <row r="101">
          <cell r="E101" t="str">
            <v>수학 체험반</v>
          </cell>
        </row>
        <row r="102">
          <cell r="E102" t="str">
            <v>건강 달리기반</v>
          </cell>
        </row>
        <row r="103">
          <cell r="E103" t="str">
            <v>공익광고반</v>
          </cell>
        </row>
        <row r="104">
          <cell r="E104" t="str">
            <v>관악반</v>
          </cell>
        </row>
        <row r="105">
          <cell r="E105" t="str">
            <v>교지 편집반</v>
          </cell>
        </row>
        <row r="106">
          <cell r="E106" t="str">
            <v>그룹사운드반</v>
          </cell>
        </row>
        <row r="107">
          <cell r="E107" t="str">
            <v>노래나무</v>
          </cell>
        </row>
      </sheetData>
      <sheetData sheetId="1">
        <row r="2">
          <cell r="E2" t="str">
            <v>CA 부서 입력</v>
          </cell>
        </row>
        <row r="3">
          <cell r="E3" t="str">
            <v>건강 달리기반</v>
          </cell>
        </row>
        <row r="4">
          <cell r="E4" t="str">
            <v>공익광고반</v>
          </cell>
        </row>
        <row r="5">
          <cell r="E5" t="str">
            <v>관악반</v>
          </cell>
        </row>
        <row r="6">
          <cell r="E6" t="str">
            <v>교지 편집반</v>
          </cell>
        </row>
        <row r="7">
          <cell r="E7" t="str">
            <v>그룹사운드반</v>
          </cell>
        </row>
        <row r="8">
          <cell r="E8" t="str">
            <v>노래나무</v>
          </cell>
        </row>
        <row r="9">
          <cell r="E9" t="str">
            <v>농구반</v>
          </cell>
        </row>
        <row r="10">
          <cell r="E10" t="str">
            <v>답사반</v>
          </cell>
        </row>
        <row r="11">
          <cell r="E11" t="str">
            <v>당구반</v>
          </cell>
        </row>
        <row r="12">
          <cell r="E12" t="str">
            <v>대중매체 연구반</v>
          </cell>
        </row>
        <row r="13">
          <cell r="E13" t="str">
            <v>대중음악 이해반</v>
          </cell>
        </row>
        <row r="14">
          <cell r="E14" t="str">
            <v>대표선수반</v>
          </cell>
        </row>
        <row r="15">
          <cell r="E15" t="str">
            <v>독서반 토론반</v>
          </cell>
        </row>
        <row r="16">
          <cell r="E16" t="str">
            <v>인터넷 펜팔반</v>
          </cell>
        </row>
        <row r="17">
          <cell r="E17" t="str">
            <v>만화 연구반</v>
          </cell>
        </row>
        <row r="18">
          <cell r="E18" t="str">
            <v>매지션</v>
          </cell>
        </row>
        <row r="19">
          <cell r="E19" t="str">
            <v>멋과흥</v>
          </cell>
        </row>
        <row r="20">
          <cell r="E20" t="str">
            <v>문화유적 답사반</v>
          </cell>
        </row>
        <row r="21">
          <cell r="E21" t="str">
            <v>방송반</v>
          </cell>
        </row>
        <row r="22">
          <cell r="E22" t="str">
            <v>배드민턴반</v>
          </cell>
        </row>
        <row r="23">
          <cell r="E23" t="str">
            <v>별보기반</v>
          </cell>
        </row>
        <row r="24">
          <cell r="E24" t="str">
            <v>볼링반</v>
          </cell>
        </row>
        <row r="25">
          <cell r="E25" t="str">
            <v>사진반</v>
          </cell>
        </row>
        <row r="26">
          <cell r="E26" t="str">
            <v>생태환경 연구반</v>
          </cell>
        </row>
        <row r="27">
          <cell r="E27" t="str">
            <v>건강 달리기반</v>
          </cell>
        </row>
        <row r="28">
          <cell r="E28" t="str">
            <v>공익광고반</v>
          </cell>
        </row>
        <row r="29">
          <cell r="E29" t="str">
            <v>관악반</v>
          </cell>
        </row>
        <row r="30">
          <cell r="E30" t="str">
            <v>교지 편집반</v>
          </cell>
        </row>
        <row r="31">
          <cell r="E31" t="str">
            <v>그룹사운드반</v>
          </cell>
        </row>
        <row r="32">
          <cell r="E32" t="str">
            <v>노래나무</v>
          </cell>
        </row>
        <row r="33">
          <cell r="E33" t="str">
            <v>농구반</v>
          </cell>
        </row>
        <row r="34">
          <cell r="E34" t="str">
            <v>답사반</v>
          </cell>
        </row>
        <row r="35">
          <cell r="E35" t="str">
            <v>당구반</v>
          </cell>
        </row>
        <row r="36">
          <cell r="E36" t="str">
            <v>대중매체 연구반</v>
          </cell>
        </row>
        <row r="37">
          <cell r="E37" t="str">
            <v>대중음악 이해반</v>
          </cell>
        </row>
        <row r="38">
          <cell r="E38" t="str">
            <v>대표선수반</v>
          </cell>
        </row>
        <row r="39">
          <cell r="E39" t="str">
            <v>독서반 토론반</v>
          </cell>
        </row>
        <row r="40">
          <cell r="E40" t="str">
            <v>인터넷 펜팔반</v>
          </cell>
        </row>
        <row r="41">
          <cell r="E41" t="str">
            <v>만화 연구반</v>
          </cell>
        </row>
        <row r="42">
          <cell r="E42" t="str">
            <v>매지션</v>
          </cell>
        </row>
        <row r="43">
          <cell r="E43" t="str">
            <v>멋과흥</v>
          </cell>
        </row>
        <row r="44">
          <cell r="E44" t="str">
            <v>문화유적 답사반</v>
          </cell>
        </row>
        <row r="45">
          <cell r="E45" t="str">
            <v>방송반</v>
          </cell>
        </row>
        <row r="46">
          <cell r="E46" t="str">
            <v>배드민턴반</v>
          </cell>
        </row>
        <row r="47">
          <cell r="E47" t="str">
            <v>별보기반</v>
          </cell>
        </row>
        <row r="48">
          <cell r="E48" t="str">
            <v>볼링반</v>
          </cell>
        </row>
        <row r="49">
          <cell r="E49" t="str">
            <v>사진반</v>
          </cell>
        </row>
        <row r="50">
          <cell r="E50" t="str">
            <v>생태환경 연구반</v>
          </cell>
        </row>
        <row r="51">
          <cell r="E51" t="str">
            <v>수학 체험반</v>
          </cell>
        </row>
        <row r="52">
          <cell r="E52" t="str">
            <v>건강 달리기반</v>
          </cell>
        </row>
        <row r="53">
          <cell r="E53" t="str">
            <v>공익광고반</v>
          </cell>
        </row>
        <row r="54">
          <cell r="E54" t="str">
            <v>관악반</v>
          </cell>
        </row>
        <row r="55">
          <cell r="E55" t="str">
            <v>교지 편집반</v>
          </cell>
        </row>
        <row r="56">
          <cell r="E56" t="str">
            <v>그룹사운드반</v>
          </cell>
        </row>
        <row r="57">
          <cell r="E57" t="str">
            <v>노래나무</v>
          </cell>
        </row>
        <row r="58">
          <cell r="E58" t="str">
            <v>농구반</v>
          </cell>
        </row>
        <row r="59">
          <cell r="E59" t="str">
            <v>답사반</v>
          </cell>
        </row>
        <row r="60">
          <cell r="E60" t="str">
            <v>당구반</v>
          </cell>
        </row>
        <row r="61">
          <cell r="E61" t="str">
            <v>대중매체 연구반</v>
          </cell>
        </row>
        <row r="62">
          <cell r="E62" t="str">
            <v>대중음악 이해반</v>
          </cell>
        </row>
        <row r="63">
          <cell r="E63" t="str">
            <v>대표선수반</v>
          </cell>
        </row>
        <row r="64">
          <cell r="E64" t="str">
            <v>독서반 토론반</v>
          </cell>
        </row>
        <row r="65">
          <cell r="E65" t="str">
            <v>인터넷 펜팔반</v>
          </cell>
        </row>
        <row r="66">
          <cell r="E66" t="str">
            <v>만화 연구반</v>
          </cell>
        </row>
        <row r="67">
          <cell r="E67" t="str">
            <v>매지션</v>
          </cell>
        </row>
        <row r="68">
          <cell r="E68" t="str">
            <v>멋과흥</v>
          </cell>
        </row>
        <row r="69">
          <cell r="E69" t="str">
            <v>문화유적 답사반</v>
          </cell>
        </row>
        <row r="70">
          <cell r="E70" t="str">
            <v>방송반</v>
          </cell>
        </row>
        <row r="71">
          <cell r="E71" t="str">
            <v>배드민턴반</v>
          </cell>
        </row>
        <row r="72">
          <cell r="E72" t="str">
            <v>별보기반</v>
          </cell>
        </row>
        <row r="73">
          <cell r="E73" t="str">
            <v>볼링반</v>
          </cell>
        </row>
        <row r="74">
          <cell r="E74" t="str">
            <v>사진반</v>
          </cell>
        </row>
        <row r="75">
          <cell r="E75" t="str">
            <v>생태환경 연구반</v>
          </cell>
        </row>
        <row r="76">
          <cell r="E76" t="str">
            <v>수학 체험반</v>
          </cell>
        </row>
        <row r="77">
          <cell r="E77" t="str">
            <v>건강 달리기반</v>
          </cell>
        </row>
        <row r="78">
          <cell r="E78" t="str">
            <v>공익광고반</v>
          </cell>
        </row>
        <row r="79">
          <cell r="E79" t="str">
            <v>관악반</v>
          </cell>
        </row>
        <row r="80">
          <cell r="E80" t="str">
            <v>교지 편집반</v>
          </cell>
        </row>
        <row r="81">
          <cell r="E81" t="str">
            <v>그룹사운드반</v>
          </cell>
        </row>
        <row r="82">
          <cell r="E82" t="str">
            <v>노래나무</v>
          </cell>
        </row>
        <row r="83">
          <cell r="E83" t="str">
            <v>농구반</v>
          </cell>
        </row>
        <row r="84">
          <cell r="E84" t="str">
            <v>답사반</v>
          </cell>
        </row>
        <row r="85">
          <cell r="E85" t="str">
            <v>당구반</v>
          </cell>
        </row>
        <row r="86">
          <cell r="E86" t="str">
            <v>대중매체 연구반</v>
          </cell>
        </row>
        <row r="87">
          <cell r="E87" t="str">
            <v>대중음악 이해반</v>
          </cell>
        </row>
        <row r="88">
          <cell r="E88" t="str">
            <v>대표선수반</v>
          </cell>
        </row>
        <row r="89">
          <cell r="E89" t="str">
            <v>독서반 토론반</v>
          </cell>
        </row>
        <row r="90">
          <cell r="E90" t="str">
            <v>인터넷 펜팔반</v>
          </cell>
        </row>
        <row r="91">
          <cell r="E91" t="str">
            <v>만화 연구반</v>
          </cell>
        </row>
        <row r="92">
          <cell r="E92" t="str">
            <v>매지션</v>
          </cell>
        </row>
        <row r="93">
          <cell r="E93" t="str">
            <v>멋과흥</v>
          </cell>
        </row>
        <row r="94">
          <cell r="E94" t="str">
            <v>문화유적 답사반</v>
          </cell>
        </row>
        <row r="95">
          <cell r="E95" t="str">
            <v>방송반</v>
          </cell>
        </row>
        <row r="96">
          <cell r="E96" t="str">
            <v>배드민턴반</v>
          </cell>
        </row>
        <row r="97">
          <cell r="E97" t="str">
            <v>별보기반</v>
          </cell>
        </row>
        <row r="98">
          <cell r="E98" t="str">
            <v>볼링반</v>
          </cell>
        </row>
        <row r="99">
          <cell r="E99" t="str">
            <v>사진반</v>
          </cell>
        </row>
        <row r="100">
          <cell r="E100" t="str">
            <v>생태환경 연구반</v>
          </cell>
        </row>
        <row r="101">
          <cell r="E101" t="str">
            <v>수학 체험반</v>
          </cell>
        </row>
        <row r="102">
          <cell r="E102" t="str">
            <v>건강 달리기반</v>
          </cell>
        </row>
        <row r="103">
          <cell r="E103" t="str">
            <v>공익광고반</v>
          </cell>
        </row>
        <row r="104">
          <cell r="E104" t="str">
            <v>관악반</v>
          </cell>
        </row>
        <row r="105">
          <cell r="E105" t="str">
            <v>교지 편집반</v>
          </cell>
        </row>
        <row r="106">
          <cell r="E106" t="str">
            <v>그룹사운드반</v>
          </cell>
        </row>
        <row r="107">
          <cell r="E107" t="str">
            <v>노래나무</v>
          </cell>
        </row>
      </sheetData>
      <sheetData sheetId="2">
        <row r="2">
          <cell r="E2" t="str">
            <v>CA 부서 입력</v>
          </cell>
        </row>
        <row r="3">
          <cell r="E3" t="str">
            <v>만화 연구반</v>
          </cell>
        </row>
        <row r="4">
          <cell r="E4" t="str">
            <v>교지 편집반</v>
          </cell>
        </row>
        <row r="5">
          <cell r="E5" t="str">
            <v>관악반</v>
          </cell>
        </row>
        <row r="6">
          <cell r="E6" t="str">
            <v>농구반</v>
          </cell>
        </row>
        <row r="7">
          <cell r="E7" t="str">
            <v>그룹사운드반</v>
          </cell>
        </row>
        <row r="8">
          <cell r="E8" t="str">
            <v>노래나무</v>
          </cell>
        </row>
        <row r="9">
          <cell r="E9" t="str">
            <v>농구반</v>
          </cell>
        </row>
        <row r="10">
          <cell r="E10" t="str">
            <v>답사반</v>
          </cell>
        </row>
        <row r="11">
          <cell r="E11" t="str">
            <v>당구반</v>
          </cell>
        </row>
        <row r="12">
          <cell r="E12" t="str">
            <v>대중매체 연구반</v>
          </cell>
        </row>
        <row r="13">
          <cell r="E13" t="str">
            <v>대중음악 이해반</v>
          </cell>
        </row>
        <row r="14">
          <cell r="E14" t="str">
            <v>대표선수반</v>
          </cell>
        </row>
        <row r="15">
          <cell r="E15" t="str">
            <v>독서반 토론반</v>
          </cell>
        </row>
        <row r="16">
          <cell r="E16" t="str">
            <v>인터넷 펜팔반</v>
          </cell>
        </row>
        <row r="17">
          <cell r="E17" t="str">
            <v>만화 연구반</v>
          </cell>
        </row>
        <row r="18">
          <cell r="E18" t="str">
            <v>매지션</v>
          </cell>
        </row>
        <row r="19">
          <cell r="E19" t="str">
            <v>멋과흥</v>
          </cell>
        </row>
        <row r="20">
          <cell r="E20" t="str">
            <v>문화유적 답사반</v>
          </cell>
        </row>
        <row r="21">
          <cell r="E21" t="str">
            <v>방송반</v>
          </cell>
        </row>
        <row r="22">
          <cell r="E22" t="str">
            <v>배드민턴반</v>
          </cell>
        </row>
        <row r="23">
          <cell r="E23" t="str">
            <v>별보기반</v>
          </cell>
        </row>
        <row r="24">
          <cell r="E24" t="str">
            <v>볼링반</v>
          </cell>
        </row>
        <row r="25">
          <cell r="E25" t="str">
            <v>사진반</v>
          </cell>
        </row>
        <row r="26">
          <cell r="E26" t="str">
            <v>생태환경 연구반</v>
          </cell>
        </row>
        <row r="27">
          <cell r="E27" t="str">
            <v>건강 달리기반</v>
          </cell>
        </row>
        <row r="28">
          <cell r="E28" t="str">
            <v>공익광고반</v>
          </cell>
        </row>
        <row r="29">
          <cell r="E29" t="str">
            <v>관악반</v>
          </cell>
        </row>
        <row r="30">
          <cell r="E30" t="str">
            <v>교지 편집반</v>
          </cell>
        </row>
        <row r="31">
          <cell r="E31" t="str">
            <v>그룹사운드반</v>
          </cell>
        </row>
        <row r="32">
          <cell r="E32" t="str">
            <v>노래나무</v>
          </cell>
        </row>
        <row r="33">
          <cell r="E33" t="str">
            <v>농구반</v>
          </cell>
        </row>
        <row r="34">
          <cell r="E34" t="str">
            <v>답사반</v>
          </cell>
        </row>
        <row r="35">
          <cell r="E35" t="str">
            <v>당구반</v>
          </cell>
        </row>
        <row r="36">
          <cell r="E36" t="str">
            <v>대중매체 연구반</v>
          </cell>
        </row>
        <row r="37">
          <cell r="E37" t="str">
            <v>대중음악 이해반</v>
          </cell>
        </row>
        <row r="38">
          <cell r="E38" t="str">
            <v>대표선수반</v>
          </cell>
        </row>
        <row r="39">
          <cell r="E39" t="str">
            <v>독서반 토론반</v>
          </cell>
        </row>
        <row r="40">
          <cell r="E40" t="str">
            <v>인터넷 펜팔반</v>
          </cell>
        </row>
        <row r="41">
          <cell r="E41" t="str">
            <v>만화 연구반</v>
          </cell>
        </row>
        <row r="42">
          <cell r="E42" t="str">
            <v>매지션</v>
          </cell>
        </row>
        <row r="43">
          <cell r="E43" t="str">
            <v>멋과흥</v>
          </cell>
        </row>
        <row r="44">
          <cell r="E44" t="str">
            <v>문화유적 답사반</v>
          </cell>
        </row>
        <row r="45">
          <cell r="E45" t="str">
            <v>방송반</v>
          </cell>
        </row>
        <row r="46">
          <cell r="E46" t="str">
            <v>배드민턴반</v>
          </cell>
        </row>
        <row r="47">
          <cell r="E47" t="str">
            <v>별보기반</v>
          </cell>
        </row>
        <row r="48">
          <cell r="E48" t="str">
            <v>볼링반</v>
          </cell>
        </row>
        <row r="49">
          <cell r="E49" t="str">
            <v>사진반</v>
          </cell>
        </row>
        <row r="50">
          <cell r="E50" t="str">
            <v>생태환경 연구반</v>
          </cell>
        </row>
        <row r="51">
          <cell r="E51" t="str">
            <v>수학 체험반</v>
          </cell>
        </row>
        <row r="52">
          <cell r="E52" t="str">
            <v>건강 달리기반</v>
          </cell>
        </row>
        <row r="53">
          <cell r="E53" t="str">
            <v>공익광고반</v>
          </cell>
        </row>
        <row r="54">
          <cell r="E54" t="str">
            <v>관악반</v>
          </cell>
        </row>
        <row r="55">
          <cell r="E55" t="str">
            <v>교지 편집반</v>
          </cell>
        </row>
        <row r="56">
          <cell r="E56" t="str">
            <v>그룹사운드반</v>
          </cell>
        </row>
        <row r="57">
          <cell r="E57" t="str">
            <v>노래나무</v>
          </cell>
        </row>
        <row r="58">
          <cell r="E58" t="str">
            <v>농구반</v>
          </cell>
        </row>
        <row r="59">
          <cell r="E59" t="str">
            <v>답사반</v>
          </cell>
        </row>
        <row r="60">
          <cell r="E60" t="str">
            <v>당구반</v>
          </cell>
        </row>
        <row r="61">
          <cell r="E61" t="str">
            <v>대중매체 연구반</v>
          </cell>
        </row>
        <row r="62">
          <cell r="E62" t="str">
            <v>대중음악 이해반</v>
          </cell>
        </row>
        <row r="63">
          <cell r="E63" t="str">
            <v>대표선수반</v>
          </cell>
        </row>
        <row r="64">
          <cell r="E64" t="str">
            <v>독서반 토론반</v>
          </cell>
        </row>
        <row r="65">
          <cell r="E65" t="str">
            <v>인터넷 펜팔반</v>
          </cell>
        </row>
        <row r="66">
          <cell r="E66" t="str">
            <v>만화 연구반</v>
          </cell>
        </row>
        <row r="67">
          <cell r="E67" t="str">
            <v>매지션</v>
          </cell>
        </row>
        <row r="68">
          <cell r="E68" t="str">
            <v>멋과흥</v>
          </cell>
        </row>
        <row r="69">
          <cell r="E69" t="str">
            <v>문화유적 답사반</v>
          </cell>
        </row>
        <row r="70">
          <cell r="E70" t="str">
            <v>방송반</v>
          </cell>
        </row>
        <row r="71">
          <cell r="E71" t="str">
            <v>배드민턴반</v>
          </cell>
        </row>
        <row r="72">
          <cell r="E72" t="str">
            <v>별보기반</v>
          </cell>
        </row>
        <row r="73">
          <cell r="E73" t="str">
            <v>볼링반</v>
          </cell>
        </row>
        <row r="74">
          <cell r="E74" t="str">
            <v>사진반</v>
          </cell>
        </row>
        <row r="75">
          <cell r="E75" t="str">
            <v>생태환경 연구반</v>
          </cell>
        </row>
        <row r="76">
          <cell r="E76" t="str">
            <v>수학 체험반</v>
          </cell>
        </row>
        <row r="77">
          <cell r="E77" t="str">
            <v>건강 달리기반</v>
          </cell>
        </row>
        <row r="78">
          <cell r="E78" t="str">
            <v>공익광고반</v>
          </cell>
        </row>
        <row r="79">
          <cell r="E79" t="str">
            <v>관악반</v>
          </cell>
        </row>
        <row r="80">
          <cell r="E80" t="str">
            <v>교지 편집반</v>
          </cell>
        </row>
        <row r="81">
          <cell r="E81" t="str">
            <v>그룹사운드반</v>
          </cell>
        </row>
        <row r="82">
          <cell r="E82" t="str">
            <v>노래나무</v>
          </cell>
        </row>
        <row r="83">
          <cell r="E83" t="str">
            <v>농구반</v>
          </cell>
        </row>
        <row r="84">
          <cell r="E84" t="str">
            <v>답사반</v>
          </cell>
        </row>
        <row r="85">
          <cell r="E85" t="str">
            <v>당구반</v>
          </cell>
        </row>
        <row r="86">
          <cell r="E86" t="str">
            <v>대중매체 연구반</v>
          </cell>
        </row>
        <row r="87">
          <cell r="E87" t="str">
            <v>대중음악 이해반</v>
          </cell>
        </row>
        <row r="88">
          <cell r="E88" t="str">
            <v>대표선수반</v>
          </cell>
        </row>
        <row r="89">
          <cell r="E89" t="str">
            <v>독서반 토론반</v>
          </cell>
        </row>
        <row r="90">
          <cell r="E90" t="str">
            <v>인터넷 펜팔반</v>
          </cell>
        </row>
        <row r="91">
          <cell r="E91" t="str">
            <v>만화 연구반</v>
          </cell>
        </row>
        <row r="92">
          <cell r="E92" t="str">
            <v>매지션</v>
          </cell>
        </row>
        <row r="93">
          <cell r="E93" t="str">
            <v>멋과흥</v>
          </cell>
        </row>
        <row r="94">
          <cell r="E94" t="str">
            <v>문화유적 답사반</v>
          </cell>
        </row>
        <row r="95">
          <cell r="E95" t="str">
            <v>방송반</v>
          </cell>
        </row>
        <row r="96">
          <cell r="E96" t="str">
            <v>배드민턴반</v>
          </cell>
        </row>
        <row r="97">
          <cell r="E97" t="str">
            <v>별보기반</v>
          </cell>
        </row>
        <row r="98">
          <cell r="E98" t="str">
            <v>볼링반</v>
          </cell>
        </row>
        <row r="99">
          <cell r="E99" t="str">
            <v>사진반</v>
          </cell>
        </row>
        <row r="100">
          <cell r="E100" t="str">
            <v>생태환경 연구반</v>
          </cell>
        </row>
        <row r="101">
          <cell r="E101" t="str">
            <v>수학 체험반</v>
          </cell>
        </row>
        <row r="102">
          <cell r="E102" t="str">
            <v>건강 달리기반</v>
          </cell>
        </row>
        <row r="103">
          <cell r="E103" t="str">
            <v>공익광고반</v>
          </cell>
        </row>
        <row r="104">
          <cell r="E104" t="str">
            <v>관악반</v>
          </cell>
        </row>
        <row r="105">
          <cell r="E105" t="str">
            <v>교지 편집반</v>
          </cell>
        </row>
        <row r="106">
          <cell r="E106" t="str">
            <v>그룹사운드반</v>
          </cell>
        </row>
        <row r="107">
          <cell r="E107" t="str">
            <v>노래나무</v>
          </cell>
        </row>
      </sheetData>
      <sheetData sheetId="3" refreshError="1"/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입력"/>
      <sheetName val="입력(결과)"/>
      <sheetName val="서식"/>
      <sheetName val="서식(결과)"/>
    </sheetNames>
    <sheetDataSet>
      <sheetData sheetId="0"/>
      <sheetData sheetId="1"/>
      <sheetData sheetId="2"/>
      <sheetData sheetId="3">
        <row r="5">
          <cell r="G5">
            <v>9582</v>
          </cell>
          <cell r="H5">
            <v>8789</v>
          </cell>
        </row>
        <row r="6">
          <cell r="G6">
            <v>11254</v>
          </cell>
          <cell r="H6">
            <v>9040</v>
          </cell>
        </row>
        <row r="7">
          <cell r="G7">
            <v>9800</v>
          </cell>
          <cell r="H7">
            <v>9228</v>
          </cell>
        </row>
        <row r="8">
          <cell r="G8">
            <v>11543</v>
          </cell>
          <cell r="H8">
            <v>9773</v>
          </cell>
        </row>
        <row r="9">
          <cell r="G9">
            <v>11584</v>
          </cell>
          <cell r="H9">
            <v>5831</v>
          </cell>
        </row>
        <row r="10">
          <cell r="G10">
            <v>10643</v>
          </cell>
          <cell r="H10">
            <v>8917</v>
          </cell>
        </row>
        <row r="11">
          <cell r="G11">
            <v>1010</v>
          </cell>
          <cell r="H11">
            <v>908</v>
          </cell>
        </row>
        <row r="12">
          <cell r="G12">
            <v>4696</v>
          </cell>
          <cell r="H12">
            <v>4170</v>
          </cell>
        </row>
        <row r="13">
          <cell r="G13">
            <v>1282</v>
          </cell>
          <cell r="H13">
            <v>1036</v>
          </cell>
        </row>
        <row r="14">
          <cell r="G14">
            <v>292</v>
          </cell>
          <cell r="H14">
            <v>234</v>
          </cell>
        </row>
        <row r="15">
          <cell r="G15">
            <v>2579</v>
          </cell>
          <cell r="H15">
            <v>1630</v>
          </cell>
        </row>
        <row r="16">
          <cell r="G16">
            <v>0</v>
          </cell>
          <cell r="H16">
            <v>0</v>
          </cell>
        </row>
        <row r="17">
          <cell r="G17">
            <v>784</v>
          </cell>
          <cell r="H17">
            <v>939</v>
          </cell>
        </row>
        <row r="18">
          <cell r="G18">
            <v>0</v>
          </cell>
          <cell r="H18">
            <v>0</v>
          </cell>
        </row>
        <row r="19">
          <cell r="G19">
            <v>0</v>
          </cell>
          <cell r="H19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>
          <a:solidFill>
            <a:srgbClr val="FF0000"/>
          </a:solidFill>
        </a:ln>
      </a:spPr>
      <a:bodyPr vertOverflow="clip" horzOverflow="clip" rtlCol="0" anchor="t"/>
      <a:lstStyle>
        <a:defPPr algn="l">
          <a:defRPr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12700">
          <a:solidFill>
            <a:srgbClr val="FF0000"/>
          </a:solidFill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workbookViewId="0">
      <selection activeCell="F23" sqref="F23"/>
    </sheetView>
  </sheetViews>
  <sheetFormatPr defaultRowHeight="16.899999999999999" x14ac:dyDescent="0.6"/>
  <sheetData/>
  <sheetProtection algorithmName="SHA-512" hashValue="oZ4Vg5G1s/HcbKnOT7z2FboybFDe6ybnZic+C69mcDjoyea8IMd3piyJG32yAzCHEeB8+OkvUb9WvrYAYcemsQ==" saltValue="4U5aBDD5RTpZMVcac9GgCQ==" spinCount="100000" sheet="1" objects="1" scenarios="1"/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G26"/>
  <sheetViews>
    <sheetView showGridLines="0" zoomScale="85" zoomScaleNormal="85" workbookViewId="0">
      <selection activeCell="J7" sqref="J7"/>
    </sheetView>
  </sheetViews>
  <sheetFormatPr defaultRowHeight="28.5" x14ac:dyDescent="0.6"/>
  <cols>
    <col min="1" max="1" width="5.0625" style="30" customWidth="1"/>
    <col min="2" max="2" width="5" style="30" bestFit="1" customWidth="1"/>
    <col min="3" max="3" width="18.5" style="30" customWidth="1"/>
    <col min="4" max="4" width="21.75" style="30" customWidth="1"/>
    <col min="5" max="5" width="37.75" style="30" customWidth="1"/>
    <col min="6" max="6" width="62.375" style="30" customWidth="1"/>
    <col min="7" max="16384" width="9" style="30"/>
  </cols>
  <sheetData>
    <row r="1" spans="2:7" ht="28.9" thickBot="1" x14ac:dyDescent="0.65"/>
    <row r="2" spans="2:7" ht="21" customHeight="1" thickTop="1" thickBot="1" x14ac:dyDescent="0.65">
      <c r="B2" s="71" t="s">
        <v>259</v>
      </c>
      <c r="C2" s="72"/>
      <c r="D2" s="72"/>
      <c r="E2" s="72"/>
      <c r="F2" s="73"/>
      <c r="G2" s="31"/>
    </row>
    <row r="3" spans="2:7" ht="21" customHeight="1" thickTop="1" x14ac:dyDescent="0.6">
      <c r="B3" s="32">
        <v>1</v>
      </c>
      <c r="C3" s="74" t="s">
        <v>260</v>
      </c>
      <c r="D3" s="75"/>
      <c r="E3" s="75"/>
      <c r="F3" s="76"/>
      <c r="G3" s="31"/>
    </row>
    <row r="4" spans="2:7" ht="21" customHeight="1" x14ac:dyDescent="0.6">
      <c r="B4" s="33">
        <v>2</v>
      </c>
      <c r="C4" s="77" t="s">
        <v>261</v>
      </c>
      <c r="D4" s="78"/>
      <c r="E4" s="78"/>
      <c r="F4" s="79"/>
      <c r="G4" s="31"/>
    </row>
    <row r="5" spans="2:7" ht="21" customHeight="1" x14ac:dyDescent="0.6">
      <c r="B5" s="33">
        <v>3</v>
      </c>
      <c r="C5" s="77" t="s">
        <v>262</v>
      </c>
      <c r="D5" s="78"/>
      <c r="E5" s="78"/>
      <c r="F5" s="79"/>
      <c r="G5" s="31"/>
    </row>
    <row r="6" spans="2:7" ht="21" customHeight="1" x14ac:dyDescent="0.6">
      <c r="B6" s="33">
        <v>4</v>
      </c>
      <c r="C6" s="77" t="s">
        <v>263</v>
      </c>
      <c r="D6" s="78"/>
      <c r="E6" s="78"/>
      <c r="F6" s="79"/>
      <c r="G6" s="31"/>
    </row>
    <row r="7" spans="2:7" ht="21" customHeight="1" thickBot="1" x14ac:dyDescent="0.65">
      <c r="B7" s="34">
        <v>5</v>
      </c>
      <c r="C7" s="80" t="s">
        <v>264</v>
      </c>
      <c r="D7" s="81"/>
      <c r="E7" s="81"/>
      <c r="F7" s="82"/>
      <c r="G7" s="35"/>
    </row>
    <row r="8" spans="2:7" ht="21" customHeight="1" thickTop="1" thickBot="1" x14ac:dyDescent="0.65">
      <c r="B8" s="36"/>
      <c r="C8" s="31"/>
      <c r="D8" s="31"/>
      <c r="E8" s="31"/>
      <c r="F8" s="31"/>
      <c r="G8" s="31"/>
    </row>
    <row r="9" spans="2:7" ht="21" customHeight="1" thickTop="1" thickBot="1" x14ac:dyDescent="0.65">
      <c r="B9" s="37" t="s">
        <v>265</v>
      </c>
      <c r="C9" s="38" t="s">
        <v>266</v>
      </c>
      <c r="D9" s="39" t="s">
        <v>267</v>
      </c>
      <c r="E9" s="39" t="s">
        <v>268</v>
      </c>
      <c r="F9" s="40" t="s">
        <v>269</v>
      </c>
    </row>
    <row r="10" spans="2:7" ht="21" customHeight="1" thickTop="1" x14ac:dyDescent="0.6">
      <c r="B10" s="41">
        <v>1</v>
      </c>
      <c r="C10" s="42" t="s">
        <v>270</v>
      </c>
      <c r="D10" s="43" t="s">
        <v>271</v>
      </c>
      <c r="E10" s="44" t="s">
        <v>272</v>
      </c>
      <c r="F10" s="45" t="s">
        <v>273</v>
      </c>
    </row>
    <row r="11" spans="2:7" ht="21" customHeight="1" x14ac:dyDescent="0.6">
      <c r="B11" s="46">
        <v>2</v>
      </c>
      <c r="C11" s="47" t="s">
        <v>91</v>
      </c>
      <c r="D11" s="48" t="s">
        <v>274</v>
      </c>
      <c r="E11" s="49" t="s">
        <v>275</v>
      </c>
      <c r="F11" s="50" t="s">
        <v>276</v>
      </c>
    </row>
    <row r="12" spans="2:7" ht="21" customHeight="1" x14ac:dyDescent="0.6">
      <c r="B12" s="46">
        <v>3</v>
      </c>
      <c r="C12" s="51" t="s">
        <v>277</v>
      </c>
      <c r="D12" s="48" t="s">
        <v>271</v>
      </c>
      <c r="E12" s="49" t="s">
        <v>278</v>
      </c>
      <c r="F12" s="50" t="s">
        <v>273</v>
      </c>
    </row>
    <row r="13" spans="2:7" ht="21" customHeight="1" x14ac:dyDescent="0.6">
      <c r="B13" s="46">
        <v>4</v>
      </c>
      <c r="C13" s="47" t="s">
        <v>91</v>
      </c>
      <c r="D13" s="48" t="s">
        <v>274</v>
      </c>
      <c r="E13" s="49" t="s">
        <v>279</v>
      </c>
      <c r="F13" s="50" t="s">
        <v>276</v>
      </c>
    </row>
    <row r="14" spans="2:7" ht="21" customHeight="1" x14ac:dyDescent="0.6">
      <c r="B14" s="46">
        <v>5</v>
      </c>
      <c r="C14" s="51" t="s">
        <v>280</v>
      </c>
      <c r="D14" s="48" t="s">
        <v>271</v>
      </c>
      <c r="E14" s="49" t="s">
        <v>281</v>
      </c>
      <c r="F14" s="50" t="s">
        <v>282</v>
      </c>
    </row>
    <row r="15" spans="2:7" ht="21" customHeight="1" x14ac:dyDescent="0.6">
      <c r="B15" s="46">
        <v>6</v>
      </c>
      <c r="C15" s="47" t="s">
        <v>82</v>
      </c>
      <c r="D15" s="48" t="s">
        <v>274</v>
      </c>
      <c r="E15" s="49" t="s">
        <v>283</v>
      </c>
      <c r="F15" s="50" t="s">
        <v>284</v>
      </c>
    </row>
    <row r="16" spans="2:7" ht="21" customHeight="1" x14ac:dyDescent="0.6">
      <c r="B16" s="46">
        <v>7</v>
      </c>
      <c r="C16" s="51" t="s">
        <v>277</v>
      </c>
      <c r="D16" s="48" t="s">
        <v>271</v>
      </c>
      <c r="E16" s="49" t="s">
        <v>285</v>
      </c>
      <c r="F16" s="50" t="s">
        <v>282</v>
      </c>
    </row>
    <row r="17" spans="2:6" ht="21" customHeight="1" thickBot="1" x14ac:dyDescent="0.65">
      <c r="B17" s="52">
        <v>8</v>
      </c>
      <c r="C17" s="53" t="s">
        <v>82</v>
      </c>
      <c r="D17" s="54" t="s">
        <v>274</v>
      </c>
      <c r="E17" s="55" t="s">
        <v>286</v>
      </c>
      <c r="F17" s="56" t="s">
        <v>284</v>
      </c>
    </row>
    <row r="18" spans="2:6" ht="21" customHeight="1" thickTop="1" thickBot="1" x14ac:dyDescent="0.65">
      <c r="B18" s="57"/>
      <c r="C18" s="57"/>
      <c r="D18" s="57"/>
      <c r="E18" s="57"/>
      <c r="F18" s="57"/>
    </row>
    <row r="19" spans="2:6" ht="21" customHeight="1" thickTop="1" thickBot="1" x14ac:dyDescent="0.65">
      <c r="B19" s="37" t="s">
        <v>265</v>
      </c>
      <c r="C19" s="39" t="s">
        <v>287</v>
      </c>
      <c r="D19" s="39" t="s">
        <v>267</v>
      </c>
      <c r="E19" s="39" t="s">
        <v>268</v>
      </c>
      <c r="F19" s="40" t="s">
        <v>269</v>
      </c>
    </row>
    <row r="20" spans="2:6" ht="21" customHeight="1" thickTop="1" x14ac:dyDescent="0.6">
      <c r="B20" s="41">
        <v>9</v>
      </c>
      <c r="C20" s="67" t="s">
        <v>288</v>
      </c>
      <c r="D20" s="58" t="s">
        <v>289</v>
      </c>
      <c r="E20" s="44" t="s">
        <v>290</v>
      </c>
      <c r="F20" s="45" t="s">
        <v>291</v>
      </c>
    </row>
    <row r="21" spans="2:6" ht="21" customHeight="1" x14ac:dyDescent="0.6">
      <c r="B21" s="46">
        <v>10</v>
      </c>
      <c r="C21" s="68"/>
      <c r="D21" s="59" t="s">
        <v>274</v>
      </c>
      <c r="E21" s="49" t="s">
        <v>292</v>
      </c>
      <c r="F21" s="50" t="s">
        <v>293</v>
      </c>
    </row>
    <row r="22" spans="2:6" ht="21" customHeight="1" x14ac:dyDescent="0.6">
      <c r="B22" s="46">
        <v>11</v>
      </c>
      <c r="C22" s="69" t="s">
        <v>294</v>
      </c>
      <c r="D22" s="59" t="s">
        <v>289</v>
      </c>
      <c r="E22" s="49" t="s">
        <v>295</v>
      </c>
      <c r="F22" s="50" t="s">
        <v>291</v>
      </c>
    </row>
    <row r="23" spans="2:6" ht="21" customHeight="1" x14ac:dyDescent="0.6">
      <c r="B23" s="46">
        <v>12</v>
      </c>
      <c r="C23" s="68"/>
      <c r="D23" s="59" t="s">
        <v>274</v>
      </c>
      <c r="E23" s="49" t="s">
        <v>296</v>
      </c>
      <c r="F23" s="50" t="s">
        <v>293</v>
      </c>
    </row>
    <row r="24" spans="2:6" ht="21" customHeight="1" x14ac:dyDescent="0.6">
      <c r="B24" s="46">
        <v>13</v>
      </c>
      <c r="C24" s="69" t="s">
        <v>297</v>
      </c>
      <c r="D24" s="59" t="s">
        <v>300</v>
      </c>
      <c r="E24" s="49" t="s">
        <v>298</v>
      </c>
      <c r="F24" s="50" t="s">
        <v>299</v>
      </c>
    </row>
    <row r="25" spans="2:6" ht="21" customHeight="1" thickBot="1" x14ac:dyDescent="0.65">
      <c r="B25" s="52">
        <v>14</v>
      </c>
      <c r="C25" s="70"/>
      <c r="D25" s="60" t="s">
        <v>301</v>
      </c>
      <c r="E25" s="61" t="s">
        <v>302</v>
      </c>
      <c r="F25" s="62" t="s">
        <v>303</v>
      </c>
    </row>
    <row r="26" spans="2:6" ht="28.9" thickTop="1" x14ac:dyDescent="0.6"/>
  </sheetData>
  <mergeCells count="9">
    <mergeCell ref="C20:C21"/>
    <mergeCell ref="C22:C23"/>
    <mergeCell ref="C24:C25"/>
    <mergeCell ref="B2:F2"/>
    <mergeCell ref="C3:F3"/>
    <mergeCell ref="C4:F4"/>
    <mergeCell ref="C5:F5"/>
    <mergeCell ref="C6:F6"/>
    <mergeCell ref="C7:F7"/>
  </mergeCells>
  <phoneticPr fontId="3" type="noConversion"/>
  <pageMargins left="0.70866141732283472" right="0.70866141732283472" top="0.74803149606299213" bottom="0.74803149606299213" header="0.31496062992125984" footer="0.31496062992125984"/>
  <pageSetup paperSize="9" scale="73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N39"/>
  <sheetViews>
    <sheetView topLeftCell="A23" workbookViewId="0">
      <selection activeCell="M30" sqref="M30"/>
    </sheetView>
  </sheetViews>
  <sheetFormatPr defaultRowHeight="16.899999999999999" x14ac:dyDescent="0.6"/>
  <cols>
    <col min="1" max="1" width="2.5625" customWidth="1"/>
    <col min="4" max="4" width="13.5625" customWidth="1"/>
    <col min="5" max="5" width="12.8125" bestFit="1" customWidth="1"/>
    <col min="8" max="8" width="10.0625" bestFit="1" customWidth="1"/>
    <col min="9" max="9" width="3.8125" customWidth="1"/>
    <col min="10" max="10" width="10.875" bestFit="1" customWidth="1"/>
    <col min="12" max="12" width="9.875" bestFit="1" customWidth="1"/>
    <col min="16" max="16" width="10.875" bestFit="1" customWidth="1"/>
  </cols>
  <sheetData>
    <row r="2" spans="2:14" x14ac:dyDescent="0.6">
      <c r="B2" t="s">
        <v>57</v>
      </c>
      <c r="J2" t="s">
        <v>87</v>
      </c>
      <c r="M2" t="s">
        <v>88</v>
      </c>
    </row>
    <row r="3" spans="2:14" x14ac:dyDescent="0.6">
      <c r="B3" s="9" t="s">
        <v>0</v>
      </c>
      <c r="C3" s="9" t="s">
        <v>1</v>
      </c>
      <c r="D3" s="9" t="s">
        <v>2</v>
      </c>
      <c r="E3" s="9" t="s">
        <v>3</v>
      </c>
      <c r="F3" s="9" t="s">
        <v>4</v>
      </c>
      <c r="G3" s="9" t="s">
        <v>5</v>
      </c>
      <c r="H3" s="9" t="s">
        <v>58</v>
      </c>
      <c r="J3" s="12" t="s">
        <v>1</v>
      </c>
      <c r="K3" s="10" t="s">
        <v>85</v>
      </c>
      <c r="M3" s="12" t="s">
        <v>2</v>
      </c>
      <c r="N3" s="10" t="s">
        <v>86</v>
      </c>
    </row>
    <row r="4" spans="2:14" x14ac:dyDescent="0.6">
      <c r="B4" s="1">
        <v>24</v>
      </c>
      <c r="C4" s="1" t="s">
        <v>6</v>
      </c>
      <c r="D4" s="1" t="s">
        <v>60</v>
      </c>
      <c r="E4" s="2">
        <v>13200</v>
      </c>
      <c r="F4" s="1">
        <v>4</v>
      </c>
      <c r="G4" s="1">
        <v>3</v>
      </c>
      <c r="H4" s="1" t="s">
        <v>61</v>
      </c>
      <c r="J4" s="13" t="s">
        <v>6</v>
      </c>
      <c r="K4" s="8">
        <f t="array" ref="K4">SUM(($C$4:$C$39=J4)*1)</f>
        <v>9</v>
      </c>
      <c r="M4" s="4" t="s">
        <v>83</v>
      </c>
      <c r="N4" s="4">
        <f t="array" ref="N4">SUM(IF((RIGHT($D$4:$D$39,2)=M4),1))</f>
        <v>17</v>
      </c>
    </row>
    <row r="5" spans="2:14" x14ac:dyDescent="0.6">
      <c r="B5" s="1">
        <v>41</v>
      </c>
      <c r="C5" s="1" t="s">
        <v>7</v>
      </c>
      <c r="D5" s="1" t="s">
        <v>62</v>
      </c>
      <c r="E5" s="2">
        <v>22500</v>
      </c>
      <c r="F5" s="1">
        <v>3</v>
      </c>
      <c r="G5" s="1">
        <v>0</v>
      </c>
      <c r="H5" s="1" t="s">
        <v>63</v>
      </c>
      <c r="J5" s="13" t="s">
        <v>7</v>
      </c>
      <c r="K5" s="8">
        <f t="array" ref="K5">SUM(($C$4:$C$39=J5)*1)</f>
        <v>7</v>
      </c>
      <c r="M5" s="4" t="s">
        <v>84</v>
      </c>
      <c r="N5" s="4">
        <f t="array" ref="N5">SUM(IF((RIGHT($D$4:$D$39,2)=M5),1))</f>
        <v>19</v>
      </c>
    </row>
    <row r="6" spans="2:14" x14ac:dyDescent="0.6">
      <c r="B6" s="1">
        <v>50</v>
      </c>
      <c r="C6" s="1" t="s">
        <v>8</v>
      </c>
      <c r="D6" s="1" t="s">
        <v>64</v>
      </c>
      <c r="E6" s="2">
        <v>45000</v>
      </c>
      <c r="F6" s="1">
        <v>15</v>
      </c>
      <c r="G6" s="1">
        <v>0</v>
      </c>
      <c r="H6" s="1" t="s">
        <v>63</v>
      </c>
      <c r="J6" s="13" t="s">
        <v>8</v>
      </c>
      <c r="K6" s="8">
        <f t="array" ref="K6">SUM(($C$4:$C$39=J6)*1)</f>
        <v>8</v>
      </c>
    </row>
    <row r="7" spans="2:14" x14ac:dyDescent="0.6">
      <c r="B7" s="1">
        <v>29</v>
      </c>
      <c r="C7" s="1" t="s">
        <v>9</v>
      </c>
      <c r="D7" s="1" t="s">
        <v>65</v>
      </c>
      <c r="E7" s="2">
        <v>14200</v>
      </c>
      <c r="F7" s="1">
        <v>15</v>
      </c>
      <c r="G7" s="1">
        <v>0</v>
      </c>
      <c r="H7" s="1" t="s">
        <v>63</v>
      </c>
      <c r="J7" s="13" t="s">
        <v>9</v>
      </c>
      <c r="K7" s="8">
        <f t="array" ref="K7">SUM(($C$4:$C$39=J7)*1)</f>
        <v>12</v>
      </c>
    </row>
    <row r="8" spans="2:14" x14ac:dyDescent="0.6">
      <c r="B8" s="1">
        <v>42</v>
      </c>
      <c r="C8" s="1" t="s">
        <v>9</v>
      </c>
      <c r="D8" s="1" t="s">
        <v>65</v>
      </c>
      <c r="E8" s="2">
        <v>28400</v>
      </c>
      <c r="F8" s="1">
        <v>5</v>
      </c>
      <c r="G8" s="1">
        <v>1</v>
      </c>
      <c r="H8" s="1" t="s">
        <v>66</v>
      </c>
    </row>
    <row r="9" spans="2:14" x14ac:dyDescent="0.6">
      <c r="B9" s="1">
        <v>7</v>
      </c>
      <c r="C9" s="1" t="s">
        <v>9</v>
      </c>
      <c r="D9" s="1" t="s">
        <v>65</v>
      </c>
      <c r="E9" s="2">
        <v>13000</v>
      </c>
      <c r="F9" s="1">
        <v>10</v>
      </c>
      <c r="G9" s="1">
        <v>0</v>
      </c>
      <c r="H9" s="1" t="s">
        <v>63</v>
      </c>
      <c r="J9" s="16" t="s">
        <v>89</v>
      </c>
    </row>
    <row r="10" spans="2:14" x14ac:dyDescent="0.6">
      <c r="B10" s="1">
        <v>45</v>
      </c>
      <c r="C10" s="1" t="s">
        <v>8</v>
      </c>
      <c r="D10" s="1" t="s">
        <v>64</v>
      </c>
      <c r="E10" s="2">
        <v>24000</v>
      </c>
      <c r="F10" s="1">
        <v>14</v>
      </c>
      <c r="G10" s="1">
        <v>1</v>
      </c>
      <c r="H10" s="1" t="s">
        <v>67</v>
      </c>
      <c r="J10" s="12" t="s">
        <v>1</v>
      </c>
      <c r="K10" s="13" t="s">
        <v>83</v>
      </c>
      <c r="L10" s="13" t="s">
        <v>84</v>
      </c>
    </row>
    <row r="11" spans="2:14" x14ac:dyDescent="0.6">
      <c r="B11" s="1">
        <v>16</v>
      </c>
      <c r="C11" s="1" t="s">
        <v>9</v>
      </c>
      <c r="D11" s="1" t="s">
        <v>65</v>
      </c>
      <c r="E11" s="2">
        <v>12900</v>
      </c>
      <c r="F11" s="1">
        <v>5</v>
      </c>
      <c r="G11" s="1">
        <v>1</v>
      </c>
      <c r="H11" s="1" t="s">
        <v>68</v>
      </c>
      <c r="J11" s="13" t="s">
        <v>6</v>
      </c>
      <c r="K11" s="8" cm="1">
        <f t="array" ref="K11">SUM(($C$4:$C$39=$J11)*(RIGHT($D$4:$D$39,2)=K$10))</f>
        <v>9</v>
      </c>
      <c r="L11" s="8" cm="1">
        <f t="array" ref="L11">SUM(($C$4:$C$39=$J11)*(RIGHT($D$4:$D$39,2)=L$10))</f>
        <v>0</v>
      </c>
    </row>
    <row r="12" spans="2:14" x14ac:dyDescent="0.6">
      <c r="B12" s="1">
        <v>16</v>
      </c>
      <c r="C12" s="1" t="s">
        <v>6</v>
      </c>
      <c r="D12" s="1" t="s">
        <v>60</v>
      </c>
      <c r="E12" s="2">
        <v>12800</v>
      </c>
      <c r="F12" s="1">
        <v>6</v>
      </c>
      <c r="G12" s="1">
        <v>1</v>
      </c>
      <c r="H12" s="1" t="s">
        <v>69</v>
      </c>
      <c r="J12" s="13" t="s">
        <v>7</v>
      </c>
      <c r="K12" s="8" cm="1">
        <f t="array" ref="K12">SUM(($C$4:$C$39=$J12)*(RIGHT($D$4:$D$39,2)=K$10))</f>
        <v>0</v>
      </c>
      <c r="L12" s="8" cm="1">
        <f t="array" ref="L12">SUM(($C$4:$C$39=$J12)*(RIGHT($D$4:$D$39,2)=L$10))</f>
        <v>7</v>
      </c>
    </row>
    <row r="13" spans="2:14" x14ac:dyDescent="0.6">
      <c r="B13" s="1">
        <v>51</v>
      </c>
      <c r="C13" s="1" t="s">
        <v>6</v>
      </c>
      <c r="D13" s="1" t="s">
        <v>60</v>
      </c>
      <c r="E13" s="2">
        <v>33000</v>
      </c>
      <c r="F13" s="1">
        <v>8</v>
      </c>
      <c r="G13" s="1">
        <v>0</v>
      </c>
      <c r="H13" s="1" t="s">
        <v>63</v>
      </c>
      <c r="J13" s="13" t="s">
        <v>8</v>
      </c>
      <c r="K13" s="8" cm="1">
        <f t="array" ref="K13">SUM(($C$4:$C$39=$J13)*(RIGHT($D$4:$D$39,2)=K$10))</f>
        <v>8</v>
      </c>
      <c r="L13" s="8" cm="1">
        <f t="array" ref="L13">SUM(($C$4:$C$39=$J13)*(RIGHT($D$4:$D$39,2)=L$10))</f>
        <v>0</v>
      </c>
    </row>
    <row r="14" spans="2:14" x14ac:dyDescent="0.6">
      <c r="B14" s="1">
        <v>46</v>
      </c>
      <c r="C14" s="1" t="s">
        <v>6</v>
      </c>
      <c r="D14" s="1" t="s">
        <v>60</v>
      </c>
      <c r="E14" s="2">
        <v>19800</v>
      </c>
      <c r="F14" s="1">
        <v>8</v>
      </c>
      <c r="G14" s="1">
        <v>2</v>
      </c>
      <c r="H14" s="1" t="s">
        <v>61</v>
      </c>
      <c r="J14" s="13" t="s">
        <v>9</v>
      </c>
      <c r="K14" s="8" cm="1">
        <f t="array" ref="K14">SUM(($C$4:$C$39=$J14)*(RIGHT($D$4:$D$39,2)=K$10))</f>
        <v>0</v>
      </c>
      <c r="L14" s="8" cm="1">
        <f t="array" ref="L14">SUM(($C$4:$C$39=$J14)*(RIGHT($D$4:$D$39,2)=L$10))</f>
        <v>12</v>
      </c>
    </row>
    <row r="15" spans="2:14" x14ac:dyDescent="0.6">
      <c r="B15" s="1">
        <v>22</v>
      </c>
      <c r="C15" s="1" t="s">
        <v>6</v>
      </c>
      <c r="D15" s="1" t="s">
        <v>60</v>
      </c>
      <c r="E15" s="2">
        <v>13200</v>
      </c>
      <c r="F15" s="1">
        <v>21</v>
      </c>
      <c r="G15" s="1">
        <v>0</v>
      </c>
      <c r="H15" s="1" t="s">
        <v>63</v>
      </c>
    </row>
    <row r="16" spans="2:14" x14ac:dyDescent="0.6">
      <c r="B16" s="1">
        <v>6</v>
      </c>
      <c r="C16" s="1" t="s">
        <v>6</v>
      </c>
      <c r="D16" s="1" t="s">
        <v>60</v>
      </c>
      <c r="E16" s="2">
        <v>12800</v>
      </c>
      <c r="F16" s="1">
        <v>7</v>
      </c>
      <c r="G16" s="1">
        <v>0</v>
      </c>
      <c r="H16" s="1" t="s">
        <v>63</v>
      </c>
      <c r="J16" t="s">
        <v>90</v>
      </c>
    </row>
    <row r="17" spans="2:12" x14ac:dyDescent="0.6">
      <c r="B17" s="1">
        <v>22</v>
      </c>
      <c r="C17" s="1" t="s">
        <v>7</v>
      </c>
      <c r="D17" s="1" t="s">
        <v>62</v>
      </c>
      <c r="E17" s="2">
        <v>13500</v>
      </c>
      <c r="F17" s="1">
        <v>21</v>
      </c>
      <c r="G17" s="1">
        <v>2</v>
      </c>
      <c r="H17" s="1" t="s">
        <v>70</v>
      </c>
      <c r="J17" s="12" t="s">
        <v>1</v>
      </c>
      <c r="K17" s="11" t="s">
        <v>92</v>
      </c>
    </row>
    <row r="18" spans="2:12" x14ac:dyDescent="0.6">
      <c r="B18" s="1">
        <v>21</v>
      </c>
      <c r="C18" s="1" t="s">
        <v>8</v>
      </c>
      <c r="D18" s="1" t="s">
        <v>64</v>
      </c>
      <c r="E18" s="2">
        <v>13700</v>
      </c>
      <c r="F18" s="1">
        <v>20</v>
      </c>
      <c r="G18" s="1">
        <v>0</v>
      </c>
      <c r="H18" s="1" t="s">
        <v>63</v>
      </c>
      <c r="J18" s="13" t="s">
        <v>6</v>
      </c>
      <c r="K18" s="3">
        <f t="array" ref="K18">SUM(IF($C$4:$C$39=J18,$E$4:$E$39))</f>
        <v>144000</v>
      </c>
    </row>
    <row r="19" spans="2:12" x14ac:dyDescent="0.6">
      <c r="B19" s="1">
        <v>13</v>
      </c>
      <c r="C19" s="1" t="s">
        <v>9</v>
      </c>
      <c r="D19" s="1" t="s">
        <v>65</v>
      </c>
      <c r="E19" s="2">
        <v>12900</v>
      </c>
      <c r="F19" s="1">
        <v>8</v>
      </c>
      <c r="G19" s="1">
        <v>0</v>
      </c>
      <c r="H19" s="1" t="s">
        <v>63</v>
      </c>
      <c r="J19" s="13" t="s">
        <v>7</v>
      </c>
      <c r="K19" s="3">
        <f t="array" ref="K19">SUM(IF($C$4:$C$39=J19,$E$4:$E$39))</f>
        <v>138400</v>
      </c>
    </row>
    <row r="20" spans="2:12" x14ac:dyDescent="0.6">
      <c r="B20" s="1">
        <v>29</v>
      </c>
      <c r="C20" s="1" t="s">
        <v>6</v>
      </c>
      <c r="D20" s="1" t="s">
        <v>60</v>
      </c>
      <c r="E20" s="2">
        <v>13200</v>
      </c>
      <c r="F20" s="1">
        <v>24</v>
      </c>
      <c r="G20" s="1">
        <v>0</v>
      </c>
      <c r="H20" s="1" t="s">
        <v>63</v>
      </c>
      <c r="J20" s="13" t="s">
        <v>8</v>
      </c>
      <c r="K20" s="3">
        <f t="array" ref="K20">SUM(IF($C$4:$C$39=J20,$E$4:$E$39))</f>
        <v>213200</v>
      </c>
    </row>
    <row r="21" spans="2:12" x14ac:dyDescent="0.6">
      <c r="B21" s="1">
        <v>61</v>
      </c>
      <c r="C21" s="1" t="s">
        <v>7</v>
      </c>
      <c r="D21" s="1" t="s">
        <v>62</v>
      </c>
      <c r="E21" s="2">
        <v>32200</v>
      </c>
      <c r="F21" s="1">
        <v>23</v>
      </c>
      <c r="G21" s="1">
        <v>1</v>
      </c>
      <c r="H21" s="1" t="s">
        <v>71</v>
      </c>
      <c r="J21" s="13" t="s">
        <v>9</v>
      </c>
      <c r="K21" s="3">
        <f t="array" ref="K21">SUM(IF($C$4:$C$39=J21,$E$4:$E$39))</f>
        <v>281600</v>
      </c>
    </row>
    <row r="22" spans="2:12" x14ac:dyDescent="0.6">
      <c r="B22" s="1">
        <v>12</v>
      </c>
      <c r="C22" s="1" t="s">
        <v>7</v>
      </c>
      <c r="D22" s="1" t="s">
        <v>62</v>
      </c>
      <c r="E22" s="2">
        <v>12600</v>
      </c>
      <c r="F22" s="1">
        <v>20</v>
      </c>
      <c r="G22" s="1">
        <v>2</v>
      </c>
      <c r="H22" s="1" t="s">
        <v>72</v>
      </c>
    </row>
    <row r="23" spans="2:12" x14ac:dyDescent="0.6">
      <c r="B23" s="1">
        <v>64</v>
      </c>
      <c r="C23" s="1" t="s">
        <v>9</v>
      </c>
      <c r="D23" s="1" t="s">
        <v>65</v>
      </c>
      <c r="E23" s="2">
        <v>43900</v>
      </c>
      <c r="F23" s="1">
        <v>7</v>
      </c>
      <c r="G23" s="1">
        <v>0</v>
      </c>
      <c r="H23" s="1" t="s">
        <v>63</v>
      </c>
      <c r="J23" t="s">
        <v>306</v>
      </c>
    </row>
    <row r="24" spans="2:12" x14ac:dyDescent="0.6">
      <c r="B24" s="1">
        <v>29</v>
      </c>
      <c r="C24" s="1" t="s">
        <v>6</v>
      </c>
      <c r="D24" s="1" t="s">
        <v>60</v>
      </c>
      <c r="E24" s="2">
        <v>13200</v>
      </c>
      <c r="F24" s="1">
        <v>17</v>
      </c>
      <c r="G24" s="1">
        <v>2</v>
      </c>
      <c r="H24" s="1" t="s">
        <v>73</v>
      </c>
      <c r="J24" s="12" t="s">
        <v>1</v>
      </c>
      <c r="K24" s="11" t="s">
        <v>92</v>
      </c>
    </row>
    <row r="25" spans="2:12" x14ac:dyDescent="0.6">
      <c r="B25" s="1">
        <v>17</v>
      </c>
      <c r="C25" s="1" t="s">
        <v>7</v>
      </c>
      <c r="D25" s="1" t="s">
        <v>62</v>
      </c>
      <c r="E25" s="2">
        <v>12600</v>
      </c>
      <c r="F25" s="1">
        <v>21</v>
      </c>
      <c r="G25" s="1">
        <v>2</v>
      </c>
      <c r="H25" s="1" t="s">
        <v>72</v>
      </c>
      <c r="J25" s="13" t="s">
        <v>6</v>
      </c>
      <c r="K25" s="3">
        <f t="array" ref="K25">AVERAGE(IF($C$4:$C$39=J25,$E$4:$E$39))</f>
        <v>16000</v>
      </c>
    </row>
    <row r="26" spans="2:12" x14ac:dyDescent="0.6">
      <c r="B26" s="1">
        <v>29</v>
      </c>
      <c r="C26" s="1" t="s">
        <v>8</v>
      </c>
      <c r="D26" s="1" t="s">
        <v>64</v>
      </c>
      <c r="E26" s="2">
        <v>13700</v>
      </c>
      <c r="F26" s="1">
        <v>2</v>
      </c>
      <c r="G26" s="1">
        <v>2</v>
      </c>
      <c r="H26" s="1" t="s">
        <v>74</v>
      </c>
      <c r="J26" s="13" t="s">
        <v>7</v>
      </c>
      <c r="K26" s="3">
        <f t="array" ref="K26">AVERAGE(IF($C$4:$C$39=J26,$E$4:$E$39))</f>
        <v>19771.428571428572</v>
      </c>
    </row>
    <row r="27" spans="2:12" x14ac:dyDescent="0.6">
      <c r="B27" s="1">
        <v>26</v>
      </c>
      <c r="C27" s="1" t="s">
        <v>8</v>
      </c>
      <c r="D27" s="1" t="s">
        <v>64</v>
      </c>
      <c r="E27" s="2">
        <v>13700</v>
      </c>
      <c r="F27" s="1">
        <v>4</v>
      </c>
      <c r="G27" s="1">
        <v>1</v>
      </c>
      <c r="H27" s="1" t="s">
        <v>75</v>
      </c>
      <c r="J27" s="13" t="s">
        <v>8</v>
      </c>
      <c r="K27" s="3">
        <f t="array" ref="K27">AVERAGE(IF($C$4:$C$39=J27,$E$4:$E$39))</f>
        <v>26650</v>
      </c>
    </row>
    <row r="28" spans="2:12" x14ac:dyDescent="0.6">
      <c r="B28" s="1">
        <v>59</v>
      </c>
      <c r="C28" s="1" t="s">
        <v>8</v>
      </c>
      <c r="D28" s="1" t="s">
        <v>64</v>
      </c>
      <c r="E28" s="2">
        <v>45000</v>
      </c>
      <c r="F28" s="1">
        <v>2</v>
      </c>
      <c r="G28" s="1">
        <v>1</v>
      </c>
      <c r="H28" s="1" t="s">
        <v>76</v>
      </c>
      <c r="J28" s="13" t="s">
        <v>9</v>
      </c>
      <c r="K28" s="3">
        <f t="array" ref="K28">AVERAGE(IF($C$4:$C$39=J28,$E$4:$E$39))</f>
        <v>23466.666666666668</v>
      </c>
    </row>
    <row r="29" spans="2:12" x14ac:dyDescent="0.6">
      <c r="B29" s="1">
        <v>43</v>
      </c>
      <c r="C29" s="1" t="s">
        <v>7</v>
      </c>
      <c r="D29" s="1" t="s">
        <v>62</v>
      </c>
      <c r="E29" s="2">
        <v>22500</v>
      </c>
      <c r="F29" s="1">
        <v>5</v>
      </c>
      <c r="G29" s="1">
        <v>2</v>
      </c>
      <c r="H29" s="1" t="s">
        <v>76</v>
      </c>
    </row>
    <row r="30" spans="2:12" x14ac:dyDescent="0.6">
      <c r="B30" s="1">
        <v>53</v>
      </c>
      <c r="C30" s="1" t="s">
        <v>8</v>
      </c>
      <c r="D30" s="1" t="s">
        <v>64</v>
      </c>
      <c r="E30" s="2">
        <v>45000</v>
      </c>
      <c r="F30" s="1">
        <v>21</v>
      </c>
      <c r="G30" s="1">
        <v>2</v>
      </c>
      <c r="H30" s="1" t="s">
        <v>77</v>
      </c>
      <c r="J30" t="s">
        <v>307</v>
      </c>
    </row>
    <row r="31" spans="2:12" x14ac:dyDescent="0.6">
      <c r="B31" s="1">
        <v>29</v>
      </c>
      <c r="C31" s="1" t="s">
        <v>9</v>
      </c>
      <c r="D31" s="1" t="s">
        <v>65</v>
      </c>
      <c r="E31" s="2">
        <v>14200</v>
      </c>
      <c r="F31" s="1">
        <v>18</v>
      </c>
      <c r="G31" s="1">
        <v>1</v>
      </c>
      <c r="H31" s="1" t="s">
        <v>78</v>
      </c>
      <c r="J31" s="83" t="s">
        <v>304</v>
      </c>
      <c r="K31" s="83"/>
      <c r="L31" s="11" t="s">
        <v>305</v>
      </c>
    </row>
    <row r="32" spans="2:12" x14ac:dyDescent="0.6">
      <c r="B32" s="1">
        <v>18</v>
      </c>
      <c r="C32" s="1" t="s">
        <v>6</v>
      </c>
      <c r="D32" s="1" t="s">
        <v>60</v>
      </c>
      <c r="E32" s="2">
        <v>12800</v>
      </c>
      <c r="F32" s="1">
        <v>9</v>
      </c>
      <c r="G32" s="1">
        <v>1</v>
      </c>
      <c r="H32" s="1" t="s">
        <v>69</v>
      </c>
      <c r="J32" s="63">
        <v>0</v>
      </c>
      <c r="K32" s="63">
        <v>20</v>
      </c>
      <c r="L32" s="4" t="str">
        <f t="array" ref="L32:L37">TEXT(FREQUENCY($B$4:$B$39,K32:K36),"[&gt;0]00명;없음")</f>
        <v>09명</v>
      </c>
    </row>
    <row r="33" spans="2:12" x14ac:dyDescent="0.6">
      <c r="B33" s="1">
        <v>41</v>
      </c>
      <c r="C33" s="1" t="s">
        <v>7</v>
      </c>
      <c r="D33" s="1" t="s">
        <v>62</v>
      </c>
      <c r="E33" s="2">
        <v>22500</v>
      </c>
      <c r="F33" s="1">
        <v>7</v>
      </c>
      <c r="G33" s="1">
        <v>0</v>
      </c>
      <c r="H33" s="1" t="s">
        <v>63</v>
      </c>
      <c r="J33" s="63">
        <v>21</v>
      </c>
      <c r="K33" s="63">
        <v>30</v>
      </c>
      <c r="L33" s="4" t="str">
        <v>12명</v>
      </c>
    </row>
    <row r="34" spans="2:12" x14ac:dyDescent="0.6">
      <c r="B34" s="1">
        <v>8</v>
      </c>
      <c r="C34" s="1" t="s">
        <v>8</v>
      </c>
      <c r="D34" s="1" t="s">
        <v>64</v>
      </c>
      <c r="E34" s="2">
        <v>13100</v>
      </c>
      <c r="F34" s="1">
        <v>9</v>
      </c>
      <c r="G34" s="1">
        <v>2</v>
      </c>
      <c r="H34" s="1" t="s">
        <v>79</v>
      </c>
      <c r="J34" s="63">
        <v>31</v>
      </c>
      <c r="K34" s="63">
        <v>40</v>
      </c>
      <c r="L34" s="4" t="str">
        <v>없음</v>
      </c>
    </row>
    <row r="35" spans="2:12" x14ac:dyDescent="0.6">
      <c r="B35" s="1">
        <v>64</v>
      </c>
      <c r="C35" s="1" t="s">
        <v>9</v>
      </c>
      <c r="D35" s="1" t="s">
        <v>65</v>
      </c>
      <c r="E35" s="2">
        <v>43900</v>
      </c>
      <c r="F35" s="1">
        <v>20</v>
      </c>
      <c r="G35" s="1">
        <v>1</v>
      </c>
      <c r="H35" s="1" t="s">
        <v>80</v>
      </c>
      <c r="J35" s="63">
        <v>41</v>
      </c>
      <c r="K35" s="63">
        <v>50</v>
      </c>
      <c r="L35" s="4" t="str">
        <v>07명</v>
      </c>
    </row>
    <row r="36" spans="2:12" x14ac:dyDescent="0.6">
      <c r="B36" s="1">
        <v>21</v>
      </c>
      <c r="C36" s="1" t="s">
        <v>9</v>
      </c>
      <c r="D36" s="1" t="s">
        <v>65</v>
      </c>
      <c r="E36" s="2">
        <v>14200</v>
      </c>
      <c r="F36" s="1">
        <v>12</v>
      </c>
      <c r="G36" s="1">
        <v>2</v>
      </c>
      <c r="H36" s="1" t="s">
        <v>66</v>
      </c>
      <c r="J36" s="63">
        <v>51</v>
      </c>
      <c r="K36" s="63">
        <v>60</v>
      </c>
      <c r="L36" s="4" t="str">
        <v>05명</v>
      </c>
    </row>
    <row r="37" spans="2:12" x14ac:dyDescent="0.6">
      <c r="B37" s="1">
        <v>25</v>
      </c>
      <c r="C37" s="1" t="s">
        <v>9</v>
      </c>
      <c r="D37" s="1" t="s">
        <v>65</v>
      </c>
      <c r="E37" s="2">
        <v>14200</v>
      </c>
      <c r="F37" s="1">
        <v>21</v>
      </c>
      <c r="G37" s="1">
        <v>0</v>
      </c>
      <c r="H37" s="1" t="s">
        <v>63</v>
      </c>
      <c r="J37" s="63">
        <v>61</v>
      </c>
      <c r="K37" s="63">
        <v>70</v>
      </c>
      <c r="L37" s="4" t="str">
        <v>03명</v>
      </c>
    </row>
    <row r="38" spans="2:12" x14ac:dyDescent="0.6">
      <c r="B38" s="1">
        <v>53</v>
      </c>
      <c r="C38" s="1" t="s">
        <v>9</v>
      </c>
      <c r="D38" s="1" t="s">
        <v>65</v>
      </c>
      <c r="E38" s="2">
        <v>34900</v>
      </c>
      <c r="F38" s="1">
        <v>23</v>
      </c>
      <c r="G38" s="1">
        <v>0</v>
      </c>
      <c r="H38" s="1" t="s">
        <v>63</v>
      </c>
    </row>
    <row r="39" spans="2:12" x14ac:dyDescent="0.6">
      <c r="B39" s="1">
        <v>59</v>
      </c>
      <c r="C39" s="1" t="s">
        <v>9</v>
      </c>
      <c r="D39" s="1" t="s">
        <v>65</v>
      </c>
      <c r="E39" s="2">
        <v>34900</v>
      </c>
      <c r="F39" s="1">
        <v>9</v>
      </c>
      <c r="G39" s="1">
        <v>1</v>
      </c>
      <c r="H39" s="1" t="s">
        <v>81</v>
      </c>
    </row>
  </sheetData>
  <mergeCells count="1">
    <mergeCell ref="J31:K31"/>
  </mergeCells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</sheetPr>
  <dimension ref="B2:N39"/>
  <sheetViews>
    <sheetView topLeftCell="A19" workbookViewId="0">
      <selection activeCell="L32" sqref="L32"/>
    </sheetView>
  </sheetViews>
  <sheetFormatPr defaultRowHeight="16.899999999999999" x14ac:dyDescent="0.6"/>
  <cols>
    <col min="1" max="1" width="2.5625" customWidth="1"/>
    <col min="4" max="4" width="13.5625" customWidth="1"/>
    <col min="5" max="5" width="12.8125" bestFit="1" customWidth="1"/>
    <col min="8" max="8" width="10.0625" bestFit="1" customWidth="1"/>
    <col min="9" max="9" width="3.8125" customWidth="1"/>
    <col min="10" max="10" width="10.875" bestFit="1" customWidth="1"/>
    <col min="12" max="12" width="9.875" bestFit="1" customWidth="1"/>
    <col min="16" max="16" width="10.875" bestFit="1" customWidth="1"/>
  </cols>
  <sheetData>
    <row r="2" spans="2:14" x14ac:dyDescent="0.6">
      <c r="B2" t="s">
        <v>57</v>
      </c>
      <c r="J2" t="s">
        <v>87</v>
      </c>
      <c r="M2" t="s">
        <v>88</v>
      </c>
    </row>
    <row r="3" spans="2:14" x14ac:dyDescent="0.6">
      <c r="B3" s="9" t="s">
        <v>0</v>
      </c>
      <c r="C3" s="9" t="s">
        <v>1</v>
      </c>
      <c r="D3" s="9" t="s">
        <v>2</v>
      </c>
      <c r="E3" s="9" t="s">
        <v>3</v>
      </c>
      <c r="F3" s="9" t="s">
        <v>4</v>
      </c>
      <c r="G3" s="9" t="s">
        <v>5</v>
      </c>
      <c r="H3" s="9" t="s">
        <v>58</v>
      </c>
      <c r="J3" s="12" t="s">
        <v>1</v>
      </c>
      <c r="K3" s="10" t="s">
        <v>85</v>
      </c>
      <c r="M3" s="12" t="s">
        <v>2</v>
      </c>
      <c r="N3" s="10" t="s">
        <v>86</v>
      </c>
    </row>
    <row r="4" spans="2:14" x14ac:dyDescent="0.6">
      <c r="B4" s="1">
        <v>24</v>
      </c>
      <c r="C4" s="1" t="s">
        <v>6</v>
      </c>
      <c r="D4" s="1" t="s">
        <v>60</v>
      </c>
      <c r="E4" s="2">
        <v>13200</v>
      </c>
      <c r="F4" s="1">
        <v>4</v>
      </c>
      <c r="G4" s="1">
        <v>3</v>
      </c>
      <c r="H4" s="1" t="s">
        <v>61</v>
      </c>
      <c r="J4" s="13" t="s">
        <v>6</v>
      </c>
      <c r="K4" s="8">
        <f t="array" ref="K4">SUM(($C$4:$C$39=J4)*1)</f>
        <v>9</v>
      </c>
      <c r="M4" s="4" t="s">
        <v>83</v>
      </c>
      <c r="N4" s="4">
        <f t="array" ref="N4">SUM(IF(RIGHT($D$4:$D$39,2)=M4,1))</f>
        <v>17</v>
      </c>
    </row>
    <row r="5" spans="2:14" x14ac:dyDescent="0.6">
      <c r="B5" s="1">
        <v>41</v>
      </c>
      <c r="C5" s="1" t="s">
        <v>7</v>
      </c>
      <c r="D5" s="1" t="s">
        <v>62</v>
      </c>
      <c r="E5" s="2">
        <v>22500</v>
      </c>
      <c r="F5" s="1">
        <v>3</v>
      </c>
      <c r="G5" s="1">
        <v>0</v>
      </c>
      <c r="H5" s="1" t="s">
        <v>63</v>
      </c>
      <c r="J5" s="13" t="s">
        <v>7</v>
      </c>
      <c r="K5" s="8">
        <f t="array" ref="K5">SUM(($C$4:$C$39=J5)*1)</f>
        <v>7</v>
      </c>
      <c r="M5" s="4" t="s">
        <v>84</v>
      </c>
      <c r="N5" s="4">
        <f t="array" ref="N5">SUM(IF(RIGHT($D$4:$D$39,2)=M5,1))</f>
        <v>19</v>
      </c>
    </row>
    <row r="6" spans="2:14" x14ac:dyDescent="0.6">
      <c r="B6" s="1">
        <v>50</v>
      </c>
      <c r="C6" s="1" t="s">
        <v>8</v>
      </c>
      <c r="D6" s="1" t="s">
        <v>64</v>
      </c>
      <c r="E6" s="2">
        <v>45000</v>
      </c>
      <c r="F6" s="1">
        <v>15</v>
      </c>
      <c r="G6" s="1">
        <v>0</v>
      </c>
      <c r="H6" s="1" t="s">
        <v>63</v>
      </c>
      <c r="J6" s="13" t="s">
        <v>8</v>
      </c>
      <c r="K6" s="8">
        <f t="array" ref="K6">SUM(($C$4:$C$39=J6)*1)</f>
        <v>8</v>
      </c>
    </row>
    <row r="7" spans="2:14" x14ac:dyDescent="0.6">
      <c r="B7" s="1">
        <v>29</v>
      </c>
      <c r="C7" s="1" t="s">
        <v>9</v>
      </c>
      <c r="D7" s="1" t="s">
        <v>65</v>
      </c>
      <c r="E7" s="2">
        <v>14200</v>
      </c>
      <c r="F7" s="1">
        <v>15</v>
      </c>
      <c r="G7" s="1">
        <v>0</v>
      </c>
      <c r="H7" s="1" t="s">
        <v>63</v>
      </c>
      <c r="J7" s="13" t="s">
        <v>9</v>
      </c>
      <c r="K7" s="8">
        <f t="array" ref="K7">SUM(($C$4:$C$39=J7)*1)</f>
        <v>12</v>
      </c>
    </row>
    <row r="8" spans="2:14" x14ac:dyDescent="0.6">
      <c r="B8" s="1">
        <v>42</v>
      </c>
      <c r="C8" s="1" t="s">
        <v>9</v>
      </c>
      <c r="D8" s="1" t="s">
        <v>65</v>
      </c>
      <c r="E8" s="2">
        <v>28400</v>
      </c>
      <c r="F8" s="1">
        <v>5</v>
      </c>
      <c r="G8" s="1">
        <v>1</v>
      </c>
      <c r="H8" s="1" t="s">
        <v>66</v>
      </c>
    </row>
    <row r="9" spans="2:14" x14ac:dyDescent="0.6">
      <c r="B9" s="1">
        <v>7</v>
      </c>
      <c r="C9" s="1" t="s">
        <v>9</v>
      </c>
      <c r="D9" s="1" t="s">
        <v>65</v>
      </c>
      <c r="E9" s="2">
        <v>13000</v>
      </c>
      <c r="F9" s="1">
        <v>10</v>
      </c>
      <c r="G9" s="1">
        <v>0</v>
      </c>
      <c r="H9" s="1" t="s">
        <v>63</v>
      </c>
      <c r="J9" s="16" t="s">
        <v>89</v>
      </c>
    </row>
    <row r="10" spans="2:14" x14ac:dyDescent="0.6">
      <c r="B10" s="1">
        <v>45</v>
      </c>
      <c r="C10" s="1" t="s">
        <v>8</v>
      </c>
      <c r="D10" s="1" t="s">
        <v>64</v>
      </c>
      <c r="E10" s="2">
        <v>24000</v>
      </c>
      <c r="F10" s="1">
        <v>14</v>
      </c>
      <c r="G10" s="1">
        <v>1</v>
      </c>
      <c r="H10" s="1" t="s">
        <v>67</v>
      </c>
      <c r="J10" s="12" t="s">
        <v>1</v>
      </c>
      <c r="K10" s="13" t="s">
        <v>83</v>
      </c>
      <c r="L10" s="13" t="s">
        <v>84</v>
      </c>
    </row>
    <row r="11" spans="2:14" x14ac:dyDescent="0.6">
      <c r="B11" s="1">
        <v>16</v>
      </c>
      <c r="C11" s="1" t="s">
        <v>9</v>
      </c>
      <c r="D11" s="1" t="s">
        <v>65</v>
      </c>
      <c r="E11" s="2">
        <v>12900</v>
      </c>
      <c r="F11" s="1">
        <v>5</v>
      </c>
      <c r="G11" s="1">
        <v>1</v>
      </c>
      <c r="H11" s="1" t="s">
        <v>68</v>
      </c>
      <c r="J11" s="13" t="s">
        <v>6</v>
      </c>
      <c r="K11" s="8">
        <f t="array" ref="K11">SUM(($C$4:$C$39=$J11)*(RIGHT($D$4:$D$39,2)=K$10))</f>
        <v>9</v>
      </c>
      <c r="L11" s="8">
        <f t="array" ref="L11">SUM(($C$4:$C$39=$J11)*(RIGHT($D$4:$D$39,2)=L$10))</f>
        <v>0</v>
      </c>
    </row>
    <row r="12" spans="2:14" x14ac:dyDescent="0.6">
      <c r="B12" s="1">
        <v>16</v>
      </c>
      <c r="C12" s="1" t="s">
        <v>6</v>
      </c>
      <c r="D12" s="1" t="s">
        <v>60</v>
      </c>
      <c r="E12" s="2">
        <v>12800</v>
      </c>
      <c r="F12" s="1">
        <v>6</v>
      </c>
      <c r="G12" s="1">
        <v>1</v>
      </c>
      <c r="H12" s="1" t="s">
        <v>69</v>
      </c>
      <c r="J12" s="13" t="s">
        <v>7</v>
      </c>
      <c r="K12" s="8">
        <f t="array" ref="K12">SUM(($C$4:$C$39=$J12)*(RIGHT($D$4:$D$39,2)=K$10))</f>
        <v>0</v>
      </c>
      <c r="L12" s="8">
        <f t="array" ref="L12">SUM(($C$4:$C$39=$J12)*(RIGHT($D$4:$D$39,2)=L$10))</f>
        <v>7</v>
      </c>
    </row>
    <row r="13" spans="2:14" x14ac:dyDescent="0.6">
      <c r="B13" s="1">
        <v>51</v>
      </c>
      <c r="C13" s="1" t="s">
        <v>6</v>
      </c>
      <c r="D13" s="1" t="s">
        <v>60</v>
      </c>
      <c r="E13" s="2">
        <v>33000</v>
      </c>
      <c r="F13" s="1">
        <v>8</v>
      </c>
      <c r="G13" s="1">
        <v>0</v>
      </c>
      <c r="H13" s="1" t="s">
        <v>63</v>
      </c>
      <c r="J13" s="13" t="s">
        <v>8</v>
      </c>
      <c r="K13" s="8">
        <f t="array" ref="K13">SUM(($C$4:$C$39=$J13)*(RIGHT($D$4:$D$39,2)=K$10))</f>
        <v>8</v>
      </c>
      <c r="L13" s="8">
        <f t="array" ref="L13">SUM(($C$4:$C$39=$J13)*(RIGHT($D$4:$D$39,2)=L$10))</f>
        <v>0</v>
      </c>
    </row>
    <row r="14" spans="2:14" x14ac:dyDescent="0.6">
      <c r="B14" s="1">
        <v>46</v>
      </c>
      <c r="C14" s="1" t="s">
        <v>6</v>
      </c>
      <c r="D14" s="1" t="s">
        <v>60</v>
      </c>
      <c r="E14" s="2">
        <v>19800</v>
      </c>
      <c r="F14" s="1">
        <v>8</v>
      </c>
      <c r="G14" s="1">
        <v>2</v>
      </c>
      <c r="H14" s="1" t="s">
        <v>61</v>
      </c>
      <c r="J14" s="13" t="s">
        <v>9</v>
      </c>
      <c r="K14" s="8">
        <f t="array" ref="K14">SUM(($C$4:$C$39=$J14)*(RIGHT($D$4:$D$39,2)=K$10))</f>
        <v>0</v>
      </c>
      <c r="L14" s="8">
        <f t="array" ref="L14">SUM(($C$4:$C$39=$J14)*(RIGHT($D$4:$D$39,2)=L$10))</f>
        <v>12</v>
      </c>
    </row>
    <row r="15" spans="2:14" x14ac:dyDescent="0.6">
      <c r="B15" s="1">
        <v>22</v>
      </c>
      <c r="C15" s="1" t="s">
        <v>6</v>
      </c>
      <c r="D15" s="1" t="s">
        <v>60</v>
      </c>
      <c r="E15" s="2">
        <v>13200</v>
      </c>
      <c r="F15" s="1">
        <v>21</v>
      </c>
      <c r="G15" s="1">
        <v>0</v>
      </c>
      <c r="H15" s="1" t="s">
        <v>63</v>
      </c>
    </row>
    <row r="16" spans="2:14" x14ac:dyDescent="0.6">
      <c r="B16" s="1">
        <v>6</v>
      </c>
      <c r="C16" s="1" t="s">
        <v>6</v>
      </c>
      <c r="D16" s="1" t="s">
        <v>60</v>
      </c>
      <c r="E16" s="2">
        <v>12800</v>
      </c>
      <c r="F16" s="1">
        <v>7</v>
      </c>
      <c r="G16" s="1">
        <v>0</v>
      </c>
      <c r="H16" s="1" t="s">
        <v>63</v>
      </c>
      <c r="J16" t="s">
        <v>90</v>
      </c>
    </row>
    <row r="17" spans="2:12" x14ac:dyDescent="0.6">
      <c r="B17" s="1">
        <v>22</v>
      </c>
      <c r="C17" s="1" t="s">
        <v>7</v>
      </c>
      <c r="D17" s="1" t="s">
        <v>62</v>
      </c>
      <c r="E17" s="2">
        <v>13500</v>
      </c>
      <c r="F17" s="1">
        <v>21</v>
      </c>
      <c r="G17" s="1">
        <v>2</v>
      </c>
      <c r="H17" s="1" t="s">
        <v>70</v>
      </c>
      <c r="J17" s="12" t="s">
        <v>1</v>
      </c>
      <c r="K17" s="11" t="s">
        <v>92</v>
      </c>
    </row>
    <row r="18" spans="2:12" x14ac:dyDescent="0.6">
      <c r="B18" s="1">
        <v>21</v>
      </c>
      <c r="C18" s="1" t="s">
        <v>8</v>
      </c>
      <c r="D18" s="1" t="s">
        <v>64</v>
      </c>
      <c r="E18" s="2">
        <v>13700</v>
      </c>
      <c r="F18" s="1">
        <v>20</v>
      </c>
      <c r="G18" s="1">
        <v>0</v>
      </c>
      <c r="H18" s="1" t="s">
        <v>63</v>
      </c>
      <c r="J18" s="13" t="s">
        <v>6</v>
      </c>
      <c r="K18" s="3">
        <f t="array" ref="K18">SUM(IF($C$4:$C$39=J18,$E$4:$E$39))</f>
        <v>144000</v>
      </c>
    </row>
    <row r="19" spans="2:12" x14ac:dyDescent="0.6">
      <c r="B19" s="1">
        <v>13</v>
      </c>
      <c r="C19" s="1" t="s">
        <v>9</v>
      </c>
      <c r="D19" s="1" t="s">
        <v>65</v>
      </c>
      <c r="E19" s="2">
        <v>12900</v>
      </c>
      <c r="F19" s="1">
        <v>8</v>
      </c>
      <c r="G19" s="1">
        <v>0</v>
      </c>
      <c r="H19" s="1" t="s">
        <v>63</v>
      </c>
      <c r="J19" s="13" t="s">
        <v>7</v>
      </c>
      <c r="K19" s="3">
        <f t="array" ref="K19">SUM(IF($C$4:$C$39=J19,$E$4:$E$39))</f>
        <v>138400</v>
      </c>
    </row>
    <row r="20" spans="2:12" x14ac:dyDescent="0.6">
      <c r="B20" s="1">
        <v>29</v>
      </c>
      <c r="C20" s="1" t="s">
        <v>6</v>
      </c>
      <c r="D20" s="1" t="s">
        <v>60</v>
      </c>
      <c r="E20" s="2">
        <v>13200</v>
      </c>
      <c r="F20" s="1">
        <v>24</v>
      </c>
      <c r="G20" s="1">
        <v>0</v>
      </c>
      <c r="H20" s="1" t="s">
        <v>63</v>
      </c>
      <c r="J20" s="13" t="s">
        <v>8</v>
      </c>
      <c r="K20" s="3">
        <f t="array" ref="K20">SUM(IF($C$4:$C$39=J20,$E$4:$E$39))</f>
        <v>213200</v>
      </c>
    </row>
    <row r="21" spans="2:12" x14ac:dyDescent="0.6">
      <c r="B21" s="1">
        <v>61</v>
      </c>
      <c r="C21" s="1" t="s">
        <v>7</v>
      </c>
      <c r="D21" s="1" t="s">
        <v>62</v>
      </c>
      <c r="E21" s="2">
        <v>32200</v>
      </c>
      <c r="F21" s="1">
        <v>23</v>
      </c>
      <c r="G21" s="1">
        <v>1</v>
      </c>
      <c r="H21" s="1" t="s">
        <v>71</v>
      </c>
      <c r="J21" s="13" t="s">
        <v>9</v>
      </c>
      <c r="K21" s="3">
        <f t="array" ref="K21">SUM(IF($C$4:$C$39=J21,$E$4:$E$39))</f>
        <v>281600</v>
      </c>
    </row>
    <row r="22" spans="2:12" x14ac:dyDescent="0.6">
      <c r="B22" s="1">
        <v>12</v>
      </c>
      <c r="C22" s="1" t="s">
        <v>7</v>
      </c>
      <c r="D22" s="1" t="s">
        <v>62</v>
      </c>
      <c r="E22" s="2">
        <v>12600</v>
      </c>
      <c r="F22" s="1">
        <v>20</v>
      </c>
      <c r="G22" s="1">
        <v>2</v>
      </c>
      <c r="H22" s="1" t="s">
        <v>72</v>
      </c>
    </row>
    <row r="23" spans="2:12" x14ac:dyDescent="0.6">
      <c r="B23" s="1">
        <v>64</v>
      </c>
      <c r="C23" s="1" t="s">
        <v>9</v>
      </c>
      <c r="D23" s="1" t="s">
        <v>65</v>
      </c>
      <c r="E23" s="2">
        <v>43900</v>
      </c>
      <c r="F23" s="1">
        <v>7</v>
      </c>
      <c r="G23" s="1">
        <v>0</v>
      </c>
      <c r="H23" s="1" t="s">
        <v>63</v>
      </c>
      <c r="J23" t="s">
        <v>306</v>
      </c>
    </row>
    <row r="24" spans="2:12" x14ac:dyDescent="0.6">
      <c r="B24" s="1">
        <v>29</v>
      </c>
      <c r="C24" s="1" t="s">
        <v>6</v>
      </c>
      <c r="D24" s="1" t="s">
        <v>60</v>
      </c>
      <c r="E24" s="2">
        <v>13200</v>
      </c>
      <c r="F24" s="1">
        <v>17</v>
      </c>
      <c r="G24" s="1">
        <v>2</v>
      </c>
      <c r="H24" s="1" t="s">
        <v>73</v>
      </c>
      <c r="J24" s="12" t="s">
        <v>1</v>
      </c>
      <c r="K24" s="11" t="s">
        <v>92</v>
      </c>
    </row>
    <row r="25" spans="2:12" x14ac:dyDescent="0.6">
      <c r="B25" s="1">
        <v>17</v>
      </c>
      <c r="C25" s="1" t="s">
        <v>7</v>
      </c>
      <c r="D25" s="1" t="s">
        <v>62</v>
      </c>
      <c r="E25" s="2">
        <v>12600</v>
      </c>
      <c r="F25" s="1">
        <v>21</v>
      </c>
      <c r="G25" s="1">
        <v>2</v>
      </c>
      <c r="H25" s="1" t="s">
        <v>72</v>
      </c>
      <c r="J25" s="13" t="s">
        <v>6</v>
      </c>
      <c r="K25" s="3">
        <f t="array" ref="K25">AVERAGE(IF($C$4:$C$39=J25,$E$4:$E$39))</f>
        <v>16000</v>
      </c>
    </row>
    <row r="26" spans="2:12" x14ac:dyDescent="0.6">
      <c r="B26" s="1">
        <v>29</v>
      </c>
      <c r="C26" s="1" t="s">
        <v>8</v>
      </c>
      <c r="D26" s="1" t="s">
        <v>64</v>
      </c>
      <c r="E26" s="2">
        <v>13700</v>
      </c>
      <c r="F26" s="1">
        <v>2</v>
      </c>
      <c r="G26" s="1">
        <v>2</v>
      </c>
      <c r="H26" s="1" t="s">
        <v>74</v>
      </c>
      <c r="J26" s="13" t="s">
        <v>7</v>
      </c>
      <c r="K26" s="3">
        <f t="array" ref="K26">AVERAGE(IF($C$4:$C$39=J26,$E$4:$E$39))</f>
        <v>19771.428571428572</v>
      </c>
    </row>
    <row r="27" spans="2:12" x14ac:dyDescent="0.6">
      <c r="B27" s="1">
        <v>26</v>
      </c>
      <c r="C27" s="1" t="s">
        <v>8</v>
      </c>
      <c r="D27" s="1" t="s">
        <v>64</v>
      </c>
      <c r="E27" s="2">
        <v>13700</v>
      </c>
      <c r="F27" s="1">
        <v>4</v>
      </c>
      <c r="G27" s="1">
        <v>1</v>
      </c>
      <c r="H27" s="1" t="s">
        <v>75</v>
      </c>
      <c r="J27" s="13" t="s">
        <v>8</v>
      </c>
      <c r="K27" s="3">
        <f t="array" ref="K27">AVERAGE(IF($C$4:$C$39=J27,$E$4:$E$39))</f>
        <v>26650</v>
      </c>
    </row>
    <row r="28" spans="2:12" x14ac:dyDescent="0.6">
      <c r="B28" s="1">
        <v>59</v>
      </c>
      <c r="C28" s="1" t="s">
        <v>8</v>
      </c>
      <c r="D28" s="1" t="s">
        <v>64</v>
      </c>
      <c r="E28" s="2">
        <v>45000</v>
      </c>
      <c r="F28" s="1">
        <v>2</v>
      </c>
      <c r="G28" s="1">
        <v>1</v>
      </c>
      <c r="H28" s="1" t="s">
        <v>76</v>
      </c>
      <c r="J28" s="13" t="s">
        <v>9</v>
      </c>
      <c r="K28" s="3">
        <f t="array" ref="K28">AVERAGE(IF($C$4:$C$39=J28,$E$4:$E$39))</f>
        <v>23466.666666666668</v>
      </c>
    </row>
    <row r="29" spans="2:12" x14ac:dyDescent="0.6">
      <c r="B29" s="1">
        <v>43</v>
      </c>
      <c r="C29" s="1" t="s">
        <v>7</v>
      </c>
      <c r="D29" s="1" t="s">
        <v>62</v>
      </c>
      <c r="E29" s="2">
        <v>22500</v>
      </c>
      <c r="F29" s="1">
        <v>5</v>
      </c>
      <c r="G29" s="1">
        <v>2</v>
      </c>
      <c r="H29" s="1" t="s">
        <v>76</v>
      </c>
    </row>
    <row r="30" spans="2:12" x14ac:dyDescent="0.6">
      <c r="B30" s="1">
        <v>53</v>
      </c>
      <c r="C30" s="1" t="s">
        <v>8</v>
      </c>
      <c r="D30" s="1" t="s">
        <v>64</v>
      </c>
      <c r="E30" s="2">
        <v>45000</v>
      </c>
      <c r="F30" s="1">
        <v>21</v>
      </c>
      <c r="G30" s="1">
        <v>2</v>
      </c>
      <c r="H30" s="1" t="s">
        <v>77</v>
      </c>
      <c r="J30" t="s">
        <v>307</v>
      </c>
    </row>
    <row r="31" spans="2:12" x14ac:dyDescent="0.6">
      <c r="B31" s="1">
        <v>29</v>
      </c>
      <c r="C31" s="1" t="s">
        <v>9</v>
      </c>
      <c r="D31" s="1" t="s">
        <v>65</v>
      </c>
      <c r="E31" s="2">
        <v>14200</v>
      </c>
      <c r="F31" s="1">
        <v>18</v>
      </c>
      <c r="G31" s="1">
        <v>1</v>
      </c>
      <c r="H31" s="1" t="s">
        <v>78</v>
      </c>
      <c r="J31" s="83" t="s">
        <v>304</v>
      </c>
      <c r="K31" s="83"/>
      <c r="L31" s="11" t="s">
        <v>305</v>
      </c>
    </row>
    <row r="32" spans="2:12" x14ac:dyDescent="0.6">
      <c r="B32" s="1">
        <v>18</v>
      </c>
      <c r="C32" s="1" t="s">
        <v>6</v>
      </c>
      <c r="D32" s="1" t="s">
        <v>60</v>
      </c>
      <c r="E32" s="2">
        <v>12800</v>
      </c>
      <c r="F32" s="1">
        <v>9</v>
      </c>
      <c r="G32" s="1">
        <v>1</v>
      </c>
      <c r="H32" s="1" t="s">
        <v>69</v>
      </c>
      <c r="J32" s="63">
        <v>0</v>
      </c>
      <c r="K32" s="63">
        <v>20</v>
      </c>
      <c r="L32" s="4" t="str">
        <f t="array" ref="L32:L37">TEXT(FREQUENCY($B$4:$B$39,K32:K37),"[&gt;0]00명;없음")</f>
        <v>09명</v>
      </c>
    </row>
    <row r="33" spans="2:12" x14ac:dyDescent="0.6">
      <c r="B33" s="1">
        <v>41</v>
      </c>
      <c r="C33" s="1" t="s">
        <v>7</v>
      </c>
      <c r="D33" s="1" t="s">
        <v>62</v>
      </c>
      <c r="E33" s="2">
        <v>22500</v>
      </c>
      <c r="F33" s="1">
        <v>7</v>
      </c>
      <c r="G33" s="1">
        <v>0</v>
      </c>
      <c r="H33" s="1" t="s">
        <v>63</v>
      </c>
      <c r="J33" s="63">
        <v>21</v>
      </c>
      <c r="K33" s="63">
        <v>30</v>
      </c>
      <c r="L33" s="4" t="str">
        <v>12명</v>
      </c>
    </row>
    <row r="34" spans="2:12" x14ac:dyDescent="0.6">
      <c r="B34" s="1">
        <v>8</v>
      </c>
      <c r="C34" s="1" t="s">
        <v>8</v>
      </c>
      <c r="D34" s="1" t="s">
        <v>64</v>
      </c>
      <c r="E34" s="2">
        <v>13100</v>
      </c>
      <c r="F34" s="1">
        <v>9</v>
      </c>
      <c r="G34" s="1">
        <v>2</v>
      </c>
      <c r="H34" s="1" t="s">
        <v>79</v>
      </c>
      <c r="J34" s="63">
        <v>31</v>
      </c>
      <c r="K34" s="63">
        <v>40</v>
      </c>
      <c r="L34" s="4" t="str">
        <v>없음</v>
      </c>
    </row>
    <row r="35" spans="2:12" x14ac:dyDescent="0.6">
      <c r="B35" s="1">
        <v>64</v>
      </c>
      <c r="C35" s="1" t="s">
        <v>9</v>
      </c>
      <c r="D35" s="1" t="s">
        <v>65</v>
      </c>
      <c r="E35" s="2">
        <v>43900</v>
      </c>
      <c r="F35" s="1">
        <v>20</v>
      </c>
      <c r="G35" s="1">
        <v>1</v>
      </c>
      <c r="H35" s="1" t="s">
        <v>80</v>
      </c>
      <c r="J35" s="63">
        <v>41</v>
      </c>
      <c r="K35" s="63">
        <v>50</v>
      </c>
      <c r="L35" s="4" t="str">
        <v>07명</v>
      </c>
    </row>
    <row r="36" spans="2:12" x14ac:dyDescent="0.6">
      <c r="B36" s="1">
        <v>21</v>
      </c>
      <c r="C36" s="1" t="s">
        <v>9</v>
      </c>
      <c r="D36" s="1" t="s">
        <v>65</v>
      </c>
      <c r="E36" s="2">
        <v>14200</v>
      </c>
      <c r="F36" s="1">
        <v>12</v>
      </c>
      <c r="G36" s="1">
        <v>2</v>
      </c>
      <c r="H36" s="1" t="s">
        <v>66</v>
      </c>
      <c r="J36" s="63">
        <v>51</v>
      </c>
      <c r="K36" s="63">
        <v>60</v>
      </c>
      <c r="L36" s="4" t="str">
        <v>05명</v>
      </c>
    </row>
    <row r="37" spans="2:12" x14ac:dyDescent="0.6">
      <c r="B37" s="1">
        <v>25</v>
      </c>
      <c r="C37" s="1" t="s">
        <v>9</v>
      </c>
      <c r="D37" s="1" t="s">
        <v>65</v>
      </c>
      <c r="E37" s="2">
        <v>14200</v>
      </c>
      <c r="F37" s="1">
        <v>21</v>
      </c>
      <c r="G37" s="1">
        <v>0</v>
      </c>
      <c r="H37" s="1" t="s">
        <v>63</v>
      </c>
      <c r="J37" s="63">
        <v>61</v>
      </c>
      <c r="K37" s="63">
        <v>70</v>
      </c>
      <c r="L37" s="4" t="str">
        <v>03명</v>
      </c>
    </row>
    <row r="38" spans="2:12" x14ac:dyDescent="0.6">
      <c r="B38" s="1">
        <v>53</v>
      </c>
      <c r="C38" s="1" t="s">
        <v>9</v>
      </c>
      <c r="D38" s="1" t="s">
        <v>65</v>
      </c>
      <c r="E38" s="2">
        <v>34900</v>
      </c>
      <c r="F38" s="1">
        <v>23</v>
      </c>
      <c r="G38" s="1">
        <v>0</v>
      </c>
      <c r="H38" s="1" t="s">
        <v>63</v>
      </c>
    </row>
    <row r="39" spans="2:12" x14ac:dyDescent="0.6">
      <c r="B39" s="1">
        <v>59</v>
      </c>
      <c r="C39" s="1" t="s">
        <v>9</v>
      </c>
      <c r="D39" s="1" t="s">
        <v>65</v>
      </c>
      <c r="E39" s="2">
        <v>34900</v>
      </c>
      <c r="F39" s="1">
        <v>9</v>
      </c>
      <c r="G39" s="1">
        <v>1</v>
      </c>
      <c r="H39" s="1" t="s">
        <v>81</v>
      </c>
    </row>
  </sheetData>
  <mergeCells count="1">
    <mergeCell ref="J31:K31"/>
  </mergeCells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O42"/>
  <sheetViews>
    <sheetView workbookViewId="0">
      <selection activeCell="H1" sqref="H1"/>
    </sheetView>
  </sheetViews>
  <sheetFormatPr defaultRowHeight="16.899999999999999" x14ac:dyDescent="0.6"/>
  <cols>
    <col min="1" max="1" width="2.5625" customWidth="1"/>
    <col min="4" max="4" width="10.0625" bestFit="1" customWidth="1"/>
    <col min="5" max="5" width="12" bestFit="1" customWidth="1"/>
    <col min="6" max="6" width="10.0625" bestFit="1" customWidth="1"/>
    <col min="7" max="7" width="11.3125" bestFit="1" customWidth="1"/>
    <col min="8" max="9" width="2.625" customWidth="1"/>
    <col min="10" max="10" width="13.4375" customWidth="1"/>
    <col min="11" max="15" width="9.875" customWidth="1"/>
  </cols>
  <sheetData>
    <row r="2" spans="2:15" x14ac:dyDescent="0.6">
      <c r="B2" t="s">
        <v>57</v>
      </c>
      <c r="J2" t="s">
        <v>98</v>
      </c>
    </row>
    <row r="3" spans="2:15" x14ac:dyDescent="0.6">
      <c r="B3" s="5" t="s">
        <v>35</v>
      </c>
      <c r="C3" s="5" t="s">
        <v>10</v>
      </c>
      <c r="D3" s="5" t="s">
        <v>36</v>
      </c>
      <c r="E3" s="5" t="s">
        <v>37</v>
      </c>
      <c r="F3" s="5" t="s">
        <v>38</v>
      </c>
      <c r="G3" s="5" t="s">
        <v>39</v>
      </c>
      <c r="J3" s="5" t="s">
        <v>35</v>
      </c>
      <c r="K3" s="13" t="s">
        <v>93</v>
      </c>
      <c r="L3" s="13" t="s">
        <v>94</v>
      </c>
      <c r="M3" s="13" t="s">
        <v>95</v>
      </c>
      <c r="N3" s="13" t="s">
        <v>96</v>
      </c>
      <c r="O3" s="13" t="s">
        <v>97</v>
      </c>
    </row>
    <row r="4" spans="2:15" x14ac:dyDescent="0.6">
      <c r="B4" s="4" t="s">
        <v>11</v>
      </c>
      <c r="C4" s="4" t="s">
        <v>12</v>
      </c>
      <c r="D4" s="4" t="s">
        <v>13</v>
      </c>
      <c r="E4" s="4" t="s">
        <v>14</v>
      </c>
      <c r="F4" s="4" t="s">
        <v>34</v>
      </c>
      <c r="G4" s="3">
        <v>612700</v>
      </c>
      <c r="J4" s="13" t="s">
        <v>11</v>
      </c>
      <c r="K4" s="7" t="str">
        <f t="array" ref="K4">IFERROR(TEXT(AVERAGE(IF(($B$4:$B$42=$J4)*(LEFT($D$4:$D$42,2)=K$3),$G$4:$G$42)),"#,##0"),"")</f>
        <v>263,047</v>
      </c>
      <c r="L4" s="7" t="str">
        <f t="array" ref="L4">IFERROR(TEXT(AVERAGE(IF(($B$4:$B$42=$J4)*(LEFT($D$4:$D$42,2)=L$3),$G$4:$G$42)),"#,##0"),"")</f>
        <v>471,502</v>
      </c>
      <c r="M4" s="7" t="str">
        <f t="array" ref="M4">IFERROR(TEXT(AVERAGE(IF(($B$4:$B$42=$J4)*(LEFT($D$4:$D$42,2)=M$3),$G$4:$G$42)),"#,##0"),"")</f>
        <v>3,000</v>
      </c>
      <c r="N4" s="7" t="str">
        <f t="array" ref="N4">IFERROR(TEXT(AVERAGE(IF(($B$4:$B$42=$J4)*(LEFT($D$4:$D$42,2)=N$3),$G$4:$G$42)),"#,##0"),"")</f>
        <v/>
      </c>
      <c r="O4" s="7" t="str">
        <f t="array" ref="O4">IFERROR(TEXT(AVERAGE(IF(($B$4:$B$42=$J4)*(LEFT($D$4:$D$42,2)=O$3),$G$4:$G$42)),"#,##0"),"")</f>
        <v/>
      </c>
    </row>
    <row r="5" spans="2:15" x14ac:dyDescent="0.6">
      <c r="B5" s="4" t="s">
        <v>11</v>
      </c>
      <c r="C5" s="4" t="s">
        <v>12</v>
      </c>
      <c r="D5" s="4" t="s">
        <v>15</v>
      </c>
      <c r="E5" s="4" t="s">
        <v>16</v>
      </c>
      <c r="F5" s="4" t="s">
        <v>17</v>
      </c>
      <c r="G5" s="3">
        <v>13000</v>
      </c>
      <c r="J5" s="13" t="s">
        <v>40</v>
      </c>
      <c r="K5" s="7" t="str">
        <f t="array" ref="K5">IFERROR(TEXT(AVERAGE(IF(($B$4:$B$42=$J5)*(LEFT($D$4:$D$42,2)=K$3),$G$4:$G$42)),"#,##0"),"")</f>
        <v>80,097</v>
      </c>
      <c r="L5" s="7" t="str">
        <f t="array" ref="L5">IFERROR(TEXT(AVERAGE(IF(($B$4:$B$42=$J5)*(LEFT($D$4:$D$42,2)=L$3),$G$4:$G$42)),"#,##0"),"")</f>
        <v/>
      </c>
      <c r="M5" s="7" t="str">
        <f t="array" ref="M5">IFERROR(TEXT(AVERAGE(IF(($B$4:$B$42=$J5)*(LEFT($D$4:$D$42,2)=M$3),$G$4:$G$42)),"#,##0"),"")</f>
        <v/>
      </c>
      <c r="N5" s="7" t="str">
        <f t="array" ref="N5">IFERROR(TEXT(AVERAGE(IF(($B$4:$B$42=$J5)*(LEFT($D$4:$D$42,2)=N$3),$G$4:$G$42)),"#,##0"),"")</f>
        <v>220,000</v>
      </c>
      <c r="O5" s="7" t="str">
        <f t="array" ref="O5">IFERROR(TEXT(AVERAGE(IF(($B$4:$B$42=$J5)*(LEFT($D$4:$D$42,2)=O$3),$G$4:$G$42)),"#,##0"),"")</f>
        <v/>
      </c>
    </row>
    <row r="6" spans="2:15" x14ac:dyDescent="0.6">
      <c r="B6" s="4" t="s">
        <v>11</v>
      </c>
      <c r="C6" s="4" t="s">
        <v>12</v>
      </c>
      <c r="D6" s="4" t="s">
        <v>15</v>
      </c>
      <c r="E6" s="4" t="s">
        <v>16</v>
      </c>
      <c r="F6" s="4" t="s">
        <v>17</v>
      </c>
      <c r="G6" s="3">
        <v>46000</v>
      </c>
      <c r="J6" s="13" t="s">
        <v>25</v>
      </c>
      <c r="K6" s="7" t="str">
        <f t="array" ref="K6">IFERROR(TEXT(AVERAGE(IF(($B$4:$B$42=$J6)*(LEFT($D$4:$D$42,2)=K$3),$G$4:$G$42)),"#,##0"),"")</f>
        <v>205,610</v>
      </c>
      <c r="L6" s="7" t="str">
        <f t="array" ref="L6">IFERROR(TEXT(AVERAGE(IF(($B$4:$B$42=$J6)*(LEFT($D$4:$D$42,2)=L$3),$G$4:$G$42)),"#,##0"),"")</f>
        <v/>
      </c>
      <c r="M6" s="7" t="str">
        <f t="array" ref="M6">IFERROR(TEXT(AVERAGE(IF(($B$4:$B$42=$J6)*(LEFT($D$4:$D$42,2)=M$3),$G$4:$G$42)),"#,##0"),"")</f>
        <v>188,000</v>
      </c>
      <c r="N6" s="7" t="str">
        <f t="array" ref="N6">IFERROR(TEXT(AVERAGE(IF(($B$4:$B$42=$J6)*(LEFT($D$4:$D$42,2)=N$3),$G$4:$G$42)),"#,##0"),"")</f>
        <v/>
      </c>
      <c r="O6" s="7" t="str">
        <f t="array" ref="O6">IFERROR(TEXT(AVERAGE(IF(($B$4:$B$42=$J6)*(LEFT($D$4:$D$42,2)=O$3),$G$4:$G$42)),"#,##0"),"")</f>
        <v/>
      </c>
    </row>
    <row r="7" spans="2:15" x14ac:dyDescent="0.6">
      <c r="B7" s="4" t="s">
        <v>11</v>
      </c>
      <c r="C7" s="4" t="s">
        <v>12</v>
      </c>
      <c r="D7" s="4" t="s">
        <v>18</v>
      </c>
      <c r="E7" s="4" t="s">
        <v>19</v>
      </c>
      <c r="F7" s="4" t="s">
        <v>20</v>
      </c>
      <c r="G7" s="3">
        <v>3000</v>
      </c>
      <c r="J7" s="13" t="s">
        <v>27</v>
      </c>
      <c r="K7" s="7" t="str">
        <f t="array" ref="K7">IFERROR(TEXT(AVERAGE(IF(($B$4:$B$42=$J7)*(LEFT($D$4:$D$42,2)=K$3),$G$4:$G$42)),"#,##0"),"")</f>
        <v>81,970</v>
      </c>
      <c r="L7" s="7" t="str">
        <f t="array" ref="L7">IFERROR(TEXT(AVERAGE(IF(($B$4:$B$42=$J7)*(LEFT($D$4:$D$42,2)=L$3),$G$4:$G$42)),"#,##0"),"")</f>
        <v/>
      </c>
      <c r="M7" s="7" t="str">
        <f t="array" ref="M7">IFERROR(TEXT(AVERAGE(IF(($B$4:$B$42=$J7)*(LEFT($D$4:$D$42,2)=M$3),$G$4:$G$42)),"#,##0"),"")</f>
        <v/>
      </c>
      <c r="N7" s="7" t="str">
        <f t="array" ref="N7">IFERROR(TEXT(AVERAGE(IF(($B$4:$B$42=$J7)*(LEFT($D$4:$D$42,2)=N$3),$G$4:$G$42)),"#,##0"),"")</f>
        <v/>
      </c>
      <c r="O7" s="7" t="str">
        <f t="array" ref="O7">IFERROR(TEXT(AVERAGE(IF(($B$4:$B$42=$J7)*(LEFT($D$4:$D$42,2)=O$3),$G$4:$G$42)),"#,##0"),"")</f>
        <v>114,262</v>
      </c>
    </row>
    <row r="8" spans="2:15" x14ac:dyDescent="0.6">
      <c r="B8" s="4" t="s">
        <v>11</v>
      </c>
      <c r="C8" s="4" t="s">
        <v>12</v>
      </c>
      <c r="D8" s="4" t="s">
        <v>15</v>
      </c>
      <c r="E8" s="4" t="s">
        <v>19</v>
      </c>
      <c r="F8" s="4" t="s">
        <v>17</v>
      </c>
      <c r="G8" s="3">
        <v>536790</v>
      </c>
      <c r="J8" s="13" t="s">
        <v>31</v>
      </c>
      <c r="K8" s="7" t="str">
        <f t="array" ref="K8">IFERROR(TEXT(AVERAGE(IF(($B$4:$B$42=$J8)*(LEFT($D$4:$D$42,2)=K$3),$G$4:$G$42)),"#,##0"),"")</f>
        <v>81,400</v>
      </c>
      <c r="L8" s="7" t="str">
        <f t="array" ref="L8">IFERROR(TEXT(AVERAGE(IF(($B$4:$B$42=$J8)*(LEFT($D$4:$D$42,2)=L$3),$G$4:$G$42)),"#,##0"),"")</f>
        <v>3,091,710</v>
      </c>
      <c r="M8" s="7" t="str">
        <f t="array" ref="M8">IFERROR(TEXT(AVERAGE(IF(($B$4:$B$42=$J8)*(LEFT($D$4:$D$42,2)=M$3),$G$4:$G$42)),"#,##0"),"")</f>
        <v>137,680</v>
      </c>
      <c r="N8" s="7" t="str">
        <f t="array" ref="N8">IFERROR(TEXT(AVERAGE(IF(($B$4:$B$42=$J8)*(LEFT($D$4:$D$42,2)=N$3),$G$4:$G$42)),"#,##0"),"")</f>
        <v>316,667</v>
      </c>
      <c r="O8" s="7" t="str">
        <f t="array" ref="O8">IFERROR(TEXT(AVERAGE(IF(($B$4:$B$42=$J8)*(LEFT($D$4:$D$42,2)=O$3),$G$4:$G$42)),"#,##0"),"")</f>
        <v/>
      </c>
    </row>
    <row r="9" spans="2:15" x14ac:dyDescent="0.6">
      <c r="B9" s="4" t="s">
        <v>11</v>
      </c>
      <c r="C9" s="4" t="s">
        <v>12</v>
      </c>
      <c r="D9" s="4" t="s">
        <v>15</v>
      </c>
      <c r="E9" s="4" t="s">
        <v>19</v>
      </c>
      <c r="F9" s="4" t="s">
        <v>17</v>
      </c>
      <c r="G9" s="3">
        <v>1738200</v>
      </c>
    </row>
    <row r="10" spans="2:15" x14ac:dyDescent="0.6">
      <c r="B10" s="4" t="s">
        <v>11</v>
      </c>
      <c r="C10" s="4" t="s">
        <v>12</v>
      </c>
      <c r="D10" s="4" t="s">
        <v>15</v>
      </c>
      <c r="E10" s="4" t="s">
        <v>21</v>
      </c>
      <c r="F10" s="4" t="s">
        <v>17</v>
      </c>
      <c r="G10" s="3">
        <v>23520</v>
      </c>
      <c r="J10" s="16" t="s">
        <v>100</v>
      </c>
    </row>
    <row r="11" spans="2:15" x14ac:dyDescent="0.6">
      <c r="B11" s="4" t="s">
        <v>11</v>
      </c>
      <c r="C11" s="4" t="s">
        <v>12</v>
      </c>
      <c r="D11" s="4" t="s">
        <v>13</v>
      </c>
      <c r="E11" s="4" t="s">
        <v>14</v>
      </c>
      <c r="F11" s="4" t="s">
        <v>22</v>
      </c>
      <c r="G11" s="3">
        <v>58600</v>
      </c>
      <c r="J11" s="5" t="s">
        <v>35</v>
      </c>
      <c r="K11" s="11" t="s">
        <v>99</v>
      </c>
    </row>
    <row r="12" spans="2:15" x14ac:dyDescent="0.6">
      <c r="B12" s="4" t="s">
        <v>11</v>
      </c>
      <c r="C12" s="4" t="s">
        <v>12</v>
      </c>
      <c r="D12" s="4" t="s">
        <v>13</v>
      </c>
      <c r="E12" s="4" t="s">
        <v>14</v>
      </c>
      <c r="F12" s="4" t="s">
        <v>22</v>
      </c>
      <c r="G12" s="3">
        <v>117840</v>
      </c>
      <c r="J12" s="4" t="s">
        <v>11</v>
      </c>
      <c r="K12" s="3">
        <f t="array" ref="K12">LARGE(($B$4:$B$42=J12)*($D$4:$D$42="일반의료비")*$G$4:$G$42,1)</f>
        <v>612700</v>
      </c>
    </row>
    <row r="13" spans="2:15" x14ac:dyDescent="0.6">
      <c r="B13" s="4" t="s">
        <v>40</v>
      </c>
      <c r="C13" s="4" t="s">
        <v>41</v>
      </c>
      <c r="D13" s="4" t="s">
        <v>23</v>
      </c>
      <c r="E13" s="4" t="s">
        <v>24</v>
      </c>
      <c r="F13" s="4" t="s">
        <v>42</v>
      </c>
      <c r="G13" s="3">
        <v>220000</v>
      </c>
      <c r="J13" s="4" t="s">
        <v>40</v>
      </c>
      <c r="K13" s="3">
        <f t="array" ref="K13">LARGE(($B$4:$B$42=J13)*($D$4:$D$42="일반의료비")*$G$4:$G$42,1)</f>
        <v>107190</v>
      </c>
    </row>
    <row r="14" spans="2:15" x14ac:dyDescent="0.6">
      <c r="B14" s="4" t="s">
        <v>40</v>
      </c>
      <c r="C14" s="4" t="s">
        <v>41</v>
      </c>
      <c r="D14" s="4" t="s">
        <v>13</v>
      </c>
      <c r="E14" s="4" t="s">
        <v>14</v>
      </c>
      <c r="F14" s="4" t="s">
        <v>34</v>
      </c>
      <c r="G14" s="3">
        <v>44700</v>
      </c>
      <c r="J14" s="4" t="s">
        <v>25</v>
      </c>
      <c r="K14" s="3">
        <f t="array" ref="K14">LARGE(($B$4:$B$42=J14)*($D$4:$D$42="일반의료비")*$G$4:$G$42,1)</f>
        <v>360600</v>
      </c>
    </row>
    <row r="15" spans="2:15" x14ac:dyDescent="0.6">
      <c r="B15" s="4" t="s">
        <v>40</v>
      </c>
      <c r="C15" s="4" t="s">
        <v>41</v>
      </c>
      <c r="D15" s="4" t="s">
        <v>13</v>
      </c>
      <c r="E15" s="4" t="s">
        <v>14</v>
      </c>
      <c r="F15" s="4" t="s">
        <v>34</v>
      </c>
      <c r="G15" s="3">
        <v>88400</v>
      </c>
      <c r="J15" s="4" t="s">
        <v>27</v>
      </c>
      <c r="K15" s="3">
        <f t="array" ref="K15">LARGE(($B$4:$B$42=J15)*($D$4:$D$42="일반의료비")*$G$4:$G$42,1)</f>
        <v>81970</v>
      </c>
    </row>
    <row r="16" spans="2:15" x14ac:dyDescent="0.6">
      <c r="B16" s="4" t="s">
        <v>40</v>
      </c>
      <c r="C16" s="4" t="s">
        <v>41</v>
      </c>
      <c r="D16" s="4" t="s">
        <v>13</v>
      </c>
      <c r="E16" s="4" t="s">
        <v>14</v>
      </c>
      <c r="F16" s="4" t="s">
        <v>22</v>
      </c>
      <c r="G16" s="3">
        <v>107190</v>
      </c>
      <c r="J16" s="4" t="s">
        <v>31</v>
      </c>
      <c r="K16" s="3">
        <f t="array" ref="K16">LARGE(($B$4:$B$42=J16)*($D$4:$D$42="일반의료비")*$G$4:$G$42,1)</f>
        <v>103400</v>
      </c>
    </row>
    <row r="17" spans="2:13" x14ac:dyDescent="0.6">
      <c r="B17" s="4" t="s">
        <v>25</v>
      </c>
      <c r="C17" s="4" t="s">
        <v>26</v>
      </c>
      <c r="D17" s="4" t="s">
        <v>13</v>
      </c>
      <c r="E17" s="4" t="s">
        <v>14</v>
      </c>
      <c r="F17" s="4" t="s">
        <v>22</v>
      </c>
      <c r="G17" s="3">
        <v>360600</v>
      </c>
    </row>
    <row r="18" spans="2:13" x14ac:dyDescent="0.6">
      <c r="B18" s="4" t="s">
        <v>25</v>
      </c>
      <c r="C18" s="4" t="s">
        <v>26</v>
      </c>
      <c r="D18" s="4" t="s">
        <v>18</v>
      </c>
      <c r="E18" s="4" t="s">
        <v>19</v>
      </c>
      <c r="F18" s="4" t="s">
        <v>20</v>
      </c>
      <c r="G18" s="3">
        <v>145000</v>
      </c>
      <c r="J18" s="16" t="s">
        <v>140</v>
      </c>
    </row>
    <row r="19" spans="2:13" x14ac:dyDescent="0.6">
      <c r="B19" s="4" t="s">
        <v>25</v>
      </c>
      <c r="C19" s="4" t="s">
        <v>26</v>
      </c>
      <c r="D19" s="4" t="s">
        <v>18</v>
      </c>
      <c r="E19" s="4" t="s">
        <v>19</v>
      </c>
      <c r="F19" s="4" t="s">
        <v>20</v>
      </c>
      <c r="G19" s="3">
        <v>231000</v>
      </c>
      <c r="J19" s="5" t="s">
        <v>35</v>
      </c>
      <c r="K19" s="11" t="s">
        <v>138</v>
      </c>
    </row>
    <row r="20" spans="2:13" x14ac:dyDescent="0.6">
      <c r="B20" s="4" t="s">
        <v>25</v>
      </c>
      <c r="C20" s="4" t="s">
        <v>26</v>
      </c>
      <c r="D20" s="4" t="s">
        <v>13</v>
      </c>
      <c r="E20" s="4" t="s">
        <v>14</v>
      </c>
      <c r="F20" s="4" t="s">
        <v>22</v>
      </c>
      <c r="G20" s="3">
        <v>50620</v>
      </c>
      <c r="J20" s="4" t="s">
        <v>11</v>
      </c>
      <c r="K20" s="3">
        <f t="array" ref="K20">AVERAGE(LARGE(($B$4:$B$42=J20)*$G$4:$G$42,{1,2,3,4}))</f>
        <v>751382.5</v>
      </c>
    </row>
    <row r="21" spans="2:13" x14ac:dyDescent="0.6">
      <c r="B21" s="4" t="s">
        <v>27</v>
      </c>
      <c r="C21" s="4" t="s">
        <v>28</v>
      </c>
      <c r="D21" s="4" t="s">
        <v>29</v>
      </c>
      <c r="E21" s="4" t="s">
        <v>16</v>
      </c>
      <c r="F21" s="4" t="s">
        <v>30</v>
      </c>
      <c r="G21" s="3">
        <v>46360</v>
      </c>
      <c r="J21" s="4" t="s">
        <v>40</v>
      </c>
      <c r="K21" s="3">
        <f t="array" ref="K21">AVERAGE(LARGE(($B$4:$B$42=J21)*$G$4:$G$42,{1,2,3,4}))</f>
        <v>115072.5</v>
      </c>
    </row>
    <row r="22" spans="2:13" x14ac:dyDescent="0.6">
      <c r="B22" s="4" t="s">
        <v>27</v>
      </c>
      <c r="C22" s="4" t="s">
        <v>28</v>
      </c>
      <c r="D22" s="4" t="s">
        <v>29</v>
      </c>
      <c r="E22" s="4" t="s">
        <v>16</v>
      </c>
      <c r="F22" s="4" t="s">
        <v>30</v>
      </c>
      <c r="G22" s="3">
        <v>143040</v>
      </c>
      <c r="J22" s="4" t="s">
        <v>25</v>
      </c>
      <c r="K22" s="3">
        <f t="array" ref="K22">AVERAGE(LARGE(($B$4:$B$42=J22)*$G$4:$G$42,{1,2,3,4}))</f>
        <v>196805</v>
      </c>
    </row>
    <row r="23" spans="2:13" x14ac:dyDescent="0.6">
      <c r="B23" s="4" t="s">
        <v>27</v>
      </c>
      <c r="C23" s="4" t="s">
        <v>28</v>
      </c>
      <c r="D23" s="4" t="s">
        <v>29</v>
      </c>
      <c r="E23" s="4" t="s">
        <v>19</v>
      </c>
      <c r="F23" s="4" t="s">
        <v>30</v>
      </c>
      <c r="G23" s="3">
        <v>138660</v>
      </c>
      <c r="J23" s="4" t="s">
        <v>27</v>
      </c>
      <c r="K23" s="3">
        <f t="array" ref="K23">AVERAGE(LARGE(($B$4:$B$42=J23)*$G$4:$G$42,{1,2,3,4}))</f>
        <v>150730</v>
      </c>
    </row>
    <row r="24" spans="2:13" x14ac:dyDescent="0.6">
      <c r="B24" s="4" t="s">
        <v>27</v>
      </c>
      <c r="C24" s="4" t="s">
        <v>28</v>
      </c>
      <c r="D24" s="4" t="s">
        <v>29</v>
      </c>
      <c r="E24" s="4" t="s">
        <v>19</v>
      </c>
      <c r="F24" s="4" t="s">
        <v>30</v>
      </c>
      <c r="G24" s="3">
        <v>239250</v>
      </c>
      <c r="J24" s="4" t="s">
        <v>31</v>
      </c>
      <c r="K24" s="3">
        <f t="array" ref="K24">AVERAGE(LARGE(($B$4:$B$42=J24)*$G$4:$G$42,{1,2,3,4}))</f>
        <v>6854277.5</v>
      </c>
    </row>
    <row r="25" spans="2:13" x14ac:dyDescent="0.6">
      <c r="B25" s="4" t="s">
        <v>27</v>
      </c>
      <c r="C25" s="4" t="s">
        <v>28</v>
      </c>
      <c r="D25" s="4" t="s">
        <v>29</v>
      </c>
      <c r="E25" s="4" t="s">
        <v>21</v>
      </c>
      <c r="F25" s="4" t="s">
        <v>30</v>
      </c>
      <c r="G25" s="3">
        <v>4000</v>
      </c>
    </row>
    <row r="26" spans="2:13" x14ac:dyDescent="0.6">
      <c r="B26" s="4" t="s">
        <v>27</v>
      </c>
      <c r="C26" s="4" t="s">
        <v>28</v>
      </c>
      <c r="D26" s="4" t="s">
        <v>13</v>
      </c>
      <c r="E26" s="4" t="s">
        <v>14</v>
      </c>
      <c r="F26" s="4" t="s">
        <v>22</v>
      </c>
      <c r="G26" s="3">
        <v>81970</v>
      </c>
      <c r="J26" s="16" t="s">
        <v>153</v>
      </c>
    </row>
    <row r="27" spans="2:13" x14ac:dyDescent="0.6">
      <c r="B27" s="4" t="s">
        <v>31</v>
      </c>
      <c r="C27" s="4" t="s">
        <v>32</v>
      </c>
      <c r="D27" s="4" t="s">
        <v>15</v>
      </c>
      <c r="E27" s="4" t="s">
        <v>16</v>
      </c>
      <c r="F27" s="4" t="s">
        <v>33</v>
      </c>
      <c r="G27" s="3">
        <v>15000</v>
      </c>
      <c r="J27" s="5" t="s">
        <v>36</v>
      </c>
      <c r="K27" s="84" t="s">
        <v>308</v>
      </c>
      <c r="L27" s="84"/>
      <c r="M27" s="84"/>
    </row>
    <row r="28" spans="2:13" x14ac:dyDescent="0.6">
      <c r="B28" s="4" t="s">
        <v>31</v>
      </c>
      <c r="C28" s="4" t="s">
        <v>32</v>
      </c>
      <c r="D28" s="4" t="s">
        <v>15</v>
      </c>
      <c r="E28" s="4" t="s">
        <v>16</v>
      </c>
      <c r="F28" s="4" t="s">
        <v>17</v>
      </c>
      <c r="G28" s="3">
        <v>111980</v>
      </c>
      <c r="J28" s="4" t="s">
        <v>13</v>
      </c>
      <c r="K28" s="64" t="str">
        <f t="array" ref="K28">REPT("♣",COUNT(IF($D$4:$D$42=J28,1)))</f>
        <v>♣♣♣♣♣♣♣♣♣♣♣</v>
      </c>
      <c r="L28" s="65"/>
      <c r="M28" s="66"/>
    </row>
    <row r="29" spans="2:13" x14ac:dyDescent="0.6">
      <c r="B29" s="4" t="s">
        <v>31</v>
      </c>
      <c r="C29" s="4" t="s">
        <v>32</v>
      </c>
      <c r="D29" s="4" t="s">
        <v>15</v>
      </c>
      <c r="E29" s="4" t="s">
        <v>16</v>
      </c>
      <c r="F29" s="4" t="s">
        <v>17</v>
      </c>
      <c r="G29" s="3">
        <v>213200</v>
      </c>
      <c r="J29" s="4" t="s">
        <v>15</v>
      </c>
      <c r="K29" s="64" t="str">
        <f t="array" ref="K29">REPT("♣",COUNT(IF($D$4:$D$42=J29,1)))</f>
        <v>♣♣♣♣♣♣♣♣♣♣♣♣♣♣</v>
      </c>
      <c r="L29" s="65"/>
      <c r="M29" s="66"/>
    </row>
    <row r="30" spans="2:13" x14ac:dyDescent="0.6">
      <c r="B30" s="4" t="s">
        <v>31</v>
      </c>
      <c r="C30" s="4" t="s">
        <v>32</v>
      </c>
      <c r="D30" s="4" t="s">
        <v>23</v>
      </c>
      <c r="E30" s="4" t="s">
        <v>24</v>
      </c>
      <c r="F30" s="4" t="s">
        <v>42</v>
      </c>
      <c r="G30" s="3">
        <v>110000</v>
      </c>
      <c r="J30" s="4" t="s">
        <v>18</v>
      </c>
      <c r="K30" s="64" t="str">
        <f t="array" ref="K30">REPT("♣",COUNT(IF($D$4:$D$42=J30,1)))</f>
        <v>♣♣♣♣♣</v>
      </c>
      <c r="L30" s="65"/>
      <c r="M30" s="66"/>
    </row>
    <row r="31" spans="2:13" x14ac:dyDescent="0.6">
      <c r="B31" s="4" t="s">
        <v>31</v>
      </c>
      <c r="C31" s="4" t="s">
        <v>32</v>
      </c>
      <c r="D31" s="4" t="s">
        <v>23</v>
      </c>
      <c r="E31" s="4" t="s">
        <v>24</v>
      </c>
      <c r="F31" s="4" t="s">
        <v>42</v>
      </c>
      <c r="G31" s="3">
        <v>240000</v>
      </c>
      <c r="J31" s="4" t="s">
        <v>23</v>
      </c>
      <c r="K31" s="64" t="str">
        <f t="array" ref="K31">REPT("♣",COUNT(IF($D$4:$D$42=J31,1)))</f>
        <v>♣♣♣♣</v>
      </c>
      <c r="L31" s="65"/>
      <c r="M31" s="66"/>
    </row>
    <row r="32" spans="2:13" x14ac:dyDescent="0.6">
      <c r="B32" s="4" t="s">
        <v>31</v>
      </c>
      <c r="C32" s="4" t="s">
        <v>32</v>
      </c>
      <c r="D32" s="4" t="s">
        <v>23</v>
      </c>
      <c r="E32" s="4" t="s">
        <v>24</v>
      </c>
      <c r="F32" s="4" t="s">
        <v>42</v>
      </c>
      <c r="G32" s="3">
        <v>600000</v>
      </c>
      <c r="J32" s="4" t="s">
        <v>29</v>
      </c>
      <c r="K32" s="64" t="str">
        <f t="array" ref="K32">REPT("♣",COUNT(IF($D$4:$D$42=J32,1)))</f>
        <v>♣♣♣♣♣</v>
      </c>
      <c r="L32" s="65"/>
      <c r="M32" s="66"/>
    </row>
    <row r="33" spans="2:15" x14ac:dyDescent="0.6">
      <c r="B33" s="4" t="s">
        <v>31</v>
      </c>
      <c r="C33" s="4" t="s">
        <v>32</v>
      </c>
      <c r="D33" s="4" t="s">
        <v>18</v>
      </c>
      <c r="E33" s="4" t="s">
        <v>19</v>
      </c>
      <c r="F33" s="4" t="s">
        <v>20</v>
      </c>
      <c r="G33" s="3">
        <v>62340</v>
      </c>
    </row>
    <row r="34" spans="2:15" x14ac:dyDescent="0.6">
      <c r="B34" s="4" t="s">
        <v>31</v>
      </c>
      <c r="C34" s="4" t="s">
        <v>32</v>
      </c>
      <c r="D34" s="4" t="s">
        <v>18</v>
      </c>
      <c r="E34" s="4" t="s">
        <v>19</v>
      </c>
      <c r="F34" s="4" t="s">
        <v>20</v>
      </c>
      <c r="G34" s="3">
        <v>213020</v>
      </c>
      <c r="J34" t="s">
        <v>141</v>
      </c>
    </row>
    <row r="35" spans="2:15" x14ac:dyDescent="0.6">
      <c r="B35" s="4" t="s">
        <v>31</v>
      </c>
      <c r="C35" s="4" t="s">
        <v>32</v>
      </c>
      <c r="D35" s="4" t="s">
        <v>15</v>
      </c>
      <c r="E35" s="4" t="s">
        <v>19</v>
      </c>
      <c r="F35" s="4" t="s">
        <v>17</v>
      </c>
      <c r="G35" s="3">
        <v>1925602</v>
      </c>
      <c r="J35" s="5" t="s">
        <v>35</v>
      </c>
      <c r="K35" s="15" t="s">
        <v>93</v>
      </c>
      <c r="L35" s="15" t="s">
        <v>94</v>
      </c>
      <c r="M35" s="15" t="s">
        <v>95</v>
      </c>
      <c r="N35" s="15" t="s">
        <v>96</v>
      </c>
      <c r="O35" s="15" t="s">
        <v>97</v>
      </c>
    </row>
    <row r="36" spans="2:15" x14ac:dyDescent="0.6">
      <c r="B36" s="4" t="s">
        <v>31</v>
      </c>
      <c r="C36" s="4" t="s">
        <v>32</v>
      </c>
      <c r="D36" s="4" t="s">
        <v>15</v>
      </c>
      <c r="E36" s="4" t="s">
        <v>19</v>
      </c>
      <c r="F36" s="4" t="s">
        <v>17</v>
      </c>
      <c r="G36" s="3">
        <v>2638488</v>
      </c>
      <c r="J36" s="4" t="s">
        <v>11</v>
      </c>
      <c r="K36" s="7" t="str">
        <f t="array" ref="K36">IFERROR(_xlfn.RANK.EQ(MAX(IF(($B$4:$B$42=$J36)*(LEFT($D$4:$D$42,2)=K$35),$G$4:$G$42)),$G$4:$G$42,0)&amp;"위","없음")</f>
        <v>6위</v>
      </c>
      <c r="L36" s="7" t="str">
        <f t="array" ref="L36">IFERROR(_xlfn.RANK.EQ(MAX(IF(($B$4:$B$42=$J36)*(LEFT($D$4:$D$42,2)=L$35),$G$4:$G$42)),$G$4:$G$42,0)&amp;"위","없음")</f>
        <v>5위</v>
      </c>
      <c r="M36" s="7" t="str">
        <f t="array" ref="M36">IFERROR(_xlfn.RANK.EQ(MAX(IF(($B$4:$B$42=$J36)*(LEFT($D$4:$D$42,2)=M$35),$G$4:$G$42)),$G$4:$G$42,0)&amp;"위","없음")</f>
        <v>39위</v>
      </c>
      <c r="N36" s="7" t="str">
        <f t="array" ref="N36">IFERROR(_xlfn.RANK.EQ(MAX(IF(($B$4:$B$42=$J36)*(LEFT($D$4:$D$42,2)=N$35),$G$4:$G$42)),$G$4:$G$42,0)&amp;"위","없음")</f>
        <v>없음</v>
      </c>
      <c r="O36" s="7" t="str">
        <f t="array" ref="O36">IFERROR(_xlfn.RANK.EQ(MAX(IF(($B$4:$B$42=$J36)*(LEFT($D$4:$D$42,2)=O$35),$G$4:$G$42)),$G$4:$G$42,0)&amp;"위","없음")</f>
        <v>없음</v>
      </c>
    </row>
    <row r="37" spans="2:15" x14ac:dyDescent="0.6">
      <c r="B37" s="4" t="s">
        <v>31</v>
      </c>
      <c r="C37" s="4" t="s">
        <v>32</v>
      </c>
      <c r="D37" s="4" t="s">
        <v>15</v>
      </c>
      <c r="E37" s="4" t="s">
        <v>19</v>
      </c>
      <c r="F37" s="4" t="s">
        <v>33</v>
      </c>
      <c r="G37" s="3">
        <v>10725504</v>
      </c>
      <c r="J37" s="4" t="s">
        <v>40</v>
      </c>
      <c r="K37" s="7" t="str">
        <f t="array" ref="K37">IFERROR(_xlfn.RANK.EQ(MAX(IF(($B$4:$B$42=$J37)*(LEFT($D$4:$D$42,2)=K$35),$G$4:$G$42)),$G$4:$G$42,0)&amp;"위","없음")</f>
        <v>22위</v>
      </c>
      <c r="L37" s="7" t="str">
        <f t="array" ref="L37">IFERROR(_xlfn.RANK.EQ(MAX(IF(($B$4:$B$42=$J37)*(LEFT($D$4:$D$42,2)=L$35),$G$4:$G$42)),$G$4:$G$42,0)&amp;"위","없음")</f>
        <v>없음</v>
      </c>
      <c r="M37" s="7" t="str">
        <f t="array" ref="M37">IFERROR(_xlfn.RANK.EQ(MAX(IF(($B$4:$B$42=$J37)*(LEFT($D$4:$D$42,2)=M$35),$G$4:$G$42)),$G$4:$G$42,0)&amp;"위","없음")</f>
        <v>없음</v>
      </c>
      <c r="N37" s="7" t="str">
        <f t="array" ref="N37">IFERROR(_xlfn.RANK.EQ(MAX(IF(($B$4:$B$42=$J37)*(LEFT($D$4:$D$42,2)=N$35),$G$4:$G$42)),$G$4:$G$42,0)&amp;"위","없음")</f>
        <v>13위</v>
      </c>
      <c r="O37" s="7" t="str">
        <f t="array" ref="O37">IFERROR(_xlfn.RANK.EQ(MAX(IF(($B$4:$B$42=$J37)*(LEFT($D$4:$D$42,2)=O$35),$G$4:$G$42)),$G$4:$G$42,0)&amp;"위","없음")</f>
        <v>없음</v>
      </c>
    </row>
    <row r="38" spans="2:15" x14ac:dyDescent="0.6">
      <c r="B38" s="4" t="s">
        <v>31</v>
      </c>
      <c r="C38" s="4" t="s">
        <v>32</v>
      </c>
      <c r="D38" s="4" t="s">
        <v>15</v>
      </c>
      <c r="E38" s="4" t="s">
        <v>19</v>
      </c>
      <c r="F38" s="4" t="s">
        <v>33</v>
      </c>
      <c r="G38" s="3">
        <v>12127516</v>
      </c>
      <c r="J38" s="4" t="s">
        <v>25</v>
      </c>
      <c r="K38" s="7" t="str">
        <f t="array" ref="K38">IFERROR(_xlfn.RANK.EQ(MAX(IF(($B$4:$B$42=$J38)*(LEFT($D$4:$D$42,2)=K$35),$G$4:$G$42)),$G$4:$G$42,0)&amp;"위","없음")</f>
        <v>9위</v>
      </c>
      <c r="L38" s="7" t="str">
        <f t="array" ref="L38">IFERROR(_xlfn.RANK.EQ(MAX(IF(($B$4:$B$42=$J38)*(LEFT($D$4:$D$42,2)=L$35),$G$4:$G$42)),$G$4:$G$42,0)&amp;"위","없음")</f>
        <v>없음</v>
      </c>
      <c r="M38" s="7" t="str">
        <f t="array" ref="M38">IFERROR(_xlfn.RANK.EQ(MAX(IF(($B$4:$B$42=$J38)*(LEFT($D$4:$D$42,2)=M$35),$G$4:$G$42)),$G$4:$G$42,0)&amp;"위","없음")</f>
        <v>12위</v>
      </c>
      <c r="N38" s="7" t="str">
        <f t="array" ref="N38">IFERROR(_xlfn.RANK.EQ(MAX(IF(($B$4:$B$42=$J38)*(LEFT($D$4:$D$42,2)=N$35),$G$4:$G$42)),$G$4:$G$42,0)&amp;"위","없음")</f>
        <v>없음</v>
      </c>
      <c r="O38" s="7" t="str">
        <f t="array" ref="O38">IFERROR(_xlfn.RANK.EQ(MAX(IF(($B$4:$B$42=$J38)*(LEFT($D$4:$D$42,2)=O$35),$G$4:$G$42)),$G$4:$G$42,0)&amp;"위","없음")</f>
        <v>없음</v>
      </c>
    </row>
    <row r="39" spans="2:15" x14ac:dyDescent="0.6">
      <c r="B39" s="4" t="s">
        <v>31</v>
      </c>
      <c r="C39" s="4" t="s">
        <v>32</v>
      </c>
      <c r="D39" s="4" t="s">
        <v>15</v>
      </c>
      <c r="E39" s="4" t="s">
        <v>21</v>
      </c>
      <c r="F39" s="4" t="s">
        <v>33</v>
      </c>
      <c r="G39" s="3">
        <v>8000</v>
      </c>
      <c r="J39" s="4" t="s">
        <v>27</v>
      </c>
      <c r="K39" s="7" t="str">
        <f t="array" ref="K39">IFERROR(_xlfn.RANK.EQ(MAX(IF(($B$4:$B$42=$J39)*(LEFT($D$4:$D$42,2)=K$35),$G$4:$G$42)),$G$4:$G$42,0)&amp;"위","없음")</f>
        <v>25위</v>
      </c>
      <c r="L39" s="7" t="str">
        <f t="array" ref="L39">IFERROR(_xlfn.RANK.EQ(MAX(IF(($B$4:$B$42=$J39)*(LEFT($D$4:$D$42,2)=L$35),$G$4:$G$42)),$G$4:$G$42,0)&amp;"위","없음")</f>
        <v>없음</v>
      </c>
      <c r="M39" s="7" t="str">
        <f t="array" ref="M39">IFERROR(_xlfn.RANK.EQ(MAX(IF(($B$4:$B$42=$J39)*(LEFT($D$4:$D$42,2)=M$35),$G$4:$G$42)),$G$4:$G$42,0)&amp;"위","없음")</f>
        <v>없음</v>
      </c>
      <c r="N39" s="7" t="str">
        <f t="array" ref="N39">IFERROR(_xlfn.RANK.EQ(MAX(IF(($B$4:$B$42=$J39)*(LEFT($D$4:$D$42,2)=N$35),$G$4:$G$42)),$G$4:$G$42,0)&amp;"위","없음")</f>
        <v>없음</v>
      </c>
      <c r="O39" s="7" t="str">
        <f t="array" ref="O39">IFERROR(_xlfn.RANK.EQ(MAX(IF(($B$4:$B$42=$J39)*(LEFT($D$4:$D$42,2)=O$35),$G$4:$G$42)),$G$4:$G$42,0)&amp;"위","없음")</f>
        <v>11위</v>
      </c>
    </row>
    <row r="40" spans="2:15" x14ac:dyDescent="0.6">
      <c r="B40" s="4" t="s">
        <v>31</v>
      </c>
      <c r="C40" s="4" t="s">
        <v>32</v>
      </c>
      <c r="D40" s="4" t="s">
        <v>15</v>
      </c>
      <c r="E40" s="4" t="s">
        <v>21</v>
      </c>
      <c r="F40" s="4" t="s">
        <v>33</v>
      </c>
      <c r="G40" s="3">
        <v>60100</v>
      </c>
      <c r="J40" s="4" t="s">
        <v>31</v>
      </c>
      <c r="K40" s="7" t="str">
        <f t="array" ref="K40">IFERROR(_xlfn.RANK.EQ(MAX(IF(($B$4:$B$42=$J40)*(LEFT($D$4:$D$42,2)=K$35),$G$4:$G$42)),$G$4:$G$42,0)&amp;"위","없음")</f>
        <v>23위</v>
      </c>
      <c r="L40" s="7" t="str">
        <f t="array" ref="L40">IFERROR(_xlfn.RANK.EQ(MAX(IF(($B$4:$B$42=$J40)*(LEFT($D$4:$D$42,2)=L$35),$G$4:$G$42)),$G$4:$G$42,0)&amp;"위","없음")</f>
        <v>1위</v>
      </c>
      <c r="M40" s="7" t="str">
        <f t="array" ref="M40">IFERROR(_xlfn.RANK.EQ(MAX(IF(($B$4:$B$42=$J40)*(LEFT($D$4:$D$42,2)=M$35),$G$4:$G$42)),$G$4:$G$42,0)&amp;"위","없음")</f>
        <v>15위</v>
      </c>
      <c r="N40" s="7" t="str">
        <f t="array" ref="N40">IFERROR(_xlfn.RANK.EQ(MAX(IF(($B$4:$B$42=$J40)*(LEFT($D$4:$D$42,2)=N$35),$G$4:$G$42)),$G$4:$G$42,0)&amp;"위","없음")</f>
        <v>7위</v>
      </c>
      <c r="O40" s="7" t="str">
        <f t="array" ref="O40">IFERROR(_xlfn.RANK.EQ(MAX(IF(($B$4:$B$42=$J40)*(LEFT($D$4:$D$42,2)=O$35),$G$4:$G$42)),$G$4:$G$42,0)&amp;"위","없음")</f>
        <v>없음</v>
      </c>
    </row>
    <row r="41" spans="2:15" x14ac:dyDescent="0.6">
      <c r="B41" s="4" t="s">
        <v>31</v>
      </c>
      <c r="C41" s="4" t="s">
        <v>32</v>
      </c>
      <c r="D41" s="4" t="s">
        <v>13</v>
      </c>
      <c r="E41" s="4" t="s">
        <v>14</v>
      </c>
      <c r="F41" s="4" t="s">
        <v>34</v>
      </c>
      <c r="G41" s="3">
        <v>59400</v>
      </c>
    </row>
    <row r="42" spans="2:15" x14ac:dyDescent="0.6">
      <c r="B42" s="4" t="s">
        <v>31</v>
      </c>
      <c r="C42" s="4" t="s">
        <v>32</v>
      </c>
      <c r="D42" s="4" t="s">
        <v>13</v>
      </c>
      <c r="E42" s="4" t="s">
        <v>14</v>
      </c>
      <c r="F42" s="4" t="s">
        <v>34</v>
      </c>
      <c r="G42" s="3">
        <v>103400</v>
      </c>
    </row>
  </sheetData>
  <mergeCells count="1">
    <mergeCell ref="K27:M27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B2:O42"/>
  <sheetViews>
    <sheetView topLeftCell="A19" workbookViewId="0">
      <selection activeCell="K36" sqref="K36"/>
    </sheetView>
  </sheetViews>
  <sheetFormatPr defaultRowHeight="16.899999999999999" x14ac:dyDescent="0.6"/>
  <cols>
    <col min="1" max="1" width="2.5625" customWidth="1"/>
    <col min="4" max="4" width="10.0625" bestFit="1" customWidth="1"/>
    <col min="5" max="5" width="12" bestFit="1" customWidth="1"/>
    <col min="6" max="6" width="10.0625" bestFit="1" customWidth="1"/>
    <col min="7" max="7" width="11.3125" bestFit="1" customWidth="1"/>
    <col min="8" max="9" width="2.625" customWidth="1"/>
    <col min="10" max="10" width="13.4375" customWidth="1"/>
    <col min="11" max="15" width="9.875" customWidth="1"/>
  </cols>
  <sheetData>
    <row r="2" spans="2:15" x14ac:dyDescent="0.6">
      <c r="B2" t="s">
        <v>57</v>
      </c>
      <c r="J2" t="s">
        <v>98</v>
      </c>
    </row>
    <row r="3" spans="2:15" x14ac:dyDescent="0.6">
      <c r="B3" s="5" t="s">
        <v>35</v>
      </c>
      <c r="C3" s="5" t="s">
        <v>10</v>
      </c>
      <c r="D3" s="5" t="s">
        <v>36</v>
      </c>
      <c r="E3" s="5" t="s">
        <v>37</v>
      </c>
      <c r="F3" s="5" t="s">
        <v>38</v>
      </c>
      <c r="G3" s="5" t="s">
        <v>39</v>
      </c>
      <c r="J3" s="5" t="s">
        <v>35</v>
      </c>
      <c r="K3" s="15" t="s">
        <v>93</v>
      </c>
      <c r="L3" s="15" t="s">
        <v>94</v>
      </c>
      <c r="M3" s="15" t="s">
        <v>95</v>
      </c>
      <c r="N3" s="15" t="s">
        <v>96</v>
      </c>
      <c r="O3" s="15" t="s">
        <v>97</v>
      </c>
    </row>
    <row r="4" spans="2:15" x14ac:dyDescent="0.6">
      <c r="B4" s="4" t="s">
        <v>11</v>
      </c>
      <c r="C4" s="4" t="s">
        <v>12</v>
      </c>
      <c r="D4" s="4" t="s">
        <v>13</v>
      </c>
      <c r="E4" s="4" t="s">
        <v>14</v>
      </c>
      <c r="F4" s="4" t="s">
        <v>34</v>
      </c>
      <c r="G4" s="3">
        <v>612700</v>
      </c>
      <c r="J4" s="4" t="s">
        <v>11</v>
      </c>
      <c r="K4" s="7" t="str">
        <f t="array" ref="K4">IFERROR(TEXT(AVERAGE(IF(($B$4:$B$42=$J4)*(LEFT($D$4:$D$42,2)=K$3),$G$4:$G$42)),"#,##0"),"")</f>
        <v>263,047</v>
      </c>
      <c r="L4" s="7" t="str">
        <f t="array" ref="L4">IFERROR(TEXT(AVERAGE(IF(($B$4:$B$42=$J4)*(LEFT($D$4:$D$42,2)=L$3),$G$4:$G$42)),"#,##0"),"")</f>
        <v>471,502</v>
      </c>
      <c r="M4" s="7" t="str">
        <f t="array" ref="M4">IFERROR(TEXT(AVERAGE(IF(($B$4:$B$42=$J4)*(LEFT($D$4:$D$42,2)=M$3),$G$4:$G$42)),"#,##0"),"")</f>
        <v>3,000</v>
      </c>
      <c r="N4" s="7" t="str">
        <f t="array" ref="N4">IFERROR(TEXT(AVERAGE(IF(($B$4:$B$42=$J4)*(LEFT($D$4:$D$42,2)=N$3),$G$4:$G$42)),"#,##0"),"")</f>
        <v/>
      </c>
      <c r="O4" s="7" t="str">
        <f t="array" ref="O4">IFERROR(TEXT(AVERAGE(IF(($B$4:$B$42=$J4)*(LEFT($D$4:$D$42,2)=O$3),$G$4:$G$42)),"#,##0"),"")</f>
        <v/>
      </c>
    </row>
    <row r="5" spans="2:15" x14ac:dyDescent="0.6">
      <c r="B5" s="4" t="s">
        <v>11</v>
      </c>
      <c r="C5" s="4" t="s">
        <v>12</v>
      </c>
      <c r="D5" s="4" t="s">
        <v>15</v>
      </c>
      <c r="E5" s="4" t="s">
        <v>16</v>
      </c>
      <c r="F5" s="4" t="s">
        <v>17</v>
      </c>
      <c r="G5" s="3">
        <v>13000</v>
      </c>
      <c r="J5" s="4" t="s">
        <v>40</v>
      </c>
      <c r="K5" s="7" t="str">
        <f t="array" ref="K5">IFERROR(TEXT(AVERAGE(IF(($B$4:$B$42=$J5)*(LEFT($D$4:$D$42,2)=K$3),$G$4:$G$42)),"#,##0"),"")</f>
        <v>80,097</v>
      </c>
      <c r="L5" s="7" t="str">
        <f t="array" ref="L5">IFERROR(TEXT(AVERAGE(IF(($B$4:$B$42=$J5)*(LEFT($D$4:$D$42,2)=L$3),$G$4:$G$42)),"#,##0"),"")</f>
        <v/>
      </c>
      <c r="M5" s="7" t="str">
        <f t="array" ref="M5">IFERROR(TEXT(AVERAGE(IF(($B$4:$B$42=$J5)*(LEFT($D$4:$D$42,2)=M$3),$G$4:$G$42)),"#,##0"),"")</f>
        <v/>
      </c>
      <c r="N5" s="7" t="str">
        <f t="array" ref="N5">IFERROR(TEXT(AVERAGE(IF(($B$4:$B$42=$J5)*(LEFT($D$4:$D$42,2)=N$3),$G$4:$G$42)),"#,##0"),"")</f>
        <v>220,000</v>
      </c>
      <c r="O5" s="7" t="str">
        <f t="array" ref="O5">IFERROR(TEXT(AVERAGE(IF(($B$4:$B$42=$J5)*(LEFT($D$4:$D$42,2)=O$3),$G$4:$G$42)),"#,##0"),"")</f>
        <v/>
      </c>
    </row>
    <row r="6" spans="2:15" x14ac:dyDescent="0.6">
      <c r="B6" s="4" t="s">
        <v>11</v>
      </c>
      <c r="C6" s="4" t="s">
        <v>12</v>
      </c>
      <c r="D6" s="4" t="s">
        <v>15</v>
      </c>
      <c r="E6" s="4" t="s">
        <v>16</v>
      </c>
      <c r="F6" s="4" t="s">
        <v>17</v>
      </c>
      <c r="G6" s="3">
        <v>46000</v>
      </c>
      <c r="J6" s="4" t="s">
        <v>25</v>
      </c>
      <c r="K6" s="7" t="str">
        <f t="array" ref="K6">IFERROR(TEXT(AVERAGE(IF(($B$4:$B$42=$J6)*(LEFT($D$4:$D$42,2)=K$3),$G$4:$G$42)),"#,##0"),"")</f>
        <v>205,610</v>
      </c>
      <c r="L6" s="7" t="str">
        <f t="array" ref="L6">IFERROR(TEXT(AVERAGE(IF(($B$4:$B$42=$J6)*(LEFT($D$4:$D$42,2)=L$3),$G$4:$G$42)),"#,##0"),"")</f>
        <v/>
      </c>
      <c r="M6" s="7" t="str">
        <f t="array" ref="M6">IFERROR(TEXT(AVERAGE(IF(($B$4:$B$42=$J6)*(LEFT($D$4:$D$42,2)=M$3),$G$4:$G$42)),"#,##0"),"")</f>
        <v>188,000</v>
      </c>
      <c r="N6" s="7" t="str">
        <f t="array" ref="N6">IFERROR(TEXT(AVERAGE(IF(($B$4:$B$42=$J6)*(LEFT($D$4:$D$42,2)=N$3),$G$4:$G$42)),"#,##0"),"")</f>
        <v/>
      </c>
      <c r="O6" s="7" t="str">
        <f t="array" ref="O6">IFERROR(TEXT(AVERAGE(IF(($B$4:$B$42=$J6)*(LEFT($D$4:$D$42,2)=O$3),$G$4:$G$42)),"#,##0"),"")</f>
        <v/>
      </c>
    </row>
    <row r="7" spans="2:15" x14ac:dyDescent="0.6">
      <c r="B7" s="4" t="s">
        <v>11</v>
      </c>
      <c r="C7" s="4" t="s">
        <v>12</v>
      </c>
      <c r="D7" s="4" t="s">
        <v>18</v>
      </c>
      <c r="E7" s="4" t="s">
        <v>19</v>
      </c>
      <c r="F7" s="4" t="s">
        <v>20</v>
      </c>
      <c r="G7" s="3">
        <v>3000</v>
      </c>
      <c r="J7" s="4" t="s">
        <v>27</v>
      </c>
      <c r="K7" s="7" t="str">
        <f t="array" ref="K7">IFERROR(TEXT(AVERAGE(IF(($B$4:$B$42=$J7)*(LEFT($D$4:$D$42,2)=K$3),$G$4:$G$42)),"#,##0"),"")</f>
        <v>81,970</v>
      </c>
      <c r="L7" s="7" t="str">
        <f t="array" ref="L7">IFERROR(TEXT(AVERAGE(IF(($B$4:$B$42=$J7)*(LEFT($D$4:$D$42,2)=L$3),$G$4:$G$42)),"#,##0"),"")</f>
        <v/>
      </c>
      <c r="M7" s="7" t="str">
        <f t="array" ref="M7">IFERROR(TEXT(AVERAGE(IF(($B$4:$B$42=$J7)*(LEFT($D$4:$D$42,2)=M$3),$G$4:$G$42)),"#,##0"),"")</f>
        <v/>
      </c>
      <c r="N7" s="7" t="str">
        <f t="array" ref="N7">IFERROR(TEXT(AVERAGE(IF(($B$4:$B$42=$J7)*(LEFT($D$4:$D$42,2)=N$3),$G$4:$G$42)),"#,##0"),"")</f>
        <v/>
      </c>
      <c r="O7" s="7" t="str">
        <f t="array" ref="O7">IFERROR(TEXT(AVERAGE(IF(($B$4:$B$42=$J7)*(LEFT($D$4:$D$42,2)=O$3),$G$4:$G$42)),"#,##0"),"")</f>
        <v>114,262</v>
      </c>
    </row>
    <row r="8" spans="2:15" x14ac:dyDescent="0.6">
      <c r="B8" s="4" t="s">
        <v>11</v>
      </c>
      <c r="C8" s="4" t="s">
        <v>12</v>
      </c>
      <c r="D8" s="4" t="s">
        <v>15</v>
      </c>
      <c r="E8" s="4" t="s">
        <v>19</v>
      </c>
      <c r="F8" s="4" t="s">
        <v>17</v>
      </c>
      <c r="G8" s="3">
        <v>536790</v>
      </c>
      <c r="J8" s="4" t="s">
        <v>31</v>
      </c>
      <c r="K8" s="7" t="str">
        <f t="array" ref="K8">IFERROR(TEXT(AVERAGE(IF(($B$4:$B$42=$J8)*(LEFT($D$4:$D$42,2)=K$3),$G$4:$G$42)),"#,##0"),"")</f>
        <v>81,400</v>
      </c>
      <c r="L8" s="7" t="str">
        <f t="array" ref="L8">IFERROR(TEXT(AVERAGE(IF(($B$4:$B$42=$J8)*(LEFT($D$4:$D$42,2)=L$3),$G$4:$G$42)),"#,##0"),"")</f>
        <v>3,091,710</v>
      </c>
      <c r="M8" s="7" t="str">
        <f t="array" ref="M8">IFERROR(TEXT(AVERAGE(IF(($B$4:$B$42=$J8)*(LEFT($D$4:$D$42,2)=M$3),$G$4:$G$42)),"#,##0"),"")</f>
        <v>137,680</v>
      </c>
      <c r="N8" s="7" t="str">
        <f t="array" ref="N8">IFERROR(TEXT(AVERAGE(IF(($B$4:$B$42=$J8)*(LEFT($D$4:$D$42,2)=N$3),$G$4:$G$42)),"#,##0"),"")</f>
        <v>316,667</v>
      </c>
      <c r="O8" s="7" t="str">
        <f t="array" ref="O8">IFERROR(TEXT(AVERAGE(IF(($B$4:$B$42=$J8)*(LEFT($D$4:$D$42,2)=O$3),$G$4:$G$42)),"#,##0"),"")</f>
        <v/>
      </c>
    </row>
    <row r="9" spans="2:15" x14ac:dyDescent="0.6">
      <c r="B9" s="4" t="s">
        <v>11</v>
      </c>
      <c r="C9" s="4" t="s">
        <v>12</v>
      </c>
      <c r="D9" s="4" t="s">
        <v>15</v>
      </c>
      <c r="E9" s="4" t="s">
        <v>19</v>
      </c>
      <c r="F9" s="4" t="s">
        <v>17</v>
      </c>
      <c r="G9" s="3">
        <v>1738200</v>
      </c>
    </row>
    <row r="10" spans="2:15" x14ac:dyDescent="0.6">
      <c r="B10" s="4" t="s">
        <v>11</v>
      </c>
      <c r="C10" s="4" t="s">
        <v>12</v>
      </c>
      <c r="D10" s="4" t="s">
        <v>15</v>
      </c>
      <c r="E10" s="4" t="s">
        <v>21</v>
      </c>
      <c r="F10" s="4" t="s">
        <v>17</v>
      </c>
      <c r="G10" s="3">
        <v>23520</v>
      </c>
      <c r="J10" s="16" t="s">
        <v>100</v>
      </c>
    </row>
    <row r="11" spans="2:15" x14ac:dyDescent="0.6">
      <c r="B11" s="4" t="s">
        <v>11</v>
      </c>
      <c r="C11" s="4" t="s">
        <v>12</v>
      </c>
      <c r="D11" s="4" t="s">
        <v>13</v>
      </c>
      <c r="E11" s="4" t="s">
        <v>14</v>
      </c>
      <c r="F11" s="4" t="s">
        <v>22</v>
      </c>
      <c r="G11" s="3">
        <v>58600</v>
      </c>
      <c r="J11" s="5" t="s">
        <v>35</v>
      </c>
      <c r="K11" s="11" t="s">
        <v>99</v>
      </c>
    </row>
    <row r="12" spans="2:15" x14ac:dyDescent="0.6">
      <c r="B12" s="4" t="s">
        <v>11</v>
      </c>
      <c r="C12" s="4" t="s">
        <v>12</v>
      </c>
      <c r="D12" s="4" t="s">
        <v>13</v>
      </c>
      <c r="E12" s="4" t="s">
        <v>14</v>
      </c>
      <c r="F12" s="4" t="s">
        <v>22</v>
      </c>
      <c r="G12" s="3">
        <v>117840</v>
      </c>
      <c r="J12" s="4" t="s">
        <v>11</v>
      </c>
      <c r="K12" s="3">
        <f t="array" ref="K12">LARGE(($B$4:$B$42=J12)*($D$4:$D$42="일반의료비")*$G$4:$G$42,1)</f>
        <v>612700</v>
      </c>
    </row>
    <row r="13" spans="2:15" x14ac:dyDescent="0.6">
      <c r="B13" s="4" t="s">
        <v>40</v>
      </c>
      <c r="C13" s="4" t="s">
        <v>41</v>
      </c>
      <c r="D13" s="4" t="s">
        <v>23</v>
      </c>
      <c r="E13" s="4" t="s">
        <v>24</v>
      </c>
      <c r="F13" s="4" t="s">
        <v>42</v>
      </c>
      <c r="G13" s="3">
        <v>220000</v>
      </c>
      <c r="J13" s="4" t="s">
        <v>40</v>
      </c>
      <c r="K13" s="3">
        <f t="array" ref="K13">LARGE(($B$4:$B$42=J13)*($D$4:$D$42="일반의료비")*$G$4:$G$42,1)</f>
        <v>107190</v>
      </c>
    </row>
    <row r="14" spans="2:15" x14ac:dyDescent="0.6">
      <c r="B14" s="4" t="s">
        <v>40</v>
      </c>
      <c r="C14" s="4" t="s">
        <v>41</v>
      </c>
      <c r="D14" s="4" t="s">
        <v>13</v>
      </c>
      <c r="E14" s="4" t="s">
        <v>14</v>
      </c>
      <c r="F14" s="4" t="s">
        <v>34</v>
      </c>
      <c r="G14" s="3">
        <v>44700</v>
      </c>
      <c r="J14" s="4" t="s">
        <v>25</v>
      </c>
      <c r="K14" s="3">
        <f t="array" ref="K14">LARGE(($B$4:$B$42=J14)*($D$4:$D$42="일반의료비")*$G$4:$G$42,1)</f>
        <v>360600</v>
      </c>
    </row>
    <row r="15" spans="2:15" x14ac:dyDescent="0.6">
      <c r="B15" s="4" t="s">
        <v>40</v>
      </c>
      <c r="C15" s="4" t="s">
        <v>41</v>
      </c>
      <c r="D15" s="4" t="s">
        <v>13</v>
      </c>
      <c r="E15" s="4" t="s">
        <v>14</v>
      </c>
      <c r="F15" s="4" t="s">
        <v>34</v>
      </c>
      <c r="G15" s="3">
        <v>88400</v>
      </c>
      <c r="J15" s="4" t="s">
        <v>27</v>
      </c>
      <c r="K15" s="3">
        <f t="array" ref="K15">LARGE(($B$4:$B$42=J15)*($D$4:$D$42="일반의료비")*$G$4:$G$42,1)</f>
        <v>81970</v>
      </c>
    </row>
    <row r="16" spans="2:15" x14ac:dyDescent="0.6">
      <c r="B16" s="4" t="s">
        <v>40</v>
      </c>
      <c r="C16" s="4" t="s">
        <v>41</v>
      </c>
      <c r="D16" s="4" t="s">
        <v>13</v>
      </c>
      <c r="E16" s="4" t="s">
        <v>14</v>
      </c>
      <c r="F16" s="4" t="s">
        <v>22</v>
      </c>
      <c r="G16" s="3">
        <v>107190</v>
      </c>
      <c r="J16" s="4" t="s">
        <v>31</v>
      </c>
      <c r="K16" s="3">
        <f t="array" ref="K16">LARGE(($B$4:$B$42=J16)*($D$4:$D$42="일반의료비")*$G$4:$G$42,1)</f>
        <v>103400</v>
      </c>
    </row>
    <row r="17" spans="2:13" x14ac:dyDescent="0.6">
      <c r="B17" s="4" t="s">
        <v>25</v>
      </c>
      <c r="C17" s="4" t="s">
        <v>26</v>
      </c>
      <c r="D17" s="4" t="s">
        <v>13</v>
      </c>
      <c r="E17" s="4" t="s">
        <v>14</v>
      </c>
      <c r="F17" s="4" t="s">
        <v>22</v>
      </c>
      <c r="G17" s="3">
        <v>360600</v>
      </c>
    </row>
    <row r="18" spans="2:13" x14ac:dyDescent="0.6">
      <c r="B18" s="4" t="s">
        <v>25</v>
      </c>
      <c r="C18" s="4" t="s">
        <v>26</v>
      </c>
      <c r="D18" s="4" t="s">
        <v>18</v>
      </c>
      <c r="E18" s="4" t="s">
        <v>19</v>
      </c>
      <c r="F18" s="4" t="s">
        <v>20</v>
      </c>
      <c r="G18" s="3">
        <v>145000</v>
      </c>
      <c r="J18" s="16" t="s">
        <v>140</v>
      </c>
    </row>
    <row r="19" spans="2:13" x14ac:dyDescent="0.6">
      <c r="B19" s="4" t="s">
        <v>25</v>
      </c>
      <c r="C19" s="4" t="s">
        <v>26</v>
      </c>
      <c r="D19" s="4" t="s">
        <v>18</v>
      </c>
      <c r="E19" s="4" t="s">
        <v>19</v>
      </c>
      <c r="F19" s="4" t="s">
        <v>20</v>
      </c>
      <c r="G19" s="3">
        <v>231000</v>
      </c>
      <c r="J19" s="5" t="s">
        <v>35</v>
      </c>
      <c r="K19" s="11" t="s">
        <v>138</v>
      </c>
    </row>
    <row r="20" spans="2:13" x14ac:dyDescent="0.6">
      <c r="B20" s="4" t="s">
        <v>25</v>
      </c>
      <c r="C20" s="4" t="s">
        <v>26</v>
      </c>
      <c r="D20" s="4" t="s">
        <v>13</v>
      </c>
      <c r="E20" s="4" t="s">
        <v>14</v>
      </c>
      <c r="F20" s="4" t="s">
        <v>22</v>
      </c>
      <c r="G20" s="3">
        <v>50620</v>
      </c>
      <c r="J20" s="4" t="s">
        <v>11</v>
      </c>
      <c r="K20" s="3">
        <f t="array" ref="K20">AVERAGE(LARGE(($B$4:$B$42=J20)*$G$4:$G$42,{1,2,3,4}))</f>
        <v>751382.5</v>
      </c>
    </row>
    <row r="21" spans="2:13" x14ac:dyDescent="0.6">
      <c r="B21" s="4" t="s">
        <v>27</v>
      </c>
      <c r="C21" s="4" t="s">
        <v>28</v>
      </c>
      <c r="D21" s="4" t="s">
        <v>29</v>
      </c>
      <c r="E21" s="4" t="s">
        <v>16</v>
      </c>
      <c r="F21" s="4" t="s">
        <v>30</v>
      </c>
      <c r="G21" s="3">
        <v>46360</v>
      </c>
      <c r="J21" s="4" t="s">
        <v>40</v>
      </c>
      <c r="K21" s="3">
        <f t="array" ref="K21">AVERAGE(LARGE(($B$4:$B$42=J21)*$G$4:$G$42,{1,2,34}))</f>
        <v>109063.33333333333</v>
      </c>
    </row>
    <row r="22" spans="2:13" x14ac:dyDescent="0.6">
      <c r="B22" s="4" t="s">
        <v>27</v>
      </c>
      <c r="C22" s="4" t="s">
        <v>28</v>
      </c>
      <c r="D22" s="4" t="s">
        <v>29</v>
      </c>
      <c r="E22" s="4" t="s">
        <v>16</v>
      </c>
      <c r="F22" s="4" t="s">
        <v>30</v>
      </c>
      <c r="G22" s="3">
        <v>143040</v>
      </c>
      <c r="J22" s="4" t="s">
        <v>25</v>
      </c>
      <c r="K22" s="3">
        <f t="array" ref="K22">AVERAGE(LARGE(($B$4:$B$42=J22)*$G$4:$G$42,{1,2,34}))</f>
        <v>197200</v>
      </c>
    </row>
    <row r="23" spans="2:13" x14ac:dyDescent="0.6">
      <c r="B23" s="4" t="s">
        <v>27</v>
      </c>
      <c r="C23" s="4" t="s">
        <v>28</v>
      </c>
      <c r="D23" s="4" t="s">
        <v>29</v>
      </c>
      <c r="E23" s="4" t="s">
        <v>19</v>
      </c>
      <c r="F23" s="4" t="s">
        <v>30</v>
      </c>
      <c r="G23" s="3">
        <v>138660</v>
      </c>
      <c r="J23" s="4" t="s">
        <v>27</v>
      </c>
      <c r="K23" s="3">
        <f t="array" ref="K23">AVERAGE(LARGE(($B$4:$B$42=J23)*$G$4:$G$42,{1,2,34}))</f>
        <v>127430</v>
      </c>
    </row>
    <row r="24" spans="2:13" x14ac:dyDescent="0.6">
      <c r="B24" s="4" t="s">
        <v>27</v>
      </c>
      <c r="C24" s="4" t="s">
        <v>28</v>
      </c>
      <c r="D24" s="4" t="s">
        <v>29</v>
      </c>
      <c r="E24" s="4" t="s">
        <v>19</v>
      </c>
      <c r="F24" s="4" t="s">
        <v>30</v>
      </c>
      <c r="G24" s="3">
        <v>239250</v>
      </c>
      <c r="J24" s="4" t="s">
        <v>31</v>
      </c>
      <c r="K24" s="3">
        <f t="array" ref="K24">AVERAGE(LARGE(($B$4:$B$42=J24)*$G$4:$G$42,{1,2,34}))</f>
        <v>7617673.333333333</v>
      </c>
    </row>
    <row r="25" spans="2:13" x14ac:dyDescent="0.6">
      <c r="B25" s="4" t="s">
        <v>27</v>
      </c>
      <c r="C25" s="4" t="s">
        <v>28</v>
      </c>
      <c r="D25" s="4" t="s">
        <v>29</v>
      </c>
      <c r="E25" s="4" t="s">
        <v>21</v>
      </c>
      <c r="F25" s="4" t="s">
        <v>30</v>
      </c>
      <c r="G25" s="3">
        <v>4000</v>
      </c>
    </row>
    <row r="26" spans="2:13" x14ac:dyDescent="0.6">
      <c r="B26" s="4" t="s">
        <v>27</v>
      </c>
      <c r="C26" s="4" t="s">
        <v>28</v>
      </c>
      <c r="D26" s="4" t="s">
        <v>13</v>
      </c>
      <c r="E26" s="4" t="s">
        <v>14</v>
      </c>
      <c r="F26" s="4" t="s">
        <v>22</v>
      </c>
      <c r="G26" s="3">
        <v>81970</v>
      </c>
      <c r="J26" s="16" t="s">
        <v>153</v>
      </c>
    </row>
    <row r="27" spans="2:13" x14ac:dyDescent="0.6">
      <c r="B27" s="4" t="s">
        <v>31</v>
      </c>
      <c r="C27" s="4" t="s">
        <v>32</v>
      </c>
      <c r="D27" s="4" t="s">
        <v>15</v>
      </c>
      <c r="E27" s="4" t="s">
        <v>16</v>
      </c>
      <c r="F27" s="4" t="s">
        <v>33</v>
      </c>
      <c r="G27" s="3">
        <v>15000</v>
      </c>
      <c r="J27" s="5" t="s">
        <v>36</v>
      </c>
      <c r="K27" s="84" t="s">
        <v>308</v>
      </c>
      <c r="L27" s="84"/>
      <c r="M27" s="84"/>
    </row>
    <row r="28" spans="2:13" x14ac:dyDescent="0.6">
      <c r="B28" s="4" t="s">
        <v>31</v>
      </c>
      <c r="C28" s="4" t="s">
        <v>32</v>
      </c>
      <c r="D28" s="4" t="s">
        <v>15</v>
      </c>
      <c r="E28" s="4" t="s">
        <v>16</v>
      </c>
      <c r="F28" s="4" t="s">
        <v>17</v>
      </c>
      <c r="G28" s="3">
        <v>111980</v>
      </c>
      <c r="J28" s="4" t="s">
        <v>13</v>
      </c>
      <c r="K28" s="64" t="str">
        <f t="array" ref="K28">REPT("♣",COUNT(IF($D$4:$D$42=J28,1)))</f>
        <v>♣♣♣♣♣♣♣♣♣♣♣</v>
      </c>
      <c r="L28" s="65"/>
      <c r="M28" s="66"/>
    </row>
    <row r="29" spans="2:13" x14ac:dyDescent="0.6">
      <c r="B29" s="4" t="s">
        <v>31</v>
      </c>
      <c r="C29" s="4" t="s">
        <v>32</v>
      </c>
      <c r="D29" s="4" t="s">
        <v>15</v>
      </c>
      <c r="E29" s="4" t="s">
        <v>16</v>
      </c>
      <c r="F29" s="4" t="s">
        <v>17</v>
      </c>
      <c r="G29" s="3">
        <v>213200</v>
      </c>
      <c r="J29" s="4" t="s">
        <v>15</v>
      </c>
      <c r="K29" s="64" t="str">
        <f t="array" ref="K29">REPT("♣",COUNT(IF($D$4:$D$42=J29,1)))</f>
        <v>♣♣♣♣♣♣♣♣♣♣♣♣♣♣</v>
      </c>
      <c r="L29" s="65"/>
      <c r="M29" s="66"/>
    </row>
    <row r="30" spans="2:13" x14ac:dyDescent="0.6">
      <c r="B30" s="4" t="s">
        <v>31</v>
      </c>
      <c r="C30" s="4" t="s">
        <v>32</v>
      </c>
      <c r="D30" s="4" t="s">
        <v>23</v>
      </c>
      <c r="E30" s="4" t="s">
        <v>24</v>
      </c>
      <c r="F30" s="4" t="s">
        <v>42</v>
      </c>
      <c r="G30" s="3">
        <v>110000</v>
      </c>
      <c r="J30" s="4" t="s">
        <v>18</v>
      </c>
      <c r="K30" s="64" t="str">
        <f t="array" ref="K30">REPT("♣",COUNT(IF($D$4:$D$42=J30,1)))</f>
        <v>♣♣♣♣♣</v>
      </c>
      <c r="L30" s="65"/>
      <c r="M30" s="66"/>
    </row>
    <row r="31" spans="2:13" x14ac:dyDescent="0.6">
      <c r="B31" s="4" t="s">
        <v>31</v>
      </c>
      <c r="C31" s="4" t="s">
        <v>32</v>
      </c>
      <c r="D31" s="4" t="s">
        <v>23</v>
      </c>
      <c r="E31" s="4" t="s">
        <v>24</v>
      </c>
      <c r="F31" s="4" t="s">
        <v>42</v>
      </c>
      <c r="G31" s="3">
        <v>240000</v>
      </c>
      <c r="J31" s="4" t="s">
        <v>23</v>
      </c>
      <c r="K31" s="64" t="str">
        <f t="array" ref="K31">REPT("♣",COUNT(IF($D$4:$D$42=J31,1)))</f>
        <v>♣♣♣♣</v>
      </c>
      <c r="L31" s="65"/>
      <c r="M31" s="66"/>
    </row>
    <row r="32" spans="2:13" x14ac:dyDescent="0.6">
      <c r="B32" s="4" t="s">
        <v>31</v>
      </c>
      <c r="C32" s="4" t="s">
        <v>32</v>
      </c>
      <c r="D32" s="4" t="s">
        <v>23</v>
      </c>
      <c r="E32" s="4" t="s">
        <v>24</v>
      </c>
      <c r="F32" s="4" t="s">
        <v>42</v>
      </c>
      <c r="G32" s="3">
        <v>600000</v>
      </c>
      <c r="J32" s="4" t="s">
        <v>29</v>
      </c>
      <c r="K32" s="64" t="str">
        <f t="array" ref="K32">REPT("♣",COUNT(IF($D$4:$D$42=J32,1)))</f>
        <v>♣♣♣♣♣</v>
      </c>
      <c r="L32" s="65"/>
      <c r="M32" s="66"/>
    </row>
    <row r="33" spans="2:15" x14ac:dyDescent="0.6">
      <c r="B33" s="4" t="s">
        <v>31</v>
      </c>
      <c r="C33" s="4" t="s">
        <v>32</v>
      </c>
      <c r="D33" s="4" t="s">
        <v>18</v>
      </c>
      <c r="E33" s="4" t="s">
        <v>19</v>
      </c>
      <c r="F33" s="4" t="s">
        <v>20</v>
      </c>
      <c r="G33" s="3">
        <v>62340</v>
      </c>
    </row>
    <row r="34" spans="2:15" x14ac:dyDescent="0.6">
      <c r="B34" s="4" t="s">
        <v>31</v>
      </c>
      <c r="C34" s="4" t="s">
        <v>32</v>
      </c>
      <c r="D34" s="4" t="s">
        <v>18</v>
      </c>
      <c r="E34" s="4" t="s">
        <v>19</v>
      </c>
      <c r="F34" s="4" t="s">
        <v>20</v>
      </c>
      <c r="G34" s="3">
        <v>213020</v>
      </c>
      <c r="J34" t="s">
        <v>141</v>
      </c>
    </row>
    <row r="35" spans="2:15" x14ac:dyDescent="0.6">
      <c r="B35" s="4" t="s">
        <v>31</v>
      </c>
      <c r="C35" s="4" t="s">
        <v>32</v>
      </c>
      <c r="D35" s="4" t="s">
        <v>15</v>
      </c>
      <c r="E35" s="4" t="s">
        <v>19</v>
      </c>
      <c r="F35" s="4" t="s">
        <v>17</v>
      </c>
      <c r="G35" s="3">
        <v>1925602</v>
      </c>
      <c r="J35" s="5" t="s">
        <v>35</v>
      </c>
      <c r="K35" s="15" t="s">
        <v>93</v>
      </c>
      <c r="L35" s="15" t="s">
        <v>94</v>
      </c>
      <c r="M35" s="15" t="s">
        <v>95</v>
      </c>
      <c r="N35" s="15" t="s">
        <v>96</v>
      </c>
      <c r="O35" s="15" t="s">
        <v>97</v>
      </c>
    </row>
    <row r="36" spans="2:15" x14ac:dyDescent="0.6">
      <c r="B36" s="4" t="s">
        <v>31</v>
      </c>
      <c r="C36" s="4" t="s">
        <v>32</v>
      </c>
      <c r="D36" s="4" t="s">
        <v>15</v>
      </c>
      <c r="E36" s="4" t="s">
        <v>19</v>
      </c>
      <c r="F36" s="4" t="s">
        <v>17</v>
      </c>
      <c r="G36" s="3">
        <v>2638488</v>
      </c>
      <c r="J36" s="4" t="s">
        <v>11</v>
      </c>
      <c r="K36" s="7" t="str" cm="1">
        <f t="array" ref="K36">IFERROR(_xlfn.RANK.EQ(MAX(IF(($B$4:$B$42=$J36)*(LEFT($D$4:$D$42,2)=K$35),$G$4:$G$42)),$G$4:$G$42,0)&amp;"위","없음")</f>
        <v>6위</v>
      </c>
      <c r="L36" s="7" t="str">
        <f t="array" ref="L36">IFERROR(_xlfn.RANK.EQ(MAX(IF(($B$4:$B$42=$J36)*(LEFT($D$4:$D$42,2)=L$35),$G$4:$G$42)),$G$4:$G$42,0)&amp;"위","없음")</f>
        <v>5위</v>
      </c>
      <c r="M36" s="7" t="str">
        <f t="array" ref="M36">IFERROR(_xlfn.RANK.EQ(MAX(IF(($B$4:$B$42=$J36)*(LEFT($D$4:$D$42,2)=M$35),$G$4:$G$42)),$G$4:$G$42,0)&amp;"위","없음")</f>
        <v>39위</v>
      </c>
      <c r="N36" s="7" t="str">
        <f t="array" ref="N36">IFERROR(_xlfn.RANK.EQ(MAX(IF(($B$4:$B$42=$J36)*(LEFT($D$4:$D$42,2)=N$35),$G$4:$G$42)),$G$4:$G$42,0)&amp;"위","없음")</f>
        <v>없음</v>
      </c>
      <c r="O36" s="7" t="str">
        <f t="array" ref="O36">IFERROR(_xlfn.RANK.EQ(MAX(IF(($B$4:$B$42=$J36)*(LEFT($D$4:$D$42,2)=O$35),$G$4:$G$42)),$G$4:$G$42,0)&amp;"위","없음")</f>
        <v>없음</v>
      </c>
    </row>
    <row r="37" spans="2:15" x14ac:dyDescent="0.6">
      <c r="B37" s="4" t="s">
        <v>31</v>
      </c>
      <c r="C37" s="4" t="s">
        <v>32</v>
      </c>
      <c r="D37" s="4" t="s">
        <v>15</v>
      </c>
      <c r="E37" s="4" t="s">
        <v>19</v>
      </c>
      <c r="F37" s="4" t="s">
        <v>33</v>
      </c>
      <c r="G37" s="3">
        <v>10725504</v>
      </c>
      <c r="J37" s="4" t="s">
        <v>40</v>
      </c>
      <c r="K37" s="7" t="str">
        <f t="array" ref="K37">IFERROR(_xlfn.RANK.EQ(MAX(IF(($B$4:$B$42=$J37)*(LEFT($D$4:$D$42,2)=K$35),$G$4:$G$42)),$G$4:$G$42,0)&amp;"위","없음")</f>
        <v>22위</v>
      </c>
      <c r="L37" s="7" t="str">
        <f t="array" ref="L37">IFERROR(_xlfn.RANK.EQ(MAX(IF(($B$4:$B$42=$J37)*(LEFT($D$4:$D$42,2)=L$35),$G$4:$G$42)),$G$4:$G$42,0)&amp;"위","없음")</f>
        <v>없음</v>
      </c>
      <c r="M37" s="7" t="str">
        <f t="array" ref="M37">IFERROR(_xlfn.RANK.EQ(MAX(IF(($B$4:$B$42=$J37)*(LEFT($D$4:$D$42,2)=M$35),$G$4:$G$42)),$G$4:$G$42,0)&amp;"위","없음")</f>
        <v>없음</v>
      </c>
      <c r="N37" s="7" t="str">
        <f t="array" ref="N37">IFERROR(_xlfn.RANK.EQ(MAX(IF(($B$4:$B$42=$J37)*(LEFT($D$4:$D$42,2)=N$35),$G$4:$G$42)),$G$4:$G$42,0)&amp;"위","없음")</f>
        <v>13위</v>
      </c>
      <c r="O37" s="7" t="str">
        <f t="array" ref="O37">IFERROR(_xlfn.RANK.EQ(MAX(IF(($B$4:$B$42=$J37)*(LEFT($D$4:$D$42,2)=O$35),$G$4:$G$42)),$G$4:$G$42,0)&amp;"위","없음")</f>
        <v>없음</v>
      </c>
    </row>
    <row r="38" spans="2:15" x14ac:dyDescent="0.6">
      <c r="B38" s="4" t="s">
        <v>31</v>
      </c>
      <c r="C38" s="4" t="s">
        <v>32</v>
      </c>
      <c r="D38" s="4" t="s">
        <v>15</v>
      </c>
      <c r="E38" s="4" t="s">
        <v>19</v>
      </c>
      <c r="F38" s="4" t="s">
        <v>33</v>
      </c>
      <c r="G38" s="3">
        <v>12127516</v>
      </c>
      <c r="J38" s="4" t="s">
        <v>25</v>
      </c>
      <c r="K38" s="7" t="str">
        <f t="array" ref="K38">IFERROR(_xlfn.RANK.EQ(MAX(IF(($B$4:$B$42=$J38)*(LEFT($D$4:$D$42,2)=K$35),$G$4:$G$42)),$G$4:$G$42,0)&amp;"위","없음")</f>
        <v>9위</v>
      </c>
      <c r="L38" s="7" t="str">
        <f t="array" ref="L38">IFERROR(_xlfn.RANK.EQ(MAX(IF(($B$4:$B$42=$J38)*(LEFT($D$4:$D$42,2)=L$35),$G$4:$G$42)),$G$4:$G$42,0)&amp;"위","없음")</f>
        <v>없음</v>
      </c>
      <c r="M38" s="7" t="str">
        <f t="array" ref="M38">IFERROR(_xlfn.RANK.EQ(MAX(IF(($B$4:$B$42=$J38)*(LEFT($D$4:$D$42,2)=M$35),$G$4:$G$42)),$G$4:$G$42,0)&amp;"위","없음")</f>
        <v>12위</v>
      </c>
      <c r="N38" s="7" t="str">
        <f t="array" ref="N38">IFERROR(_xlfn.RANK.EQ(MAX(IF(($B$4:$B$42=$J38)*(LEFT($D$4:$D$42,2)=N$35),$G$4:$G$42)),$G$4:$G$42,0)&amp;"위","없음")</f>
        <v>없음</v>
      </c>
      <c r="O38" s="7" t="str">
        <f t="array" ref="O38">IFERROR(_xlfn.RANK.EQ(MAX(IF(($B$4:$B$42=$J38)*(LEFT($D$4:$D$42,2)=O$35),$G$4:$G$42)),$G$4:$G$42,0)&amp;"위","없음")</f>
        <v>없음</v>
      </c>
    </row>
    <row r="39" spans="2:15" x14ac:dyDescent="0.6">
      <c r="B39" s="4" t="s">
        <v>31</v>
      </c>
      <c r="C39" s="4" t="s">
        <v>32</v>
      </c>
      <c r="D39" s="4" t="s">
        <v>15</v>
      </c>
      <c r="E39" s="4" t="s">
        <v>21</v>
      </c>
      <c r="F39" s="4" t="s">
        <v>33</v>
      </c>
      <c r="G39" s="3">
        <v>8000</v>
      </c>
      <c r="J39" s="4" t="s">
        <v>27</v>
      </c>
      <c r="K39" s="7" t="str">
        <f t="array" ref="K39">IFERROR(_xlfn.RANK.EQ(MAX(IF(($B$4:$B$42=$J39)*(LEFT($D$4:$D$42,2)=K$35),$G$4:$G$42)),$G$4:$G$42,0)&amp;"위","없음")</f>
        <v>25위</v>
      </c>
      <c r="L39" s="7" t="str">
        <f t="array" ref="L39">IFERROR(_xlfn.RANK.EQ(MAX(IF(($B$4:$B$42=$J39)*(LEFT($D$4:$D$42,2)=L$35),$G$4:$G$42)),$G$4:$G$42,0)&amp;"위","없음")</f>
        <v>없음</v>
      </c>
      <c r="M39" s="7" t="str">
        <f t="array" ref="M39">IFERROR(_xlfn.RANK.EQ(MAX(IF(($B$4:$B$42=$J39)*(LEFT($D$4:$D$42,2)=M$35),$G$4:$G$42)),$G$4:$G$42,0)&amp;"위","없음")</f>
        <v>없음</v>
      </c>
      <c r="N39" s="7" t="str">
        <f t="array" ref="N39">IFERROR(_xlfn.RANK.EQ(MAX(IF(($B$4:$B$42=$J39)*(LEFT($D$4:$D$42,2)=N$35),$G$4:$G$42)),$G$4:$G$42,0)&amp;"위","없음")</f>
        <v>없음</v>
      </c>
      <c r="O39" s="7" t="str">
        <f t="array" ref="O39">IFERROR(_xlfn.RANK.EQ(MAX(IF(($B$4:$B$42=$J39)*(LEFT($D$4:$D$42,2)=O$35),$G$4:$G$42)),$G$4:$G$42,0)&amp;"위","없음")</f>
        <v>11위</v>
      </c>
    </row>
    <row r="40" spans="2:15" x14ac:dyDescent="0.6">
      <c r="B40" s="4" t="s">
        <v>31</v>
      </c>
      <c r="C40" s="4" t="s">
        <v>32</v>
      </c>
      <c r="D40" s="4" t="s">
        <v>15</v>
      </c>
      <c r="E40" s="4" t="s">
        <v>21</v>
      </c>
      <c r="F40" s="4" t="s">
        <v>33</v>
      </c>
      <c r="G40" s="3">
        <v>60100</v>
      </c>
      <c r="J40" s="4" t="s">
        <v>31</v>
      </c>
      <c r="K40" s="7" t="str">
        <f t="array" ref="K40">IFERROR(_xlfn.RANK.EQ(MAX(IF(($B$4:$B$42=$J40)*(LEFT($D$4:$D$42,2)=K$35),$G$4:$G$42)),$G$4:$G$42,0)&amp;"위","없음")</f>
        <v>23위</v>
      </c>
      <c r="L40" s="7" t="str">
        <f t="array" ref="L40">IFERROR(_xlfn.RANK.EQ(MAX(IF(($B$4:$B$42=$J40)*(LEFT($D$4:$D$42,2)=L$35),$G$4:$G$42)),$G$4:$G$42,0)&amp;"위","없음")</f>
        <v>1위</v>
      </c>
      <c r="M40" s="7" t="str">
        <f t="array" ref="M40">IFERROR(_xlfn.RANK.EQ(MAX(IF(($B$4:$B$42=$J40)*(LEFT($D$4:$D$42,2)=M$35),$G$4:$G$42)),$G$4:$G$42,0)&amp;"위","없음")</f>
        <v>15위</v>
      </c>
      <c r="N40" s="7" t="str">
        <f t="array" ref="N40">IFERROR(_xlfn.RANK.EQ(MAX(IF(($B$4:$B$42=$J40)*(LEFT($D$4:$D$42,2)=N$35),$G$4:$G$42)),$G$4:$G$42,0)&amp;"위","없음")</f>
        <v>7위</v>
      </c>
      <c r="O40" s="7" t="str">
        <f t="array" ref="O40">IFERROR(_xlfn.RANK.EQ(MAX(IF(($B$4:$B$42=$J40)*(LEFT($D$4:$D$42,2)=O$35),$G$4:$G$42)),$G$4:$G$42,0)&amp;"위","없음")</f>
        <v>없음</v>
      </c>
    </row>
    <row r="41" spans="2:15" x14ac:dyDescent="0.6">
      <c r="B41" s="4" t="s">
        <v>31</v>
      </c>
      <c r="C41" s="4" t="s">
        <v>32</v>
      </c>
      <c r="D41" s="4" t="s">
        <v>13</v>
      </c>
      <c r="E41" s="4" t="s">
        <v>14</v>
      </c>
      <c r="F41" s="4" t="s">
        <v>34</v>
      </c>
      <c r="G41" s="3">
        <v>59400</v>
      </c>
    </row>
    <row r="42" spans="2:15" x14ac:dyDescent="0.6">
      <c r="B42" s="4" t="s">
        <v>31</v>
      </c>
      <c r="C42" s="4" t="s">
        <v>32</v>
      </c>
      <c r="D42" s="4" t="s">
        <v>13</v>
      </c>
      <c r="E42" s="4" t="s">
        <v>14</v>
      </c>
      <c r="F42" s="4" t="s">
        <v>34</v>
      </c>
      <c r="G42" s="3">
        <v>103400</v>
      </c>
    </row>
  </sheetData>
  <mergeCells count="1">
    <mergeCell ref="K27:M27"/>
  </mergeCells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M41"/>
  <sheetViews>
    <sheetView topLeftCell="A22" workbookViewId="0">
      <selection activeCell="J38" sqref="J38"/>
    </sheetView>
  </sheetViews>
  <sheetFormatPr defaultRowHeight="16.899999999999999" x14ac:dyDescent="0.6"/>
  <cols>
    <col min="1" max="1" width="2.5625" customWidth="1"/>
    <col min="2" max="2" width="8.25" bestFit="1" customWidth="1"/>
    <col min="3" max="3" width="22.875" bestFit="1" customWidth="1"/>
    <col min="5" max="5" width="12.3125" customWidth="1"/>
    <col min="8" max="8" width="3.5625" customWidth="1"/>
    <col min="9" max="9" width="10.4375" customWidth="1"/>
    <col min="10" max="10" width="12" bestFit="1" customWidth="1"/>
    <col min="11" max="13" width="10.4375" customWidth="1"/>
  </cols>
  <sheetData>
    <row r="2" spans="2:13" x14ac:dyDescent="0.6">
      <c r="B2" t="s">
        <v>57</v>
      </c>
      <c r="I2" t="s">
        <v>87</v>
      </c>
    </row>
    <row r="3" spans="2:13" x14ac:dyDescent="0.6">
      <c r="B3" s="12" t="s">
        <v>59</v>
      </c>
      <c r="C3" s="12" t="s">
        <v>43</v>
      </c>
      <c r="D3" s="12" t="s">
        <v>44</v>
      </c>
      <c r="E3" s="12" t="s">
        <v>45</v>
      </c>
      <c r="F3" s="12" t="s">
        <v>46</v>
      </c>
      <c r="G3" s="12" t="s">
        <v>47</v>
      </c>
      <c r="I3" s="83" t="s">
        <v>142</v>
      </c>
      <c r="J3" s="83"/>
      <c r="K3" s="11" t="s">
        <v>143</v>
      </c>
    </row>
    <row r="4" spans="2:13" x14ac:dyDescent="0.6">
      <c r="B4" s="14" t="s">
        <v>101</v>
      </c>
      <c r="C4" s="4" t="s">
        <v>54</v>
      </c>
      <c r="D4" s="4" t="s">
        <v>49</v>
      </c>
      <c r="E4" s="6">
        <v>44200</v>
      </c>
      <c r="F4" s="7">
        <v>12</v>
      </c>
      <c r="G4" s="7">
        <v>8</v>
      </c>
      <c r="I4" s="21">
        <v>0</v>
      </c>
      <c r="J4" s="22">
        <v>5</v>
      </c>
      <c r="K4" s="4" t="str">
        <f t="array" ref="K4:K10">TEXT(FREQUENCY($F$4:$F$40,J4:J10),"00강좌")</f>
        <v>10강좌</v>
      </c>
    </row>
    <row r="5" spans="2:13" x14ac:dyDescent="0.6">
      <c r="B5" s="14" t="s">
        <v>102</v>
      </c>
      <c r="C5" s="4" t="s">
        <v>56</v>
      </c>
      <c r="D5" s="4" t="s">
        <v>49</v>
      </c>
      <c r="E5" s="6">
        <v>44200</v>
      </c>
      <c r="F5" s="7">
        <v>4</v>
      </c>
      <c r="G5" s="7">
        <v>10</v>
      </c>
      <c r="I5" s="21">
        <v>6</v>
      </c>
      <c r="J5" s="22">
        <v>10</v>
      </c>
      <c r="K5" s="4" t="str">
        <v>07강좌</v>
      </c>
    </row>
    <row r="6" spans="2:13" x14ac:dyDescent="0.6">
      <c r="B6" s="14" t="s">
        <v>103</v>
      </c>
      <c r="C6" s="4" t="s">
        <v>56</v>
      </c>
      <c r="D6" s="4" t="s">
        <v>50</v>
      </c>
      <c r="E6" s="6">
        <v>44207</v>
      </c>
      <c r="F6" s="7">
        <v>17</v>
      </c>
      <c r="G6" s="7">
        <v>15</v>
      </c>
      <c r="I6" s="21">
        <v>11</v>
      </c>
      <c r="J6" s="22">
        <v>15</v>
      </c>
      <c r="K6" s="4" t="str">
        <v>08강좌</v>
      </c>
    </row>
    <row r="7" spans="2:13" x14ac:dyDescent="0.6">
      <c r="B7" s="14" t="s">
        <v>104</v>
      </c>
      <c r="C7" s="4" t="s">
        <v>55</v>
      </c>
      <c r="D7" s="4" t="s">
        <v>51</v>
      </c>
      <c r="E7" s="6">
        <v>44217</v>
      </c>
      <c r="F7" s="7">
        <v>5</v>
      </c>
      <c r="G7" s="7">
        <v>12</v>
      </c>
      <c r="I7" s="21">
        <v>16</v>
      </c>
      <c r="J7" s="22">
        <v>20</v>
      </c>
      <c r="K7" s="4" t="str">
        <v>07강좌</v>
      </c>
    </row>
    <row r="8" spans="2:13" x14ac:dyDescent="0.6">
      <c r="B8" s="14" t="s">
        <v>105</v>
      </c>
      <c r="C8" s="4" t="s">
        <v>48</v>
      </c>
      <c r="D8" s="4" t="s">
        <v>49</v>
      </c>
      <c r="E8" s="6">
        <v>44236</v>
      </c>
      <c r="F8" s="7">
        <v>12</v>
      </c>
      <c r="G8" s="7">
        <v>10</v>
      </c>
      <c r="I8" s="21">
        <v>21</v>
      </c>
      <c r="J8" s="22">
        <v>25</v>
      </c>
      <c r="K8" s="4" t="str">
        <v>02강좌</v>
      </c>
    </row>
    <row r="9" spans="2:13" x14ac:dyDescent="0.6">
      <c r="B9" s="14" t="s">
        <v>106</v>
      </c>
      <c r="C9" s="4" t="s">
        <v>48</v>
      </c>
      <c r="D9" s="4" t="s">
        <v>49</v>
      </c>
      <c r="E9" s="6">
        <v>44238</v>
      </c>
      <c r="F9" s="7">
        <v>13</v>
      </c>
      <c r="G9" s="7">
        <v>15</v>
      </c>
      <c r="I9" s="21">
        <v>26</v>
      </c>
      <c r="J9" s="22">
        <v>30</v>
      </c>
      <c r="K9" s="4" t="str">
        <v>01강좌</v>
      </c>
    </row>
    <row r="10" spans="2:13" x14ac:dyDescent="0.6">
      <c r="B10" s="14" t="s">
        <v>107</v>
      </c>
      <c r="C10" s="4" t="s">
        <v>54</v>
      </c>
      <c r="D10" s="4" t="s">
        <v>52</v>
      </c>
      <c r="E10" s="6">
        <v>44238</v>
      </c>
      <c r="F10" s="7">
        <v>20</v>
      </c>
      <c r="G10" s="7">
        <v>12</v>
      </c>
      <c r="I10" s="21">
        <v>31</v>
      </c>
      <c r="J10" s="22">
        <v>35</v>
      </c>
      <c r="K10" s="4" t="str">
        <v>01강좌</v>
      </c>
    </row>
    <row r="11" spans="2:13" x14ac:dyDescent="0.6">
      <c r="B11" s="14" t="s">
        <v>108</v>
      </c>
      <c r="C11" s="4" t="s">
        <v>53</v>
      </c>
      <c r="D11" s="4" t="s">
        <v>52</v>
      </c>
      <c r="E11" s="6">
        <v>44270</v>
      </c>
      <c r="F11" s="7">
        <v>10</v>
      </c>
      <c r="G11" s="7">
        <v>14</v>
      </c>
      <c r="I11" s="17"/>
    </row>
    <row r="12" spans="2:13" x14ac:dyDescent="0.6">
      <c r="B12" s="14" t="s">
        <v>109</v>
      </c>
      <c r="C12" s="4" t="s">
        <v>48</v>
      </c>
      <c r="D12" s="4" t="s">
        <v>50</v>
      </c>
      <c r="E12" s="6">
        <v>44271</v>
      </c>
      <c r="F12" s="7">
        <v>6</v>
      </c>
      <c r="G12" s="7">
        <v>15</v>
      </c>
      <c r="I12" s="17" t="s">
        <v>145</v>
      </c>
    </row>
    <row r="13" spans="2:13" x14ac:dyDescent="0.6">
      <c r="B13" s="14" t="s">
        <v>110</v>
      </c>
      <c r="C13" s="4" t="s">
        <v>55</v>
      </c>
      <c r="D13" s="4" t="s">
        <v>51</v>
      </c>
      <c r="E13" s="6">
        <v>44276</v>
      </c>
      <c r="F13" s="7">
        <v>5</v>
      </c>
      <c r="G13" s="7">
        <v>12</v>
      </c>
      <c r="I13" s="19" t="s">
        <v>144</v>
      </c>
      <c r="J13" s="13" t="s">
        <v>146</v>
      </c>
      <c r="K13" s="13" t="s">
        <v>147</v>
      </c>
      <c r="L13" s="13" t="s">
        <v>149</v>
      </c>
      <c r="M13" s="13" t="s">
        <v>148</v>
      </c>
    </row>
    <row r="14" spans="2:13" x14ac:dyDescent="0.6">
      <c r="B14" s="14" t="s">
        <v>111</v>
      </c>
      <c r="C14" s="4" t="s">
        <v>53</v>
      </c>
      <c r="D14" s="4" t="s">
        <v>52</v>
      </c>
      <c r="E14" s="6">
        <v>44307</v>
      </c>
      <c r="F14" s="7">
        <v>12</v>
      </c>
      <c r="G14" s="7">
        <v>14</v>
      </c>
      <c r="I14" s="20">
        <v>8</v>
      </c>
      <c r="J14" s="18">
        <f t="array" ref="J14:J20">FREQUENCY(IF($D$4:$D$40=J$13,$G$4:$G$40),$I$14:$I$20)</f>
        <v>1</v>
      </c>
      <c r="K14" s="18">
        <f t="array" ref="K14:K20">FREQUENCY(IF($D$4:$D$40=K$13,$G$4:$G$40),$I$14:$I$20)</f>
        <v>0</v>
      </c>
      <c r="L14" s="18">
        <f t="array" ref="L14:L20">FREQUENCY(IF($D$4:$D$40=L$13,$G$4:$G$40),$I$14:$I$20)</f>
        <v>0</v>
      </c>
      <c r="M14" s="18">
        <f t="array" ref="M14:M20">FREQUENCY(IF($D$4:$D$40=M$13,$G$4:$G$40),$I$14:$I$20)</f>
        <v>0</v>
      </c>
    </row>
    <row r="15" spans="2:13" x14ac:dyDescent="0.6">
      <c r="B15" s="14" t="s">
        <v>112</v>
      </c>
      <c r="C15" s="4" t="s">
        <v>54</v>
      </c>
      <c r="D15" s="4" t="s">
        <v>49</v>
      </c>
      <c r="E15" s="6">
        <v>44307</v>
      </c>
      <c r="F15" s="7">
        <v>7</v>
      </c>
      <c r="G15" s="7">
        <v>12</v>
      </c>
      <c r="I15" s="20">
        <v>10</v>
      </c>
      <c r="J15" s="18">
        <v>5</v>
      </c>
      <c r="K15" s="18">
        <v>1</v>
      </c>
      <c r="L15" s="18">
        <v>0</v>
      </c>
      <c r="M15" s="18">
        <v>0</v>
      </c>
    </row>
    <row r="16" spans="2:13" x14ac:dyDescent="0.6">
      <c r="B16" s="14" t="s">
        <v>113</v>
      </c>
      <c r="C16" s="4" t="s">
        <v>56</v>
      </c>
      <c r="D16" s="4" t="s">
        <v>50</v>
      </c>
      <c r="E16" s="6">
        <v>44315</v>
      </c>
      <c r="F16" s="7">
        <v>20</v>
      </c>
      <c r="G16" s="7">
        <v>15</v>
      </c>
      <c r="I16" s="20">
        <v>11</v>
      </c>
      <c r="J16" s="18">
        <v>2</v>
      </c>
      <c r="K16" s="18">
        <v>0</v>
      </c>
      <c r="L16" s="18">
        <v>1</v>
      </c>
      <c r="M16" s="18">
        <v>1</v>
      </c>
    </row>
    <row r="17" spans="2:13" x14ac:dyDescent="0.6">
      <c r="B17" s="14" t="s">
        <v>114</v>
      </c>
      <c r="C17" s="4" t="s">
        <v>55</v>
      </c>
      <c r="D17" s="4" t="s">
        <v>51</v>
      </c>
      <c r="E17" s="6">
        <v>44322</v>
      </c>
      <c r="F17" s="7">
        <v>30</v>
      </c>
      <c r="G17" s="7">
        <v>15</v>
      </c>
      <c r="I17" s="20">
        <v>12</v>
      </c>
      <c r="J17" s="18">
        <v>1</v>
      </c>
      <c r="K17" s="18">
        <v>2</v>
      </c>
      <c r="L17" s="18">
        <v>2</v>
      </c>
      <c r="M17" s="18">
        <v>3</v>
      </c>
    </row>
    <row r="18" spans="2:13" x14ac:dyDescent="0.6">
      <c r="B18" s="14" t="s">
        <v>115</v>
      </c>
      <c r="C18" s="4" t="s">
        <v>53</v>
      </c>
      <c r="D18" s="4" t="s">
        <v>50</v>
      </c>
      <c r="E18" s="6">
        <v>44331</v>
      </c>
      <c r="F18" s="7">
        <v>10</v>
      </c>
      <c r="G18" s="7">
        <v>12</v>
      </c>
      <c r="I18" s="20">
        <v>13</v>
      </c>
      <c r="J18" s="18">
        <v>1</v>
      </c>
      <c r="K18" s="18">
        <v>1</v>
      </c>
      <c r="L18" s="18">
        <v>1</v>
      </c>
      <c r="M18" s="18">
        <v>0</v>
      </c>
    </row>
    <row r="19" spans="2:13" x14ac:dyDescent="0.6">
      <c r="B19" s="14" t="s">
        <v>116</v>
      </c>
      <c r="C19" s="4" t="s">
        <v>48</v>
      </c>
      <c r="D19" s="4" t="s">
        <v>51</v>
      </c>
      <c r="E19" s="6">
        <v>44332</v>
      </c>
      <c r="F19" s="7">
        <v>17</v>
      </c>
      <c r="G19" s="7">
        <v>15</v>
      </c>
      <c r="I19" s="20">
        <v>14</v>
      </c>
      <c r="J19" s="18">
        <v>2</v>
      </c>
      <c r="K19" s="18">
        <v>0</v>
      </c>
      <c r="L19" s="18">
        <v>0</v>
      </c>
      <c r="M19" s="18">
        <v>3</v>
      </c>
    </row>
    <row r="20" spans="2:13" x14ac:dyDescent="0.6">
      <c r="B20" s="14" t="s">
        <v>117</v>
      </c>
      <c r="C20" s="4" t="s">
        <v>56</v>
      </c>
      <c r="D20" s="4" t="s">
        <v>52</v>
      </c>
      <c r="E20" s="6">
        <v>44345</v>
      </c>
      <c r="F20" s="7">
        <v>4</v>
      </c>
      <c r="G20" s="7">
        <v>12</v>
      </c>
      <c r="I20" s="20">
        <v>15</v>
      </c>
      <c r="J20" s="18">
        <v>2</v>
      </c>
      <c r="K20" s="18">
        <v>3</v>
      </c>
      <c r="L20" s="18">
        <v>2</v>
      </c>
      <c r="M20" s="18">
        <v>3</v>
      </c>
    </row>
    <row r="21" spans="2:13" x14ac:dyDescent="0.6">
      <c r="B21" s="14" t="s">
        <v>118</v>
      </c>
      <c r="C21" s="4" t="s">
        <v>54</v>
      </c>
      <c r="D21" s="4" t="s">
        <v>49</v>
      </c>
      <c r="E21" s="6">
        <v>44351</v>
      </c>
      <c r="F21" s="7">
        <v>21</v>
      </c>
      <c r="G21" s="7">
        <v>14</v>
      </c>
    </row>
    <row r="22" spans="2:13" x14ac:dyDescent="0.6">
      <c r="B22" s="14" t="s">
        <v>119</v>
      </c>
      <c r="C22" s="4" t="s">
        <v>56</v>
      </c>
      <c r="D22" s="4" t="s">
        <v>49</v>
      </c>
      <c r="E22" s="6">
        <v>44355</v>
      </c>
      <c r="F22" s="7">
        <v>19</v>
      </c>
      <c r="G22" s="7">
        <v>14</v>
      </c>
      <c r="I22" t="s">
        <v>150</v>
      </c>
    </row>
    <row r="23" spans="2:13" x14ac:dyDescent="0.6">
      <c r="B23" s="14" t="s">
        <v>120</v>
      </c>
      <c r="C23" s="4" t="s">
        <v>56</v>
      </c>
      <c r="D23" s="4" t="s">
        <v>50</v>
      </c>
      <c r="E23" s="6">
        <v>44376</v>
      </c>
      <c r="F23" s="7">
        <v>20</v>
      </c>
      <c r="G23" s="7">
        <v>12</v>
      </c>
      <c r="I23" s="12" t="s">
        <v>44</v>
      </c>
      <c r="J23" s="23" t="s">
        <v>151</v>
      </c>
    </row>
    <row r="24" spans="2:13" x14ac:dyDescent="0.6">
      <c r="B24" s="14" t="s">
        <v>121</v>
      </c>
      <c r="C24" s="4" t="s">
        <v>56</v>
      </c>
      <c r="D24" s="4" t="s">
        <v>49</v>
      </c>
      <c r="E24" s="6">
        <v>44385</v>
      </c>
      <c r="F24" s="7">
        <v>5</v>
      </c>
      <c r="G24" s="7">
        <v>13</v>
      </c>
      <c r="I24" s="4" t="s">
        <v>49</v>
      </c>
      <c r="J24" s="8">
        <f t="array" ref="J24">MAX(($D$4:$D$40=I24)*$F$4:$F$40)</f>
        <v>40</v>
      </c>
    </row>
    <row r="25" spans="2:13" x14ac:dyDescent="0.6">
      <c r="B25" s="14" t="s">
        <v>122</v>
      </c>
      <c r="C25" s="4" t="s">
        <v>53</v>
      </c>
      <c r="D25" s="4" t="s">
        <v>52</v>
      </c>
      <c r="E25" s="6">
        <v>44388</v>
      </c>
      <c r="F25" s="7">
        <v>7</v>
      </c>
      <c r="G25" s="7">
        <v>15</v>
      </c>
      <c r="I25" s="4" t="s">
        <v>50</v>
      </c>
      <c r="J25" s="8">
        <f t="array" ref="J25">MAX(($D$4:$D$40=I25)*$F$4:$F$40)</f>
        <v>20</v>
      </c>
    </row>
    <row r="26" spans="2:13" x14ac:dyDescent="0.6">
      <c r="B26" s="14" t="s">
        <v>123</v>
      </c>
      <c r="C26" s="4" t="s">
        <v>53</v>
      </c>
      <c r="D26" s="4" t="s">
        <v>52</v>
      </c>
      <c r="E26" s="6">
        <v>44392</v>
      </c>
      <c r="F26" s="7">
        <v>22</v>
      </c>
      <c r="G26" s="7">
        <v>12</v>
      </c>
      <c r="I26" s="4" t="s">
        <v>51</v>
      </c>
      <c r="J26" s="8">
        <f t="array" ref="J26">MAX(($D$4:$D$40=I26)*$F$4:$F$40)</f>
        <v>30</v>
      </c>
    </row>
    <row r="27" spans="2:13" x14ac:dyDescent="0.6">
      <c r="B27" s="14" t="s">
        <v>124</v>
      </c>
      <c r="C27" s="4" t="s">
        <v>54</v>
      </c>
      <c r="D27" s="4" t="s">
        <v>49</v>
      </c>
      <c r="E27" s="6">
        <v>44423</v>
      </c>
      <c r="F27" s="7">
        <v>40</v>
      </c>
      <c r="G27" s="7">
        <v>11</v>
      </c>
      <c r="I27" s="4" t="s">
        <v>52</v>
      </c>
      <c r="J27" s="8">
        <f t="array" ref="J27">MAX(($D$4:$D$40=I27)*$F$4:$F$40)</f>
        <v>35</v>
      </c>
    </row>
    <row r="28" spans="2:13" x14ac:dyDescent="0.6">
      <c r="B28" s="14" t="s">
        <v>125</v>
      </c>
      <c r="C28" s="4" t="s">
        <v>48</v>
      </c>
      <c r="D28" s="4" t="s">
        <v>52</v>
      </c>
      <c r="E28" s="6">
        <v>44424</v>
      </c>
      <c r="F28" s="7">
        <v>35</v>
      </c>
      <c r="G28" s="7">
        <v>15</v>
      </c>
    </row>
    <row r="29" spans="2:13" x14ac:dyDescent="0.6">
      <c r="B29" s="14" t="s">
        <v>126</v>
      </c>
      <c r="C29" s="4" t="s">
        <v>56</v>
      </c>
      <c r="D29" s="4" t="s">
        <v>50</v>
      </c>
      <c r="E29" s="6">
        <v>44424</v>
      </c>
      <c r="F29" s="7">
        <v>2</v>
      </c>
      <c r="G29" s="7">
        <v>13</v>
      </c>
      <c r="I29" s="16" t="s">
        <v>153</v>
      </c>
    </row>
    <row r="30" spans="2:13" x14ac:dyDescent="0.6">
      <c r="B30" s="14" t="s">
        <v>127</v>
      </c>
      <c r="C30" s="4" t="s">
        <v>53</v>
      </c>
      <c r="D30" s="4" t="s">
        <v>49</v>
      </c>
      <c r="E30" s="6">
        <v>44454</v>
      </c>
      <c r="F30" s="7">
        <v>12</v>
      </c>
      <c r="G30" s="7">
        <v>10</v>
      </c>
      <c r="I30" s="12" t="s">
        <v>44</v>
      </c>
      <c r="J30" s="11" t="s">
        <v>152</v>
      </c>
    </row>
    <row r="31" spans="2:13" x14ac:dyDescent="0.6">
      <c r="B31" s="14" t="s">
        <v>128</v>
      </c>
      <c r="C31" s="4" t="s">
        <v>53</v>
      </c>
      <c r="D31" s="4" t="s">
        <v>52</v>
      </c>
      <c r="E31" s="6">
        <v>44455</v>
      </c>
      <c r="F31" s="7">
        <v>3</v>
      </c>
      <c r="G31" s="7">
        <v>11</v>
      </c>
      <c r="I31" s="4" t="s">
        <v>49</v>
      </c>
      <c r="J31" s="4" t="str" cm="1">
        <f t="array" ref="J31">INDEX($B$4:$B$40,MATCH(LARGE(IF(($D$4:$D$40=I31),$F$4:$F$40),1),$F$4:$F$40,0),1)</f>
        <v>24-E(S)</v>
      </c>
    </row>
    <row r="32" spans="2:13" x14ac:dyDescent="0.6">
      <c r="B32" s="14" t="s">
        <v>129</v>
      </c>
      <c r="C32" s="4" t="s">
        <v>48</v>
      </c>
      <c r="D32" s="4" t="s">
        <v>52</v>
      </c>
      <c r="E32" s="6">
        <v>44460</v>
      </c>
      <c r="F32" s="7">
        <v>20</v>
      </c>
      <c r="G32" s="7">
        <v>14</v>
      </c>
      <c r="I32" s="4" t="s">
        <v>50</v>
      </c>
      <c r="J32" s="4" t="str">
        <f t="array" ref="J32">INDEX($B$4:$B$40,MATCH(LARGE(IF(($D$4:$D$40=I32),$F$4:$F$40),1),$F$4:$F$40,0),1)</f>
        <v>7-E(D)</v>
      </c>
    </row>
    <row r="33" spans="2:13" x14ac:dyDescent="0.6">
      <c r="B33" s="14" t="s">
        <v>130</v>
      </c>
      <c r="C33" s="4" t="s">
        <v>55</v>
      </c>
      <c r="D33" s="4" t="s">
        <v>51</v>
      </c>
      <c r="E33" s="6">
        <v>44473</v>
      </c>
      <c r="F33" s="7">
        <v>4</v>
      </c>
      <c r="G33" s="7">
        <v>11</v>
      </c>
      <c r="I33" s="4" t="s">
        <v>51</v>
      </c>
      <c r="J33" s="4" t="str">
        <f t="array" ref="J33">INDEX($B$4:$B$40,MATCH(LARGE(IF(($D$4:$D$40=I33),$F$4:$F$40),1),$F$4:$F$40,0),1)</f>
        <v>14-H(K)</v>
      </c>
    </row>
    <row r="34" spans="2:13" x14ac:dyDescent="0.6">
      <c r="B34" s="14" t="s">
        <v>131</v>
      </c>
      <c r="C34" s="4" t="s">
        <v>48</v>
      </c>
      <c r="D34" s="4" t="s">
        <v>49</v>
      </c>
      <c r="E34" s="6">
        <v>44490</v>
      </c>
      <c r="F34" s="7">
        <v>5</v>
      </c>
      <c r="G34" s="7">
        <v>15</v>
      </c>
      <c r="I34" s="4" t="s">
        <v>52</v>
      </c>
      <c r="J34" s="4" t="str">
        <f t="array" ref="J34">INDEX($B$4:$B$40,MATCH(LARGE(IF(($D$4:$D$40=I34),$F$4:$F$40),1),$F$4:$F$40,0),1)</f>
        <v>25-F(D)</v>
      </c>
    </row>
    <row r="35" spans="2:13" x14ac:dyDescent="0.6">
      <c r="B35" s="14" t="s">
        <v>132</v>
      </c>
      <c r="C35" s="4" t="s">
        <v>48</v>
      </c>
      <c r="D35" s="4" t="s">
        <v>49</v>
      </c>
      <c r="E35" s="6">
        <v>44491</v>
      </c>
      <c r="F35" s="7">
        <v>6</v>
      </c>
      <c r="G35" s="7">
        <v>10</v>
      </c>
    </row>
    <row r="36" spans="2:13" x14ac:dyDescent="0.6">
      <c r="B36" s="14" t="s">
        <v>133</v>
      </c>
      <c r="C36" s="4" t="s">
        <v>54</v>
      </c>
      <c r="D36" s="4" t="s">
        <v>49</v>
      </c>
      <c r="E36" s="6">
        <v>44504</v>
      </c>
      <c r="F36" s="7">
        <v>11</v>
      </c>
      <c r="G36" s="7">
        <v>11</v>
      </c>
      <c r="I36" s="16" t="s">
        <v>139</v>
      </c>
    </row>
    <row r="37" spans="2:13" x14ac:dyDescent="0.6">
      <c r="B37" s="14" t="s">
        <v>134</v>
      </c>
      <c r="C37" s="4" t="s">
        <v>55</v>
      </c>
      <c r="D37" s="4" t="s">
        <v>51</v>
      </c>
      <c r="E37" s="6">
        <v>44511</v>
      </c>
      <c r="F37" s="7">
        <v>5</v>
      </c>
      <c r="G37" s="7">
        <v>13</v>
      </c>
      <c r="I37" s="12" t="s">
        <v>154</v>
      </c>
      <c r="J37" s="13" t="s">
        <v>146</v>
      </c>
      <c r="K37" s="13" t="s">
        <v>147</v>
      </c>
      <c r="L37" s="13" t="s">
        <v>149</v>
      </c>
      <c r="M37" s="13" t="s">
        <v>148</v>
      </c>
    </row>
    <row r="38" spans="2:13" x14ac:dyDescent="0.6">
      <c r="B38" s="14" t="s">
        <v>135</v>
      </c>
      <c r="C38" s="4" t="s">
        <v>56</v>
      </c>
      <c r="D38" s="4" t="s">
        <v>52</v>
      </c>
      <c r="E38" s="6">
        <v>44529</v>
      </c>
      <c r="F38" s="7">
        <v>14</v>
      </c>
      <c r="G38" s="7">
        <v>15</v>
      </c>
      <c r="I38" s="13" t="s">
        <v>155</v>
      </c>
      <c r="J38" s="24">
        <f t="array" ref="J38">COUNT(IF((FIND($I38,$B$4:$B$40))*($D$4:$D$40=J$37),1))</f>
        <v>6</v>
      </c>
      <c r="K38" s="24">
        <f t="array" ref="K38">COUNT(IF((FIND($I38,$B$4:$B$40))*($D$4:$D$40=K$37),1))</f>
        <v>0</v>
      </c>
      <c r="L38" s="24">
        <f t="array" ref="L38">COUNT(IF((FIND($I38,$B$4:$B$40))*($D$4:$D$40=L$37),1))</f>
        <v>0</v>
      </c>
      <c r="M38" s="24">
        <f t="array" ref="M38">COUNT(IF((FIND($I38,$B$4:$B$40))*($D$4:$D$40=M$37),1))</f>
        <v>1</v>
      </c>
    </row>
    <row r="39" spans="2:13" x14ac:dyDescent="0.6">
      <c r="B39" s="14" t="s">
        <v>136</v>
      </c>
      <c r="C39" s="4" t="s">
        <v>54</v>
      </c>
      <c r="D39" s="4" t="s">
        <v>49</v>
      </c>
      <c r="E39" s="6">
        <v>44534</v>
      </c>
      <c r="F39" s="7">
        <v>9</v>
      </c>
      <c r="G39" s="7">
        <v>10</v>
      </c>
      <c r="I39" s="13" t="s">
        <v>156</v>
      </c>
      <c r="J39" s="24">
        <f t="array" ref="J39">COUNT(IF((FIND($I39,$B$4:$B$40))*($D$4:$D$40=J$37),1))</f>
        <v>3</v>
      </c>
      <c r="K39" s="24">
        <f t="array" ref="K39">COUNT(IF((FIND($I39,$B$4:$B$40))*($D$4:$D$40=K$37),1))</f>
        <v>4</v>
      </c>
      <c r="L39" s="24">
        <f t="array" ref="L39">COUNT(IF((FIND($I39,$B$4:$B$40))*($D$4:$D$40=L$37),1))</f>
        <v>0</v>
      </c>
      <c r="M39" s="24">
        <f t="array" ref="M39">COUNT(IF((FIND($I39,$B$4:$B$40))*($D$4:$D$40=M$37),1))</f>
        <v>2</v>
      </c>
    </row>
    <row r="40" spans="2:13" x14ac:dyDescent="0.6">
      <c r="B40" s="14" t="s">
        <v>137</v>
      </c>
      <c r="C40" s="4" t="s">
        <v>53</v>
      </c>
      <c r="D40" s="4" t="s">
        <v>50</v>
      </c>
      <c r="E40" s="6">
        <v>44541</v>
      </c>
      <c r="F40" s="7">
        <v>13</v>
      </c>
      <c r="G40" s="7">
        <v>10</v>
      </c>
      <c r="I40" s="13" t="s">
        <v>157</v>
      </c>
      <c r="J40" s="24">
        <f t="array" ref="J40">COUNT(IF((FIND($I40,$B$4:$B$40))*($D$4:$D$40=J$37),1))</f>
        <v>0</v>
      </c>
      <c r="K40" s="24">
        <f t="array" ref="K40">COUNT(IF((FIND($I40,$B$4:$B$40))*($D$4:$D$40=K$37),1))</f>
        <v>0</v>
      </c>
      <c r="L40" s="24">
        <f t="array" ref="L40">COUNT(IF((FIND($I40,$B$4:$B$40))*($D$4:$D$40=L$37),1))</f>
        <v>5</v>
      </c>
      <c r="M40" s="24">
        <f t="array" ref="M40">COUNT(IF((FIND($I40,$B$4:$B$40))*($D$4:$D$40=M$37),1))</f>
        <v>0</v>
      </c>
    </row>
    <row r="41" spans="2:13" x14ac:dyDescent="0.6">
      <c r="I41" s="13" t="s">
        <v>158</v>
      </c>
      <c r="J41" s="24">
        <f t="array" ref="J41">COUNT(IF((FIND($I41,$B$4:$B$40))*($D$4:$D$40=J$37),1))</f>
        <v>4</v>
      </c>
      <c r="K41" s="24">
        <f t="array" ref="K41">COUNT(IF((FIND($I41,$B$4:$B$40))*($D$4:$D$40=K$37),1))</f>
        <v>1</v>
      </c>
      <c r="L41" s="24">
        <f t="array" ref="L41">COUNT(IF((FIND($I41,$B$4:$B$40))*($D$4:$D$40=L$37),1))</f>
        <v>1</v>
      </c>
      <c r="M41" s="24">
        <f t="array" ref="M41">COUNT(IF((FIND($I41,$B$4:$B$40))*($D$4:$D$40=M$37),1))</f>
        <v>2</v>
      </c>
    </row>
  </sheetData>
  <sortState xmlns:xlrd2="http://schemas.microsoft.com/office/spreadsheetml/2017/richdata2" ref="I14:I20">
    <sortCondition ref="I14:I20"/>
  </sortState>
  <mergeCells count="1">
    <mergeCell ref="I3:J3"/>
  </mergeCells>
  <phoneticPr fontId="3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0000"/>
  </sheetPr>
  <dimension ref="B2:M41"/>
  <sheetViews>
    <sheetView topLeftCell="A22" workbookViewId="0">
      <selection activeCell="K35" sqref="K35"/>
    </sheetView>
  </sheetViews>
  <sheetFormatPr defaultRowHeight="16.899999999999999" x14ac:dyDescent="0.6"/>
  <cols>
    <col min="1" max="1" width="2.5625" customWidth="1"/>
    <col min="2" max="2" width="8.25" bestFit="1" customWidth="1"/>
    <col min="3" max="3" width="22.875" bestFit="1" customWidth="1"/>
    <col min="5" max="5" width="12.3125" customWidth="1"/>
    <col min="8" max="8" width="3.5625" customWidth="1"/>
    <col min="9" max="9" width="10.4375" customWidth="1"/>
    <col min="10" max="10" width="12" bestFit="1" customWidth="1"/>
    <col min="11" max="13" width="10.4375" customWidth="1"/>
  </cols>
  <sheetData>
    <row r="2" spans="2:13" x14ac:dyDescent="0.6">
      <c r="B2" t="s">
        <v>57</v>
      </c>
      <c r="I2" t="s">
        <v>87</v>
      </c>
    </row>
    <row r="3" spans="2:13" x14ac:dyDescent="0.6">
      <c r="B3" s="12" t="s">
        <v>59</v>
      </c>
      <c r="C3" s="12" t="s">
        <v>43</v>
      </c>
      <c r="D3" s="12" t="s">
        <v>44</v>
      </c>
      <c r="E3" s="12" t="s">
        <v>45</v>
      </c>
      <c r="F3" s="12" t="s">
        <v>46</v>
      </c>
      <c r="G3" s="12" t="s">
        <v>47</v>
      </c>
      <c r="I3" s="83" t="s">
        <v>142</v>
      </c>
      <c r="J3" s="83"/>
      <c r="K3" s="11" t="s">
        <v>143</v>
      </c>
    </row>
    <row r="4" spans="2:13" x14ac:dyDescent="0.6">
      <c r="B4" s="14" t="s">
        <v>101</v>
      </c>
      <c r="C4" s="4" t="s">
        <v>54</v>
      </c>
      <c r="D4" s="4" t="s">
        <v>49</v>
      </c>
      <c r="E4" s="6">
        <v>44200</v>
      </c>
      <c r="F4" s="7">
        <v>12</v>
      </c>
      <c r="G4" s="7">
        <v>8</v>
      </c>
      <c r="I4" s="21">
        <v>0</v>
      </c>
      <c r="J4" s="22">
        <v>5</v>
      </c>
      <c r="K4" s="4" t="str">
        <f t="array" ref="K4:K10">TEXT(FREQUENCY(F4:F40,J4:J10),"00강좌")</f>
        <v>10강좌</v>
      </c>
    </row>
    <row r="5" spans="2:13" x14ac:dyDescent="0.6">
      <c r="B5" s="14" t="s">
        <v>102</v>
      </c>
      <c r="C5" s="4" t="s">
        <v>56</v>
      </c>
      <c r="D5" s="4" t="s">
        <v>49</v>
      </c>
      <c r="E5" s="6">
        <v>44200</v>
      </c>
      <c r="F5" s="7">
        <v>4</v>
      </c>
      <c r="G5" s="7">
        <v>10</v>
      </c>
      <c r="I5" s="21">
        <v>6</v>
      </c>
      <c r="J5" s="22">
        <v>10</v>
      </c>
      <c r="K5" s="4" t="str">
        <v>07강좌</v>
      </c>
    </row>
    <row r="6" spans="2:13" x14ac:dyDescent="0.6">
      <c r="B6" s="14" t="s">
        <v>103</v>
      </c>
      <c r="C6" s="4" t="s">
        <v>56</v>
      </c>
      <c r="D6" s="4" t="s">
        <v>50</v>
      </c>
      <c r="E6" s="6">
        <v>44207</v>
      </c>
      <c r="F6" s="7">
        <v>17</v>
      </c>
      <c r="G6" s="7">
        <v>15</v>
      </c>
      <c r="I6" s="21">
        <v>11</v>
      </c>
      <c r="J6" s="22">
        <v>15</v>
      </c>
      <c r="K6" s="4" t="str">
        <v>08강좌</v>
      </c>
    </row>
    <row r="7" spans="2:13" x14ac:dyDescent="0.6">
      <c r="B7" s="14" t="s">
        <v>104</v>
      </c>
      <c r="C7" s="4" t="s">
        <v>55</v>
      </c>
      <c r="D7" s="4" t="s">
        <v>51</v>
      </c>
      <c r="E7" s="6">
        <v>44217</v>
      </c>
      <c r="F7" s="7">
        <v>5</v>
      </c>
      <c r="G7" s="7">
        <v>12</v>
      </c>
      <c r="I7" s="21">
        <v>16</v>
      </c>
      <c r="J7" s="22">
        <v>20</v>
      </c>
      <c r="K7" s="4" t="str">
        <v>07강좌</v>
      </c>
    </row>
    <row r="8" spans="2:13" x14ac:dyDescent="0.6">
      <c r="B8" s="14" t="s">
        <v>105</v>
      </c>
      <c r="C8" s="4" t="s">
        <v>48</v>
      </c>
      <c r="D8" s="4" t="s">
        <v>49</v>
      </c>
      <c r="E8" s="6">
        <v>44236</v>
      </c>
      <c r="F8" s="7">
        <v>12</v>
      </c>
      <c r="G8" s="7">
        <v>10</v>
      </c>
      <c r="I8" s="21">
        <v>21</v>
      </c>
      <c r="J8" s="22">
        <v>25</v>
      </c>
      <c r="K8" s="4" t="str">
        <v>02강좌</v>
      </c>
    </row>
    <row r="9" spans="2:13" x14ac:dyDescent="0.6">
      <c r="B9" s="14" t="s">
        <v>106</v>
      </c>
      <c r="C9" s="4" t="s">
        <v>48</v>
      </c>
      <c r="D9" s="4" t="s">
        <v>49</v>
      </c>
      <c r="E9" s="6">
        <v>44238</v>
      </c>
      <c r="F9" s="7">
        <v>13</v>
      </c>
      <c r="G9" s="7">
        <v>15</v>
      </c>
      <c r="I9" s="21">
        <v>26</v>
      </c>
      <c r="J9" s="22">
        <v>30</v>
      </c>
      <c r="K9" s="4" t="str">
        <v>01강좌</v>
      </c>
    </row>
    <row r="10" spans="2:13" x14ac:dyDescent="0.6">
      <c r="B10" s="14" t="s">
        <v>107</v>
      </c>
      <c r="C10" s="4" t="s">
        <v>54</v>
      </c>
      <c r="D10" s="4" t="s">
        <v>52</v>
      </c>
      <c r="E10" s="6">
        <v>44238</v>
      </c>
      <c r="F10" s="7">
        <v>20</v>
      </c>
      <c r="G10" s="7">
        <v>12</v>
      </c>
      <c r="I10" s="21">
        <v>31</v>
      </c>
      <c r="J10" s="22">
        <v>35</v>
      </c>
      <c r="K10" s="4" t="str">
        <v>01강좌</v>
      </c>
    </row>
    <row r="11" spans="2:13" x14ac:dyDescent="0.6">
      <c r="B11" s="14" t="s">
        <v>108</v>
      </c>
      <c r="C11" s="4" t="s">
        <v>53</v>
      </c>
      <c r="D11" s="4" t="s">
        <v>52</v>
      </c>
      <c r="E11" s="6">
        <v>44270</v>
      </c>
      <c r="F11" s="7">
        <v>10</v>
      </c>
      <c r="G11" s="7">
        <v>14</v>
      </c>
      <c r="I11" s="17"/>
    </row>
    <row r="12" spans="2:13" x14ac:dyDescent="0.6">
      <c r="B12" s="14" t="s">
        <v>109</v>
      </c>
      <c r="C12" s="4" t="s">
        <v>48</v>
      </c>
      <c r="D12" s="4" t="s">
        <v>50</v>
      </c>
      <c r="E12" s="6">
        <v>44271</v>
      </c>
      <c r="F12" s="7">
        <v>6</v>
      </c>
      <c r="G12" s="7">
        <v>15</v>
      </c>
      <c r="I12" s="17" t="s">
        <v>145</v>
      </c>
    </row>
    <row r="13" spans="2:13" x14ac:dyDescent="0.6">
      <c r="B13" s="14" t="s">
        <v>110</v>
      </c>
      <c r="C13" s="4" t="s">
        <v>55</v>
      </c>
      <c r="D13" s="4" t="s">
        <v>51</v>
      </c>
      <c r="E13" s="6">
        <v>44276</v>
      </c>
      <c r="F13" s="7">
        <v>5</v>
      </c>
      <c r="G13" s="7">
        <v>12</v>
      </c>
      <c r="I13" s="19" t="s">
        <v>144</v>
      </c>
      <c r="J13" s="13" t="s">
        <v>146</v>
      </c>
      <c r="K13" s="13" t="s">
        <v>147</v>
      </c>
      <c r="L13" s="13" t="s">
        <v>149</v>
      </c>
      <c r="M13" s="13" t="s">
        <v>148</v>
      </c>
    </row>
    <row r="14" spans="2:13" x14ac:dyDescent="0.6">
      <c r="B14" s="14" t="s">
        <v>111</v>
      </c>
      <c r="C14" s="4" t="s">
        <v>53</v>
      </c>
      <c r="D14" s="4" t="s">
        <v>52</v>
      </c>
      <c r="E14" s="6">
        <v>44307</v>
      </c>
      <c r="F14" s="7">
        <v>12</v>
      </c>
      <c r="G14" s="7">
        <v>14</v>
      </c>
      <c r="I14" s="20">
        <v>8</v>
      </c>
      <c r="J14" s="18"/>
      <c r="K14" s="18">
        <f t="array" ref="K14:K20">FREQUENCY(IF($D$4:$D$40=K13,$G$4:$G$40),$I$14:$I$20)</f>
        <v>0</v>
      </c>
      <c r="L14" s="18">
        <f t="array" ref="L14:L20">FREQUENCY(IF($D$4:$D$40=L13,$G$4:$G$40),$I$14:$I$20)</f>
        <v>0</v>
      </c>
      <c r="M14" s="18">
        <f t="array" ref="M14:M20">FREQUENCY(IF($D$4:$D$40=M13,$G$4:$G$40),$I$14:$I$20)</f>
        <v>0</v>
      </c>
    </row>
    <row r="15" spans="2:13" x14ac:dyDescent="0.6">
      <c r="B15" s="14" t="s">
        <v>112</v>
      </c>
      <c r="C15" s="4" t="s">
        <v>54</v>
      </c>
      <c r="D15" s="4" t="s">
        <v>49</v>
      </c>
      <c r="E15" s="6">
        <v>44307</v>
      </c>
      <c r="F15" s="7">
        <v>7</v>
      </c>
      <c r="G15" s="7">
        <v>12</v>
      </c>
      <c r="I15" s="20">
        <v>10</v>
      </c>
      <c r="J15" s="18"/>
      <c r="K15" s="18">
        <v>1</v>
      </c>
      <c r="L15" s="18">
        <v>0</v>
      </c>
      <c r="M15" s="18">
        <v>0</v>
      </c>
    </row>
    <row r="16" spans="2:13" x14ac:dyDescent="0.6">
      <c r="B16" s="14" t="s">
        <v>113</v>
      </c>
      <c r="C16" s="4" t="s">
        <v>56</v>
      </c>
      <c r="D16" s="4" t="s">
        <v>50</v>
      </c>
      <c r="E16" s="6">
        <v>44315</v>
      </c>
      <c r="F16" s="7">
        <v>20</v>
      </c>
      <c r="G16" s="7">
        <v>15</v>
      </c>
      <c r="I16" s="20">
        <v>11</v>
      </c>
      <c r="J16" s="18"/>
      <c r="K16" s="18">
        <v>0</v>
      </c>
      <c r="L16" s="18">
        <v>1</v>
      </c>
      <c r="M16" s="18">
        <v>1</v>
      </c>
    </row>
    <row r="17" spans="2:13" x14ac:dyDescent="0.6">
      <c r="B17" s="14" t="s">
        <v>114</v>
      </c>
      <c r="C17" s="4" t="s">
        <v>55</v>
      </c>
      <c r="D17" s="4" t="s">
        <v>51</v>
      </c>
      <c r="E17" s="6">
        <v>44322</v>
      </c>
      <c r="F17" s="7">
        <v>30</v>
      </c>
      <c r="G17" s="7">
        <v>15</v>
      </c>
      <c r="I17" s="20">
        <v>12</v>
      </c>
      <c r="J17" s="18"/>
      <c r="K17" s="18">
        <v>2</v>
      </c>
      <c r="L17" s="18">
        <v>2</v>
      </c>
      <c r="M17" s="18">
        <v>3</v>
      </c>
    </row>
    <row r="18" spans="2:13" x14ac:dyDescent="0.6">
      <c r="B18" s="14" t="s">
        <v>115</v>
      </c>
      <c r="C18" s="4" t="s">
        <v>53</v>
      </c>
      <c r="D18" s="4" t="s">
        <v>50</v>
      </c>
      <c r="E18" s="6">
        <v>44331</v>
      </c>
      <c r="F18" s="7">
        <v>10</v>
      </c>
      <c r="G18" s="7">
        <v>12</v>
      </c>
      <c r="I18" s="20">
        <v>13</v>
      </c>
      <c r="J18" s="18"/>
      <c r="K18" s="18">
        <v>1</v>
      </c>
      <c r="L18" s="18">
        <v>1</v>
      </c>
      <c r="M18" s="18">
        <v>0</v>
      </c>
    </row>
    <row r="19" spans="2:13" x14ac:dyDescent="0.6">
      <c r="B19" s="14" t="s">
        <v>116</v>
      </c>
      <c r="C19" s="4" t="s">
        <v>48</v>
      </c>
      <c r="D19" s="4" t="s">
        <v>51</v>
      </c>
      <c r="E19" s="6">
        <v>44332</v>
      </c>
      <c r="F19" s="7">
        <v>17</v>
      </c>
      <c r="G19" s="7">
        <v>15</v>
      </c>
      <c r="I19" s="20">
        <v>14</v>
      </c>
      <c r="J19" s="18"/>
      <c r="K19" s="18">
        <v>0</v>
      </c>
      <c r="L19" s="18">
        <v>0</v>
      </c>
      <c r="M19" s="18">
        <v>3</v>
      </c>
    </row>
    <row r="20" spans="2:13" x14ac:dyDescent="0.6">
      <c r="B20" s="14" t="s">
        <v>117</v>
      </c>
      <c r="C20" s="4" t="s">
        <v>56</v>
      </c>
      <c r="D20" s="4" t="s">
        <v>52</v>
      </c>
      <c r="E20" s="6">
        <v>44345</v>
      </c>
      <c r="F20" s="7">
        <v>4</v>
      </c>
      <c r="G20" s="7">
        <v>12</v>
      </c>
      <c r="I20" s="20">
        <v>15</v>
      </c>
      <c r="J20" s="18"/>
      <c r="K20" s="18">
        <v>3</v>
      </c>
      <c r="L20" s="18">
        <v>2</v>
      </c>
      <c r="M20" s="18">
        <v>3</v>
      </c>
    </row>
    <row r="21" spans="2:13" x14ac:dyDescent="0.6">
      <c r="B21" s="14" t="s">
        <v>118</v>
      </c>
      <c r="C21" s="4" t="s">
        <v>54</v>
      </c>
      <c r="D21" s="4" t="s">
        <v>49</v>
      </c>
      <c r="E21" s="6">
        <v>44351</v>
      </c>
      <c r="F21" s="7">
        <v>21</v>
      </c>
      <c r="G21" s="7">
        <v>14</v>
      </c>
    </row>
    <row r="22" spans="2:13" x14ac:dyDescent="0.6">
      <c r="B22" s="14" t="s">
        <v>119</v>
      </c>
      <c r="C22" s="4" t="s">
        <v>56</v>
      </c>
      <c r="D22" s="4" t="s">
        <v>49</v>
      </c>
      <c r="E22" s="6">
        <v>44355</v>
      </c>
      <c r="F22" s="7">
        <v>19</v>
      </c>
      <c r="G22" s="7">
        <v>14</v>
      </c>
      <c r="I22" t="s">
        <v>150</v>
      </c>
    </row>
    <row r="23" spans="2:13" x14ac:dyDescent="0.6">
      <c r="B23" s="14" t="s">
        <v>120</v>
      </c>
      <c r="C23" s="4" t="s">
        <v>56</v>
      </c>
      <c r="D23" s="4" t="s">
        <v>50</v>
      </c>
      <c r="E23" s="6">
        <v>44376</v>
      </c>
      <c r="F23" s="7">
        <v>20</v>
      </c>
      <c r="G23" s="7">
        <v>12</v>
      </c>
      <c r="I23" s="12" t="s">
        <v>44</v>
      </c>
      <c r="J23" s="23" t="s">
        <v>151</v>
      </c>
    </row>
    <row r="24" spans="2:13" x14ac:dyDescent="0.6">
      <c r="B24" s="14" t="s">
        <v>121</v>
      </c>
      <c r="C24" s="4" t="s">
        <v>56</v>
      </c>
      <c r="D24" s="4" t="s">
        <v>49</v>
      </c>
      <c r="E24" s="6">
        <v>44385</v>
      </c>
      <c r="F24" s="7">
        <v>5</v>
      </c>
      <c r="G24" s="7">
        <v>13</v>
      </c>
      <c r="I24" s="4" t="s">
        <v>49</v>
      </c>
      <c r="J24" s="8">
        <f t="array" ref="J24">MAX(($D$4:$D$40=I24)*$F$4:$F$40)</f>
        <v>40</v>
      </c>
    </row>
    <row r="25" spans="2:13" x14ac:dyDescent="0.6">
      <c r="B25" s="14" t="s">
        <v>122</v>
      </c>
      <c r="C25" s="4" t="s">
        <v>53</v>
      </c>
      <c r="D25" s="4" t="s">
        <v>52</v>
      </c>
      <c r="E25" s="6">
        <v>44388</v>
      </c>
      <c r="F25" s="7">
        <v>7</v>
      </c>
      <c r="G25" s="7">
        <v>15</v>
      </c>
      <c r="I25" s="4" t="s">
        <v>50</v>
      </c>
      <c r="J25" s="8">
        <f t="array" ref="J25">MAX(($D$4:$D$40=I25)*$F$4:$F$40)</f>
        <v>20</v>
      </c>
    </row>
    <row r="26" spans="2:13" x14ac:dyDescent="0.6">
      <c r="B26" s="14" t="s">
        <v>123</v>
      </c>
      <c r="C26" s="4" t="s">
        <v>53</v>
      </c>
      <c r="D26" s="4" t="s">
        <v>52</v>
      </c>
      <c r="E26" s="6">
        <v>44392</v>
      </c>
      <c r="F26" s="7">
        <v>22</v>
      </c>
      <c r="G26" s="7">
        <v>12</v>
      </c>
      <c r="I26" s="4" t="s">
        <v>51</v>
      </c>
      <c r="J26" s="8">
        <f t="array" ref="J26">MAX(($D$4:$D$40=I26)*$F$4:$F$40)</f>
        <v>30</v>
      </c>
    </row>
    <row r="27" spans="2:13" x14ac:dyDescent="0.6">
      <c r="B27" s="14" t="s">
        <v>124</v>
      </c>
      <c r="C27" s="4" t="s">
        <v>54</v>
      </c>
      <c r="D27" s="4" t="s">
        <v>49</v>
      </c>
      <c r="E27" s="6">
        <v>44423</v>
      </c>
      <c r="F27" s="7">
        <v>40</v>
      </c>
      <c r="G27" s="7">
        <v>11</v>
      </c>
      <c r="I27" s="4" t="s">
        <v>52</v>
      </c>
      <c r="J27" s="8">
        <f t="array" ref="J27">MAX(($D$4:$D$40=I27)*$F$4:$F$40)</f>
        <v>35</v>
      </c>
    </row>
    <row r="28" spans="2:13" x14ac:dyDescent="0.6">
      <c r="B28" s="14" t="s">
        <v>125</v>
      </c>
      <c r="C28" s="4" t="s">
        <v>48</v>
      </c>
      <c r="D28" s="4" t="s">
        <v>52</v>
      </c>
      <c r="E28" s="6">
        <v>44424</v>
      </c>
      <c r="F28" s="7">
        <v>35</v>
      </c>
      <c r="G28" s="7">
        <v>15</v>
      </c>
    </row>
    <row r="29" spans="2:13" x14ac:dyDescent="0.6">
      <c r="B29" s="14" t="s">
        <v>126</v>
      </c>
      <c r="C29" s="4" t="s">
        <v>56</v>
      </c>
      <c r="D29" s="4" t="s">
        <v>50</v>
      </c>
      <c r="E29" s="6">
        <v>44424</v>
      </c>
      <c r="F29" s="7">
        <v>2</v>
      </c>
      <c r="G29" s="7">
        <v>13</v>
      </c>
      <c r="I29" s="16" t="s">
        <v>153</v>
      </c>
    </row>
    <row r="30" spans="2:13" x14ac:dyDescent="0.6">
      <c r="B30" s="14" t="s">
        <v>127</v>
      </c>
      <c r="C30" s="4" t="s">
        <v>53</v>
      </c>
      <c r="D30" s="4" t="s">
        <v>49</v>
      </c>
      <c r="E30" s="6">
        <v>44454</v>
      </c>
      <c r="F30" s="7">
        <v>12</v>
      </c>
      <c r="G30" s="7">
        <v>10</v>
      </c>
      <c r="I30" s="12" t="s">
        <v>44</v>
      </c>
      <c r="J30" s="11" t="s">
        <v>152</v>
      </c>
    </row>
    <row r="31" spans="2:13" x14ac:dyDescent="0.6">
      <c r="B31" s="14" t="s">
        <v>128</v>
      </c>
      <c r="C31" s="4" t="s">
        <v>53</v>
      </c>
      <c r="D31" s="4" t="s">
        <v>52</v>
      </c>
      <c r="E31" s="6">
        <v>44455</v>
      </c>
      <c r="F31" s="7">
        <v>3</v>
      </c>
      <c r="G31" s="7">
        <v>11</v>
      </c>
      <c r="I31" s="4" t="s">
        <v>49</v>
      </c>
      <c r="J31" s="4" t="str" cm="1">
        <f t="array" ref="J31">INDEX($B$4:$B$40,MATCH(LARGE(IF($D$4:$D$40=I31,$F$4:$F$40),1),($D$4:$D$40=I31)*$F$4:$F$40,0),1)</f>
        <v>24-E(S)</v>
      </c>
    </row>
    <row r="32" spans="2:13" x14ac:dyDescent="0.6">
      <c r="B32" s="14" t="s">
        <v>129</v>
      </c>
      <c r="C32" s="4" t="s">
        <v>48</v>
      </c>
      <c r="D32" s="4" t="s">
        <v>52</v>
      </c>
      <c r="E32" s="6">
        <v>44460</v>
      </c>
      <c r="F32" s="7">
        <v>20</v>
      </c>
      <c r="G32" s="7">
        <v>14</v>
      </c>
      <c r="I32" s="4" t="s">
        <v>50</v>
      </c>
      <c r="J32" s="4" t="str">
        <f t="array" ref="J32">INDEX($B$4:$B$40,MATCH(LARGE(IF($D$4:$D$40=I32,$F$4:$F$40),1),($D$4:$D$40=I32)*$F$4:$F$40,0),1)</f>
        <v>13-P(B)</v>
      </c>
    </row>
    <row r="33" spans="2:13" x14ac:dyDescent="0.6">
      <c r="B33" s="14" t="s">
        <v>130</v>
      </c>
      <c r="C33" s="4" t="s">
        <v>55</v>
      </c>
      <c r="D33" s="4" t="s">
        <v>51</v>
      </c>
      <c r="E33" s="6">
        <v>44473</v>
      </c>
      <c r="F33" s="7">
        <v>4</v>
      </c>
      <c r="G33" s="7">
        <v>11</v>
      </c>
      <c r="I33" s="4" t="s">
        <v>51</v>
      </c>
      <c r="J33" s="4" t="str">
        <f t="array" ref="J33">INDEX($B$4:$B$40,MATCH(LARGE(IF($D$4:$D$40=I33,$F$4:$F$40),1),($D$4:$D$40=I33)*$F$4:$F$40,0),1)</f>
        <v>14-H(K)</v>
      </c>
    </row>
    <row r="34" spans="2:13" x14ac:dyDescent="0.6">
      <c r="B34" s="14" t="s">
        <v>131</v>
      </c>
      <c r="C34" s="4" t="s">
        <v>48</v>
      </c>
      <c r="D34" s="4" t="s">
        <v>49</v>
      </c>
      <c r="E34" s="6">
        <v>44490</v>
      </c>
      <c r="F34" s="7">
        <v>5</v>
      </c>
      <c r="G34" s="7">
        <v>15</v>
      </c>
      <c r="I34" s="4" t="s">
        <v>52</v>
      </c>
      <c r="J34" s="4" t="str">
        <f t="array" ref="J34">INDEX($B$4:$B$40,MATCH(LARGE(IF($D$4:$D$40=I34,$F$4:$F$40),1),($D$4:$D$40=I34)*$F$4:$F$40,0),1)</f>
        <v>25-F(D)</v>
      </c>
    </row>
    <row r="35" spans="2:13" x14ac:dyDescent="0.6">
      <c r="B35" s="14" t="s">
        <v>132</v>
      </c>
      <c r="C35" s="4" t="s">
        <v>48</v>
      </c>
      <c r="D35" s="4" t="s">
        <v>49</v>
      </c>
      <c r="E35" s="6">
        <v>44491</v>
      </c>
      <c r="F35" s="7">
        <v>6</v>
      </c>
      <c r="G35" s="7">
        <v>10</v>
      </c>
    </row>
    <row r="36" spans="2:13" x14ac:dyDescent="0.6">
      <c r="B36" s="14" t="s">
        <v>133</v>
      </c>
      <c r="C36" s="4" t="s">
        <v>54</v>
      </c>
      <c r="D36" s="4" t="s">
        <v>49</v>
      </c>
      <c r="E36" s="6">
        <v>44504</v>
      </c>
      <c r="F36" s="7">
        <v>11</v>
      </c>
      <c r="G36" s="7">
        <v>11</v>
      </c>
      <c r="I36" s="16" t="s">
        <v>139</v>
      </c>
    </row>
    <row r="37" spans="2:13" x14ac:dyDescent="0.6">
      <c r="B37" s="14" t="s">
        <v>134</v>
      </c>
      <c r="C37" s="4" t="s">
        <v>55</v>
      </c>
      <c r="D37" s="4" t="s">
        <v>51</v>
      </c>
      <c r="E37" s="6">
        <v>44511</v>
      </c>
      <c r="F37" s="7">
        <v>5</v>
      </c>
      <c r="G37" s="7">
        <v>13</v>
      </c>
      <c r="I37" s="12" t="s">
        <v>154</v>
      </c>
      <c r="J37" s="13" t="s">
        <v>146</v>
      </c>
      <c r="K37" s="13" t="s">
        <v>147</v>
      </c>
      <c r="L37" s="13" t="s">
        <v>149</v>
      </c>
      <c r="M37" s="13" t="s">
        <v>148</v>
      </c>
    </row>
    <row r="38" spans="2:13" x14ac:dyDescent="0.6">
      <c r="B38" s="14" t="s">
        <v>135</v>
      </c>
      <c r="C38" s="4" t="s">
        <v>56</v>
      </c>
      <c r="D38" s="4" t="s">
        <v>52</v>
      </c>
      <c r="E38" s="6">
        <v>44529</v>
      </c>
      <c r="F38" s="7">
        <v>14</v>
      </c>
      <c r="G38" s="7">
        <v>15</v>
      </c>
      <c r="I38" s="13" t="s">
        <v>155</v>
      </c>
      <c r="J38" s="24">
        <f t="array" ref="J38">COUNT(IF(FIND($I38,$B$4:$B$40)*FIND(J$37,$D$4:$D$40),1))</f>
        <v>6</v>
      </c>
      <c r="K38" s="24">
        <f t="array" ref="K38">COUNT(IF(FIND($I38,$B$4:$B$40)*FIND(K$37,$D$4:$D$40),1))</f>
        <v>0</v>
      </c>
      <c r="L38" s="24">
        <f t="array" ref="L38">COUNT(IF(FIND($I38,$B$4:$B$40)*FIND(L$37,$D$4:$D$40),1))</f>
        <v>0</v>
      </c>
      <c r="M38" s="24">
        <f t="array" ref="M38">COUNT(IF(FIND($I38,$B$4:$B$40)*FIND(M$37,$D$4:$D$40),1))</f>
        <v>1</v>
      </c>
    </row>
    <row r="39" spans="2:13" x14ac:dyDescent="0.6">
      <c r="B39" s="14" t="s">
        <v>136</v>
      </c>
      <c r="C39" s="4" t="s">
        <v>54</v>
      </c>
      <c r="D39" s="4" t="s">
        <v>49</v>
      </c>
      <c r="E39" s="6">
        <v>44534</v>
      </c>
      <c r="F39" s="7">
        <v>9</v>
      </c>
      <c r="G39" s="7">
        <v>10</v>
      </c>
      <c r="I39" s="13" t="s">
        <v>156</v>
      </c>
      <c r="J39" s="24">
        <f t="array" ref="J39">COUNT(IF(FIND($I39,$B$4:$B$40)*FIND(J$37,$D$4:$D$40),1))</f>
        <v>3</v>
      </c>
      <c r="K39" s="24">
        <f t="array" ref="K39">COUNT(IF(FIND($I39,$B$4:$B$40)*FIND(K$37,$D$4:$D$40),1))</f>
        <v>4</v>
      </c>
      <c r="L39" s="24">
        <f t="array" ref="L39">COUNT(IF(FIND($I39,$B$4:$B$40)*FIND(L$37,$D$4:$D$40),1))</f>
        <v>0</v>
      </c>
      <c r="M39" s="24">
        <f t="array" ref="M39">COUNT(IF(FIND($I39,$B$4:$B$40)*FIND(M$37,$D$4:$D$40),1))</f>
        <v>2</v>
      </c>
    </row>
    <row r="40" spans="2:13" x14ac:dyDescent="0.6">
      <c r="B40" s="14" t="s">
        <v>137</v>
      </c>
      <c r="C40" s="4" t="s">
        <v>53</v>
      </c>
      <c r="D40" s="4" t="s">
        <v>50</v>
      </c>
      <c r="E40" s="6">
        <v>44541</v>
      </c>
      <c r="F40" s="7">
        <v>13</v>
      </c>
      <c r="G40" s="7">
        <v>10</v>
      </c>
      <c r="I40" s="13" t="s">
        <v>157</v>
      </c>
      <c r="J40" s="24">
        <f t="array" ref="J40">COUNT(IF(FIND($I40,$B$4:$B$40)*FIND(J$37,$D$4:$D$40),1))</f>
        <v>0</v>
      </c>
      <c r="K40" s="24">
        <f t="array" ref="K40">COUNT(IF(FIND($I40,$B$4:$B$40)*FIND(K$37,$D$4:$D$40),1))</f>
        <v>0</v>
      </c>
      <c r="L40" s="24">
        <f t="array" ref="L40">COUNT(IF(FIND($I40,$B$4:$B$40)*FIND(L$37,$D$4:$D$40),1))</f>
        <v>5</v>
      </c>
      <c r="M40" s="24">
        <f t="array" ref="M40">COUNT(IF(FIND($I40,$B$4:$B$40)*FIND(M$37,$D$4:$D$40),1))</f>
        <v>0</v>
      </c>
    </row>
    <row r="41" spans="2:13" x14ac:dyDescent="0.6">
      <c r="I41" s="13" t="s">
        <v>158</v>
      </c>
      <c r="J41" s="24">
        <f t="array" ref="J41">COUNT(IF(FIND($I41,$B$4:$B$40)*FIND(J$37,$D$4:$D$40),1))</f>
        <v>4</v>
      </c>
      <c r="K41" s="24">
        <f t="array" ref="K41">COUNT(IF(FIND($I41,$B$4:$B$40)*FIND(K$37,$D$4:$D$40),1))</f>
        <v>1</v>
      </c>
      <c r="L41" s="24">
        <f t="array" ref="L41">COUNT(IF(FIND($I41,$B$4:$B$40)*FIND(L$37,$D$4:$D$40),1))</f>
        <v>1</v>
      </c>
      <c r="M41" s="24">
        <f t="array" ref="M41">COUNT(IF(FIND($I41,$B$4:$B$40)*FIND(M$37,$D$4:$D$40),1))</f>
        <v>2</v>
      </c>
    </row>
  </sheetData>
  <mergeCells count="1">
    <mergeCell ref="I3:J3"/>
  </mergeCells>
  <phoneticPr fontId="3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O45"/>
  <sheetViews>
    <sheetView tabSelected="1" zoomScaleNormal="100" workbookViewId="0">
      <selection activeCell="K1" sqref="K1"/>
    </sheetView>
  </sheetViews>
  <sheetFormatPr defaultRowHeight="16.899999999999999" x14ac:dyDescent="0.6"/>
  <cols>
    <col min="1" max="1" width="2.5625" customWidth="1"/>
    <col min="2" max="2" width="10" bestFit="1" customWidth="1"/>
    <col min="4" max="4" width="13.9375" bestFit="1" customWidth="1"/>
    <col min="5" max="5" width="10.5625" bestFit="1" customWidth="1"/>
    <col min="10" max="10" width="10.0625" bestFit="1" customWidth="1"/>
    <col min="11" max="11" width="4.5625" customWidth="1"/>
    <col min="12" max="12" width="13.9375" bestFit="1" customWidth="1"/>
    <col min="13" max="13" width="10.0625" customWidth="1"/>
    <col min="14" max="15" width="13" customWidth="1"/>
  </cols>
  <sheetData>
    <row r="2" spans="2:15" x14ac:dyDescent="0.6">
      <c r="B2" t="s">
        <v>57</v>
      </c>
      <c r="L2" t="s">
        <v>256</v>
      </c>
    </row>
    <row r="3" spans="2:15" x14ac:dyDescent="0.6">
      <c r="B3" s="12" t="s">
        <v>159</v>
      </c>
      <c r="C3" s="12" t="s">
        <v>160</v>
      </c>
      <c r="D3" s="12" t="s">
        <v>161</v>
      </c>
      <c r="E3" s="12" t="s">
        <v>253</v>
      </c>
      <c r="F3" s="12" t="s">
        <v>250</v>
      </c>
      <c r="G3" s="12" t="s">
        <v>251</v>
      </c>
      <c r="H3" s="12" t="s">
        <v>252</v>
      </c>
      <c r="I3" s="11" t="s">
        <v>254</v>
      </c>
      <c r="J3" s="23" t="s">
        <v>255</v>
      </c>
      <c r="L3" s="12" t="s">
        <v>161</v>
      </c>
      <c r="M3" s="26">
        <v>1</v>
      </c>
      <c r="N3" s="26">
        <v>2</v>
      </c>
      <c r="O3" s="26">
        <v>3</v>
      </c>
    </row>
    <row r="4" spans="2:15" x14ac:dyDescent="0.6">
      <c r="B4" s="4" t="s">
        <v>162</v>
      </c>
      <c r="C4" s="4" t="s">
        <v>163</v>
      </c>
      <c r="D4" s="4" t="s">
        <v>164</v>
      </c>
      <c r="E4" s="6">
        <v>44215</v>
      </c>
      <c r="F4" s="4">
        <v>893</v>
      </c>
      <c r="G4" s="4">
        <v>815</v>
      </c>
      <c r="H4" s="25">
        <f>AVERAGE(F4:G4)</f>
        <v>854</v>
      </c>
      <c r="I4" s="8">
        <f t="array" ref="I4">_xlfn.RANK.EQ(H4,$H$4:$H$45,0)+SUMPRODUCT(($H$4:$H$45=H4)*($F$4:$F$45&gt;F4))</f>
        <v>21</v>
      </c>
      <c r="J4" s="8"/>
      <c r="L4" s="13" t="s">
        <v>164</v>
      </c>
      <c r="M4" s="4"/>
      <c r="N4" s="4"/>
      <c r="O4" s="4"/>
    </row>
    <row r="5" spans="2:15" x14ac:dyDescent="0.6">
      <c r="B5" s="4" t="s">
        <v>165</v>
      </c>
      <c r="C5" s="4" t="s">
        <v>166</v>
      </c>
      <c r="D5" s="4" t="s">
        <v>164</v>
      </c>
      <c r="E5" s="6">
        <v>44215</v>
      </c>
      <c r="F5" s="4">
        <v>815</v>
      </c>
      <c r="G5" s="4">
        <v>893</v>
      </c>
      <c r="H5" s="25">
        <f t="shared" ref="H5:H45" si="0">AVERAGE(F5:G5)</f>
        <v>854</v>
      </c>
      <c r="I5" s="8">
        <f t="array" ref="I5">_xlfn.RANK.EQ(H5,$H$4:$H$45,0)+SUMPRODUCT(($H$4:$H$45=H5)*($F$4:$F$45&gt;F5))</f>
        <v>22</v>
      </c>
      <c r="J5" s="8"/>
      <c r="L5" s="13" t="s">
        <v>171</v>
      </c>
      <c r="M5" s="4"/>
      <c r="N5" s="4"/>
      <c r="O5" s="4"/>
    </row>
    <row r="6" spans="2:15" x14ac:dyDescent="0.6">
      <c r="B6" s="4" t="s">
        <v>167</v>
      </c>
      <c r="C6" s="4" t="s">
        <v>168</v>
      </c>
      <c r="D6" s="4" t="s">
        <v>164</v>
      </c>
      <c r="E6" s="6">
        <v>44215</v>
      </c>
      <c r="F6" s="4">
        <v>975</v>
      </c>
      <c r="G6" s="4">
        <v>850</v>
      </c>
      <c r="H6" s="25">
        <f t="shared" si="0"/>
        <v>912.5</v>
      </c>
      <c r="I6" s="8">
        <f t="array" ref="I6">_xlfn.RANK.EQ(H6,$H$4:$H$45,0)+SUMPRODUCT(($H$4:$H$45=H6)*($F$4:$F$45&gt;F6))</f>
        <v>9</v>
      </c>
      <c r="J6" s="8"/>
      <c r="L6" s="13" t="s">
        <v>174</v>
      </c>
      <c r="M6" s="4"/>
      <c r="N6" s="4"/>
      <c r="O6" s="4"/>
    </row>
    <row r="7" spans="2:15" x14ac:dyDescent="0.6">
      <c r="B7" s="4" t="s">
        <v>169</v>
      </c>
      <c r="C7" s="4" t="s">
        <v>170</v>
      </c>
      <c r="D7" s="4" t="s">
        <v>164</v>
      </c>
      <c r="E7" s="6">
        <v>44215</v>
      </c>
      <c r="F7" s="4">
        <v>379</v>
      </c>
      <c r="G7" s="4">
        <v>733</v>
      </c>
      <c r="H7" s="25">
        <f t="shared" si="0"/>
        <v>556</v>
      </c>
      <c r="I7" s="8">
        <f t="array" ref="I7">_xlfn.RANK.EQ(H7,$H$4:$H$45,0)+SUMPRODUCT(($H$4:$H$45=H7)*($F$4:$F$45&gt;F7))</f>
        <v>42</v>
      </c>
      <c r="J7" s="8"/>
      <c r="L7" s="13" t="s">
        <v>203</v>
      </c>
      <c r="M7" s="4"/>
      <c r="N7" s="4"/>
      <c r="O7" s="4"/>
    </row>
    <row r="8" spans="2:15" x14ac:dyDescent="0.6">
      <c r="B8" s="4" t="s">
        <v>172</v>
      </c>
      <c r="C8" s="4" t="s">
        <v>173</v>
      </c>
      <c r="D8" s="4" t="s">
        <v>164</v>
      </c>
      <c r="E8" s="6">
        <v>44215</v>
      </c>
      <c r="F8" s="4">
        <v>893</v>
      </c>
      <c r="G8" s="4">
        <v>914</v>
      </c>
      <c r="H8" s="25">
        <f t="shared" si="0"/>
        <v>903.5</v>
      </c>
      <c r="I8" s="8">
        <f t="array" ref="I8">_xlfn.RANK.EQ(H8,$H$4:$H$45,0)+SUMPRODUCT(($H$4:$H$45=H8)*($F$4:$F$45&gt;F8))</f>
        <v>10</v>
      </c>
      <c r="J8" s="8"/>
    </row>
    <row r="9" spans="2:15" x14ac:dyDescent="0.6">
      <c r="B9" s="4" t="s">
        <v>175</v>
      </c>
      <c r="C9" s="4" t="s">
        <v>176</v>
      </c>
      <c r="D9" s="4" t="s">
        <v>164</v>
      </c>
      <c r="E9" s="6">
        <v>44215</v>
      </c>
      <c r="F9" s="4">
        <v>800</v>
      </c>
      <c r="G9" s="4">
        <v>723</v>
      </c>
      <c r="H9" s="25">
        <f t="shared" si="0"/>
        <v>761.5</v>
      </c>
      <c r="I9" s="8">
        <f t="array" ref="I9">_xlfn.RANK.EQ(H9,$H$4:$H$45,0)+SUMPRODUCT(($H$4:$H$45=H9)*($F$4:$F$45&gt;F9))</f>
        <v>31</v>
      </c>
      <c r="J9" s="8"/>
      <c r="L9" t="s">
        <v>258</v>
      </c>
    </row>
    <row r="10" spans="2:15" x14ac:dyDescent="0.6">
      <c r="B10" s="4" t="s">
        <v>177</v>
      </c>
      <c r="C10" s="4" t="s">
        <v>178</v>
      </c>
      <c r="D10" s="4" t="s">
        <v>164</v>
      </c>
      <c r="E10" s="6">
        <v>44215</v>
      </c>
      <c r="F10" s="4">
        <v>975</v>
      </c>
      <c r="G10" s="4">
        <v>829</v>
      </c>
      <c r="H10" s="25">
        <f t="shared" si="0"/>
        <v>902</v>
      </c>
      <c r="I10" s="8">
        <f t="array" ref="I10">_xlfn.RANK.EQ(H10,$H$4:$H$45,0)+SUMPRODUCT(($H$4:$H$45=H10)*($F$4:$F$45&gt;F10))</f>
        <v>11</v>
      </c>
      <c r="J10" s="8"/>
      <c r="L10" s="83" t="s">
        <v>252</v>
      </c>
      <c r="M10" s="83"/>
      <c r="N10" s="84" t="s">
        <v>257</v>
      </c>
      <c r="O10" s="84"/>
    </row>
    <row r="11" spans="2:15" x14ac:dyDescent="0.6">
      <c r="B11" s="4" t="s">
        <v>179</v>
      </c>
      <c r="C11" s="4" t="s">
        <v>180</v>
      </c>
      <c r="D11" s="4" t="s">
        <v>164</v>
      </c>
      <c r="E11" s="6">
        <v>44215</v>
      </c>
      <c r="F11" s="4">
        <v>930</v>
      </c>
      <c r="G11" s="4">
        <v>520</v>
      </c>
      <c r="H11" s="25">
        <f t="shared" si="0"/>
        <v>725</v>
      </c>
      <c r="I11" s="8">
        <f t="array" ref="I11">_xlfn.RANK.EQ(H11,$H$4:$H$45,0)+SUMPRODUCT(($H$4:$H$45=H11)*($F$4:$F$45&gt;F11))</f>
        <v>36</v>
      </c>
      <c r="J11" s="8"/>
      <c r="L11" s="27">
        <v>0</v>
      </c>
      <c r="M11" s="27">
        <v>700</v>
      </c>
      <c r="N11" s="28" t="str">
        <f t="array" ref="N11:N17">REPT("★",FREQUENCY($H$4:$H$45,M11:M17))</f>
        <v>★★★★★★</v>
      </c>
      <c r="O11" s="29"/>
    </row>
    <row r="12" spans="2:15" x14ac:dyDescent="0.6">
      <c r="B12" s="4" t="s">
        <v>181</v>
      </c>
      <c r="C12" s="4" t="s">
        <v>182</v>
      </c>
      <c r="D12" s="4" t="s">
        <v>171</v>
      </c>
      <c r="E12" s="6">
        <v>44215</v>
      </c>
      <c r="F12" s="4">
        <v>979</v>
      </c>
      <c r="G12" s="4">
        <v>914</v>
      </c>
      <c r="H12" s="25">
        <f t="shared" si="0"/>
        <v>946.5</v>
      </c>
      <c r="I12" s="8">
        <f t="array" ref="I12">_xlfn.RANK.EQ(H12,$H$4:$H$45,0)+SUMPRODUCT(($H$4:$H$45=H12)*($F$4:$F$45&gt;F12))</f>
        <v>3</v>
      </c>
      <c r="J12" s="8"/>
      <c r="L12" s="27">
        <v>701</v>
      </c>
      <c r="M12" s="27">
        <v>750</v>
      </c>
      <c r="N12" s="28" t="str">
        <v>★★★★</v>
      </c>
      <c r="O12" s="29"/>
    </row>
    <row r="13" spans="2:15" x14ac:dyDescent="0.6">
      <c r="B13" s="4" t="s">
        <v>183</v>
      </c>
      <c r="C13" s="4" t="s">
        <v>184</v>
      </c>
      <c r="D13" s="4" t="s">
        <v>171</v>
      </c>
      <c r="E13" s="6">
        <v>44215</v>
      </c>
      <c r="F13" s="4">
        <v>862</v>
      </c>
      <c r="G13" s="4">
        <v>925</v>
      </c>
      <c r="H13" s="25">
        <f t="shared" si="0"/>
        <v>893.5</v>
      </c>
      <c r="I13" s="8">
        <f t="array" ref="I13">_xlfn.RANK.EQ(H13,$H$4:$H$45,0)+SUMPRODUCT(($H$4:$H$45=H13)*($F$4:$F$45&gt;F13))</f>
        <v>12</v>
      </c>
      <c r="J13" s="8"/>
      <c r="L13" s="27">
        <v>751</v>
      </c>
      <c r="M13" s="27">
        <v>800</v>
      </c>
      <c r="N13" s="28" t="str">
        <v>★★★</v>
      </c>
      <c r="O13" s="29"/>
    </row>
    <row r="14" spans="2:15" x14ac:dyDescent="0.6">
      <c r="B14" s="4" t="s">
        <v>185</v>
      </c>
      <c r="C14" s="4" t="s">
        <v>186</v>
      </c>
      <c r="D14" s="4" t="s">
        <v>174</v>
      </c>
      <c r="E14" s="6">
        <v>44215</v>
      </c>
      <c r="F14" s="4">
        <v>893</v>
      </c>
      <c r="G14" s="4">
        <v>833</v>
      </c>
      <c r="H14" s="25">
        <f t="shared" si="0"/>
        <v>863</v>
      </c>
      <c r="I14" s="8">
        <f t="array" ref="I14">_xlfn.RANK.EQ(H14,$H$4:$H$45,0)+SUMPRODUCT(($H$4:$H$45=H14)*($F$4:$F$45&gt;F14))</f>
        <v>20</v>
      </c>
      <c r="J14" s="8"/>
      <c r="L14" s="27">
        <v>801</v>
      </c>
      <c r="M14" s="27">
        <v>850</v>
      </c>
      <c r="N14" s="28" t="str">
        <v>★★★★★★★</v>
      </c>
      <c r="O14" s="29"/>
    </row>
    <row r="15" spans="2:15" x14ac:dyDescent="0.6">
      <c r="B15" s="4" t="s">
        <v>187</v>
      </c>
      <c r="C15" s="4" t="s">
        <v>188</v>
      </c>
      <c r="D15" s="4" t="s">
        <v>174</v>
      </c>
      <c r="E15" s="6">
        <v>44215</v>
      </c>
      <c r="F15" s="4">
        <v>908</v>
      </c>
      <c r="G15" s="4">
        <v>723</v>
      </c>
      <c r="H15" s="25">
        <f t="shared" si="0"/>
        <v>815.5</v>
      </c>
      <c r="I15" s="8">
        <f t="array" ref="I15">_xlfn.RANK.EQ(H15,$H$4:$H$45,0)+SUMPRODUCT(($H$4:$H$45=H15)*($F$4:$F$45&gt;F15))</f>
        <v>27</v>
      </c>
      <c r="J15" s="8"/>
      <c r="L15" s="27">
        <v>851</v>
      </c>
      <c r="M15" s="27">
        <v>900</v>
      </c>
      <c r="N15" s="28" t="str">
        <v>★★★★★★★★★★★</v>
      </c>
      <c r="O15" s="29"/>
    </row>
    <row r="16" spans="2:15" x14ac:dyDescent="0.6">
      <c r="B16" s="4" t="s">
        <v>189</v>
      </c>
      <c r="C16" s="4" t="s">
        <v>190</v>
      </c>
      <c r="D16" s="4" t="s">
        <v>174</v>
      </c>
      <c r="E16" s="6">
        <v>44237</v>
      </c>
      <c r="F16" s="4">
        <v>320</v>
      </c>
      <c r="G16" s="4">
        <v>914</v>
      </c>
      <c r="H16" s="25">
        <f t="shared" si="0"/>
        <v>617</v>
      </c>
      <c r="I16" s="8">
        <f t="array" ref="I16">_xlfn.RANK.EQ(H16,$H$4:$H$45,0)+SUMPRODUCT(($H$4:$H$45=H16)*($F$4:$F$45&gt;F16))</f>
        <v>40</v>
      </c>
      <c r="J16" s="8"/>
      <c r="L16" s="27">
        <v>901</v>
      </c>
      <c r="M16" s="27">
        <v>950</v>
      </c>
      <c r="N16" s="28" t="str">
        <v>★★★★★★★★★</v>
      </c>
      <c r="O16" s="29"/>
    </row>
    <row r="17" spans="2:15" x14ac:dyDescent="0.6">
      <c r="B17" s="4" t="s">
        <v>191</v>
      </c>
      <c r="C17" s="4" t="s">
        <v>192</v>
      </c>
      <c r="D17" s="4" t="s">
        <v>171</v>
      </c>
      <c r="E17" s="6">
        <v>44237</v>
      </c>
      <c r="F17" s="4">
        <v>925</v>
      </c>
      <c r="G17" s="4">
        <v>838</v>
      </c>
      <c r="H17" s="25">
        <f t="shared" si="0"/>
        <v>881.5</v>
      </c>
      <c r="I17" s="8">
        <f t="array" ref="I17">_xlfn.RANK.EQ(H17,$H$4:$H$45,0)+SUMPRODUCT(($H$4:$H$45=H17)*($F$4:$F$45&gt;F17))</f>
        <v>16</v>
      </c>
      <c r="J17" s="8"/>
      <c r="L17" s="27">
        <v>951</v>
      </c>
      <c r="M17" s="27">
        <v>1000</v>
      </c>
      <c r="N17" s="28" t="str">
        <v>★★</v>
      </c>
      <c r="O17" s="29"/>
    </row>
    <row r="18" spans="2:15" x14ac:dyDescent="0.6">
      <c r="B18" s="4" t="s">
        <v>193</v>
      </c>
      <c r="C18" s="4" t="s">
        <v>194</v>
      </c>
      <c r="D18" s="4" t="s">
        <v>164</v>
      </c>
      <c r="E18" s="6">
        <v>44237</v>
      </c>
      <c r="F18" s="4">
        <v>567</v>
      </c>
      <c r="G18" s="4">
        <v>815</v>
      </c>
      <c r="H18" s="25">
        <f t="shared" si="0"/>
        <v>691</v>
      </c>
      <c r="I18" s="8">
        <f t="array" ref="I18">_xlfn.RANK.EQ(H18,$H$4:$H$45,0)+SUMPRODUCT(($H$4:$H$45=H18)*($F$4:$F$45&gt;F18))</f>
        <v>37</v>
      </c>
      <c r="J18" s="8"/>
    </row>
    <row r="19" spans="2:15" x14ac:dyDescent="0.6">
      <c r="B19" s="4" t="s">
        <v>195</v>
      </c>
      <c r="C19" s="4" t="s">
        <v>196</v>
      </c>
      <c r="D19" s="4" t="s">
        <v>164</v>
      </c>
      <c r="E19" s="6">
        <v>44237</v>
      </c>
      <c r="F19" s="4">
        <v>975</v>
      </c>
      <c r="G19" s="4">
        <v>720</v>
      </c>
      <c r="H19" s="25">
        <f t="shared" si="0"/>
        <v>847.5</v>
      </c>
      <c r="I19" s="8">
        <f t="array" ref="I19">_xlfn.RANK.EQ(H19,$H$4:$H$45,0)+SUMPRODUCT(($H$4:$H$45=H19)*($F$4:$F$45&gt;F19))</f>
        <v>23</v>
      </c>
      <c r="J19" s="8"/>
    </row>
    <row r="20" spans="2:15" x14ac:dyDescent="0.6">
      <c r="B20" s="4" t="s">
        <v>197</v>
      </c>
      <c r="C20" s="4" t="s">
        <v>198</v>
      </c>
      <c r="D20" s="4" t="s">
        <v>164</v>
      </c>
      <c r="E20" s="6">
        <v>44237</v>
      </c>
      <c r="F20" s="4">
        <v>560</v>
      </c>
      <c r="G20" s="4">
        <v>893</v>
      </c>
      <c r="H20" s="25">
        <f t="shared" si="0"/>
        <v>726.5</v>
      </c>
      <c r="I20" s="8">
        <f t="array" ref="I20">_xlfn.RANK.EQ(H20,$H$4:$H$45,0)+SUMPRODUCT(($H$4:$H$45=H20)*($F$4:$F$45&gt;F20))</f>
        <v>35</v>
      </c>
      <c r="J20" s="8"/>
    </row>
    <row r="21" spans="2:15" x14ac:dyDescent="0.6">
      <c r="B21" s="4" t="s">
        <v>199</v>
      </c>
      <c r="C21" s="4" t="s">
        <v>200</v>
      </c>
      <c r="D21" s="4" t="s">
        <v>171</v>
      </c>
      <c r="E21" s="6">
        <v>44237</v>
      </c>
      <c r="F21" s="4">
        <v>567</v>
      </c>
      <c r="G21" s="4">
        <v>936</v>
      </c>
      <c r="H21" s="25">
        <f t="shared" si="0"/>
        <v>751.5</v>
      </c>
      <c r="I21" s="8">
        <f t="array" ref="I21">_xlfn.RANK.EQ(H21,$H$4:$H$45,0)+SUMPRODUCT(($H$4:$H$45=H21)*($F$4:$F$45&gt;F21))</f>
        <v>32</v>
      </c>
      <c r="J21" s="8"/>
    </row>
    <row r="22" spans="2:15" x14ac:dyDescent="0.6">
      <c r="B22" s="4" t="s">
        <v>201</v>
      </c>
      <c r="C22" s="4" t="s">
        <v>202</v>
      </c>
      <c r="D22" s="4" t="s">
        <v>171</v>
      </c>
      <c r="E22" s="6">
        <v>44237</v>
      </c>
      <c r="F22" s="4">
        <v>769</v>
      </c>
      <c r="G22" s="4">
        <v>893</v>
      </c>
      <c r="H22" s="25">
        <f t="shared" si="0"/>
        <v>831</v>
      </c>
      <c r="I22" s="8">
        <f t="array" ref="I22">_xlfn.RANK.EQ(H22,$H$4:$H$45,0)+SUMPRODUCT(($H$4:$H$45=H22)*($F$4:$F$45&gt;F22))</f>
        <v>25</v>
      </c>
      <c r="J22" s="8"/>
    </row>
    <row r="23" spans="2:15" x14ac:dyDescent="0.6">
      <c r="B23" s="4" t="s">
        <v>204</v>
      </c>
      <c r="C23" s="4" t="s">
        <v>205</v>
      </c>
      <c r="D23" s="4" t="s">
        <v>171</v>
      </c>
      <c r="E23" s="6">
        <v>44237</v>
      </c>
      <c r="F23" s="4">
        <v>936</v>
      </c>
      <c r="G23" s="4">
        <v>838</v>
      </c>
      <c r="H23" s="25">
        <f t="shared" si="0"/>
        <v>887</v>
      </c>
      <c r="I23" s="8">
        <f t="array" ref="I23">_xlfn.RANK.EQ(H23,$H$4:$H$45,0)+SUMPRODUCT(($H$4:$H$45=H23)*($F$4:$F$45&gt;F23))</f>
        <v>14</v>
      </c>
      <c r="J23" s="8"/>
    </row>
    <row r="24" spans="2:15" x14ac:dyDescent="0.6">
      <c r="B24" s="4" t="s">
        <v>206</v>
      </c>
      <c r="C24" s="4" t="s">
        <v>207</v>
      </c>
      <c r="D24" s="4" t="s">
        <v>174</v>
      </c>
      <c r="E24" s="6">
        <v>44237</v>
      </c>
      <c r="F24" s="4">
        <v>838</v>
      </c>
      <c r="G24" s="4">
        <v>857</v>
      </c>
      <c r="H24" s="25">
        <f t="shared" si="0"/>
        <v>847.5</v>
      </c>
      <c r="I24" s="8">
        <f t="array" ref="I24">_xlfn.RANK.EQ(H24,$H$4:$H$45,0)+SUMPRODUCT(($H$4:$H$45=H24)*($F$4:$F$45&gt;F24))</f>
        <v>24</v>
      </c>
      <c r="J24" s="8"/>
    </row>
    <row r="25" spans="2:15" x14ac:dyDescent="0.6">
      <c r="B25" s="4" t="s">
        <v>208</v>
      </c>
      <c r="C25" s="4" t="s">
        <v>209</v>
      </c>
      <c r="D25" s="4" t="s">
        <v>174</v>
      </c>
      <c r="E25" s="6">
        <v>44237</v>
      </c>
      <c r="F25" s="4">
        <v>957</v>
      </c>
      <c r="G25" s="4">
        <v>533</v>
      </c>
      <c r="H25" s="25">
        <f t="shared" si="0"/>
        <v>745</v>
      </c>
      <c r="I25" s="8">
        <f t="array" ref="I25">_xlfn.RANK.EQ(H25,$H$4:$H$45,0)+SUMPRODUCT(($H$4:$H$45=H25)*($F$4:$F$45&gt;F25))</f>
        <v>33</v>
      </c>
      <c r="J25" s="8"/>
    </row>
    <row r="26" spans="2:15" x14ac:dyDescent="0.6">
      <c r="B26" s="4" t="s">
        <v>210</v>
      </c>
      <c r="C26" s="4" t="s">
        <v>211</v>
      </c>
      <c r="D26" s="4" t="s">
        <v>174</v>
      </c>
      <c r="E26" s="6">
        <v>44237</v>
      </c>
      <c r="F26" s="4">
        <v>936</v>
      </c>
      <c r="G26" s="4">
        <v>800</v>
      </c>
      <c r="H26" s="25">
        <f t="shared" si="0"/>
        <v>868</v>
      </c>
      <c r="I26" s="8">
        <f t="array" ref="I26">_xlfn.RANK.EQ(H26,$H$4:$H$45,0)+SUMPRODUCT(($H$4:$H$45=H26)*($F$4:$F$45&gt;F26))</f>
        <v>18</v>
      </c>
      <c r="J26" s="8"/>
    </row>
    <row r="27" spans="2:15" x14ac:dyDescent="0.6">
      <c r="B27" s="4" t="s">
        <v>212</v>
      </c>
      <c r="C27" s="4" t="s">
        <v>213</v>
      </c>
      <c r="D27" s="4" t="s">
        <v>164</v>
      </c>
      <c r="E27" s="6">
        <v>44237</v>
      </c>
      <c r="F27" s="4">
        <v>975</v>
      </c>
      <c r="G27" s="4">
        <v>950</v>
      </c>
      <c r="H27" s="25">
        <f t="shared" si="0"/>
        <v>962.5</v>
      </c>
      <c r="I27" s="8">
        <f t="array" ref="I27">_xlfn.RANK.EQ(H27,$H$4:$H$45,0)+SUMPRODUCT(($H$4:$H$45=H27)*($F$4:$F$45&gt;F27))</f>
        <v>1</v>
      </c>
      <c r="J27" s="8"/>
    </row>
    <row r="28" spans="2:15" x14ac:dyDescent="0.6">
      <c r="B28" s="4" t="s">
        <v>214</v>
      </c>
      <c r="C28" s="4" t="s">
        <v>215</v>
      </c>
      <c r="D28" s="4" t="s">
        <v>164</v>
      </c>
      <c r="E28" s="6">
        <v>44237</v>
      </c>
      <c r="F28" s="4">
        <v>800</v>
      </c>
      <c r="G28" s="4">
        <v>825</v>
      </c>
      <c r="H28" s="25">
        <f t="shared" si="0"/>
        <v>812.5</v>
      </c>
      <c r="I28" s="8">
        <f t="array" ref="I28">_xlfn.RANK.EQ(H28,$H$4:$H$45,0)+SUMPRODUCT(($H$4:$H$45=H28)*($F$4:$F$45&gt;F28))</f>
        <v>29</v>
      </c>
      <c r="J28" s="8"/>
    </row>
    <row r="29" spans="2:15" x14ac:dyDescent="0.6">
      <c r="B29" s="4" t="s">
        <v>216</v>
      </c>
      <c r="C29" s="4" t="s">
        <v>217</v>
      </c>
      <c r="D29" s="4" t="s">
        <v>164</v>
      </c>
      <c r="E29" s="6">
        <v>44237</v>
      </c>
      <c r="F29" s="4">
        <v>1000</v>
      </c>
      <c r="G29" s="4">
        <v>914</v>
      </c>
      <c r="H29" s="25">
        <f t="shared" si="0"/>
        <v>957</v>
      </c>
      <c r="I29" s="8">
        <f t="array" ref="I29">_xlfn.RANK.EQ(H29,$H$4:$H$45,0)+SUMPRODUCT(($H$4:$H$45=H29)*($F$4:$F$45&gt;F29))</f>
        <v>2</v>
      </c>
      <c r="J29" s="8"/>
    </row>
    <row r="30" spans="2:15" x14ac:dyDescent="0.6">
      <c r="B30" s="4" t="s">
        <v>218</v>
      </c>
      <c r="C30" s="4" t="s">
        <v>219</v>
      </c>
      <c r="D30" s="4" t="s">
        <v>171</v>
      </c>
      <c r="E30" s="6">
        <v>44237</v>
      </c>
      <c r="F30" s="4">
        <v>838</v>
      </c>
      <c r="G30" s="4">
        <v>815</v>
      </c>
      <c r="H30" s="25">
        <f t="shared" si="0"/>
        <v>826.5</v>
      </c>
      <c r="I30" s="8">
        <f t="array" ref="I30">_xlfn.RANK.EQ(H30,$H$4:$H$45,0)+SUMPRODUCT(($H$4:$H$45=H30)*($F$4:$F$45&gt;F30))</f>
        <v>26</v>
      </c>
      <c r="J30" s="8"/>
    </row>
    <row r="31" spans="2:15" x14ac:dyDescent="0.6">
      <c r="B31" s="4" t="s">
        <v>220</v>
      </c>
      <c r="C31" s="4" t="s">
        <v>221</v>
      </c>
      <c r="D31" s="4" t="s">
        <v>171</v>
      </c>
      <c r="E31" s="6">
        <v>44280</v>
      </c>
      <c r="F31" s="4">
        <v>767</v>
      </c>
      <c r="G31" s="4">
        <v>975</v>
      </c>
      <c r="H31" s="25">
        <f t="shared" si="0"/>
        <v>871</v>
      </c>
      <c r="I31" s="8">
        <f t="array" ref="I31">_xlfn.RANK.EQ(H31,$H$4:$H$45,0)+SUMPRODUCT(($H$4:$H$45=H31)*($F$4:$F$45&gt;F31))</f>
        <v>17</v>
      </c>
      <c r="J31" s="8"/>
    </row>
    <row r="32" spans="2:15" x14ac:dyDescent="0.6">
      <c r="B32" s="4" t="s">
        <v>222</v>
      </c>
      <c r="C32" s="4" t="s">
        <v>223</v>
      </c>
      <c r="D32" s="4" t="s">
        <v>171</v>
      </c>
      <c r="E32" s="6">
        <v>44280</v>
      </c>
      <c r="F32" s="4">
        <v>893</v>
      </c>
      <c r="G32" s="4">
        <v>936</v>
      </c>
      <c r="H32" s="25">
        <f t="shared" si="0"/>
        <v>914.5</v>
      </c>
      <c r="I32" s="8">
        <f t="array" ref="I32">_xlfn.RANK.EQ(H32,$H$4:$H$45,0)+SUMPRODUCT(($H$4:$H$45=H32)*($F$4:$F$45&gt;F32))</f>
        <v>8</v>
      </c>
      <c r="J32" s="8"/>
    </row>
    <row r="33" spans="2:10" x14ac:dyDescent="0.6">
      <c r="B33" s="4" t="s">
        <v>224</v>
      </c>
      <c r="C33" s="4" t="s">
        <v>225</v>
      </c>
      <c r="D33" s="4" t="s">
        <v>171</v>
      </c>
      <c r="E33" s="6">
        <v>44280</v>
      </c>
      <c r="F33" s="4">
        <v>880</v>
      </c>
      <c r="G33" s="4">
        <v>885</v>
      </c>
      <c r="H33" s="25">
        <f t="shared" si="0"/>
        <v>882.5</v>
      </c>
      <c r="I33" s="8">
        <f t="array" ref="I33">_xlfn.RANK.EQ(H33,$H$4:$H$45,0)+SUMPRODUCT(($H$4:$H$45=H33)*($F$4:$F$45&gt;F33))</f>
        <v>15</v>
      </c>
      <c r="J33" s="8"/>
    </row>
    <row r="34" spans="2:10" x14ac:dyDescent="0.6">
      <c r="B34" s="4" t="s">
        <v>226</v>
      </c>
      <c r="C34" s="4" t="s">
        <v>227</v>
      </c>
      <c r="D34" s="4" t="s">
        <v>174</v>
      </c>
      <c r="E34" s="6">
        <v>44280</v>
      </c>
      <c r="F34" s="4">
        <v>642</v>
      </c>
      <c r="G34" s="4">
        <v>700</v>
      </c>
      <c r="H34" s="25">
        <f t="shared" si="0"/>
        <v>671</v>
      </c>
      <c r="I34" s="8">
        <f t="array" ref="I34">_xlfn.RANK.EQ(H34,$H$4:$H$45,0)+SUMPRODUCT(($H$4:$H$45=H34)*($F$4:$F$45&gt;F34))</f>
        <v>38</v>
      </c>
      <c r="J34" s="8"/>
    </row>
    <row r="35" spans="2:10" x14ac:dyDescent="0.6">
      <c r="B35" s="4" t="s">
        <v>228</v>
      </c>
      <c r="C35" s="4" t="s">
        <v>229</v>
      </c>
      <c r="D35" s="4" t="s">
        <v>174</v>
      </c>
      <c r="E35" s="6">
        <v>44280</v>
      </c>
      <c r="F35" s="4">
        <v>950</v>
      </c>
      <c r="G35" s="4">
        <v>533</v>
      </c>
      <c r="H35" s="25">
        <f t="shared" si="0"/>
        <v>741.5</v>
      </c>
      <c r="I35" s="8">
        <f t="array" ref="I35">_xlfn.RANK.EQ(H35,$H$4:$H$45,0)+SUMPRODUCT(($H$4:$H$45=H35)*($F$4:$F$45&gt;F35))</f>
        <v>34</v>
      </c>
      <c r="J35" s="8"/>
    </row>
    <row r="36" spans="2:10" x14ac:dyDescent="0.6">
      <c r="B36" s="4" t="s">
        <v>230</v>
      </c>
      <c r="C36" s="4" t="s">
        <v>231</v>
      </c>
      <c r="D36" s="4" t="s">
        <v>171</v>
      </c>
      <c r="E36" s="6">
        <v>44280</v>
      </c>
      <c r="F36" s="4">
        <v>345</v>
      </c>
      <c r="G36" s="4">
        <v>823</v>
      </c>
      <c r="H36" s="25">
        <f t="shared" si="0"/>
        <v>584</v>
      </c>
      <c r="I36" s="8">
        <f t="array" ref="I36">_xlfn.RANK.EQ(H36,$H$4:$H$45,0)+SUMPRODUCT(($H$4:$H$45=H36)*($F$4:$F$45&gt;F36))</f>
        <v>41</v>
      </c>
      <c r="J36" s="8"/>
    </row>
    <row r="37" spans="2:10" x14ac:dyDescent="0.6">
      <c r="B37" s="4" t="s">
        <v>232</v>
      </c>
      <c r="C37" s="4" t="s">
        <v>233</v>
      </c>
      <c r="D37" s="4" t="s">
        <v>164</v>
      </c>
      <c r="E37" s="6">
        <v>44280</v>
      </c>
      <c r="F37" s="4">
        <v>871</v>
      </c>
      <c r="G37" s="4">
        <v>700</v>
      </c>
      <c r="H37" s="25">
        <f t="shared" si="0"/>
        <v>785.5</v>
      </c>
      <c r="I37" s="8">
        <f t="array" ref="I37">_xlfn.RANK.EQ(H37,$H$4:$H$45,0)+SUMPRODUCT(($H$4:$H$45=H37)*($F$4:$F$45&gt;F37))</f>
        <v>30</v>
      </c>
      <c r="J37" s="8"/>
    </row>
    <row r="38" spans="2:10" x14ac:dyDescent="0.6">
      <c r="B38" s="4" t="s">
        <v>234</v>
      </c>
      <c r="C38" s="4" t="s">
        <v>235</v>
      </c>
      <c r="D38" s="4" t="s">
        <v>164</v>
      </c>
      <c r="E38" s="6">
        <v>44280</v>
      </c>
      <c r="F38" s="4">
        <v>914</v>
      </c>
      <c r="G38" s="4">
        <v>936</v>
      </c>
      <c r="H38" s="25">
        <f t="shared" si="0"/>
        <v>925</v>
      </c>
      <c r="I38" s="8">
        <f t="array" ref="I38">_xlfn.RANK.EQ(H38,$H$4:$H$45,0)+SUMPRODUCT(($H$4:$H$45=H38)*($F$4:$F$45&gt;F38))</f>
        <v>6</v>
      </c>
      <c r="J38" s="8"/>
    </row>
    <row r="39" spans="2:10" x14ac:dyDescent="0.6">
      <c r="B39" s="4" t="s">
        <v>236</v>
      </c>
      <c r="C39" s="4" t="s">
        <v>237</v>
      </c>
      <c r="D39" s="4" t="s">
        <v>164</v>
      </c>
      <c r="E39" s="6">
        <v>44280</v>
      </c>
      <c r="F39" s="4">
        <v>642</v>
      </c>
      <c r="G39" s="4">
        <v>642</v>
      </c>
      <c r="H39" s="25">
        <f t="shared" si="0"/>
        <v>642</v>
      </c>
      <c r="I39" s="8">
        <f t="array" ref="I39">_xlfn.RANK.EQ(H39,$H$4:$H$45,0)+SUMPRODUCT(($H$4:$H$45=H39)*($F$4:$F$45&gt;F39))</f>
        <v>39</v>
      </c>
      <c r="J39" s="8"/>
    </row>
    <row r="40" spans="2:10" x14ac:dyDescent="0.6">
      <c r="B40" s="4" t="s">
        <v>238</v>
      </c>
      <c r="C40" s="4" t="s">
        <v>239</v>
      </c>
      <c r="D40" s="4" t="s">
        <v>171</v>
      </c>
      <c r="E40" s="6">
        <v>44280</v>
      </c>
      <c r="F40" s="4">
        <v>975</v>
      </c>
      <c r="G40" s="4">
        <v>870</v>
      </c>
      <c r="H40" s="25">
        <f t="shared" si="0"/>
        <v>922.5</v>
      </c>
      <c r="I40" s="8">
        <f t="array" ref="I40">_xlfn.RANK.EQ(H40,$H$4:$H$45,0)+SUMPRODUCT(($H$4:$H$45=H40)*($F$4:$F$45&gt;F40))</f>
        <v>7</v>
      </c>
      <c r="J40" s="8"/>
    </row>
    <row r="41" spans="2:10" x14ac:dyDescent="0.6">
      <c r="B41" s="4" t="s">
        <v>240</v>
      </c>
      <c r="C41" s="4" t="s">
        <v>241</v>
      </c>
      <c r="D41" s="4" t="s">
        <v>171</v>
      </c>
      <c r="E41" s="6">
        <v>44280</v>
      </c>
      <c r="F41" s="4">
        <v>1000</v>
      </c>
      <c r="G41" s="4">
        <v>733</v>
      </c>
      <c r="H41" s="25">
        <f t="shared" si="0"/>
        <v>866.5</v>
      </c>
      <c r="I41" s="8">
        <f t="array" ref="I41">_xlfn.RANK.EQ(H41,$H$4:$H$45,0)+SUMPRODUCT(($H$4:$H$45=H41)*($F$4:$F$45&gt;F41))</f>
        <v>19</v>
      </c>
      <c r="J41" s="8"/>
    </row>
    <row r="42" spans="2:10" x14ac:dyDescent="0.6">
      <c r="B42" s="4" t="s">
        <v>242</v>
      </c>
      <c r="C42" s="4" t="s">
        <v>243</v>
      </c>
      <c r="D42" s="4" t="s">
        <v>171</v>
      </c>
      <c r="E42" s="6">
        <v>44280</v>
      </c>
      <c r="F42" s="4">
        <v>733</v>
      </c>
      <c r="G42" s="4">
        <v>893</v>
      </c>
      <c r="H42" s="25">
        <f t="shared" si="0"/>
        <v>813</v>
      </c>
      <c r="I42" s="8">
        <f t="array" ref="I42">_xlfn.RANK.EQ(H42,$H$4:$H$45,0)+SUMPRODUCT(($H$4:$H$45=H42)*($F$4:$F$45&gt;F42))</f>
        <v>28</v>
      </c>
      <c r="J42" s="8"/>
    </row>
    <row r="43" spans="2:10" x14ac:dyDescent="0.6">
      <c r="B43" s="4" t="s">
        <v>244</v>
      </c>
      <c r="C43" s="4" t="s">
        <v>245</v>
      </c>
      <c r="D43" s="4" t="s">
        <v>203</v>
      </c>
      <c r="E43" s="6">
        <v>44280</v>
      </c>
      <c r="F43" s="4">
        <v>975</v>
      </c>
      <c r="G43" s="4">
        <v>914</v>
      </c>
      <c r="H43" s="25">
        <f t="shared" si="0"/>
        <v>944.5</v>
      </c>
      <c r="I43" s="8">
        <f t="array" ref="I43">_xlfn.RANK.EQ(H43,$H$4:$H$45,0)+SUMPRODUCT(($H$4:$H$45=H43)*($F$4:$F$45&gt;F43))</f>
        <v>4</v>
      </c>
      <c r="J43" s="8"/>
    </row>
    <row r="44" spans="2:10" x14ac:dyDescent="0.6">
      <c r="B44" s="4" t="s">
        <v>246</v>
      </c>
      <c r="C44" s="4" t="s">
        <v>247</v>
      </c>
      <c r="D44" s="4" t="s">
        <v>164</v>
      </c>
      <c r="E44" s="6">
        <v>44280</v>
      </c>
      <c r="F44" s="4">
        <v>975</v>
      </c>
      <c r="G44" s="4">
        <v>800</v>
      </c>
      <c r="H44" s="25">
        <f t="shared" si="0"/>
        <v>887.5</v>
      </c>
      <c r="I44" s="8">
        <f t="array" ref="I44">_xlfn.RANK.EQ(H44,$H$4:$H$45,0)+SUMPRODUCT(($H$4:$H$45=H44)*($F$4:$F$45&gt;F44))</f>
        <v>13</v>
      </c>
      <c r="J44" s="8"/>
    </row>
    <row r="45" spans="2:10" x14ac:dyDescent="0.6">
      <c r="B45" s="4" t="s">
        <v>248</v>
      </c>
      <c r="C45" s="4" t="s">
        <v>249</v>
      </c>
      <c r="D45" s="4" t="s">
        <v>203</v>
      </c>
      <c r="E45" s="6">
        <v>44280</v>
      </c>
      <c r="F45" s="4">
        <v>957</v>
      </c>
      <c r="G45" s="4">
        <v>925</v>
      </c>
      <c r="H45" s="25">
        <f t="shared" si="0"/>
        <v>941</v>
      </c>
      <c r="I45" s="8">
        <f t="array" ref="I45">_xlfn.RANK.EQ(H45,$H$4:$H$45,0)+SUMPRODUCT(($H$4:$H$45=H45)*($F$4:$F$45&gt;F45))</f>
        <v>5</v>
      </c>
      <c r="J45" s="8"/>
    </row>
  </sheetData>
  <mergeCells count="2">
    <mergeCell ref="L10:M10"/>
    <mergeCell ref="N10:O10"/>
  </mergeCells>
  <phoneticPr fontId="3" type="noConversion"/>
  <pageMargins left="0.7" right="0.7" top="0.75" bottom="0.75" header="0.3" footer="0.3"/>
  <ignoredErrors>
    <ignoredError sqref="H4:H45" formulaRange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0000"/>
  </sheetPr>
  <dimension ref="B2:O45"/>
  <sheetViews>
    <sheetView zoomScaleNormal="100" workbookViewId="0">
      <selection activeCell="M4" sqref="M4"/>
    </sheetView>
  </sheetViews>
  <sheetFormatPr defaultRowHeight="16.899999999999999" x14ac:dyDescent="0.6"/>
  <cols>
    <col min="1" max="1" width="2.5625" customWidth="1"/>
    <col min="2" max="2" width="10" bestFit="1" customWidth="1"/>
    <col min="4" max="4" width="13.9375" bestFit="1" customWidth="1"/>
    <col min="5" max="5" width="10.5625" bestFit="1" customWidth="1"/>
    <col min="10" max="10" width="10.0625" bestFit="1" customWidth="1"/>
    <col min="11" max="11" width="4.5625" customWidth="1"/>
    <col min="12" max="12" width="13.9375" bestFit="1" customWidth="1"/>
    <col min="13" max="13" width="10.0625" customWidth="1"/>
    <col min="14" max="15" width="13" customWidth="1"/>
  </cols>
  <sheetData>
    <row r="2" spans="2:15" x14ac:dyDescent="0.6">
      <c r="B2" t="s">
        <v>57</v>
      </c>
      <c r="L2" t="s">
        <v>256</v>
      </c>
    </row>
    <row r="3" spans="2:15" x14ac:dyDescent="0.6">
      <c r="B3" s="12" t="s">
        <v>159</v>
      </c>
      <c r="C3" s="12" t="s">
        <v>160</v>
      </c>
      <c r="D3" s="12" t="s">
        <v>161</v>
      </c>
      <c r="E3" s="12" t="s">
        <v>253</v>
      </c>
      <c r="F3" s="12" t="s">
        <v>250</v>
      </c>
      <c r="G3" s="12" t="s">
        <v>251</v>
      </c>
      <c r="H3" s="12" t="s">
        <v>252</v>
      </c>
      <c r="I3" s="11" t="s">
        <v>254</v>
      </c>
      <c r="J3" s="23" t="s">
        <v>255</v>
      </c>
      <c r="L3" s="12" t="s">
        <v>161</v>
      </c>
      <c r="M3" s="26">
        <v>1</v>
      </c>
      <c r="N3" s="26">
        <v>2</v>
      </c>
      <c r="O3" s="26">
        <v>3</v>
      </c>
    </row>
    <row r="4" spans="2:15" x14ac:dyDescent="0.6">
      <c r="B4" s="4" t="s">
        <v>162</v>
      </c>
      <c r="C4" s="4" t="s">
        <v>163</v>
      </c>
      <c r="D4" s="4" t="s">
        <v>164</v>
      </c>
      <c r="E4" s="6">
        <v>44215</v>
      </c>
      <c r="F4" s="4">
        <v>893</v>
      </c>
      <c r="G4" s="4">
        <v>815</v>
      </c>
      <c r="H4" s="25">
        <f>AVERAGE(F4:G4)</f>
        <v>854</v>
      </c>
      <c r="I4" s="8" cm="1">
        <f t="array" ref="I4">_xlfn.RANK.EQ(H4,H4:H44,0)+SUMPRODUCT(($H$4:$H$45=H4)*($F$4:$F$45&gt;F4))</f>
        <v>20</v>
      </c>
      <c r="J4" s="8">
        <f>SUM(($D$4:$D$45=D4)*($H$4:$H$45&gt;H4))+1</f>
        <v>1</v>
      </c>
      <c r="L4" s="13" t="s">
        <v>164</v>
      </c>
      <c r="M4" s="4" t="str">
        <f t="array" ref="M4">IFERROR(INDEX($C$4:$C$45,MATCH(MAX(($D$4:$D$45=$L4)*(MONTH($E$4:$E$45)=M$3)*$H$4:$H$45),$H$4:$H$45,0),1),"")</f>
        <v>공은주</v>
      </c>
      <c r="N4" s="4" t="str">
        <f t="array" ref="N4">IFERROR(INDEX($C$4:$C$45,MATCH(MAX(($D$4:$D$45=$L4)*(MONTH($E$4:$E$45)=N$3)*$H$4:$H$45),$H$4:$H$45,0),1),"")</f>
        <v>심용섭</v>
      </c>
      <c r="O4" s="4" t="str">
        <f t="array" ref="O4">IFERROR(INDEX($C$4:$C$45,MATCH(MAX(($D$4:$D$45=$L4)*(MONTH($E$4:$E$45)=O$3)*$H$4:$H$45),$H$4:$H$45,0),1),"")</f>
        <v>조희숙</v>
      </c>
    </row>
    <row r="5" spans="2:15" x14ac:dyDescent="0.6">
      <c r="B5" s="4" t="s">
        <v>165</v>
      </c>
      <c r="C5" s="4" t="s">
        <v>166</v>
      </c>
      <c r="D5" s="4" t="s">
        <v>164</v>
      </c>
      <c r="E5" s="6">
        <v>44215</v>
      </c>
      <c r="F5" s="4">
        <v>815</v>
      </c>
      <c r="G5" s="4">
        <v>893</v>
      </c>
      <c r="H5" s="25">
        <f t="shared" ref="H5:H45" si="0">AVERAGE(F5:G5)</f>
        <v>854</v>
      </c>
      <c r="I5" s="8">
        <f t="array" ref="I5">_xlfn.RANK.EQ(H5,H5:H445,0)+SUMPRODUCT(($H$4:$H$45=H5)*($F$4:$F$45&gt;F5))</f>
        <v>22</v>
      </c>
      <c r="J5" s="8">
        <f t="array" ref="J5">SUM(($D$4:$D$45=D5)*($H$4:$H$45&gt;H5))+1</f>
        <v>8</v>
      </c>
      <c r="L5" s="13" t="s">
        <v>171</v>
      </c>
      <c r="M5" s="4" t="str">
        <f t="array" ref="M5">IFERROR(INDEX($C$4:$C$45,MATCH(MAX(($D$4:$D$45=$L5)*(MONTH($E$4:$E$45)=M$3)*$H$4:$H$45),$H$4:$H$45,0),1),"")</f>
        <v>김금선</v>
      </c>
      <c r="N5" s="4" t="str">
        <f t="array" ref="N5">IFERROR(INDEX($C$4:$C$45,MATCH(MAX(($D$4:$D$45=$L5)*(MONTH($E$4:$E$45)=N$3)*$H$4:$H$45),$H$4:$H$45,0),1),"")</f>
        <v>박미숙</v>
      </c>
      <c r="O5" s="4" t="str">
        <f t="array" ref="O5">IFERROR(INDEX($C$4:$C$45,MATCH(MAX(($D$4:$D$45=$L5)*(MONTH($E$4:$E$45)=O$3)*$H$4:$H$45),$H$4:$H$45,0),1),"")</f>
        <v>최상두</v>
      </c>
    </row>
    <row r="6" spans="2:15" x14ac:dyDescent="0.6">
      <c r="B6" s="4" t="s">
        <v>167</v>
      </c>
      <c r="C6" s="4" t="s">
        <v>168</v>
      </c>
      <c r="D6" s="4" t="s">
        <v>164</v>
      </c>
      <c r="E6" s="6">
        <v>44215</v>
      </c>
      <c r="F6" s="4">
        <v>975</v>
      </c>
      <c r="G6" s="4">
        <v>850</v>
      </c>
      <c r="H6" s="25">
        <f t="shared" si="0"/>
        <v>912.5</v>
      </c>
      <c r="I6" s="8">
        <f t="array" ref="I6">_xlfn.RANK.EQ(H6,H6:H446,0)+SUMPRODUCT(($H$4:$H$45=H6)*($F$4:$F$45&gt;F6))</f>
        <v>9</v>
      </c>
      <c r="J6" s="8">
        <f t="array" ref="J6">SUM(($D$4:$D$45=D6)*($H$4:$H$45&gt;H6))+1</f>
        <v>4</v>
      </c>
      <c r="L6" s="13" t="s">
        <v>174</v>
      </c>
      <c r="M6" s="4" t="str">
        <f t="array" ref="M6">IFERROR(INDEX($C$4:$C$45,MATCH(MAX(($D$4:$D$45=$L6)*(MONTH($E$4:$E$45)=M$3)*$H$4:$H$45),$H$4:$H$45,0),1),"")</f>
        <v>김병래</v>
      </c>
      <c r="N6" s="4" t="str">
        <f t="array" ref="N6">IFERROR(INDEX($C$4:$C$45,MATCH(MAX(($D$4:$D$45=$L6)*(MONTH($E$4:$E$45)=N$3)*$H$4:$H$45),$H$4:$H$45,0),1),"")</f>
        <v>신은희</v>
      </c>
      <c r="O6" s="4" t="str">
        <f t="array" ref="O6">IFERROR(INDEX($C$4:$C$45,MATCH(MAX(($D$4:$D$45=$L6)*(MONTH($E$4:$E$45)=O$3)*$H$4:$H$45),$H$4:$H$45,0),1),"")</f>
        <v>장유진</v>
      </c>
    </row>
    <row r="7" spans="2:15" x14ac:dyDescent="0.6">
      <c r="B7" s="4" t="s">
        <v>169</v>
      </c>
      <c r="C7" s="4" t="s">
        <v>170</v>
      </c>
      <c r="D7" s="4" t="s">
        <v>164</v>
      </c>
      <c r="E7" s="6">
        <v>44215</v>
      </c>
      <c r="F7" s="4">
        <v>379</v>
      </c>
      <c r="G7" s="4">
        <v>733</v>
      </c>
      <c r="H7" s="25">
        <f t="shared" si="0"/>
        <v>556</v>
      </c>
      <c r="I7" s="8">
        <f t="array" ref="I7">_xlfn.RANK.EQ(H7,H7:H447,0)+SUMPRODUCT(($H$4:$H$45=H7)*($F$4:$F$45&gt;F7))</f>
        <v>39</v>
      </c>
      <c r="J7" s="8">
        <f t="array" ref="J7">SUM(($D$4:$D$45=D7)*($H$4:$H$45&gt;H7))+1</f>
        <v>18</v>
      </c>
      <c r="L7" s="13" t="s">
        <v>203</v>
      </c>
      <c r="M7" s="4" t="str">
        <f t="array" ref="M7">IFERROR(INDEX($C$4:$C$45,MATCH(MAX(($D$4:$D$45=$L7)*(MONTH($E$4:$E$45)=M$3)*$H$4:$H$45),$H$4:$H$45,0),1),"")</f>
        <v/>
      </c>
      <c r="N7" s="4" t="str">
        <f t="array" ref="N7">IFERROR(INDEX($C$4:$C$45,MATCH(MAX(($D$4:$D$45=$L7)*(MONTH($E$4:$E$45)=N$3)*$H$4:$H$45),$H$4:$H$45,0),1),"")</f>
        <v/>
      </c>
      <c r="O7" s="4" t="str">
        <f t="array" ref="O7">IFERROR(INDEX($C$4:$C$45,MATCH(MAX(($D$4:$D$45=$L7)*(MONTH($E$4:$E$45)=O$3)*$H$4:$H$45),$H$4:$H$45,0),1),"")</f>
        <v>함영미</v>
      </c>
    </row>
    <row r="8" spans="2:15" x14ac:dyDescent="0.6">
      <c r="B8" s="4" t="s">
        <v>172</v>
      </c>
      <c r="C8" s="4" t="s">
        <v>173</v>
      </c>
      <c r="D8" s="4" t="s">
        <v>164</v>
      </c>
      <c r="E8" s="6">
        <v>44215</v>
      </c>
      <c r="F8" s="4">
        <v>893</v>
      </c>
      <c r="G8" s="4">
        <v>914</v>
      </c>
      <c r="H8" s="25">
        <f t="shared" si="0"/>
        <v>903.5</v>
      </c>
      <c r="I8" s="8">
        <f t="array" ref="I8">_xlfn.RANK.EQ(H8,H8:H448,0)+SUMPRODUCT(($H$4:$H$45=H8)*($F$4:$F$45&gt;F8))</f>
        <v>9</v>
      </c>
      <c r="J8" s="8">
        <f t="array" ref="J8">SUM(($D$4:$D$45=D8)*($H$4:$H$45&gt;H8))+1</f>
        <v>5</v>
      </c>
    </row>
    <row r="9" spans="2:15" x14ac:dyDescent="0.6">
      <c r="B9" s="4" t="s">
        <v>175</v>
      </c>
      <c r="C9" s="4" t="s">
        <v>176</v>
      </c>
      <c r="D9" s="4" t="s">
        <v>164</v>
      </c>
      <c r="E9" s="6">
        <v>44215</v>
      </c>
      <c r="F9" s="4">
        <v>800</v>
      </c>
      <c r="G9" s="4">
        <v>723</v>
      </c>
      <c r="H9" s="25">
        <f t="shared" si="0"/>
        <v>761.5</v>
      </c>
      <c r="I9" s="8">
        <f t="array" ref="I9">_xlfn.RANK.EQ(H9,H9:H449,0)+SUMPRODUCT(($H$4:$H$45=H9)*($F$4:$F$45&gt;F9))</f>
        <v>27</v>
      </c>
      <c r="J9" s="8">
        <f t="array" ref="J9">SUM(($D$4:$D$45=D9)*($H$4:$H$45&gt;H9))+1</f>
        <v>13</v>
      </c>
      <c r="L9" t="s">
        <v>258</v>
      </c>
    </row>
    <row r="10" spans="2:15" x14ac:dyDescent="0.6">
      <c r="B10" s="4" t="s">
        <v>177</v>
      </c>
      <c r="C10" s="4" t="s">
        <v>178</v>
      </c>
      <c r="D10" s="4" t="s">
        <v>164</v>
      </c>
      <c r="E10" s="6">
        <v>44215</v>
      </c>
      <c r="F10" s="4">
        <v>975</v>
      </c>
      <c r="G10" s="4">
        <v>829</v>
      </c>
      <c r="H10" s="25">
        <f t="shared" si="0"/>
        <v>902</v>
      </c>
      <c r="I10" s="8">
        <f t="array" ref="I10">_xlfn.RANK.EQ(H10,H10:H450,0)+SUMPRODUCT(($H$4:$H$45=H10)*($F$4:$F$45&gt;F10))</f>
        <v>9</v>
      </c>
      <c r="J10" s="8">
        <f t="array" ref="J10">SUM(($D$4:$D$45=D10)*($H$4:$H$45&gt;H10))+1</f>
        <v>6</v>
      </c>
      <c r="L10" s="83" t="s">
        <v>252</v>
      </c>
      <c r="M10" s="83"/>
      <c r="N10" s="84" t="s">
        <v>257</v>
      </c>
      <c r="O10" s="84"/>
    </row>
    <row r="11" spans="2:15" x14ac:dyDescent="0.6">
      <c r="B11" s="4" t="s">
        <v>179</v>
      </c>
      <c r="C11" s="4" t="s">
        <v>180</v>
      </c>
      <c r="D11" s="4" t="s">
        <v>164</v>
      </c>
      <c r="E11" s="6">
        <v>44215</v>
      </c>
      <c r="F11" s="4">
        <v>930</v>
      </c>
      <c r="G11" s="4">
        <v>520</v>
      </c>
      <c r="H11" s="25">
        <f t="shared" si="0"/>
        <v>725</v>
      </c>
      <c r="I11" s="8">
        <f t="array" ref="I11">_xlfn.RANK.EQ(H11,H11:H451,0)+SUMPRODUCT(($H$4:$H$45=H11)*($F$4:$F$45&gt;F11))</f>
        <v>30</v>
      </c>
      <c r="J11" s="8">
        <f t="array" ref="J11">SUM(($D$4:$D$45=D11)*($H$4:$H$45&gt;H11))+1</f>
        <v>15</v>
      </c>
      <c r="L11" s="27">
        <v>0</v>
      </c>
      <c r="M11" s="27">
        <v>700</v>
      </c>
      <c r="N11" s="28" t="str">
        <f t="array" ref="N11:N17">REPT("★",FREQUENCY(H4:H45,M11:M17))</f>
        <v>★★★★★★</v>
      </c>
      <c r="O11" s="29"/>
    </row>
    <row r="12" spans="2:15" x14ac:dyDescent="0.6">
      <c r="B12" s="4" t="s">
        <v>181</v>
      </c>
      <c r="C12" s="4" t="s">
        <v>182</v>
      </c>
      <c r="D12" s="4" t="s">
        <v>171</v>
      </c>
      <c r="E12" s="6">
        <v>44215</v>
      </c>
      <c r="F12" s="4">
        <v>979</v>
      </c>
      <c r="G12" s="4">
        <v>914</v>
      </c>
      <c r="H12" s="25">
        <f t="shared" si="0"/>
        <v>946.5</v>
      </c>
      <c r="I12" s="8">
        <f t="array" ref="I12">_xlfn.RANK.EQ(H12,H12:H452,0)+SUMPRODUCT(($H$4:$H$45=H12)*($F$4:$F$45&gt;F12))</f>
        <v>3</v>
      </c>
      <c r="J12" s="8">
        <f t="array" ref="J12">SUM(($D$4:$D$45=D12)*($H$4:$H$45&gt;H12))+1</f>
        <v>1</v>
      </c>
      <c r="L12" s="27">
        <v>701</v>
      </c>
      <c r="M12" s="27">
        <v>750</v>
      </c>
      <c r="N12" s="28" t="str">
        <v>★★★★</v>
      </c>
      <c r="O12" s="29"/>
    </row>
    <row r="13" spans="2:15" x14ac:dyDescent="0.6">
      <c r="B13" s="4" t="s">
        <v>183</v>
      </c>
      <c r="C13" s="4" t="s">
        <v>184</v>
      </c>
      <c r="D13" s="4" t="s">
        <v>171</v>
      </c>
      <c r="E13" s="6">
        <v>44215</v>
      </c>
      <c r="F13" s="4">
        <v>862</v>
      </c>
      <c r="G13" s="4">
        <v>925</v>
      </c>
      <c r="H13" s="25">
        <f t="shared" si="0"/>
        <v>893.5</v>
      </c>
      <c r="I13" s="8">
        <f t="array" ref="I13">_xlfn.RANK.EQ(H13,H13:H453,0)+SUMPRODUCT(($H$4:$H$45=H13)*($F$4:$F$45&gt;F13))</f>
        <v>8</v>
      </c>
      <c r="J13" s="8">
        <f t="array" ref="J13">SUM(($D$4:$D$45=D13)*($H$4:$H$45&gt;H13))+1</f>
        <v>4</v>
      </c>
      <c r="L13" s="27">
        <v>751</v>
      </c>
      <c r="M13" s="27">
        <v>800</v>
      </c>
      <c r="N13" s="28" t="str">
        <v>★★★</v>
      </c>
      <c r="O13" s="29"/>
    </row>
    <row r="14" spans="2:15" x14ac:dyDescent="0.6">
      <c r="B14" s="4" t="s">
        <v>185</v>
      </c>
      <c r="C14" s="4" t="s">
        <v>186</v>
      </c>
      <c r="D14" s="4" t="s">
        <v>174</v>
      </c>
      <c r="E14" s="6">
        <v>44215</v>
      </c>
      <c r="F14" s="4">
        <v>893</v>
      </c>
      <c r="G14" s="4">
        <v>833</v>
      </c>
      <c r="H14" s="25">
        <f t="shared" si="0"/>
        <v>863</v>
      </c>
      <c r="I14" s="8">
        <f t="array" ref="I14">_xlfn.RANK.EQ(H14,H14:H454,0)+SUMPRODUCT(($H$4:$H$45=H14)*($F$4:$F$45&gt;F14))</f>
        <v>15</v>
      </c>
      <c r="J14" s="8">
        <f t="array" ref="J14">SUM(($D$4:$D$45=D14)*($H$4:$H$45&gt;H14))+1</f>
        <v>2</v>
      </c>
      <c r="L14" s="27">
        <v>801</v>
      </c>
      <c r="M14" s="27">
        <v>850</v>
      </c>
      <c r="N14" s="28" t="str">
        <v>★★★★★★★</v>
      </c>
      <c r="O14" s="29"/>
    </row>
    <row r="15" spans="2:15" x14ac:dyDescent="0.6">
      <c r="B15" s="4" t="s">
        <v>187</v>
      </c>
      <c r="C15" s="4" t="s">
        <v>188</v>
      </c>
      <c r="D15" s="4" t="s">
        <v>174</v>
      </c>
      <c r="E15" s="6">
        <v>44215</v>
      </c>
      <c r="F15" s="4">
        <v>908</v>
      </c>
      <c r="G15" s="4">
        <v>723</v>
      </c>
      <c r="H15" s="25">
        <f t="shared" si="0"/>
        <v>815.5</v>
      </c>
      <c r="I15" s="8">
        <f t="array" ref="I15">_xlfn.RANK.EQ(H15,H15:H455,0)+SUMPRODUCT(($H$4:$H$45=H15)*($F$4:$F$45&gt;F15))</f>
        <v>19</v>
      </c>
      <c r="J15" s="8">
        <f t="array" ref="J15">SUM(($D$4:$D$45=D15)*($H$4:$H$45&gt;H15))+1</f>
        <v>4</v>
      </c>
      <c r="L15" s="27">
        <v>851</v>
      </c>
      <c r="M15" s="27">
        <v>900</v>
      </c>
      <c r="N15" s="28" t="str">
        <v>★★★★★★★★★★★</v>
      </c>
      <c r="O15" s="29"/>
    </row>
    <row r="16" spans="2:15" x14ac:dyDescent="0.6">
      <c r="B16" s="4" t="s">
        <v>189</v>
      </c>
      <c r="C16" s="4" t="s">
        <v>190</v>
      </c>
      <c r="D16" s="4" t="s">
        <v>174</v>
      </c>
      <c r="E16" s="6">
        <v>44237</v>
      </c>
      <c r="F16" s="4">
        <v>320</v>
      </c>
      <c r="G16" s="4">
        <v>914</v>
      </c>
      <c r="H16" s="25">
        <f t="shared" si="0"/>
        <v>617</v>
      </c>
      <c r="I16" s="8">
        <f t="array" ref="I16">_xlfn.RANK.EQ(H16,H16:H456,0)+SUMPRODUCT(($H$4:$H$45=H16)*($F$4:$F$45&gt;F16))</f>
        <v>29</v>
      </c>
      <c r="J16" s="8">
        <f t="array" ref="J16">SUM(($D$4:$D$45=D16)*($H$4:$H$45&gt;H16))+1</f>
        <v>8</v>
      </c>
      <c r="L16" s="27">
        <v>901</v>
      </c>
      <c r="M16" s="27">
        <v>950</v>
      </c>
      <c r="N16" s="28" t="str">
        <v>★★★★★★★★★</v>
      </c>
      <c r="O16" s="29"/>
    </row>
    <row r="17" spans="2:15" x14ac:dyDescent="0.6">
      <c r="B17" s="4" t="s">
        <v>191</v>
      </c>
      <c r="C17" s="4" t="s">
        <v>192</v>
      </c>
      <c r="D17" s="4" t="s">
        <v>171</v>
      </c>
      <c r="E17" s="6">
        <v>44237</v>
      </c>
      <c r="F17" s="4">
        <v>925</v>
      </c>
      <c r="G17" s="4">
        <v>838</v>
      </c>
      <c r="H17" s="25">
        <f t="shared" si="0"/>
        <v>881.5</v>
      </c>
      <c r="I17" s="8">
        <f t="array" ref="I17">_xlfn.RANK.EQ(H17,H17:H457,0)+SUMPRODUCT(($H$4:$H$45=H17)*($F$4:$F$45&gt;F17))</f>
        <v>11</v>
      </c>
      <c r="J17" s="8">
        <f t="array" ref="J17">SUM(($D$4:$D$45=D17)*($H$4:$H$45&gt;H17))+1</f>
        <v>7</v>
      </c>
      <c r="L17" s="27">
        <v>951</v>
      </c>
      <c r="M17" s="27">
        <v>1000</v>
      </c>
      <c r="N17" s="28" t="str">
        <v>★★</v>
      </c>
      <c r="O17" s="29"/>
    </row>
    <row r="18" spans="2:15" x14ac:dyDescent="0.6">
      <c r="B18" s="4" t="s">
        <v>193</v>
      </c>
      <c r="C18" s="4" t="s">
        <v>194</v>
      </c>
      <c r="D18" s="4" t="s">
        <v>164</v>
      </c>
      <c r="E18" s="6">
        <v>44237</v>
      </c>
      <c r="F18" s="4">
        <v>567</v>
      </c>
      <c r="G18" s="4">
        <v>815</v>
      </c>
      <c r="H18" s="25">
        <f t="shared" si="0"/>
        <v>691</v>
      </c>
      <c r="I18" s="8">
        <f t="array" ref="I18">_xlfn.RANK.EQ(H18,H18:H458,0)+SUMPRODUCT(($H$4:$H$45=H18)*($F$4:$F$45&gt;F18))</f>
        <v>25</v>
      </c>
      <c r="J18" s="8">
        <f t="array" ref="J18">SUM(($D$4:$D$45=D18)*($H$4:$H$45&gt;H18))+1</f>
        <v>16</v>
      </c>
    </row>
    <row r="19" spans="2:15" x14ac:dyDescent="0.6">
      <c r="B19" s="4" t="s">
        <v>195</v>
      </c>
      <c r="C19" s="4" t="s">
        <v>196</v>
      </c>
      <c r="D19" s="4" t="s">
        <v>164</v>
      </c>
      <c r="E19" s="6">
        <v>44237</v>
      </c>
      <c r="F19" s="4">
        <v>975</v>
      </c>
      <c r="G19" s="4">
        <v>720</v>
      </c>
      <c r="H19" s="25">
        <f t="shared" si="0"/>
        <v>847.5</v>
      </c>
      <c r="I19" s="8">
        <f t="array" ref="I19">_xlfn.RANK.EQ(H19,H19:H459,0)+SUMPRODUCT(($H$4:$H$45=H19)*($F$4:$F$45&gt;F19))</f>
        <v>14</v>
      </c>
      <c r="J19" s="8">
        <f t="array" ref="J19">SUM(($D$4:$D$45=D19)*($H$4:$H$45&gt;H19))+1</f>
        <v>10</v>
      </c>
    </row>
    <row r="20" spans="2:15" x14ac:dyDescent="0.6">
      <c r="B20" s="4" t="s">
        <v>197</v>
      </c>
      <c r="C20" s="4" t="s">
        <v>198</v>
      </c>
      <c r="D20" s="4" t="s">
        <v>164</v>
      </c>
      <c r="E20" s="6">
        <v>44237</v>
      </c>
      <c r="F20" s="4">
        <v>560</v>
      </c>
      <c r="G20" s="4">
        <v>893</v>
      </c>
      <c r="H20" s="25">
        <f t="shared" si="0"/>
        <v>726.5</v>
      </c>
      <c r="I20" s="8">
        <f t="array" ref="I20">_xlfn.RANK.EQ(H20,H20:H460,0)+SUMPRODUCT(($H$4:$H$45=H20)*($F$4:$F$45&gt;F20))</f>
        <v>23</v>
      </c>
      <c r="J20" s="8">
        <f t="array" ref="J20">SUM(($D$4:$D$45=D20)*($H$4:$H$45&gt;H20))+1</f>
        <v>14</v>
      </c>
    </row>
    <row r="21" spans="2:15" x14ac:dyDescent="0.6">
      <c r="B21" s="4" t="s">
        <v>199</v>
      </c>
      <c r="C21" s="4" t="s">
        <v>200</v>
      </c>
      <c r="D21" s="4" t="s">
        <v>171</v>
      </c>
      <c r="E21" s="6">
        <v>44237</v>
      </c>
      <c r="F21" s="4">
        <v>567</v>
      </c>
      <c r="G21" s="4">
        <v>936</v>
      </c>
      <c r="H21" s="25">
        <f t="shared" si="0"/>
        <v>751.5</v>
      </c>
      <c r="I21" s="8">
        <f t="array" ref="I21">_xlfn.RANK.EQ(H21,H21:H461,0)+SUMPRODUCT(($H$4:$H$45=H21)*($F$4:$F$45&gt;F21))</f>
        <v>20</v>
      </c>
      <c r="J21" s="8">
        <f t="array" ref="J21">SUM(($D$4:$D$45=D21)*($H$4:$H$45&gt;H21))+1</f>
        <v>13</v>
      </c>
    </row>
    <row r="22" spans="2:15" x14ac:dyDescent="0.6">
      <c r="B22" s="4" t="s">
        <v>201</v>
      </c>
      <c r="C22" s="4" t="s">
        <v>202</v>
      </c>
      <c r="D22" s="4" t="s">
        <v>171</v>
      </c>
      <c r="E22" s="6">
        <v>44237</v>
      </c>
      <c r="F22" s="4">
        <v>769</v>
      </c>
      <c r="G22" s="4">
        <v>893</v>
      </c>
      <c r="H22" s="25">
        <f t="shared" si="0"/>
        <v>831</v>
      </c>
      <c r="I22" s="8">
        <f t="array" ref="I22">_xlfn.RANK.EQ(H22,H22:H462,0)+SUMPRODUCT(($H$4:$H$45=H22)*($F$4:$F$45&gt;F22))</f>
        <v>15</v>
      </c>
      <c r="J22" s="8">
        <f t="array" ref="J22">SUM(($D$4:$D$45=D22)*($H$4:$H$45&gt;H22))+1</f>
        <v>10</v>
      </c>
    </row>
    <row r="23" spans="2:15" x14ac:dyDescent="0.6">
      <c r="B23" s="4" t="s">
        <v>204</v>
      </c>
      <c r="C23" s="4" t="s">
        <v>205</v>
      </c>
      <c r="D23" s="4" t="s">
        <v>171</v>
      </c>
      <c r="E23" s="6">
        <v>44237</v>
      </c>
      <c r="F23" s="4">
        <v>936</v>
      </c>
      <c r="G23" s="4">
        <v>838</v>
      </c>
      <c r="H23" s="25">
        <f t="shared" si="0"/>
        <v>887</v>
      </c>
      <c r="I23" s="8">
        <f t="array" ref="I23">_xlfn.RANK.EQ(H23,H23:H463,0)+SUMPRODUCT(($H$4:$H$45=H23)*($F$4:$F$45&gt;F23))</f>
        <v>9</v>
      </c>
      <c r="J23" s="8">
        <f t="array" ref="J23">SUM(($D$4:$D$45=D23)*($H$4:$H$45&gt;H23))+1</f>
        <v>5</v>
      </c>
    </row>
    <row r="24" spans="2:15" x14ac:dyDescent="0.6">
      <c r="B24" s="4" t="s">
        <v>206</v>
      </c>
      <c r="C24" s="4" t="s">
        <v>207</v>
      </c>
      <c r="D24" s="4" t="s">
        <v>174</v>
      </c>
      <c r="E24" s="6">
        <v>44237</v>
      </c>
      <c r="F24" s="4">
        <v>838</v>
      </c>
      <c r="G24" s="4">
        <v>857</v>
      </c>
      <c r="H24" s="25">
        <f t="shared" si="0"/>
        <v>847.5</v>
      </c>
      <c r="I24" s="8">
        <f t="array" ref="I24">_xlfn.RANK.EQ(H24,H24:H464,0)+SUMPRODUCT(($H$4:$H$45=H24)*($F$4:$F$45&gt;F24))</f>
        <v>14</v>
      </c>
      <c r="J24" s="8">
        <f t="array" ref="J24">SUM(($D$4:$D$45=D24)*($H$4:$H$45&gt;H24))+1</f>
        <v>3</v>
      </c>
    </row>
    <row r="25" spans="2:15" x14ac:dyDescent="0.6">
      <c r="B25" s="4" t="s">
        <v>208</v>
      </c>
      <c r="C25" s="4" t="s">
        <v>209</v>
      </c>
      <c r="D25" s="4" t="s">
        <v>174</v>
      </c>
      <c r="E25" s="6">
        <v>44237</v>
      </c>
      <c r="F25" s="4">
        <v>957</v>
      </c>
      <c r="G25" s="4">
        <v>533</v>
      </c>
      <c r="H25" s="25">
        <f t="shared" si="0"/>
        <v>745</v>
      </c>
      <c r="I25" s="8">
        <f t="array" ref="I25">_xlfn.RANK.EQ(H25,H25:H465,0)+SUMPRODUCT(($H$4:$H$45=H25)*($F$4:$F$45&gt;F25))</f>
        <v>17</v>
      </c>
      <c r="J25" s="8">
        <f t="array" ref="J25">SUM(($D$4:$D$45=D25)*($H$4:$H$45&gt;H25))+1</f>
        <v>5</v>
      </c>
    </row>
    <row r="26" spans="2:15" x14ac:dyDescent="0.6">
      <c r="B26" s="4" t="s">
        <v>210</v>
      </c>
      <c r="C26" s="4" t="s">
        <v>211</v>
      </c>
      <c r="D26" s="4" t="s">
        <v>174</v>
      </c>
      <c r="E26" s="6">
        <v>44237</v>
      </c>
      <c r="F26" s="4">
        <v>936</v>
      </c>
      <c r="G26" s="4">
        <v>800</v>
      </c>
      <c r="H26" s="25">
        <f t="shared" si="0"/>
        <v>868</v>
      </c>
      <c r="I26" s="8">
        <f t="array" ref="I26">_xlfn.RANK.EQ(H26,H26:H466,0)+SUMPRODUCT(($H$4:$H$45=H26)*($F$4:$F$45&gt;F26))</f>
        <v>11</v>
      </c>
      <c r="J26" s="8">
        <f t="array" ref="J26">SUM(($D$4:$D$45=D26)*($H$4:$H$45&gt;H26))+1</f>
        <v>1</v>
      </c>
    </row>
    <row r="27" spans="2:15" x14ac:dyDescent="0.6">
      <c r="B27" s="4" t="s">
        <v>212</v>
      </c>
      <c r="C27" s="4" t="s">
        <v>213</v>
      </c>
      <c r="D27" s="4" t="s">
        <v>164</v>
      </c>
      <c r="E27" s="6">
        <v>44237</v>
      </c>
      <c r="F27" s="4">
        <v>975</v>
      </c>
      <c r="G27" s="4">
        <v>950</v>
      </c>
      <c r="H27" s="25">
        <f t="shared" si="0"/>
        <v>962.5</v>
      </c>
      <c r="I27" s="8">
        <f t="array" ref="I27">_xlfn.RANK.EQ(H27,H27:H467,0)+SUMPRODUCT(($H$4:$H$45=H27)*($F$4:$F$45&gt;F27))</f>
        <v>1</v>
      </c>
      <c r="J27" s="8">
        <f t="array" ref="J27">SUM(($D$4:$D$45=D27)*($H$4:$H$45&gt;H27))+1</f>
        <v>1</v>
      </c>
    </row>
    <row r="28" spans="2:15" x14ac:dyDescent="0.6">
      <c r="B28" s="4" t="s">
        <v>214</v>
      </c>
      <c r="C28" s="4" t="s">
        <v>215</v>
      </c>
      <c r="D28" s="4" t="s">
        <v>164</v>
      </c>
      <c r="E28" s="6">
        <v>44237</v>
      </c>
      <c r="F28" s="4">
        <v>800</v>
      </c>
      <c r="G28" s="4">
        <v>825</v>
      </c>
      <c r="H28" s="25">
        <f t="shared" si="0"/>
        <v>812.5</v>
      </c>
      <c r="I28" s="8">
        <f t="array" ref="I28">_xlfn.RANK.EQ(H28,H28:H468,0)+SUMPRODUCT(($H$4:$H$45=H28)*($F$4:$F$45&gt;F28))</f>
        <v>13</v>
      </c>
      <c r="J28" s="8">
        <f t="array" ref="J28">SUM(($D$4:$D$45=D28)*($H$4:$H$45&gt;H28))+1</f>
        <v>11</v>
      </c>
    </row>
    <row r="29" spans="2:15" x14ac:dyDescent="0.6">
      <c r="B29" s="4" t="s">
        <v>216</v>
      </c>
      <c r="C29" s="4" t="s">
        <v>217</v>
      </c>
      <c r="D29" s="4" t="s">
        <v>164</v>
      </c>
      <c r="E29" s="6">
        <v>44237</v>
      </c>
      <c r="F29" s="4">
        <v>1000</v>
      </c>
      <c r="G29" s="4">
        <v>914</v>
      </c>
      <c r="H29" s="25">
        <f t="shared" si="0"/>
        <v>957</v>
      </c>
      <c r="I29" s="8">
        <f t="array" ref="I29">_xlfn.RANK.EQ(H29,H29:H469,0)+SUMPRODUCT(($H$4:$H$45=H29)*($F$4:$F$45&gt;F29))</f>
        <v>1</v>
      </c>
      <c r="J29" s="8">
        <f t="array" ref="J29">SUM(($D$4:$D$45=D29)*($H$4:$H$45&gt;H29))+1</f>
        <v>2</v>
      </c>
    </row>
    <row r="30" spans="2:15" x14ac:dyDescent="0.6">
      <c r="B30" s="4" t="s">
        <v>218</v>
      </c>
      <c r="C30" s="4" t="s">
        <v>219</v>
      </c>
      <c r="D30" s="4" t="s">
        <v>171</v>
      </c>
      <c r="E30" s="6">
        <v>44237</v>
      </c>
      <c r="F30" s="4">
        <v>838</v>
      </c>
      <c r="G30" s="4">
        <v>815</v>
      </c>
      <c r="H30" s="25">
        <f t="shared" si="0"/>
        <v>826.5</v>
      </c>
      <c r="I30" s="8">
        <f t="array" ref="I30">_xlfn.RANK.EQ(H30,H30:H470,0)+SUMPRODUCT(($H$4:$H$45=H30)*($F$4:$F$45&gt;F30))</f>
        <v>10</v>
      </c>
      <c r="J30" s="8">
        <f t="array" ref="J30">SUM(($D$4:$D$45=D30)*($H$4:$H$45&gt;H30))+1</f>
        <v>11</v>
      </c>
    </row>
    <row r="31" spans="2:15" x14ac:dyDescent="0.6">
      <c r="B31" s="4" t="s">
        <v>220</v>
      </c>
      <c r="C31" s="4" t="s">
        <v>221</v>
      </c>
      <c r="D31" s="4" t="s">
        <v>171</v>
      </c>
      <c r="E31" s="6">
        <v>44280</v>
      </c>
      <c r="F31" s="4">
        <v>767</v>
      </c>
      <c r="G31" s="4">
        <v>975</v>
      </c>
      <c r="H31" s="25">
        <f t="shared" si="0"/>
        <v>871</v>
      </c>
      <c r="I31" s="8">
        <f t="array" ref="I31">_xlfn.RANK.EQ(H31,H31:H471,0)+SUMPRODUCT(($H$4:$H$45=H31)*($F$4:$F$45&gt;F31))</f>
        <v>8</v>
      </c>
      <c r="J31" s="8">
        <f t="array" ref="J31">SUM(($D$4:$D$45=D31)*($H$4:$H$45&gt;H31))+1</f>
        <v>8</v>
      </c>
    </row>
    <row r="32" spans="2:15" x14ac:dyDescent="0.6">
      <c r="B32" s="4" t="s">
        <v>222</v>
      </c>
      <c r="C32" s="4" t="s">
        <v>223</v>
      </c>
      <c r="D32" s="4" t="s">
        <v>171</v>
      </c>
      <c r="E32" s="6">
        <v>44280</v>
      </c>
      <c r="F32" s="4">
        <v>893</v>
      </c>
      <c r="G32" s="4">
        <v>936</v>
      </c>
      <c r="H32" s="25">
        <f t="shared" si="0"/>
        <v>914.5</v>
      </c>
      <c r="I32" s="8">
        <f t="array" ref="I32">_xlfn.RANK.EQ(H32,H32:H472,0)+SUMPRODUCT(($H$4:$H$45=H32)*($F$4:$F$45&gt;F32))</f>
        <v>5</v>
      </c>
      <c r="J32" s="8">
        <f t="array" ref="J32">SUM(($D$4:$D$45=D32)*($H$4:$H$45&gt;H32))+1</f>
        <v>3</v>
      </c>
    </row>
    <row r="33" spans="2:10" x14ac:dyDescent="0.6">
      <c r="B33" s="4" t="s">
        <v>224</v>
      </c>
      <c r="C33" s="4" t="s">
        <v>225</v>
      </c>
      <c r="D33" s="4" t="s">
        <v>171</v>
      </c>
      <c r="E33" s="6">
        <v>44280</v>
      </c>
      <c r="F33" s="4">
        <v>880</v>
      </c>
      <c r="G33" s="4">
        <v>885</v>
      </c>
      <c r="H33" s="25">
        <f t="shared" si="0"/>
        <v>882.5</v>
      </c>
      <c r="I33" s="8">
        <f t="array" ref="I33">_xlfn.RANK.EQ(H33,H33:H473,0)+SUMPRODUCT(($H$4:$H$45=H33)*($F$4:$F$45&gt;F33))</f>
        <v>6</v>
      </c>
      <c r="J33" s="8">
        <f t="array" ref="J33">SUM(($D$4:$D$45=D33)*($H$4:$H$45&gt;H33))+1</f>
        <v>6</v>
      </c>
    </row>
    <row r="34" spans="2:10" x14ac:dyDescent="0.6">
      <c r="B34" s="4" t="s">
        <v>226</v>
      </c>
      <c r="C34" s="4" t="s">
        <v>227</v>
      </c>
      <c r="D34" s="4" t="s">
        <v>174</v>
      </c>
      <c r="E34" s="6">
        <v>44280</v>
      </c>
      <c r="F34" s="4">
        <v>642</v>
      </c>
      <c r="G34" s="4">
        <v>700</v>
      </c>
      <c r="H34" s="25">
        <f t="shared" si="0"/>
        <v>671</v>
      </c>
      <c r="I34" s="8">
        <f t="array" ref="I34">_xlfn.RANK.EQ(H34,H34:H474,0)+SUMPRODUCT(($H$4:$H$45=H34)*($F$4:$F$45&gt;F34))</f>
        <v>10</v>
      </c>
      <c r="J34" s="8">
        <f t="array" ref="J34">SUM(($D$4:$D$45=D34)*($H$4:$H$45&gt;H34))+1</f>
        <v>7</v>
      </c>
    </row>
    <row r="35" spans="2:10" x14ac:dyDescent="0.6">
      <c r="B35" s="4" t="s">
        <v>228</v>
      </c>
      <c r="C35" s="4" t="s">
        <v>229</v>
      </c>
      <c r="D35" s="4" t="s">
        <v>174</v>
      </c>
      <c r="E35" s="6">
        <v>44280</v>
      </c>
      <c r="F35" s="4">
        <v>950</v>
      </c>
      <c r="G35" s="4">
        <v>533</v>
      </c>
      <c r="H35" s="25">
        <f t="shared" si="0"/>
        <v>741.5</v>
      </c>
      <c r="I35" s="8">
        <f t="array" ref="I35">_xlfn.RANK.EQ(H35,H35:H475,0)+SUMPRODUCT(($H$4:$H$45=H35)*($F$4:$F$45&gt;F35))</f>
        <v>9</v>
      </c>
      <c r="J35" s="8">
        <f t="array" ref="J35">SUM(($D$4:$D$45=D35)*($H$4:$H$45&gt;H35))+1</f>
        <v>6</v>
      </c>
    </row>
    <row r="36" spans="2:10" x14ac:dyDescent="0.6">
      <c r="B36" s="4" t="s">
        <v>230</v>
      </c>
      <c r="C36" s="4" t="s">
        <v>231</v>
      </c>
      <c r="D36" s="4" t="s">
        <v>171</v>
      </c>
      <c r="E36" s="6">
        <v>44280</v>
      </c>
      <c r="F36" s="4">
        <v>345</v>
      </c>
      <c r="G36" s="4">
        <v>823</v>
      </c>
      <c r="H36" s="25">
        <f t="shared" si="0"/>
        <v>584</v>
      </c>
      <c r="I36" s="8">
        <f t="array" ref="I36">_xlfn.RANK.EQ(H36,H36:H476,0)+SUMPRODUCT(($H$4:$H$45=H36)*($F$4:$F$45&gt;F36))</f>
        <v>10</v>
      </c>
      <c r="J36" s="8">
        <f t="array" ref="J36">SUM(($D$4:$D$45=D36)*($H$4:$H$45&gt;H36))+1</f>
        <v>14</v>
      </c>
    </row>
    <row r="37" spans="2:10" x14ac:dyDescent="0.6">
      <c r="B37" s="4" t="s">
        <v>232</v>
      </c>
      <c r="C37" s="4" t="s">
        <v>233</v>
      </c>
      <c r="D37" s="4" t="s">
        <v>164</v>
      </c>
      <c r="E37" s="6">
        <v>44280</v>
      </c>
      <c r="F37" s="4">
        <v>871</v>
      </c>
      <c r="G37" s="4">
        <v>700</v>
      </c>
      <c r="H37" s="25">
        <f t="shared" si="0"/>
        <v>785.5</v>
      </c>
      <c r="I37" s="8">
        <f t="array" ref="I37">_xlfn.RANK.EQ(H37,H37:H477,0)+SUMPRODUCT(($H$4:$H$45=H37)*($F$4:$F$45&gt;F37))</f>
        <v>8</v>
      </c>
      <c r="J37" s="8">
        <f t="array" ref="J37">SUM(($D$4:$D$45=D37)*($H$4:$H$45&gt;H37))+1</f>
        <v>12</v>
      </c>
    </row>
    <row r="38" spans="2:10" x14ac:dyDescent="0.6">
      <c r="B38" s="4" t="s">
        <v>234</v>
      </c>
      <c r="C38" s="4" t="s">
        <v>235</v>
      </c>
      <c r="D38" s="4" t="s">
        <v>164</v>
      </c>
      <c r="E38" s="6">
        <v>44280</v>
      </c>
      <c r="F38" s="4">
        <v>914</v>
      </c>
      <c r="G38" s="4">
        <v>936</v>
      </c>
      <c r="H38" s="25">
        <f t="shared" si="0"/>
        <v>925</v>
      </c>
      <c r="I38" s="8">
        <f t="array" ref="I38">_xlfn.RANK.EQ(H38,H38:H478,0)+SUMPRODUCT(($H$4:$H$45=H38)*($F$4:$F$45&gt;F38))</f>
        <v>3</v>
      </c>
      <c r="J38" s="8">
        <f t="array" ref="J38">SUM(($D$4:$D$45=D38)*($H$4:$H$45&gt;H38))+1</f>
        <v>3</v>
      </c>
    </row>
    <row r="39" spans="2:10" x14ac:dyDescent="0.6">
      <c r="B39" s="4" t="s">
        <v>236</v>
      </c>
      <c r="C39" s="4" t="s">
        <v>237</v>
      </c>
      <c r="D39" s="4" t="s">
        <v>164</v>
      </c>
      <c r="E39" s="6">
        <v>44280</v>
      </c>
      <c r="F39" s="4">
        <v>642</v>
      </c>
      <c r="G39" s="4">
        <v>642</v>
      </c>
      <c r="H39" s="25">
        <f t="shared" si="0"/>
        <v>642</v>
      </c>
      <c r="I39" s="8">
        <f t="array" ref="I39">_xlfn.RANK.EQ(H39,H39:H479,0)+SUMPRODUCT(($H$4:$H$45=H39)*($F$4:$F$45&gt;F39))</f>
        <v>7</v>
      </c>
      <c r="J39" s="8">
        <f t="array" ref="J39">SUM(($D$4:$D$45=D39)*($H$4:$H$45&gt;H39))+1</f>
        <v>17</v>
      </c>
    </row>
    <row r="40" spans="2:10" x14ac:dyDescent="0.6">
      <c r="B40" s="4" t="s">
        <v>238</v>
      </c>
      <c r="C40" s="4" t="s">
        <v>239</v>
      </c>
      <c r="D40" s="4" t="s">
        <v>171</v>
      </c>
      <c r="E40" s="6">
        <v>44280</v>
      </c>
      <c r="F40" s="4">
        <v>975</v>
      </c>
      <c r="G40" s="4">
        <v>870</v>
      </c>
      <c r="H40" s="25">
        <f t="shared" si="0"/>
        <v>922.5</v>
      </c>
      <c r="I40" s="8">
        <f t="array" ref="I40">_xlfn.RANK.EQ(H40,H40:H480,0)+SUMPRODUCT(($H$4:$H$45=H40)*($F$4:$F$45&gt;F40))</f>
        <v>3</v>
      </c>
      <c r="J40" s="8">
        <f t="array" ref="J40">SUM(($D$4:$D$45=D40)*($H$4:$H$45&gt;H40))+1</f>
        <v>2</v>
      </c>
    </row>
    <row r="41" spans="2:10" x14ac:dyDescent="0.6">
      <c r="B41" s="4" t="s">
        <v>240</v>
      </c>
      <c r="C41" s="4" t="s">
        <v>241</v>
      </c>
      <c r="D41" s="4" t="s">
        <v>171</v>
      </c>
      <c r="E41" s="6">
        <v>44280</v>
      </c>
      <c r="F41" s="4">
        <v>1000</v>
      </c>
      <c r="G41" s="4">
        <v>733</v>
      </c>
      <c r="H41" s="25">
        <f t="shared" si="0"/>
        <v>866.5</v>
      </c>
      <c r="I41" s="8">
        <f t="array" ref="I41">_xlfn.RANK.EQ(H41,H41:H481,0)+SUMPRODUCT(($H$4:$H$45=H41)*($F$4:$F$45&gt;F41))</f>
        <v>4</v>
      </c>
      <c r="J41" s="8">
        <f t="array" ref="J41">SUM(($D$4:$D$45=D41)*($H$4:$H$45&gt;H41))+1</f>
        <v>9</v>
      </c>
    </row>
    <row r="42" spans="2:10" x14ac:dyDescent="0.6">
      <c r="B42" s="4" t="s">
        <v>242</v>
      </c>
      <c r="C42" s="4" t="s">
        <v>243</v>
      </c>
      <c r="D42" s="4" t="s">
        <v>171</v>
      </c>
      <c r="E42" s="6">
        <v>44280</v>
      </c>
      <c r="F42" s="4">
        <v>733</v>
      </c>
      <c r="G42" s="4">
        <v>893</v>
      </c>
      <c r="H42" s="25">
        <f t="shared" si="0"/>
        <v>813</v>
      </c>
      <c r="I42" s="8">
        <f t="array" ref="I42">_xlfn.RANK.EQ(H42,H42:H482,0)+SUMPRODUCT(($H$4:$H$45=H42)*($F$4:$F$45&gt;F42))</f>
        <v>4</v>
      </c>
      <c r="J42" s="8">
        <f t="array" ref="J42">SUM(($D$4:$D$45=D42)*($H$4:$H$45&gt;H42))+1</f>
        <v>12</v>
      </c>
    </row>
    <row r="43" spans="2:10" x14ac:dyDescent="0.6">
      <c r="B43" s="4" t="s">
        <v>244</v>
      </c>
      <c r="C43" s="4" t="s">
        <v>245</v>
      </c>
      <c r="D43" s="4" t="s">
        <v>203</v>
      </c>
      <c r="E43" s="6">
        <v>44280</v>
      </c>
      <c r="F43" s="4">
        <v>975</v>
      </c>
      <c r="G43" s="4">
        <v>914</v>
      </c>
      <c r="H43" s="25">
        <f t="shared" si="0"/>
        <v>944.5</v>
      </c>
      <c r="I43" s="8">
        <f t="array" ref="I43">_xlfn.RANK.EQ(H43,H43:H483,0)+SUMPRODUCT(($H$4:$H$45=H43)*($F$4:$F$45&gt;F43))</f>
        <v>1</v>
      </c>
      <c r="J43" s="8">
        <f t="array" ref="J43">SUM(($D$4:$D$45=D43)*($H$4:$H$45&gt;H43))+1</f>
        <v>1</v>
      </c>
    </row>
    <row r="44" spans="2:10" x14ac:dyDescent="0.6">
      <c r="B44" s="4" t="s">
        <v>246</v>
      </c>
      <c r="C44" s="4" t="s">
        <v>247</v>
      </c>
      <c r="D44" s="4" t="s">
        <v>164</v>
      </c>
      <c r="E44" s="6">
        <v>44280</v>
      </c>
      <c r="F44" s="4">
        <v>975</v>
      </c>
      <c r="G44" s="4">
        <v>800</v>
      </c>
      <c r="H44" s="25">
        <f t="shared" si="0"/>
        <v>887.5</v>
      </c>
      <c r="I44" s="8">
        <f t="array" ref="I44">_xlfn.RANK.EQ(H44,H44:H484,0)+SUMPRODUCT(($H$4:$H$45=H44)*($F$4:$F$45&gt;F44))</f>
        <v>2</v>
      </c>
      <c r="J44" s="8">
        <f t="array" ref="J44">SUM(($D$4:$D$45=D44)*($H$4:$H$45&gt;H44))+1</f>
        <v>7</v>
      </c>
    </row>
    <row r="45" spans="2:10" x14ac:dyDescent="0.6">
      <c r="B45" s="4" t="s">
        <v>248</v>
      </c>
      <c r="C45" s="4" t="s">
        <v>249</v>
      </c>
      <c r="D45" s="4" t="s">
        <v>203</v>
      </c>
      <c r="E45" s="6">
        <v>44280</v>
      </c>
      <c r="F45" s="4">
        <v>957</v>
      </c>
      <c r="G45" s="4">
        <v>925</v>
      </c>
      <c r="H45" s="25">
        <f t="shared" si="0"/>
        <v>941</v>
      </c>
      <c r="I45" s="8">
        <f t="array" ref="I45">_xlfn.RANK.EQ(H45,H45:H485,0)+SUMPRODUCT(($H$4:$H$45=H45)*($F$4:$F$45&gt;F45))</f>
        <v>1</v>
      </c>
      <c r="J45" s="8">
        <f t="array" ref="J45">SUM(($D$4:$D$45=D45)*($H$4:$H$45&gt;H45))+1</f>
        <v>2</v>
      </c>
    </row>
  </sheetData>
  <mergeCells count="2">
    <mergeCell ref="L10:M10"/>
    <mergeCell ref="N10:O10"/>
  </mergeCells>
  <phoneticPr fontId="3" type="noConversion"/>
  <pageMargins left="0.7" right="0.7" top="0.75" bottom="0.75" header="0.3" footer="0.3"/>
  <ignoredErrors>
    <ignoredError sqref="H4:H45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홈</vt:lpstr>
      <vt:lpstr>배열수식(암기)</vt:lpstr>
      <vt:lpstr>배열수식1</vt:lpstr>
      <vt:lpstr>배열수식1_정답</vt:lpstr>
      <vt:lpstr>배열수식2</vt:lpstr>
      <vt:lpstr>배열수식2_정답</vt:lpstr>
      <vt:lpstr>배열수식3</vt:lpstr>
      <vt:lpstr>배열수식3_정답</vt:lpstr>
      <vt:lpstr>배열수식4</vt:lpstr>
      <vt:lpstr>배열수식4_정답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기풍쌤</dc:creator>
  <cp:lastModifiedBy>Jieun Park</cp:lastModifiedBy>
  <dcterms:created xsi:type="dcterms:W3CDTF">2022-01-11T01:03:54Z</dcterms:created>
  <dcterms:modified xsi:type="dcterms:W3CDTF">2023-06-26T19:25:38Z</dcterms:modified>
</cp:coreProperties>
</file>