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mondi\Desktop\A\Craftsman_Information_Processing\Spreadsheet&amp;Access4.0\spreadsheet\02_함수\"/>
    </mc:Choice>
  </mc:AlternateContent>
  <xr:revisionPtr revIDLastSave="0" documentId="13_ncr:1_{139BEE39-D3C2-4D30-9C29-7380E4846700}" xr6:coauthVersionLast="47" xr6:coauthVersionMax="47" xr10:uidLastSave="{00000000-0000-0000-0000-000000000000}"/>
  <bookViews>
    <workbookView xWindow="-98" yWindow="-98" windowWidth="21795" windowHeight="12975" tabRatio="888" activeTab="5" xr2:uid="{00000000-000D-0000-FFFF-FFFF00000000}"/>
  </bookViews>
  <sheets>
    <sheet name="홈" sheetId="46" r:id="rId1"/>
    <sheet name="계산작업1" sheetId="33" r:id="rId2"/>
    <sheet name="계산작업1_정답" sheetId="42" r:id="rId3"/>
    <sheet name="계산작업2" sheetId="35" r:id="rId4"/>
    <sheet name="계산작업2_정답" sheetId="43" r:id="rId5"/>
    <sheet name="계산작업3" sheetId="38" r:id="rId6"/>
    <sheet name="계산작업3_정답" sheetId="44" r:id="rId7"/>
    <sheet name="계산작업4" sheetId="41" r:id="rId8"/>
    <sheet name="계산작업4_정답" sheetId="45" r:id="rId9"/>
  </sheets>
  <externalReferences>
    <externalReference r:id="rId10"/>
    <externalReference r:id="rId11"/>
    <externalReference r:id="rId12"/>
  </externalReferences>
  <definedNames>
    <definedName name="_xlnm._FilterDatabase" localSheetId="1" hidden="1">계산작업1!$B$3:$H$39</definedName>
    <definedName name="_xlnm._FilterDatabase" localSheetId="2" hidden="1">계산작업1_정답!$B$3:$H$39</definedName>
    <definedName name="_xlnm._FilterDatabase" localSheetId="3" hidden="1">계산작업2!$B$3:$J$42</definedName>
    <definedName name="_xlnm._FilterDatabase" localSheetId="4" hidden="1">계산작업2_정답!$B$3:$J$42</definedName>
    <definedName name="_xlnm._FilterDatabase" localSheetId="5" hidden="1">계산작업3!$B$3:$H$40</definedName>
    <definedName name="_xlnm._FilterDatabase" localSheetId="6" hidden="1">계산작업3_정답!$B$3:$H$40</definedName>
    <definedName name="AAA">'[1]6.기타함수'!#REF!</definedName>
    <definedName name="_xlnm.Criteria" localSheetId="1">계산작업1!#REF!</definedName>
    <definedName name="_xlnm.Criteria" localSheetId="2">계산작업1_정답!#REF!</definedName>
    <definedName name="_xlnm.Criteria" localSheetId="3">계산작업2!#REF!</definedName>
    <definedName name="_xlnm.Criteria" localSheetId="4">계산작업2_정답!#REF!</definedName>
    <definedName name="_xlnm.Criteria" localSheetId="5">계산작업3!#REF!</definedName>
    <definedName name="_xlnm.Criteria" localSheetId="6">계산작업3_정답!#REF!</definedName>
    <definedName name="_xlnm.Extract" localSheetId="1">계산작업1!#REF!</definedName>
    <definedName name="_xlnm.Extract" localSheetId="2">계산작업1_정답!#REF!</definedName>
    <definedName name="_xlnm.Extract" localSheetId="3">계산작업2!#REF!</definedName>
    <definedName name="_xlnm.Extract" localSheetId="4">계산작업2_정답!#REF!</definedName>
    <definedName name="_xlnm.Extract" localSheetId="5">계산작업3!#REF!</definedName>
    <definedName name="_xlnm.Extract" localSheetId="6">계산작업3_정답!#REF!</definedName>
    <definedName name="삼학년">'[2]3학년입력'!$E$1:$E$65536</definedName>
    <definedName name="생산량">'[1]시나리오1(예제)'!$B$3</definedName>
    <definedName name="이학년">'[2]2학년입력'!$E$1:$E$65536</definedName>
    <definedName name="일학년">'[2]1학년입력'!$E$1:$E$65536</definedName>
    <definedName name="재고단가">'[1]시나리오1(예제)'!$B$6</definedName>
    <definedName name="재고량">'[1]시나리오1(예제)'!$B$9</definedName>
    <definedName name="재고비용">'[1]시나리오1(예제)'!$B$10</definedName>
    <definedName name="제품명" localSheetId="1">'[1]6.기타함수'!#REF!</definedName>
    <definedName name="제품명" localSheetId="2">'[1]6.기타함수'!#REF!</definedName>
    <definedName name="제품명" localSheetId="3">'[1]6.기타함수'!#REF!</definedName>
    <definedName name="제품명" localSheetId="4">'[1]6.기타함수'!#REF!</definedName>
    <definedName name="제품명" localSheetId="5">'[1]6.기타함수'!#REF!</definedName>
    <definedName name="제품명" localSheetId="6">'[1]6.기타함수'!#REF!</definedName>
    <definedName name="제품명" localSheetId="8">'[1]6.기타함수'!#REF!</definedName>
    <definedName name="제품명" localSheetId="0">'[1]6.기타함수'!#REF!</definedName>
    <definedName name="제품명">'[1]6.기타함수'!#REF!</definedName>
    <definedName name="주문처" localSheetId="1">'[1]6.기타함수'!#REF!</definedName>
    <definedName name="주문처" localSheetId="2">'[1]6.기타함수'!#REF!</definedName>
    <definedName name="주문처" localSheetId="3">'[1]6.기타함수'!#REF!</definedName>
    <definedName name="주문처" localSheetId="4">'[1]6.기타함수'!#REF!</definedName>
    <definedName name="주문처" localSheetId="5">'[1]6.기타함수'!#REF!</definedName>
    <definedName name="주문처" localSheetId="6">'[1]6.기타함수'!#REF!</definedName>
    <definedName name="주문처" localSheetId="8">'[1]6.기타함수'!#REF!</definedName>
    <definedName name="주문처" localSheetId="0">'[1]6.기타함수'!#REF!</definedName>
    <definedName name="주문처">'[1]6.기타함수'!#REF!</definedName>
    <definedName name="판매가격" localSheetId="1">[1]문서1_기초!#REF!</definedName>
    <definedName name="판매가격" localSheetId="2">[1]문서1_기초!#REF!</definedName>
    <definedName name="판매가격" localSheetId="3">[1]문서1_기초!#REF!</definedName>
    <definedName name="판매가격" localSheetId="4">[1]문서1_기초!#REF!</definedName>
    <definedName name="판매가격" localSheetId="5">[1]문서1_기초!#REF!</definedName>
    <definedName name="판매가격" localSheetId="6">[1]문서1_기초!#REF!</definedName>
    <definedName name="판매가격" localSheetId="8">[1]문서1_기초!#REF!</definedName>
    <definedName name="판매가격" localSheetId="0">[1]문서1_기초!#REF!</definedName>
    <definedName name="판매가격">[1]문서1_기초!#REF!</definedName>
    <definedName name="판매단가">'[1]시나리오1(예제)'!$B$5</definedName>
    <definedName name="판매량">'[1]시나리오1(예제)'!$B$4</definedName>
    <definedName name="판매액">'[1]시나리오1(예제)'!$B$8</definedName>
    <definedName name="학생수">'[3]서식(결과)'!$G$5:$H$19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38" l="1"/>
  <c r="L14" i="38"/>
  <c r="L15" i="38"/>
  <c r="L16" i="38"/>
  <c r="L12" i="38"/>
  <c r="I5" i="38"/>
  <c r="I6" i="38"/>
  <c r="I7" i="38"/>
  <c r="I8" i="38"/>
  <c r="I9" i="38"/>
  <c r="I10" i="38"/>
  <c r="I11" i="38"/>
  <c r="I12" i="38"/>
  <c r="I13" i="38"/>
  <c r="I14" i="38"/>
  <c r="I15" i="38"/>
  <c r="I16" i="38"/>
  <c r="I17" i="38"/>
  <c r="I18" i="38"/>
  <c r="I19" i="38"/>
  <c r="I20" i="38"/>
  <c r="I21" i="38"/>
  <c r="I22" i="38"/>
  <c r="I23" i="38"/>
  <c r="I24" i="38"/>
  <c r="I25" i="38"/>
  <c r="I26" i="38"/>
  <c r="I27" i="38"/>
  <c r="I28" i="38"/>
  <c r="I29" i="38"/>
  <c r="I30" i="38"/>
  <c r="I31" i="38"/>
  <c r="I32" i="38"/>
  <c r="I33" i="38"/>
  <c r="I34" i="38"/>
  <c r="I35" i="38"/>
  <c r="I36" i="38"/>
  <c r="I37" i="38"/>
  <c r="I38" i="38"/>
  <c r="I39" i="38"/>
  <c r="I40" i="38"/>
  <c r="I4" i="38"/>
  <c r="I4" i="44"/>
  <c r="E5" i="38"/>
  <c r="E6" i="38"/>
  <c r="E7" i="38"/>
  <c r="E8" i="38"/>
  <c r="E9" i="38"/>
  <c r="E10" i="38"/>
  <c r="E11" i="38"/>
  <c r="E12" i="38"/>
  <c r="E13" i="38"/>
  <c r="E14" i="38"/>
  <c r="E15" i="38"/>
  <c r="E16" i="38"/>
  <c r="E17" i="38"/>
  <c r="E18" i="38"/>
  <c r="E19" i="38"/>
  <c r="E20" i="38"/>
  <c r="E21" i="38"/>
  <c r="E22" i="38"/>
  <c r="E23" i="38"/>
  <c r="E24" i="38"/>
  <c r="E25" i="38"/>
  <c r="E26" i="38"/>
  <c r="E27" i="38"/>
  <c r="E28" i="38"/>
  <c r="E29" i="38"/>
  <c r="E30" i="38"/>
  <c r="E31" i="38"/>
  <c r="E32" i="38"/>
  <c r="E33" i="38"/>
  <c r="E34" i="38"/>
  <c r="E35" i="38"/>
  <c r="E36" i="38"/>
  <c r="E37" i="38"/>
  <c r="E38" i="38"/>
  <c r="E39" i="38"/>
  <c r="E40" i="38"/>
  <c r="E4" i="38"/>
  <c r="B5" i="38"/>
  <c r="B6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" i="38"/>
  <c r="N22" i="35"/>
  <c r="N23" i="35"/>
  <c r="N24" i="35"/>
  <c r="N21" i="35"/>
  <c r="N15" i="35"/>
  <c r="O15" i="35"/>
  <c r="P15" i="35"/>
  <c r="N16" i="35"/>
  <c r="O16" i="35"/>
  <c r="P16" i="35"/>
  <c r="O14" i="35"/>
  <c r="P14" i="35"/>
  <c r="N14" i="35"/>
  <c r="J5" i="35"/>
  <c r="J6" i="35"/>
  <c r="J7" i="35"/>
  <c r="J8" i="35"/>
  <c r="J9" i="35"/>
  <c r="J10" i="35"/>
  <c r="J11" i="35"/>
  <c r="J12" i="35"/>
  <c r="J13" i="35"/>
  <c r="J14" i="35"/>
  <c r="J15" i="35"/>
  <c r="J16" i="35"/>
  <c r="J17" i="35"/>
  <c r="J18" i="35"/>
  <c r="J19" i="35"/>
  <c r="J20" i="35"/>
  <c r="J21" i="35"/>
  <c r="J22" i="35"/>
  <c r="J23" i="35"/>
  <c r="J24" i="35"/>
  <c r="J25" i="35"/>
  <c r="J26" i="35"/>
  <c r="J27" i="35"/>
  <c r="J28" i="35"/>
  <c r="J29" i="35"/>
  <c r="J30" i="35"/>
  <c r="J31" i="35"/>
  <c r="J32" i="35"/>
  <c r="J33" i="35"/>
  <c r="J34" i="35"/>
  <c r="J35" i="35"/>
  <c r="J36" i="35"/>
  <c r="J37" i="35"/>
  <c r="J38" i="35"/>
  <c r="J39" i="35"/>
  <c r="J40" i="35"/>
  <c r="J41" i="35"/>
  <c r="J42" i="35"/>
  <c r="J4" i="35"/>
  <c r="H5" i="35"/>
  <c r="H6" i="35"/>
  <c r="H7" i="35"/>
  <c r="H8" i="35"/>
  <c r="H9" i="35"/>
  <c r="H10" i="35"/>
  <c r="H11" i="35"/>
  <c r="H12" i="35"/>
  <c r="H13" i="35"/>
  <c r="H14" i="35"/>
  <c r="H15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9" i="35"/>
  <c r="H30" i="35"/>
  <c r="H31" i="35"/>
  <c r="H32" i="35"/>
  <c r="H33" i="35"/>
  <c r="H34" i="35"/>
  <c r="H35" i="35"/>
  <c r="H36" i="35"/>
  <c r="H37" i="35"/>
  <c r="H38" i="35"/>
  <c r="H39" i="35"/>
  <c r="H40" i="35"/>
  <c r="H41" i="35"/>
  <c r="H42" i="35"/>
  <c r="H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" i="35"/>
  <c r="K28" i="33"/>
  <c r="L28" i="33"/>
  <c r="M28" i="33"/>
  <c r="N28" i="33"/>
  <c r="O28" i="33"/>
  <c r="P28" i="33"/>
  <c r="Q28" i="33"/>
  <c r="K29" i="33"/>
  <c r="L29" i="33"/>
  <c r="M29" i="33"/>
  <c r="N29" i="33"/>
  <c r="O29" i="33"/>
  <c r="P29" i="33"/>
  <c r="Q29" i="33"/>
  <c r="K30" i="33"/>
  <c r="L30" i="33"/>
  <c r="M30" i="33"/>
  <c r="N30" i="33"/>
  <c r="O30" i="33"/>
  <c r="P30" i="33"/>
  <c r="Q30" i="33"/>
  <c r="L27" i="33"/>
  <c r="M27" i="33"/>
  <c r="N27" i="33"/>
  <c r="O27" i="33"/>
  <c r="P27" i="33"/>
  <c r="Q27" i="33"/>
  <c r="K27" i="33"/>
  <c r="K20" i="33"/>
  <c r="L20" i="33"/>
  <c r="K21" i="33"/>
  <c r="L21" i="33"/>
  <c r="K22" i="33"/>
  <c r="L22" i="33"/>
  <c r="L19" i="33"/>
  <c r="K19" i="33"/>
  <c r="H5" i="33"/>
  <c r="H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35" i="33"/>
  <c r="H36" i="33"/>
  <c r="H37" i="33"/>
  <c r="H38" i="33"/>
  <c r="H39" i="33"/>
  <c r="H4" i="33"/>
  <c r="E5" i="33"/>
  <c r="E6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" i="33"/>
  <c r="D5" i="33"/>
  <c r="D6" i="33"/>
  <c r="D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28" i="33"/>
  <c r="D29" i="33"/>
  <c r="D30" i="33"/>
  <c r="D31" i="33"/>
  <c r="D32" i="33"/>
  <c r="D33" i="33"/>
  <c r="D34" i="33"/>
  <c r="D35" i="33"/>
  <c r="D36" i="33"/>
  <c r="D37" i="33"/>
  <c r="D38" i="33"/>
  <c r="D39" i="33"/>
  <c r="D4" i="33"/>
  <c r="I35" i="45"/>
  <c r="H35" i="45"/>
  <c r="B35" i="45"/>
  <c r="I34" i="45"/>
  <c r="H34" i="45"/>
  <c r="B34" i="45"/>
  <c r="I33" i="45"/>
  <c r="H33" i="45"/>
  <c r="B33" i="45"/>
  <c r="I32" i="45"/>
  <c r="H32" i="45"/>
  <c r="B32" i="45"/>
  <c r="I31" i="45"/>
  <c r="H31" i="45"/>
  <c r="B31" i="45"/>
  <c r="I30" i="45"/>
  <c r="H30" i="45"/>
  <c r="B30" i="45"/>
  <c r="I29" i="45"/>
  <c r="H29" i="45"/>
  <c r="B29" i="45"/>
  <c r="I28" i="45"/>
  <c r="H28" i="45"/>
  <c r="B28" i="45"/>
  <c r="I27" i="45"/>
  <c r="H27" i="45"/>
  <c r="B27" i="45"/>
  <c r="I26" i="45"/>
  <c r="H26" i="45"/>
  <c r="B26" i="45"/>
  <c r="I25" i="45"/>
  <c r="H25" i="45"/>
  <c r="B25" i="45"/>
  <c r="I24" i="45"/>
  <c r="H24" i="45"/>
  <c r="B24" i="45"/>
  <c r="I23" i="45"/>
  <c r="H23" i="45"/>
  <c r="B23" i="45"/>
  <c r="I22" i="45"/>
  <c r="H22" i="45"/>
  <c r="B22" i="45"/>
  <c r="I21" i="45"/>
  <c r="H21" i="45"/>
  <c r="B21" i="45"/>
  <c r="I20" i="45"/>
  <c r="H20" i="45"/>
  <c r="B20" i="45"/>
  <c r="I19" i="45"/>
  <c r="H19" i="45"/>
  <c r="B19" i="45"/>
  <c r="I18" i="45"/>
  <c r="H18" i="45"/>
  <c r="B18" i="45"/>
  <c r="I17" i="45"/>
  <c r="H17" i="45"/>
  <c r="B17" i="45"/>
  <c r="I16" i="45"/>
  <c r="H16" i="45"/>
  <c r="B16" i="45"/>
  <c r="I15" i="45"/>
  <c r="H15" i="45"/>
  <c r="B15" i="45"/>
  <c r="I14" i="45"/>
  <c r="H14" i="45"/>
  <c r="B14" i="45"/>
  <c r="I13" i="45"/>
  <c r="H13" i="45"/>
  <c r="B13" i="45"/>
  <c r="I12" i="45"/>
  <c r="H12" i="45"/>
  <c r="B12" i="45"/>
  <c r="I11" i="45"/>
  <c r="H11" i="45"/>
  <c r="B11" i="45"/>
  <c r="I10" i="45"/>
  <c r="H10" i="45"/>
  <c r="B10" i="45"/>
  <c r="I9" i="45"/>
  <c r="H9" i="45"/>
  <c r="B9" i="45"/>
  <c r="I8" i="45"/>
  <c r="H8" i="45"/>
  <c r="B8" i="45"/>
  <c r="I7" i="45"/>
  <c r="H7" i="45"/>
  <c r="B7" i="45"/>
  <c r="I6" i="45"/>
  <c r="H6" i="45"/>
  <c r="B6" i="45"/>
  <c r="I5" i="45"/>
  <c r="H5" i="45"/>
  <c r="B5" i="45"/>
  <c r="I4" i="45"/>
  <c r="H4" i="45"/>
  <c r="B4" i="45"/>
  <c r="I40" i="44"/>
  <c r="E40" i="44"/>
  <c r="B40" i="44"/>
  <c r="I39" i="44"/>
  <c r="E39" i="44"/>
  <c r="B39" i="44"/>
  <c r="I38" i="44"/>
  <c r="E38" i="44"/>
  <c r="B38" i="44"/>
  <c r="I37" i="44"/>
  <c r="E37" i="44"/>
  <c r="B37" i="44"/>
  <c r="I36" i="44"/>
  <c r="E36" i="44"/>
  <c r="B36" i="44"/>
  <c r="I35" i="44"/>
  <c r="E35" i="44"/>
  <c r="B35" i="44"/>
  <c r="I34" i="44"/>
  <c r="E34" i="44"/>
  <c r="B34" i="44"/>
  <c r="I33" i="44"/>
  <c r="E33" i="44"/>
  <c r="B33" i="44"/>
  <c r="I32" i="44"/>
  <c r="E32" i="44"/>
  <c r="B32" i="44"/>
  <c r="I31" i="44"/>
  <c r="E31" i="44"/>
  <c r="B31" i="44"/>
  <c r="I30" i="44"/>
  <c r="E30" i="44"/>
  <c r="B30" i="44"/>
  <c r="I29" i="44"/>
  <c r="E29" i="44"/>
  <c r="B29" i="44"/>
  <c r="I28" i="44"/>
  <c r="E28" i="44"/>
  <c r="B28" i="44"/>
  <c r="I27" i="44"/>
  <c r="E27" i="44"/>
  <c r="B27" i="44"/>
  <c r="I26" i="44"/>
  <c r="E26" i="44"/>
  <c r="B26" i="44"/>
  <c r="I25" i="44"/>
  <c r="E25" i="44"/>
  <c r="B25" i="44"/>
  <c r="I24" i="44"/>
  <c r="E24" i="44"/>
  <c r="B24" i="44"/>
  <c r="I23" i="44"/>
  <c r="E23" i="44"/>
  <c r="B23" i="44"/>
  <c r="I22" i="44"/>
  <c r="E22" i="44"/>
  <c r="B22" i="44"/>
  <c r="I21" i="44"/>
  <c r="E21" i="44"/>
  <c r="B21" i="44"/>
  <c r="I20" i="44"/>
  <c r="E20" i="44"/>
  <c r="B20" i="44"/>
  <c r="I19" i="44"/>
  <c r="E19" i="44"/>
  <c r="B19" i="44"/>
  <c r="I18" i="44"/>
  <c r="E18" i="44"/>
  <c r="B18" i="44"/>
  <c r="I17" i="44"/>
  <c r="E17" i="44"/>
  <c r="B17" i="44"/>
  <c r="L16" i="44"/>
  <c r="I16" i="44"/>
  <c r="E16" i="44"/>
  <c r="B16" i="44"/>
  <c r="L15" i="44"/>
  <c r="I15" i="44"/>
  <c r="E15" i="44"/>
  <c r="B15" i="44"/>
  <c r="L14" i="44"/>
  <c r="I14" i="44"/>
  <c r="E14" i="44"/>
  <c r="B14" i="44"/>
  <c r="L13" i="44"/>
  <c r="I13" i="44"/>
  <c r="E13" i="44"/>
  <c r="B13" i="44"/>
  <c r="L12" i="44"/>
  <c r="I12" i="44"/>
  <c r="E12" i="44"/>
  <c r="B12" i="44"/>
  <c r="I11" i="44"/>
  <c r="E11" i="44"/>
  <c r="B11" i="44"/>
  <c r="I10" i="44"/>
  <c r="E10" i="44"/>
  <c r="B10" i="44"/>
  <c r="I9" i="44"/>
  <c r="E9" i="44"/>
  <c r="B9" i="44"/>
  <c r="I8" i="44"/>
  <c r="E8" i="44"/>
  <c r="B8" i="44"/>
  <c r="I7" i="44"/>
  <c r="E7" i="44"/>
  <c r="B7" i="44"/>
  <c r="I6" i="44"/>
  <c r="E6" i="44"/>
  <c r="B6" i="44"/>
  <c r="I5" i="44"/>
  <c r="E5" i="44"/>
  <c r="B5" i="44"/>
  <c r="E4" i="44"/>
  <c r="B4" i="44"/>
  <c r="J42" i="43"/>
  <c r="H42" i="43"/>
  <c r="D42" i="43"/>
  <c r="J41" i="43"/>
  <c r="H41" i="43"/>
  <c r="D41" i="43"/>
  <c r="J40" i="43"/>
  <c r="H40" i="43"/>
  <c r="D40" i="43"/>
  <c r="J39" i="43"/>
  <c r="H39" i="43"/>
  <c r="D39" i="43"/>
  <c r="J38" i="43"/>
  <c r="H38" i="43"/>
  <c r="D38" i="43"/>
  <c r="J37" i="43"/>
  <c r="H37" i="43"/>
  <c r="D37" i="43"/>
  <c r="J36" i="43"/>
  <c r="H36" i="43"/>
  <c r="D36" i="43"/>
  <c r="J35" i="43"/>
  <c r="H35" i="43"/>
  <c r="D35" i="43"/>
  <c r="J34" i="43"/>
  <c r="H34" i="43"/>
  <c r="D34" i="43"/>
  <c r="J33" i="43"/>
  <c r="H33" i="43"/>
  <c r="D33" i="43"/>
  <c r="J32" i="43"/>
  <c r="H32" i="43"/>
  <c r="D32" i="43"/>
  <c r="J31" i="43"/>
  <c r="H31" i="43"/>
  <c r="D31" i="43"/>
  <c r="J30" i="43"/>
  <c r="H30" i="43"/>
  <c r="D30" i="43"/>
  <c r="J29" i="43"/>
  <c r="H29" i="43"/>
  <c r="D29" i="43"/>
  <c r="J28" i="43"/>
  <c r="H28" i="43"/>
  <c r="D28" i="43"/>
  <c r="J27" i="43"/>
  <c r="H27" i="43"/>
  <c r="D27" i="43"/>
  <c r="J26" i="43"/>
  <c r="H26" i="43"/>
  <c r="D26" i="43"/>
  <c r="J25" i="43"/>
  <c r="H25" i="43"/>
  <c r="D25" i="43"/>
  <c r="N24" i="43"/>
  <c r="J24" i="43"/>
  <c r="H24" i="43"/>
  <c r="D24" i="43"/>
  <c r="N23" i="43"/>
  <c r="J23" i="43"/>
  <c r="H23" i="43"/>
  <c r="D23" i="43"/>
  <c r="N22" i="43"/>
  <c r="J22" i="43"/>
  <c r="H22" i="43"/>
  <c r="D22" i="43"/>
  <c r="N21" i="43"/>
  <c r="J21" i="43"/>
  <c r="H21" i="43"/>
  <c r="D21" i="43"/>
  <c r="J20" i="43"/>
  <c r="H20" i="43"/>
  <c r="D20" i="43"/>
  <c r="J19" i="43"/>
  <c r="H19" i="43"/>
  <c r="D19" i="43"/>
  <c r="J18" i="43"/>
  <c r="H18" i="43"/>
  <c r="D18" i="43"/>
  <c r="J17" i="43"/>
  <c r="H17" i="43"/>
  <c r="D17" i="43"/>
  <c r="P16" i="43"/>
  <c r="O16" i="43"/>
  <c r="N16" i="43"/>
  <c r="J16" i="43"/>
  <c r="H16" i="43"/>
  <c r="D16" i="43"/>
  <c r="P15" i="43"/>
  <c r="O15" i="43"/>
  <c r="N15" i="43"/>
  <c r="J15" i="43"/>
  <c r="H15" i="43"/>
  <c r="D15" i="43"/>
  <c r="P14" i="43"/>
  <c r="O14" i="43"/>
  <c r="N14" i="43"/>
  <c r="J14" i="43"/>
  <c r="H14" i="43"/>
  <c r="D14" i="43"/>
  <c r="J13" i="43"/>
  <c r="H13" i="43"/>
  <c r="D13" i="43"/>
  <c r="J12" i="43"/>
  <c r="H12" i="43"/>
  <c r="D12" i="43"/>
  <c r="J11" i="43"/>
  <c r="H11" i="43"/>
  <c r="D11" i="43"/>
  <c r="J10" i="43"/>
  <c r="H10" i="43"/>
  <c r="D10" i="43"/>
  <c r="J9" i="43"/>
  <c r="H9" i="43"/>
  <c r="D9" i="43"/>
  <c r="J8" i="43"/>
  <c r="H8" i="43"/>
  <c r="D8" i="43"/>
  <c r="J7" i="43"/>
  <c r="H7" i="43"/>
  <c r="D7" i="43"/>
  <c r="J6" i="43"/>
  <c r="H6" i="43"/>
  <c r="D6" i="43"/>
  <c r="J5" i="43"/>
  <c r="H5" i="43"/>
  <c r="D5" i="43"/>
  <c r="J4" i="43"/>
  <c r="H4" i="43"/>
  <c r="D4" i="43"/>
  <c r="H39" i="42"/>
  <c r="E39" i="42"/>
  <c r="D39" i="42"/>
  <c r="H38" i="42"/>
  <c r="E38" i="42"/>
  <c r="D38" i="42"/>
  <c r="H37" i="42"/>
  <c r="E37" i="42"/>
  <c r="D37" i="42"/>
  <c r="H36" i="42"/>
  <c r="E36" i="42"/>
  <c r="D36" i="42"/>
  <c r="H35" i="42"/>
  <c r="E35" i="42"/>
  <c r="D35" i="42"/>
  <c r="H34" i="42"/>
  <c r="E34" i="42"/>
  <c r="D34" i="42"/>
  <c r="H33" i="42"/>
  <c r="E33" i="42"/>
  <c r="D33" i="42"/>
  <c r="H32" i="42"/>
  <c r="E32" i="42"/>
  <c r="D32" i="42"/>
  <c r="H31" i="42"/>
  <c r="E31" i="42"/>
  <c r="D31" i="42"/>
  <c r="Q30" i="42"/>
  <c r="P30" i="42"/>
  <c r="O30" i="42"/>
  <c r="N30" i="42"/>
  <c r="M30" i="42"/>
  <c r="L30" i="42"/>
  <c r="K30" i="42"/>
  <c r="H30" i="42"/>
  <c r="E30" i="42"/>
  <c r="D30" i="42"/>
  <c r="Q29" i="42"/>
  <c r="P29" i="42"/>
  <c r="O29" i="42"/>
  <c r="N29" i="42"/>
  <c r="M29" i="42"/>
  <c r="L29" i="42"/>
  <c r="K29" i="42"/>
  <c r="H29" i="42"/>
  <c r="E29" i="42"/>
  <c r="D29" i="42"/>
  <c r="Q28" i="42"/>
  <c r="P28" i="42"/>
  <c r="O28" i="42"/>
  <c r="N28" i="42"/>
  <c r="M28" i="42"/>
  <c r="L28" i="42"/>
  <c r="K28" i="42"/>
  <c r="H28" i="42"/>
  <c r="E28" i="42"/>
  <c r="D28" i="42"/>
  <c r="Q27" i="42"/>
  <c r="P27" i="42"/>
  <c r="O27" i="42"/>
  <c r="N27" i="42"/>
  <c r="M27" i="42"/>
  <c r="L27" i="42"/>
  <c r="K27" i="42"/>
  <c r="H27" i="42"/>
  <c r="E27" i="42"/>
  <c r="D27" i="42"/>
  <c r="H26" i="42"/>
  <c r="E26" i="42"/>
  <c r="D26" i="42"/>
  <c r="H25" i="42"/>
  <c r="E25" i="42"/>
  <c r="D25" i="42"/>
  <c r="H24" i="42"/>
  <c r="E24" i="42"/>
  <c r="D24" i="42"/>
  <c r="H23" i="42"/>
  <c r="E23" i="42"/>
  <c r="D23" i="42"/>
  <c r="L22" i="42"/>
  <c r="K22" i="42"/>
  <c r="H22" i="42"/>
  <c r="E22" i="42"/>
  <c r="D22" i="42"/>
  <c r="L21" i="42"/>
  <c r="K21" i="42"/>
  <c r="H21" i="42"/>
  <c r="E21" i="42"/>
  <c r="D21" i="42"/>
  <c r="L20" i="42"/>
  <c r="K20" i="42"/>
  <c r="H20" i="42"/>
  <c r="E20" i="42"/>
  <c r="D20" i="42"/>
  <c r="L19" i="42"/>
  <c r="K19" i="42"/>
  <c r="H19" i="42"/>
  <c r="E19" i="42"/>
  <c r="D19" i="42"/>
  <c r="H18" i="42"/>
  <c r="E18" i="42"/>
  <c r="D18" i="42"/>
  <c r="H17" i="42"/>
  <c r="E17" i="42"/>
  <c r="D17" i="42"/>
  <c r="H16" i="42"/>
  <c r="E16" i="42"/>
  <c r="D16" i="42"/>
  <c r="H15" i="42"/>
  <c r="E15" i="42"/>
  <c r="D15" i="42"/>
  <c r="H14" i="42"/>
  <c r="E14" i="42"/>
  <c r="D14" i="42"/>
  <c r="H13" i="42"/>
  <c r="E13" i="42"/>
  <c r="D13" i="42"/>
  <c r="H12" i="42"/>
  <c r="E12" i="42"/>
  <c r="D12" i="42"/>
  <c r="H11" i="42"/>
  <c r="E11" i="42"/>
  <c r="D11" i="42"/>
  <c r="H10" i="42"/>
  <c r="E10" i="42"/>
  <c r="D10" i="42"/>
  <c r="H9" i="42"/>
  <c r="E9" i="42"/>
  <c r="D9" i="42"/>
  <c r="H8" i="42"/>
  <c r="E8" i="42"/>
  <c r="D8" i="42"/>
  <c r="H7" i="42"/>
  <c r="E7" i="42"/>
  <c r="D7" i="42"/>
  <c r="H6" i="42"/>
  <c r="E6" i="42"/>
  <c r="D6" i="42"/>
  <c r="H5" i="42"/>
  <c r="E5" i="42"/>
  <c r="D5" i="42"/>
  <c r="H4" i="42"/>
  <c r="E4" i="42"/>
  <c r="D4" i="42"/>
</calcChain>
</file>

<file path=xl/sharedStrings.xml><?xml version="1.0" encoding="utf-8"?>
<sst xmlns="http://schemas.openxmlformats.org/spreadsheetml/2006/main" count="1066" uniqueCount="173">
  <si>
    <t>성명</t>
    <phoneticPr fontId="6" type="noConversion"/>
  </si>
  <si>
    <t>[표2]</t>
    <phoneticPr fontId="4" type="noConversion"/>
  </si>
  <si>
    <t>가입나이</t>
  </si>
  <si>
    <t>코드</t>
  </si>
  <si>
    <t>구분-성별</t>
  </si>
  <si>
    <t>가입금액</t>
  </si>
  <si>
    <t>가입기간</t>
  </si>
  <si>
    <t>미납기간</t>
  </si>
  <si>
    <t>BM</t>
  </si>
  <si>
    <t>BW</t>
  </si>
  <si>
    <t>SM</t>
  </si>
  <si>
    <t>SW</t>
  </si>
  <si>
    <t>관계</t>
  </si>
  <si>
    <t>부양공제</t>
  </si>
  <si>
    <t>김가인</t>
  </si>
  <si>
    <t>모</t>
  </si>
  <si>
    <t>일반의료비</t>
  </si>
  <si>
    <t>간소화자료</t>
  </si>
  <si>
    <t>신용카드</t>
  </si>
  <si>
    <t>대중교통</t>
  </si>
  <si>
    <t>상공카드</t>
  </si>
  <si>
    <t>현금영수증</t>
  </si>
  <si>
    <t>일반사용분</t>
  </si>
  <si>
    <t/>
  </si>
  <si>
    <t>전통시장</t>
  </si>
  <si>
    <t>중앙병원</t>
  </si>
  <si>
    <t>지정기부금</t>
  </si>
  <si>
    <t>법인</t>
  </si>
  <si>
    <t>주인철</t>
  </si>
  <si>
    <t>부</t>
  </si>
  <si>
    <t>주인해</t>
  </si>
  <si>
    <t>자</t>
  </si>
  <si>
    <t>직불카드</t>
  </si>
  <si>
    <t>알파고카드</t>
  </si>
  <si>
    <t>주호백</t>
  </si>
  <si>
    <t>본인</t>
  </si>
  <si>
    <t>미래카드</t>
  </si>
  <si>
    <t>사랑의원</t>
  </si>
  <si>
    <t>성명</t>
  </si>
  <si>
    <t>소득공제</t>
  </si>
  <si>
    <t>소득공제내용</t>
  </si>
  <si>
    <t>법인명</t>
  </si>
  <si>
    <t>사업자번호</t>
  </si>
  <si>
    <t>금액</t>
  </si>
  <si>
    <t>임윤아</t>
  </si>
  <si>
    <t>처</t>
  </si>
  <si>
    <t>사단법인</t>
  </si>
  <si>
    <t>과정명</t>
  </si>
  <si>
    <t>교육장소</t>
  </si>
  <si>
    <t>교육시작일</t>
  </si>
  <si>
    <t>접수인원</t>
  </si>
  <si>
    <t>모집정원</t>
  </si>
  <si>
    <t>4차산업혁명과 미래</t>
  </si>
  <si>
    <t>서울</t>
  </si>
  <si>
    <t>부산</t>
  </si>
  <si>
    <t>광주</t>
  </si>
  <si>
    <t>대구</t>
  </si>
  <si>
    <t>동영상 강의자료 제작</t>
  </si>
  <si>
    <t>엑셀을 활용한 사무자동화</t>
  </si>
  <si>
    <t>한글을 활용한 사무행정</t>
  </si>
  <si>
    <t>PPT 강의자료 개발</t>
  </si>
  <si>
    <t>코드</t>
    <phoneticPr fontId="4" type="noConversion"/>
  </si>
  <si>
    <t>구분</t>
    <phoneticPr fontId="4" type="noConversion"/>
  </si>
  <si>
    <t>성별</t>
    <phoneticPr fontId="4" type="noConversion"/>
  </si>
  <si>
    <t>BM</t>
    <phoneticPr fontId="4" type="noConversion"/>
  </si>
  <si>
    <t>기본형</t>
    <phoneticPr fontId="4" type="noConversion"/>
  </si>
  <si>
    <t>남자</t>
  </si>
  <si>
    <t>SM</t>
    <phoneticPr fontId="4" type="noConversion"/>
  </si>
  <si>
    <t>추가보장</t>
    <phoneticPr fontId="4" type="noConversion"/>
  </si>
  <si>
    <t>BW</t>
    <phoneticPr fontId="4" type="noConversion"/>
  </si>
  <si>
    <t>기본형</t>
    <phoneticPr fontId="4" type="noConversion"/>
  </si>
  <si>
    <t>여자</t>
  </si>
  <si>
    <t>SW</t>
    <phoneticPr fontId="4" type="noConversion"/>
  </si>
  <si>
    <t>추가보장</t>
    <phoneticPr fontId="4" type="noConversion"/>
  </si>
  <si>
    <t>SM</t>
    <phoneticPr fontId="4" type="noConversion"/>
  </si>
  <si>
    <t>SW</t>
    <phoneticPr fontId="4" type="noConversion"/>
  </si>
  <si>
    <t>[표1]</t>
    <phoneticPr fontId="4" type="noConversion"/>
  </si>
  <si>
    <t>[표4]</t>
    <phoneticPr fontId="4" type="noConversion"/>
  </si>
  <si>
    <t>코드</t>
    <phoneticPr fontId="4" type="noConversion"/>
  </si>
  <si>
    <t>[표1]</t>
    <phoneticPr fontId="4" type="noConversion"/>
  </si>
  <si>
    <t>부</t>
    <phoneticPr fontId="4" type="noConversion"/>
  </si>
  <si>
    <t>123-45-6790</t>
  </si>
  <si>
    <t>123-45-6791</t>
  </si>
  <si>
    <t>123-45-6792</t>
  </si>
  <si>
    <t>123-45-6793</t>
  </si>
  <si>
    <t>123-45-6794</t>
  </si>
  <si>
    <t>전통시장</t>
    <phoneticPr fontId="6" type="noConversion"/>
  </si>
  <si>
    <t>모</t>
    <phoneticPr fontId="4" type="noConversion"/>
  </si>
  <si>
    <t>사랑의원</t>
    <phoneticPr fontId="4" type="noConversion"/>
  </si>
  <si>
    <t>(단위: 천원)</t>
    <phoneticPr fontId="4" type="noConversion"/>
  </si>
  <si>
    <t>대중교통</t>
    <phoneticPr fontId="6" type="noConversion"/>
  </si>
  <si>
    <t>[표3]</t>
    <phoneticPr fontId="4" type="noConversion"/>
  </si>
  <si>
    <t>법인명</t>
    <phoneticPr fontId="6" type="noConversion"/>
  </si>
  <si>
    <t>사업자번호</t>
    <phoneticPr fontId="6" type="noConversion"/>
  </si>
  <si>
    <t>부</t>
    <phoneticPr fontId="4" type="noConversion"/>
  </si>
  <si>
    <t>한국대학교</t>
    <phoneticPr fontId="6" type="noConversion"/>
  </si>
  <si>
    <t>123-45-6789</t>
    <phoneticPr fontId="4" type="noConversion"/>
  </si>
  <si>
    <t>[표4]</t>
    <phoneticPr fontId="4" type="noConversion"/>
  </si>
  <si>
    <t>소득공제</t>
    <phoneticPr fontId="6" type="noConversion"/>
  </si>
  <si>
    <t>일반사용분</t>
    <phoneticPr fontId="6" type="noConversion"/>
  </si>
  <si>
    <t>[표5]</t>
    <phoneticPr fontId="4" type="noConversion"/>
  </si>
  <si>
    <t>관계</t>
    <phoneticPr fontId="6" type="noConversion"/>
  </si>
  <si>
    <t>본인</t>
    <phoneticPr fontId="4" type="noConversion"/>
  </si>
  <si>
    <t>자</t>
    <phoneticPr fontId="4" type="noConversion"/>
  </si>
  <si>
    <t>[표3] 코드별 가입나이별 가입금액</t>
    <phoneticPr fontId="4" type="noConversion"/>
  </si>
  <si>
    <t>[표5] 코드별 가입나이별 인원수</t>
    <phoneticPr fontId="4" type="noConversion"/>
  </si>
  <si>
    <t>소득공제누적개수</t>
    <phoneticPr fontId="4" type="noConversion"/>
  </si>
  <si>
    <t>추가수수료</t>
    <phoneticPr fontId="4" type="noConversion"/>
  </si>
  <si>
    <t>관계차트</t>
    <phoneticPr fontId="6" type="noConversion"/>
  </si>
  <si>
    <t>접수율</t>
    <phoneticPr fontId="4" type="noConversion"/>
  </si>
  <si>
    <t>과목코드</t>
    <phoneticPr fontId="4" type="noConversion"/>
  </si>
  <si>
    <t>과목코드</t>
    <phoneticPr fontId="4" type="noConversion"/>
  </si>
  <si>
    <t>E</t>
    <phoneticPr fontId="4" type="noConversion"/>
  </si>
  <si>
    <t>P</t>
    <phoneticPr fontId="4" type="noConversion"/>
  </si>
  <si>
    <t>H</t>
    <phoneticPr fontId="4" type="noConversion"/>
  </si>
  <si>
    <t>M</t>
    <phoneticPr fontId="4" type="noConversion"/>
  </si>
  <si>
    <t>F</t>
    <phoneticPr fontId="4" type="noConversion"/>
  </si>
  <si>
    <t>[표1]</t>
    <phoneticPr fontId="4" type="noConversion"/>
  </si>
  <si>
    <t>[표2]</t>
    <phoneticPr fontId="4" type="noConversion"/>
  </si>
  <si>
    <t>접수일</t>
    <phoneticPr fontId="4" type="noConversion"/>
  </si>
  <si>
    <t>[표3]</t>
    <phoneticPr fontId="4" type="noConversion"/>
  </si>
  <si>
    <t>S</t>
    <phoneticPr fontId="4" type="noConversion"/>
  </si>
  <si>
    <t>B</t>
    <phoneticPr fontId="4" type="noConversion"/>
  </si>
  <si>
    <t>K</t>
    <phoneticPr fontId="4" type="noConversion"/>
  </si>
  <si>
    <t>D</t>
    <phoneticPr fontId="4" type="noConversion"/>
  </si>
  <si>
    <t>[표4]</t>
    <phoneticPr fontId="4" type="noConversion"/>
  </si>
  <si>
    <t>접수차트</t>
    <phoneticPr fontId="4" type="noConversion"/>
  </si>
  <si>
    <t>과정명</t>
    <phoneticPr fontId="4" type="noConversion"/>
  </si>
  <si>
    <t>고정명</t>
    <phoneticPr fontId="4" type="noConversion"/>
  </si>
  <si>
    <t>교육장소</t>
    <phoneticPr fontId="4" type="noConversion"/>
  </si>
  <si>
    <t>장소코드</t>
    <phoneticPr fontId="4" type="noConversion"/>
  </si>
  <si>
    <t>판매일</t>
  </si>
  <si>
    <t>상품명</t>
  </si>
  <si>
    <t>상품(상세)</t>
  </si>
  <si>
    <t>청소기</t>
  </si>
  <si>
    <t>OLED TV 163CM</t>
  </si>
  <si>
    <t>노트북</t>
  </si>
  <si>
    <t>그램 2021 인텔 11세대 i5/16GB/256G</t>
  </si>
  <si>
    <t>냉장고</t>
  </si>
  <si>
    <t>디오스 매직 스페이스</t>
  </si>
  <si>
    <t>2021pc  13인치 가벼운 노트북</t>
  </si>
  <si>
    <t>TV</t>
  </si>
  <si>
    <t>55형 4K UHD 나노셀</t>
  </si>
  <si>
    <t>15인치 가성비 노트북</t>
  </si>
  <si>
    <t>세탁기</t>
  </si>
  <si>
    <t>트롬 세탁기 건조기세트</t>
  </si>
  <si>
    <t>디오스 김치냉장고</t>
  </si>
  <si>
    <t>32형 32LM580BEND</t>
  </si>
  <si>
    <t>트롬 F15WQA</t>
  </si>
  <si>
    <t>디오스 베이직 오브제컬렉션</t>
  </si>
  <si>
    <t>트롬 워시타워 24kg건조</t>
  </si>
  <si>
    <t>냉동고(사업자 전동)</t>
  </si>
  <si>
    <t>트롬 19KG 실버 드럼세탁기 F19VDU</t>
  </si>
  <si>
    <t>디오스 양문형 매직 스페이스</t>
  </si>
  <si>
    <t>55형 4K UHD</t>
  </si>
  <si>
    <t>라이젠7 AMD 노트북</t>
  </si>
  <si>
    <t>그램 학생용 노트북</t>
  </si>
  <si>
    <t>43형 4K UHD 스마트</t>
  </si>
  <si>
    <t xml:space="preserve">코드제로A9S 아이언그레이 </t>
    <phoneticPr fontId="12" type="noConversion"/>
  </si>
  <si>
    <t>원리금</t>
    <phoneticPr fontId="4" type="noConversion"/>
  </si>
  <si>
    <t>핀매코드</t>
    <phoneticPr fontId="4" type="noConversion"/>
  </si>
  <si>
    <t>판매금액</t>
    <phoneticPr fontId="4" type="noConversion"/>
  </si>
  <si>
    <t>할부기간(월)</t>
    <phoneticPr fontId="4" type="noConversion"/>
  </si>
  <si>
    <t>상품명</t>
    <phoneticPr fontId="4" type="noConversion"/>
  </si>
  <si>
    <t>포인트</t>
    <phoneticPr fontId="4" type="noConversion"/>
  </si>
  <si>
    <t>[표1]</t>
    <phoneticPr fontId="4" type="noConversion"/>
  </si>
  <si>
    <t>[표2]할인율표</t>
    <phoneticPr fontId="4" type="noConversion"/>
  </si>
  <si>
    <t>이름</t>
    <phoneticPr fontId="4" type="noConversion"/>
  </si>
  <si>
    <t>cleaner</t>
  </si>
  <si>
    <t>notebook</t>
    <phoneticPr fontId="4" type="noConversion"/>
  </si>
  <si>
    <t>refrigerator</t>
    <phoneticPr fontId="4" type="noConversion"/>
  </si>
  <si>
    <t>tv</t>
    <phoneticPr fontId="4" type="noConversion"/>
  </si>
  <si>
    <t>washer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</si>
</sst>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₩&quot;#,##0;[Red]\-&quot;₩&quot;#,##0"/>
    <numFmt numFmtId="41" formatCode="_-* #,##0_-;\-* #,##0_-;_-* &quot;-&quot;_-;_-@_-"/>
    <numFmt numFmtId="176" formatCode="0&quot;세 이상&quot;"/>
    <numFmt numFmtId="177" formatCode="0&quot;세 미만&quot;"/>
    <numFmt numFmtId="178" formatCode="#,##0_ ;[Red]\-#,##0\ "/>
    <numFmt numFmtId="179" formatCode="0.000"/>
  </numFmts>
  <fonts count="1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rgb="FF202124"/>
      <name val="Inherit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>
      <alignment vertical="center"/>
    </xf>
    <xf numFmtId="41" fontId="0" fillId="0" borderId="4" xfId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41" fontId="0" fillId="0" borderId="4" xfId="1" applyFont="1" applyBorder="1" applyAlignment="1">
      <alignment horizontal="center" vertical="center"/>
    </xf>
    <xf numFmtId="0" fontId="0" fillId="0" borderId="4" xfId="0" applyBorder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10" fillId="0" borderId="4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3" fontId="10" fillId="0" borderId="4" xfId="0" applyNumberFormat="1" applyFont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176" fontId="1" fillId="5" borderId="4" xfId="5" applyNumberFormat="1" applyBorder="1" applyAlignment="1">
      <alignment horizontal="center" vertical="center" wrapText="1"/>
    </xf>
    <xf numFmtId="177" fontId="1" fillId="5" borderId="4" xfId="5" applyNumberFormat="1" applyBorder="1" applyAlignment="1">
      <alignment horizontal="center" vertical="center" wrapText="1"/>
    </xf>
    <xf numFmtId="0" fontId="3" fillId="3" borderId="2" xfId="3" applyBorder="1" applyAlignment="1">
      <alignment horizontal="center" vertical="center" wrapText="1"/>
    </xf>
    <xf numFmtId="176" fontId="3" fillId="3" borderId="4" xfId="3" applyNumberFormat="1" applyBorder="1" applyAlignment="1">
      <alignment horizontal="center" vertical="center" wrapText="1"/>
    </xf>
    <xf numFmtId="0" fontId="3" fillId="3" borderId="3" xfId="3" applyBorder="1" applyAlignment="1">
      <alignment horizontal="center" vertical="center" wrapText="1"/>
    </xf>
    <xf numFmtId="177" fontId="3" fillId="3" borderId="4" xfId="3" applyNumberFormat="1" applyBorder="1" applyAlignment="1">
      <alignment horizontal="center" vertical="center" wrapText="1"/>
    </xf>
    <xf numFmtId="0" fontId="3" fillId="3" borderId="1" xfId="3" applyBorder="1" applyAlignment="1">
      <alignment horizontal="center" vertical="center"/>
    </xf>
    <xf numFmtId="0" fontId="3" fillId="3" borderId="4" xfId="3" applyBorder="1" applyAlignment="1">
      <alignment horizontal="center" vertical="center" wrapText="1"/>
    </xf>
    <xf numFmtId="0" fontId="3" fillId="7" borderId="1" xfId="8" applyBorder="1" applyAlignment="1">
      <alignment horizontal="center" vertical="center"/>
    </xf>
    <xf numFmtId="0" fontId="3" fillId="7" borderId="4" xfId="8" applyBorder="1" applyAlignment="1">
      <alignment horizontal="center" vertical="center"/>
    </xf>
    <xf numFmtId="0" fontId="3" fillId="3" borderId="4" xfId="3" applyBorder="1" applyAlignment="1">
      <alignment horizontal="center" vertical="center"/>
    </xf>
    <xf numFmtId="0" fontId="8" fillId="0" borderId="0" xfId="0" applyFont="1">
      <alignment vertical="center"/>
    </xf>
    <xf numFmtId="0" fontId="7" fillId="8" borderId="4" xfId="0" applyFont="1" applyFill="1" applyBorder="1" applyAlignment="1">
      <alignment horizontal="center" vertical="center" wrapText="1"/>
    </xf>
    <xf numFmtId="0" fontId="7" fillId="8" borderId="4" xfId="6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3" fontId="8" fillId="0" borderId="4" xfId="1" applyNumberFormat="1" applyFont="1" applyBorder="1" applyAlignment="1">
      <alignment horizontal="right" vertical="center"/>
    </xf>
    <xf numFmtId="0" fontId="7" fillId="0" borderId="0" xfId="2" applyFont="1" applyFill="1" applyBorder="1" applyAlignment="1">
      <alignment vertical="center" wrapText="1"/>
    </xf>
    <xf numFmtId="3" fontId="8" fillId="0" borderId="4" xfId="1" applyNumberFormat="1" applyFont="1" applyBorder="1">
      <alignment vertical="center"/>
    </xf>
    <xf numFmtId="0" fontId="1" fillId="4" borderId="4" xfId="4" applyBorder="1" applyAlignment="1">
      <alignment vertical="center" wrapText="1"/>
    </xf>
    <xf numFmtId="0" fontId="1" fillId="4" borderId="4" xfId="4" applyBorder="1" applyAlignment="1">
      <alignment horizontal="center" vertical="center"/>
    </xf>
    <xf numFmtId="0" fontId="1" fillId="4" borderId="4" xfId="4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3" fontId="10" fillId="0" borderId="4" xfId="0" applyNumberFormat="1" applyFont="1" applyBorder="1" applyAlignment="1">
      <alignment horizontal="center" vertical="center" wrapText="1"/>
    </xf>
    <xf numFmtId="9" fontId="0" fillId="0" borderId="4" xfId="9" applyFont="1" applyBorder="1" applyAlignment="1">
      <alignment horizontal="center" vertical="center"/>
    </xf>
    <xf numFmtId="0" fontId="0" fillId="4" borderId="4" xfId="4" applyFont="1" applyBorder="1" applyAlignment="1">
      <alignment horizontal="center" vertical="center"/>
    </xf>
    <xf numFmtId="3" fontId="0" fillId="0" borderId="4" xfId="0" applyNumberFormat="1" applyBorder="1">
      <alignment vertical="center"/>
    </xf>
    <xf numFmtId="0" fontId="3" fillId="3" borderId="5" xfId="3" applyBorder="1" applyAlignment="1">
      <alignment horizontal="center"/>
    </xf>
    <xf numFmtId="179" fontId="0" fillId="0" borderId="4" xfId="0" applyNumberFormat="1" applyBorder="1">
      <alignment vertical="center"/>
    </xf>
    <xf numFmtId="0" fontId="1" fillId="4" borderId="6" xfId="4" applyBorder="1" applyAlignment="1">
      <alignment horizontal="center"/>
    </xf>
    <xf numFmtId="3" fontId="1" fillId="5" borderId="4" xfId="5" applyNumberFormat="1" applyBorder="1">
      <alignment vertical="center"/>
    </xf>
    <xf numFmtId="0" fontId="13" fillId="0" borderId="4" xfId="0" applyFont="1" applyBorder="1" applyAlignment="1">
      <alignment horizontal="center" vertical="center"/>
    </xf>
    <xf numFmtId="0" fontId="1" fillId="5" borderId="4" xfId="5" applyBorder="1" applyAlignment="1">
      <alignment horizontal="center" vertical="center"/>
    </xf>
    <xf numFmtId="0" fontId="3" fillId="7" borderId="0" xfId="8" applyBorder="1" applyAlignment="1">
      <alignment horizontal="center" vertical="center"/>
    </xf>
    <xf numFmtId="6" fontId="0" fillId="0" borderId="4" xfId="0" applyNumberFormat="1" applyBorder="1">
      <alignment vertical="center"/>
    </xf>
    <xf numFmtId="178" fontId="0" fillId="0" borderId="4" xfId="0" applyNumberFormat="1" applyBorder="1">
      <alignment vertical="center"/>
    </xf>
  </cellXfs>
  <cellStyles count="10">
    <cellStyle name="20% - 강조색1" xfId="4" builtinId="30"/>
    <cellStyle name="20% - 강조색2" xfId="5" builtinId="34"/>
    <cellStyle name="강조색1" xfId="3" builtinId="29"/>
    <cellStyle name="강조색2" xfId="8" builtinId="33"/>
    <cellStyle name="백분율" xfId="9" builtinId="5"/>
    <cellStyle name="쉼표 [0]" xfId="1" builtinId="6"/>
    <cellStyle name="쉼표 [0] 2" xfId="7" xr:uid="{00000000-0005-0000-0000-000006000000}"/>
    <cellStyle name="좋음" xfId="2" builtinId="26"/>
    <cellStyle name="표준" xfId="0" builtinId="0"/>
    <cellStyle name="표준 2" xfId="6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304799</xdr:colOff>
      <xdr:row>1</xdr:row>
      <xdr:rowOff>99827</xdr:rowOff>
    </xdr:from>
    <xdr:to>
      <xdr:col>5</xdr:col>
      <xdr:colOff>659940</xdr:colOff>
      <xdr:row>18</xdr:row>
      <xdr:rowOff>209550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152" r="56295"/>
        <a:stretch/>
      </xdr:blipFill>
      <xdr:spPr>
        <a:xfrm>
          <a:off x="304799" y="314140"/>
          <a:ext cx="3784141" cy="375303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0</xdr:col>
      <xdr:colOff>290513</xdr:colOff>
      <xdr:row>17</xdr:row>
      <xdr:rowOff>90487</xdr:rowOff>
    </xdr:from>
    <xdr:to>
      <xdr:col>1</xdr:col>
      <xdr:colOff>85725</xdr:colOff>
      <xdr:row>18</xdr:row>
      <xdr:rowOff>33338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90513" y="3733800"/>
          <a:ext cx="481012" cy="15716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85725</xdr:colOff>
      <xdr:row>17</xdr:row>
      <xdr:rowOff>80958</xdr:rowOff>
    </xdr:from>
    <xdr:to>
      <xdr:col>6</xdr:col>
      <xdr:colOff>185738</xdr:colOff>
      <xdr:row>17</xdr:row>
      <xdr:rowOff>169069</xdr:rowOff>
    </xdr:to>
    <xdr:cxnSp macro="">
      <xdr:nvCxnSpPr>
        <xdr:cNvPr id="4" name="꺾인 연결선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>
          <a:stCxn id="3" idx="3"/>
          <a:endCxn id="6" idx="1"/>
        </xdr:cNvCxnSpPr>
      </xdr:nvCxnSpPr>
      <xdr:spPr>
        <a:xfrm flipV="1">
          <a:off x="771525" y="3724271"/>
          <a:ext cx="3529013" cy="88111"/>
        </a:xfrm>
        <a:prstGeom prst="bentConnector3">
          <a:avLst>
            <a:gd name="adj1" fmla="val 27598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185738</xdr:colOff>
      <xdr:row>14</xdr:row>
      <xdr:rowOff>100008</xdr:rowOff>
    </xdr:from>
    <xdr:to>
      <xdr:col>13</xdr:col>
      <xdr:colOff>419101</xdr:colOff>
      <xdr:row>18</xdr:row>
      <xdr:rowOff>200021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4300538" y="3100383"/>
          <a:ext cx="5033963" cy="957263"/>
          <a:chOff x="4295775" y="1866900"/>
          <a:chExt cx="5033963" cy="957263"/>
        </a:xfrm>
      </xdr:grpSpPr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4295775" y="2157412"/>
            <a:ext cx="5033963" cy="666751"/>
          </a:xfrm>
          <a:prstGeom prst="rect">
            <a:avLst/>
          </a:prstGeom>
          <a:ln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altLang="ko-KR" sz="1100"/>
              <a:t>1. </a:t>
            </a:r>
            <a:r>
              <a:rPr lang="ko-KR" altLang="en-US" sz="1100"/>
              <a:t>시트 탐색 단추에서 오른쪽 마우스를 클릭한다</a:t>
            </a:r>
            <a:r>
              <a:rPr lang="en-US" altLang="ko-KR" sz="1100"/>
              <a:t>.(</a:t>
            </a:r>
            <a:r>
              <a:rPr lang="ko-KR" altLang="en-US" sz="1100"/>
              <a:t>시트</a:t>
            </a:r>
            <a:r>
              <a:rPr lang="ko-KR" altLang="en-US" sz="1100" baseline="0"/>
              <a:t> 활성화 대화 상자가 뜬다</a:t>
            </a:r>
            <a:r>
              <a:rPr lang="en-US" altLang="ko-KR" sz="1100" baseline="0"/>
              <a:t>)</a:t>
            </a:r>
          </a:p>
          <a:p>
            <a:pPr algn="l"/>
            <a:r>
              <a:rPr lang="en-US" altLang="ko-KR" sz="1100" baseline="0"/>
              <a:t>2. </a:t>
            </a:r>
            <a:r>
              <a:rPr lang="ko-KR" altLang="en-US" sz="1100" baseline="0"/>
              <a:t>원하는 시트를 선택하고 </a:t>
            </a:r>
            <a:r>
              <a:rPr lang="en-US" altLang="ko-KR" sz="1100" b="1" baseline="0"/>
              <a:t>[</a:t>
            </a:r>
            <a:r>
              <a:rPr lang="ko-KR" altLang="en-US" sz="1100" b="1" baseline="0"/>
              <a:t>확인</a:t>
            </a:r>
            <a:r>
              <a:rPr lang="en-US" altLang="ko-KR" sz="1100" b="1" baseline="0"/>
              <a:t>]</a:t>
            </a:r>
            <a:r>
              <a:rPr lang="ko-KR" altLang="en-US" sz="1100" b="1" baseline="0"/>
              <a:t> </a:t>
            </a:r>
            <a:r>
              <a:rPr lang="ko-KR" altLang="en-US" sz="1100" baseline="0"/>
              <a:t>단추를 클릭해서 이동한다</a:t>
            </a:r>
            <a:r>
              <a:rPr lang="en-US" altLang="ko-KR" sz="1100" baseline="0"/>
              <a:t>.</a:t>
            </a:r>
            <a:endParaRPr lang="ko-KR" altLang="en-US" sz="1100"/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4300539" y="1866900"/>
            <a:ext cx="2090738" cy="290513"/>
          </a:xfrm>
          <a:prstGeom prst="rect">
            <a:avLst/>
          </a:prstGeom>
          <a:ln/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/>
              <a:t>원하는 시트로 이동하는 방법</a:t>
            </a:r>
          </a:p>
        </xdr:txBody>
      </xdr:sp>
    </xdr:grpSp>
    <xdr:clientData/>
  </xdr:twoCellAnchor>
  <xdr:twoCellAnchor>
    <xdr:from>
      <xdr:col>6</xdr:col>
      <xdr:colOff>447676</xdr:colOff>
      <xdr:row>1</xdr:row>
      <xdr:rowOff>95250</xdr:rowOff>
    </xdr:from>
    <xdr:to>
      <xdr:col>13</xdr:col>
      <xdr:colOff>447676</xdr:colOff>
      <xdr:row>4</xdr:row>
      <xdr:rowOff>4763</xdr:rowOff>
    </xdr:to>
    <xdr:sp macro="" textlink="">
      <xdr:nvSpPr>
        <xdr:cNvPr id="8" name="모서리가 둥근 직사각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562476" y="309563"/>
          <a:ext cx="4800600" cy="552450"/>
        </a:xfrm>
        <a:prstGeom prst="roundRect">
          <a:avLst>
            <a:gd name="adj" fmla="val 50000"/>
          </a:avLst>
        </a:prstGeom>
        <a:solidFill>
          <a:schemeClr val="accent5">
            <a:lumMod val="20000"/>
            <a:lumOff val="80000"/>
          </a:schemeClr>
        </a:solidFill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>
              <a:solidFill>
                <a:schemeClr val="tx1"/>
              </a:solidFill>
              <a:latin typeface="210 맨발의청춘 R" panose="02020603020101020101" pitchFamily="18" charset="-127"/>
              <a:ea typeface="210 맨발의청춘 R" panose="02020603020101020101" pitchFamily="18" charset="-127"/>
            </a:rPr>
            <a:t>컴활</a:t>
          </a:r>
          <a:r>
            <a:rPr lang="en-US" altLang="ko-KR" sz="2400">
              <a:solidFill>
                <a:schemeClr val="tx1"/>
              </a:solidFill>
              <a:latin typeface="210 맨발의청춘 R" panose="02020603020101020101" pitchFamily="18" charset="-127"/>
              <a:ea typeface="210 맨발의청춘 R" panose="02020603020101020101" pitchFamily="18" charset="-127"/>
            </a:rPr>
            <a:t>1</a:t>
          </a:r>
          <a:r>
            <a:rPr lang="ko-KR" altLang="en-US" sz="2400">
              <a:solidFill>
                <a:schemeClr val="tx1"/>
              </a:solidFill>
              <a:latin typeface="210 맨발의청춘 R" panose="02020603020101020101" pitchFamily="18" charset="-127"/>
              <a:ea typeface="210 맨발의청춘 R" panose="02020603020101020101" pitchFamily="18" charset="-127"/>
            </a:rPr>
            <a:t>급실기 </a:t>
          </a:r>
          <a:r>
            <a:rPr lang="en-US" altLang="ko-KR" sz="2400">
              <a:solidFill>
                <a:schemeClr val="tx1"/>
              </a:solidFill>
              <a:latin typeface="210 맨발의청춘 R" panose="02020603020101020101" pitchFamily="18" charset="-127"/>
              <a:ea typeface="210 맨발의청춘 R" panose="02020603020101020101" pitchFamily="18" charset="-127"/>
            </a:rPr>
            <a:t>20</a:t>
          </a:r>
          <a:r>
            <a:rPr lang="ko-KR" altLang="en-US" sz="2400">
              <a:solidFill>
                <a:schemeClr val="tx1"/>
              </a:solidFill>
              <a:latin typeface="210 맨발의청춘 R" panose="02020603020101020101" pitchFamily="18" charset="-127"/>
              <a:ea typeface="210 맨발의청춘 R" panose="02020603020101020101" pitchFamily="18" charset="-127"/>
            </a:rPr>
            <a:t>일만에 끝내기</a:t>
          </a:r>
        </a:p>
      </xdr:txBody>
    </xdr:sp>
    <xdr:clientData/>
  </xdr:twoCellAnchor>
  <xdr:oneCellAnchor>
    <xdr:from>
      <xdr:col>7</xdr:col>
      <xdr:colOff>183148</xdr:colOff>
      <xdr:row>5</xdr:row>
      <xdr:rowOff>58191</xdr:rowOff>
    </xdr:from>
    <xdr:ext cx="1607748" cy="86587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4983748" y="1129754"/>
          <a:ext cx="1607748" cy="8658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altLang="ko-KR" sz="1400" b="1"/>
            <a:t>2</a:t>
          </a:r>
          <a:r>
            <a:rPr lang="ko-KR" altLang="en-US" sz="1400" b="1"/>
            <a:t>일차 </a:t>
          </a:r>
          <a:endParaRPr lang="en-US" altLang="ko-KR" sz="1400" b="1"/>
        </a:p>
        <a:p>
          <a:pPr algn="ctr"/>
          <a:endParaRPr lang="en-US" altLang="ko-KR" sz="1400" b="1"/>
        </a:p>
        <a:p>
          <a:r>
            <a:rPr lang="ko-KR" altLang="en-US" sz="1100" b="1"/>
            <a:t>함수 문제 풀이</a:t>
          </a:r>
          <a:r>
            <a:rPr lang="en-US" altLang="ko-KR" sz="1100" b="1"/>
            <a:t>(30</a:t>
          </a:r>
          <a:r>
            <a:rPr lang="ko-KR" altLang="en-US" sz="1100" b="1"/>
            <a:t>문제</a:t>
          </a:r>
          <a:r>
            <a:rPr lang="en-US" altLang="ko-KR" sz="1100" b="1"/>
            <a:t>)</a:t>
          </a:r>
          <a:endParaRPr lang="ko-KR" altLang="en-US" sz="1100" b="1"/>
        </a:p>
      </xdr:txBody>
    </xdr:sp>
    <xdr:clientData/>
  </xdr:oneCellAnchor>
  <xdr:twoCellAnchor>
    <xdr:from>
      <xdr:col>7</xdr:col>
      <xdr:colOff>38108</xdr:colOff>
      <xdr:row>8</xdr:row>
      <xdr:rowOff>66672</xdr:rowOff>
    </xdr:from>
    <xdr:to>
      <xdr:col>7</xdr:col>
      <xdr:colOff>133358</xdr:colOff>
      <xdr:row>8</xdr:row>
      <xdr:rowOff>161922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838708" y="1781172"/>
          <a:ext cx="95250" cy="95250"/>
        </a:xfrm>
        <a:prstGeom prst="ellipse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11</xdr:col>
      <xdr:colOff>385762</xdr:colOff>
      <xdr:row>9</xdr:row>
      <xdr:rowOff>104775</xdr:rowOff>
    </xdr:from>
    <xdr:to>
      <xdr:col>13</xdr:col>
      <xdr:colOff>509598</xdr:colOff>
      <xdr:row>15</xdr:row>
      <xdr:rowOff>157172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9562" y="2033588"/>
          <a:ext cx="1495436" cy="1338272"/>
        </a:xfrm>
        <a:prstGeom prst="rect">
          <a:avLst/>
        </a:prstGeom>
      </xdr:spPr>
    </xdr:pic>
    <xdr:clientData/>
  </xdr:twoCellAnchor>
  <xdr:twoCellAnchor>
    <xdr:from>
      <xdr:col>6</xdr:col>
      <xdr:colOff>504825</xdr:colOff>
      <xdr:row>5</xdr:row>
      <xdr:rowOff>47625</xdr:rowOff>
    </xdr:from>
    <xdr:to>
      <xdr:col>10</xdr:col>
      <xdr:colOff>90488</xdr:colOff>
      <xdr:row>10</xdr:row>
      <xdr:rowOff>180975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4619625" y="1119188"/>
          <a:ext cx="2328863" cy="1204912"/>
        </a:xfrm>
        <a:prstGeom prst="rect">
          <a:avLst/>
        </a:prstGeom>
        <a:noFill/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509587</xdr:colOff>
      <xdr:row>5</xdr:row>
      <xdr:rowOff>57150</xdr:rowOff>
    </xdr:from>
    <xdr:to>
      <xdr:col>7</xdr:col>
      <xdr:colOff>66675</xdr:colOff>
      <xdr:row>7</xdr:row>
      <xdr:rowOff>33337</xdr:rowOff>
    </xdr:to>
    <xdr:sp macro="" textlink="">
      <xdr:nvSpPr>
        <xdr:cNvPr id="15" name="직각 삼각형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 rot="5400000">
          <a:off x="4543425" y="1209675"/>
          <a:ext cx="404812" cy="242888"/>
        </a:xfrm>
        <a:prstGeom prst="rtTriangle">
          <a:avLst/>
        </a:prstGeom>
        <a:solidFill>
          <a:schemeClr val="accent5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519113</xdr:colOff>
      <xdr:row>8</xdr:row>
      <xdr:rowOff>209551</xdr:rowOff>
    </xdr:from>
    <xdr:to>
      <xdr:col>10</xdr:col>
      <xdr:colOff>76201</xdr:colOff>
      <xdr:row>10</xdr:row>
      <xdr:rowOff>185738</xdr:rowOff>
    </xdr:to>
    <xdr:sp macro="" textlink="">
      <xdr:nvSpPr>
        <xdr:cNvPr id="16" name="직각 삼각형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 rot="16200000">
          <a:off x="6610351" y="2005013"/>
          <a:ext cx="404812" cy="242888"/>
        </a:xfrm>
        <a:prstGeom prst="rtTriangle">
          <a:avLst/>
        </a:prstGeom>
        <a:solidFill>
          <a:schemeClr val="accent5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242887</xdr:colOff>
      <xdr:row>18</xdr:row>
      <xdr:rowOff>209550</xdr:rowOff>
    </xdr:from>
    <xdr:to>
      <xdr:col>10</xdr:col>
      <xdr:colOff>156238</xdr:colOff>
      <xdr:row>20</xdr:row>
      <xdr:rowOff>139356</xdr:rowOff>
    </xdr:to>
    <xdr:grpSp>
      <xdr:nvGrpSpPr>
        <xdr:cNvPr id="17" name="그룹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242887" y="4067175"/>
          <a:ext cx="6771351" cy="358431"/>
          <a:chOff x="4800600" y="4219575"/>
          <a:chExt cx="6771351" cy="358431"/>
        </a:xfrm>
      </xdr:grpSpPr>
      <xdr:sp macro="" textlink="">
        <xdr:nvSpPr>
          <xdr:cNvPr id="18" name="TextBox 2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 txBox="1"/>
        </xdr:nvSpPr>
        <xdr:spPr>
          <a:xfrm>
            <a:off x="5276638" y="4219575"/>
            <a:ext cx="6295313" cy="3584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1200" b="1">
                <a:solidFill>
                  <a:sysClr val="windowText" lastClr="000000"/>
                </a:solidFill>
              </a:rPr>
              <a:t>본 저작물의 모든 저작권은 기풍쌤에게 있습니다</a:t>
            </a:r>
            <a:r>
              <a:rPr lang="en-US" altLang="ko-KR" sz="1200" b="1">
                <a:solidFill>
                  <a:sysClr val="windowText" lastClr="000000"/>
                </a:solidFill>
              </a:rPr>
              <a:t>. </a:t>
            </a:r>
            <a:r>
              <a:rPr lang="ko-KR" altLang="en-US" sz="1200" b="1">
                <a:solidFill>
                  <a:sysClr val="windowText" lastClr="000000"/>
                </a:solidFill>
              </a:rPr>
              <a:t>상업적인 용도로 이용이 불가능합니다</a:t>
            </a:r>
            <a:r>
              <a:rPr lang="en-US" altLang="ko-KR" sz="1200" b="1">
                <a:solidFill>
                  <a:sysClr val="windowText" lastClr="000000"/>
                </a:solidFill>
              </a:rPr>
              <a:t>.</a:t>
            </a:r>
            <a:endParaRPr lang="ko-KR" altLang="en-US" sz="1200" b="1">
              <a:solidFill>
                <a:sysClr val="windowText" lastClr="000000"/>
              </a:solidFill>
            </a:endParaRPr>
          </a:p>
        </xdr:txBody>
      </xdr:sp>
      <xdr:grpSp>
        <xdr:nvGrpSpPr>
          <xdr:cNvPr id="19" name="그룹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GrpSpPr/>
        </xdr:nvGrpSpPr>
        <xdr:grpSpPr>
          <a:xfrm>
            <a:off x="4800600" y="4286250"/>
            <a:ext cx="510265" cy="239162"/>
            <a:chOff x="4209080" y="6427828"/>
            <a:chExt cx="803999" cy="360000"/>
          </a:xfrm>
        </xdr:grpSpPr>
        <xdr:grpSp>
          <xdr:nvGrpSpPr>
            <xdr:cNvPr id="20" name="그룹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GrpSpPr/>
          </xdr:nvGrpSpPr>
          <xdr:grpSpPr>
            <a:xfrm>
              <a:off x="4209080" y="6427828"/>
              <a:ext cx="360000" cy="360000"/>
              <a:chOff x="4642793" y="1002891"/>
              <a:chExt cx="2306647" cy="2306647"/>
            </a:xfrm>
          </xdr:grpSpPr>
          <xdr:sp macro="" textlink="">
            <xdr:nvSpPr>
              <xdr:cNvPr id="28" name="타원 27">
                <a:extLst>
                  <a:ext uri="{FF2B5EF4-FFF2-40B4-BE49-F238E27FC236}">
                    <a16:creationId xmlns:a16="http://schemas.microsoft.com/office/drawing/2014/main" id="{00000000-0008-0000-0000-00001C000000}"/>
                  </a:ext>
                </a:extLst>
              </xdr:cNvPr>
              <xdr:cNvSpPr/>
            </xdr:nvSpPr>
            <xdr:spPr>
              <a:xfrm>
                <a:off x="4642793" y="1002891"/>
                <a:ext cx="2306647" cy="2306647"/>
              </a:xfrm>
              <a:prstGeom prst="ellipse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29" name="타원 28">
                <a:extLst>
                  <a:ext uri="{FF2B5EF4-FFF2-40B4-BE49-F238E27FC236}">
                    <a16:creationId xmlns:a16="http://schemas.microsoft.com/office/drawing/2014/main" id="{00000000-0008-0000-0000-00001D000000}"/>
                  </a:ext>
                </a:extLst>
              </xdr:cNvPr>
              <xdr:cNvSpPr/>
            </xdr:nvSpPr>
            <xdr:spPr>
              <a:xfrm>
                <a:off x="4837471" y="1197569"/>
                <a:ext cx="1917290" cy="1917290"/>
              </a:xfrm>
              <a:prstGeom prst="ellipse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grpSp>
            <xdr:nvGrpSpPr>
              <xdr:cNvPr id="30" name="그룹 29">
                <a:extLst>
                  <a:ext uri="{FF2B5EF4-FFF2-40B4-BE49-F238E27FC236}">
                    <a16:creationId xmlns:a16="http://schemas.microsoft.com/office/drawing/2014/main" id="{00000000-0008-0000-0000-00001E000000}"/>
                  </a:ext>
                </a:extLst>
              </xdr:cNvPr>
              <xdr:cNvGrpSpPr/>
            </xdr:nvGrpSpPr>
            <xdr:grpSpPr>
              <a:xfrm>
                <a:off x="5465287" y="1348045"/>
                <a:ext cx="661659" cy="1616338"/>
                <a:chOff x="8123412" y="1171020"/>
                <a:chExt cx="1032387" cy="2521973"/>
              </a:xfrm>
            </xdr:grpSpPr>
            <xdr:sp macro="" textlink="">
              <xdr:nvSpPr>
                <xdr:cNvPr id="31" name="타원 30">
                  <a:extLst>
                    <a:ext uri="{FF2B5EF4-FFF2-40B4-BE49-F238E27FC236}">
                      <a16:creationId xmlns:a16="http://schemas.microsoft.com/office/drawing/2014/main" id="{00000000-0008-0000-0000-00001F000000}"/>
                    </a:ext>
                  </a:extLst>
                </xdr:cNvPr>
                <xdr:cNvSpPr/>
              </xdr:nvSpPr>
              <xdr:spPr>
                <a:xfrm>
                  <a:off x="8343162" y="1171020"/>
                  <a:ext cx="592886" cy="592886"/>
                </a:xfrm>
                <a:prstGeom prst="ellipse">
                  <a:avLst/>
                </a:prstGeom>
                <a:solidFill>
                  <a:schemeClr val="tx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ko-KR"/>
                  </a:defPPr>
                  <a:lvl1pPr marL="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ko-KR" altLang="en-US" sz="3200">
                    <a:solidFill>
                      <a:sysClr val="windowText" lastClr="000000"/>
                    </a:solidFill>
                  </a:endParaRPr>
                </a:p>
              </xdr:txBody>
            </xdr:sp>
            <xdr:sp macro="" textlink="">
              <xdr:nvSpPr>
                <xdr:cNvPr id="32" name="자유형: 도형 39">
                  <a:extLst>
                    <a:ext uri="{FF2B5EF4-FFF2-40B4-BE49-F238E27FC236}">
                      <a16:creationId xmlns:a16="http://schemas.microsoft.com/office/drawing/2014/main" id="{00000000-0008-0000-0000-000020000000}"/>
                    </a:ext>
                  </a:extLst>
                </xdr:cNvPr>
                <xdr:cNvSpPr/>
              </xdr:nvSpPr>
              <xdr:spPr>
                <a:xfrm>
                  <a:off x="8123412" y="1840602"/>
                  <a:ext cx="1032387" cy="933571"/>
                </a:xfrm>
                <a:custGeom>
                  <a:avLst/>
                  <a:gdLst>
                    <a:gd name="connsiteX0" fmla="*/ 145763 w 1032387"/>
                    <a:gd name="connsiteY0" fmla="*/ 0 h 933571"/>
                    <a:gd name="connsiteX1" fmla="*/ 886624 w 1032387"/>
                    <a:gd name="connsiteY1" fmla="*/ 0 h 933571"/>
                    <a:gd name="connsiteX2" fmla="*/ 1032387 w 1032387"/>
                    <a:gd name="connsiteY2" fmla="*/ 145763 h 933571"/>
                    <a:gd name="connsiteX3" fmla="*/ 1032387 w 1032387"/>
                    <a:gd name="connsiteY3" fmla="*/ 933571 h 933571"/>
                    <a:gd name="connsiteX4" fmla="*/ 0 w 1032387"/>
                    <a:gd name="connsiteY4" fmla="*/ 933571 h 933571"/>
                    <a:gd name="connsiteX5" fmla="*/ 0 w 1032387"/>
                    <a:gd name="connsiteY5" fmla="*/ 145763 h 933571"/>
                    <a:gd name="connsiteX6" fmla="*/ 145763 w 1032387"/>
                    <a:gd name="connsiteY6" fmla="*/ 0 h 933571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</a:cxnLst>
                  <a:rect l="l" t="t" r="r" b="b"/>
                  <a:pathLst>
                    <a:path w="1032387" h="933571">
                      <a:moveTo>
                        <a:pt x="145763" y="0"/>
                      </a:moveTo>
                      <a:lnTo>
                        <a:pt x="886624" y="0"/>
                      </a:lnTo>
                      <a:cubicBezTo>
                        <a:pt x="967127" y="0"/>
                        <a:pt x="1032387" y="65260"/>
                        <a:pt x="1032387" y="145763"/>
                      </a:cubicBezTo>
                      <a:lnTo>
                        <a:pt x="1032387" y="933571"/>
                      </a:lnTo>
                      <a:lnTo>
                        <a:pt x="0" y="933571"/>
                      </a:lnTo>
                      <a:lnTo>
                        <a:pt x="0" y="145763"/>
                      </a:lnTo>
                      <a:cubicBezTo>
                        <a:pt x="0" y="65260"/>
                        <a:pt x="65260" y="0"/>
                        <a:pt x="145763" y="0"/>
                      </a:cubicBezTo>
                      <a:close/>
                    </a:path>
                  </a:pathLst>
                </a:custGeom>
                <a:solidFill>
                  <a:schemeClr val="tx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>
                  <a:noAutofit/>
                </a:bodyPr>
                <a:lstStyle>
                  <a:defPPr>
                    <a:defRPr lang="ko-KR"/>
                  </a:defPPr>
                  <a:lvl1pPr marL="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ko-KR" altLang="en-US" sz="3200">
                    <a:solidFill>
                      <a:sysClr val="windowText" lastClr="000000"/>
                    </a:solidFill>
                  </a:endParaRPr>
                </a:p>
              </xdr:txBody>
            </xdr:sp>
            <xdr:sp macro="" textlink="">
              <xdr:nvSpPr>
                <xdr:cNvPr id="33" name="직사각형 32">
                  <a:extLst>
                    <a:ext uri="{FF2B5EF4-FFF2-40B4-BE49-F238E27FC236}">
                      <a16:creationId xmlns:a16="http://schemas.microsoft.com/office/drawing/2014/main" id="{00000000-0008-0000-0000-000021000000}"/>
                    </a:ext>
                  </a:extLst>
                </xdr:cNvPr>
                <xdr:cNvSpPr/>
              </xdr:nvSpPr>
              <xdr:spPr>
                <a:xfrm>
                  <a:off x="8294493" y="2642908"/>
                  <a:ext cx="690224" cy="1050085"/>
                </a:xfrm>
                <a:prstGeom prst="rect">
                  <a:avLst/>
                </a:prstGeom>
                <a:solidFill>
                  <a:schemeClr val="tx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ko-KR"/>
                  </a:defPPr>
                  <a:lvl1pPr marL="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ko-KR" altLang="en-US" sz="3200">
                    <a:solidFill>
                      <a:sysClr val="windowText" lastClr="000000"/>
                    </a:solidFill>
                  </a:endParaRPr>
                </a:p>
              </xdr:txBody>
            </xdr:sp>
          </xdr:grpSp>
        </xdr:grpSp>
        <xdr:grpSp>
          <xdr:nvGrpSpPr>
            <xdr:cNvPr id="21" name="그룹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GrpSpPr>
              <a:grpSpLocks noChangeAspect="1"/>
            </xdr:cNvGrpSpPr>
          </xdr:nvGrpSpPr>
          <xdr:grpSpPr>
            <a:xfrm>
              <a:off x="4653079" y="6427828"/>
              <a:ext cx="360000" cy="360000"/>
              <a:chOff x="4642793" y="3616305"/>
              <a:chExt cx="2306647" cy="2306647"/>
            </a:xfrm>
          </xdr:grpSpPr>
          <xdr:sp macro="" textlink="">
            <xdr:nvSpPr>
              <xdr:cNvPr id="22" name="타원 21">
                <a:extLst>
                  <a:ext uri="{FF2B5EF4-FFF2-40B4-BE49-F238E27FC236}">
                    <a16:creationId xmlns:a16="http://schemas.microsoft.com/office/drawing/2014/main" id="{00000000-0008-0000-0000-000016000000}"/>
                  </a:ext>
                </a:extLst>
              </xdr:cNvPr>
              <xdr:cNvSpPr/>
            </xdr:nvSpPr>
            <xdr:spPr>
              <a:xfrm>
                <a:off x="4642793" y="3616305"/>
                <a:ext cx="2306647" cy="2306647"/>
              </a:xfrm>
              <a:prstGeom prst="ellipse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23" name="타원 22">
                <a:extLst>
                  <a:ext uri="{FF2B5EF4-FFF2-40B4-BE49-F238E27FC236}">
                    <a16:creationId xmlns:a16="http://schemas.microsoft.com/office/drawing/2014/main" id="{00000000-0008-0000-0000-000017000000}"/>
                  </a:ext>
                </a:extLst>
              </xdr:cNvPr>
              <xdr:cNvSpPr/>
            </xdr:nvSpPr>
            <xdr:spPr>
              <a:xfrm>
                <a:off x="4837471" y="3810983"/>
                <a:ext cx="1917290" cy="1917290"/>
              </a:xfrm>
              <a:prstGeom prst="ellipse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24" name="직사각형 23">
                <a:extLst>
                  <a:ext uri="{FF2B5EF4-FFF2-40B4-BE49-F238E27FC236}">
                    <a16:creationId xmlns:a16="http://schemas.microsoft.com/office/drawing/2014/main" id="{00000000-0008-0000-0000-000018000000}"/>
                  </a:ext>
                </a:extLst>
              </xdr:cNvPr>
              <xdr:cNvSpPr/>
            </xdr:nvSpPr>
            <xdr:spPr>
              <a:xfrm>
                <a:off x="5740072" y="3938522"/>
                <a:ext cx="182880" cy="327659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25" name="직사각형 24">
                <a:extLst>
                  <a:ext uri="{FF2B5EF4-FFF2-40B4-BE49-F238E27FC236}">
                    <a16:creationId xmlns:a16="http://schemas.microsoft.com/office/drawing/2014/main" id="{00000000-0008-0000-0000-000019000000}"/>
                  </a:ext>
                </a:extLst>
              </xdr:cNvPr>
              <xdr:cNvSpPr/>
            </xdr:nvSpPr>
            <xdr:spPr>
              <a:xfrm>
                <a:off x="5740072" y="5223913"/>
                <a:ext cx="182880" cy="327659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26" name="직사각형 25">
                <a:extLst>
                  <a:ext uri="{FF2B5EF4-FFF2-40B4-BE49-F238E27FC236}">
                    <a16:creationId xmlns:a16="http://schemas.microsoft.com/office/drawing/2014/main" id="{00000000-0008-0000-0000-00001A000000}"/>
                  </a:ext>
                </a:extLst>
              </xdr:cNvPr>
              <xdr:cNvSpPr/>
            </xdr:nvSpPr>
            <xdr:spPr>
              <a:xfrm rot="1800000">
                <a:off x="4706710" y="4611718"/>
                <a:ext cx="2208308" cy="253672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pic>
            <xdr:nvPicPr>
              <xdr:cNvPr id="27" name="그래픽 47">
                <a:extLst>
                  <a:ext uri="{FF2B5EF4-FFF2-40B4-BE49-F238E27FC236}">
                    <a16:creationId xmlns:a16="http://schemas.microsoft.com/office/drawing/2014/main" id="{00000000-0008-0000-0000-00001B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">
                <a:extLst>
                  <a:ext uri="{96DAC541-7B7A-43D3-8B79-37D633B846F1}">
                    <asvg:svgBlip xmlns:asvg="http://schemas.microsoft.com/office/drawing/2016/SVG/main" r:embed="rId4"/>
                  </a:ext>
                </a:extLst>
              </a:blip>
              <a:stretch>
                <a:fillRect/>
              </a:stretch>
            </xdr:blipFill>
            <xdr:spPr>
              <a:xfrm>
                <a:off x="5340029" y="4097447"/>
                <a:ext cx="986313" cy="1315083"/>
              </a:xfrm>
              <a:prstGeom prst="rect">
                <a:avLst/>
              </a:prstGeom>
            </xdr:spPr>
          </xdr:pic>
        </xdr:grpSp>
      </xdr:grpSp>
    </xdr:grpSp>
    <xdr:clientData/>
  </xdr:twoCellAnchor>
  <xdr:oneCellAnchor>
    <xdr:from>
      <xdr:col>1</xdr:col>
      <xdr:colOff>33337</xdr:colOff>
      <xdr:row>20</xdr:row>
      <xdr:rowOff>19050</xdr:rowOff>
    </xdr:from>
    <xdr:ext cx="4392613" cy="336246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719137" y="4305300"/>
          <a:ext cx="4392613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 b="1">
              <a:solidFill>
                <a:schemeClr val="accent5"/>
              </a:solidFill>
            </a:rPr>
            <a:t>유튜브 용으로 사용하실 경우 출처만 밝혀 주시면 감사하겠습니다</a:t>
          </a:r>
          <a:r>
            <a:rPr lang="en-US" altLang="ko-KR" sz="1100" b="1">
              <a:solidFill>
                <a:schemeClr val="accent5"/>
              </a:solidFill>
            </a:rPr>
            <a:t>.^^</a:t>
          </a:r>
          <a:endParaRPr lang="ko-KR" altLang="en-US" sz="1100" b="1">
            <a:solidFill>
              <a:schemeClr val="accent5"/>
            </a:solidFill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ssi/OneDrive/&#48148;&#53461;%20&#54868;&#47732;/&#48148;&#53461;&#54868;&#47732;/&#51088;&#47308;&#49892;/Excel_Basic/&#50641;&#49472;%20&#44592;&#52488;_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980;&#51221;/6,000&#50896;&#49884;&#47532;&#51592;(&#50689;&#51652;)/&#49440;&#49373;&#45784;/Part2/CA%20&#48512;&#49436;%20&#51312;&#51649;_&#50756;&#49457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980;&#51221;/&#49436;&#50872;&#44368;&#50977;&#50672;&#49688;&#50896;/&#49772;&#50868;&#50641;&#49472;/&#50641;&#49472;&#51088;&#47308;/1.&#51077;&#47141;&#48143;&#54200;&#5166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홈"/>
      <sheetName val="중요함수모음"/>
      <sheetName val="1.기본함수"/>
      <sheetName val="1.기본함수-정답"/>
      <sheetName val="2.논리함수"/>
      <sheetName val="2.논리함수-정답"/>
      <sheetName val="3. 참조함수"/>
      <sheetName val="3. 참조함수-정답"/>
      <sheetName val="4.날짜와 시간함수"/>
      <sheetName val="4.날짜와 시간함수-정답"/>
      <sheetName val="5.데이터베이스함수"/>
      <sheetName val="5.데이터베이스함수-정답"/>
      <sheetName val="6.기타함수"/>
      <sheetName val="문서1_기초"/>
      <sheetName val="문서1_기초 (정답파일)"/>
      <sheetName val="문서1-견적서"/>
      <sheetName val="문서1-연습"/>
      <sheetName val="문서2-강의이력서"/>
      <sheetName val="문서2-연습"/>
      <sheetName val="문서3-세금계산서"/>
      <sheetName val="문서3-연습"/>
      <sheetName val="자동필터_1"/>
      <sheetName val="자동필터_1-정답"/>
      <sheetName val="자동필터(예제)"/>
      <sheetName val="자동필터(결과)"/>
      <sheetName val="고급필터"/>
      <sheetName val="고급필터(결과)"/>
      <sheetName val="조건부서식1(예제)"/>
      <sheetName val="조건부서식1(결과)"/>
      <sheetName val="조건부서식2(예제)"/>
      <sheetName val="조건부서식2(결과)"/>
      <sheetName val="조건부서식3(예제)"/>
      <sheetName val="조건부서식3(결과)"/>
      <sheetName val="계산(예제)"/>
      <sheetName val="계산(결과)"/>
      <sheetName val="날짜(예제)"/>
      <sheetName val="날짜(결과)"/>
      <sheetName val="논리(예제)"/>
      <sheetName val="논리(결과)"/>
      <sheetName val="데이터베이스1(예제)"/>
      <sheetName val="데이터베이스1(결과)"/>
      <sheetName val="데이터베이스2(예제)"/>
      <sheetName val="데이터베이스2(결과)"/>
      <sheetName val="데이터베이스3(예제)"/>
      <sheetName val="데이터베이스3(결과)"/>
      <sheetName val="문자열1(예제)"/>
      <sheetName val="문자열1(결과)"/>
      <sheetName val="문자열2(예제)"/>
      <sheetName val="문자열2(결과)"/>
      <sheetName val="수학1(예제)"/>
      <sheetName val="수학1(결과)"/>
      <sheetName val="수학2(예제)"/>
      <sheetName val="수학2(결과)"/>
      <sheetName val="재무(예제)"/>
      <sheetName val="재무(결과)"/>
      <sheetName val="통계1(예제)"/>
      <sheetName val="통계1(결과)"/>
      <sheetName val="통계2(예제)"/>
      <sheetName val="통계2(결과)"/>
      <sheetName val="찾기1(예제)"/>
      <sheetName val="찾기1(결과)"/>
      <sheetName val="찾기2(예제)"/>
      <sheetName val="찾기2(결과)"/>
      <sheetName val="찾기3(예제)"/>
      <sheetName val="찾기3(결과)"/>
      <sheetName val="정보(예제)"/>
      <sheetName val="정보(결과)"/>
      <sheetName val="실습1(예제)"/>
      <sheetName val="실습1(결과)"/>
      <sheetName val="배열수식(예제)"/>
      <sheetName val="배열수식(결과)"/>
      <sheetName val="배열1(예제)"/>
      <sheetName val="배열1(결과)"/>
      <sheetName val="배열2(예제)"/>
      <sheetName val="배열2(결과)"/>
      <sheetName val="배열3(예제)"/>
      <sheetName val="배열3(결과)"/>
      <sheetName val="사용자정의(예제)"/>
      <sheetName val="사용자정의(결과)"/>
      <sheetName val="피벗테이블-1"/>
      <sheetName val="피벗테이블-1(정답)"/>
      <sheetName val="피벗테이블-2"/>
      <sheetName val="통합1(예제)"/>
      <sheetName val="통합1(예제) (결과)"/>
      <sheetName val="통합2(예제)"/>
      <sheetName val="통합3(예제)"/>
      <sheetName val="통합2(결과)"/>
      <sheetName val="정렬1(예제) "/>
      <sheetName val="정렬1(결과)"/>
      <sheetName val="정렬2(예제)"/>
      <sheetName val="정렬2(결과)"/>
      <sheetName val="부분합1(예제)"/>
      <sheetName val="부분합1(결과)"/>
      <sheetName val="부분합2(예제)"/>
      <sheetName val="부분합2(결과)"/>
      <sheetName val="데이터표1(예제)"/>
      <sheetName val="데이터표1(예제)_결과"/>
      <sheetName val="데이터표2(예제)"/>
      <sheetName val="데이터표2(결과)"/>
      <sheetName val="목표값1(예제)"/>
      <sheetName val="목표값1(결과)"/>
      <sheetName val="목표값2(예제) "/>
      <sheetName val="목표값2(결과)"/>
      <sheetName val="시나리오1(예제)"/>
      <sheetName val="시나리오1(결과)"/>
      <sheetName val="시나리오2(예제)"/>
      <sheetName val="시나리오2(결과)"/>
      <sheetName val="분석작업_시나리오"/>
      <sheetName val="매크로1(예제)"/>
      <sheetName val="매크로1(결과)"/>
      <sheetName val="매크로2(예제)"/>
      <sheetName val="매크로2(결과)"/>
      <sheetName val="차트1(예제)"/>
      <sheetName val="차트1(결과)"/>
      <sheetName val="차트2(예제)"/>
      <sheetName val="차트2(결과)"/>
      <sheetName val="차트3(예제)"/>
      <sheetName val="차트3(결과)"/>
      <sheetName val="차트"/>
      <sheetName val="사원현황(예제)"/>
      <sheetName val="수강등록(예제)"/>
      <sheetName val="조회(예제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>
        <row r="3">
          <cell r="B3">
            <v>3000</v>
          </cell>
        </row>
        <row r="4">
          <cell r="B4">
            <v>2000</v>
          </cell>
        </row>
        <row r="5">
          <cell r="B5">
            <v>3000</v>
          </cell>
        </row>
        <row r="6">
          <cell r="B6">
            <v>300</v>
          </cell>
        </row>
        <row r="8">
          <cell r="B8">
            <v>9000000</v>
          </cell>
        </row>
        <row r="9">
          <cell r="B9">
            <v>1000</v>
          </cell>
        </row>
        <row r="10">
          <cell r="B10">
            <v>300000</v>
          </cell>
        </row>
      </sheetData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학년입력"/>
      <sheetName val="2학년입력"/>
      <sheetName val="3학년입력"/>
      <sheetName val="CA부서"/>
      <sheetName val="부서별출력"/>
    </sheetNames>
    <sheetDataSet>
      <sheetData sheetId="0">
        <row r="2">
          <cell r="E2" t="str">
            <v>CA 부서 입력</v>
          </cell>
        </row>
        <row r="3">
          <cell r="E3" t="str">
            <v>건강 달리기반</v>
          </cell>
        </row>
        <row r="4">
          <cell r="E4" t="str">
            <v>공익광고반</v>
          </cell>
        </row>
        <row r="5">
          <cell r="E5" t="str">
            <v>관악반</v>
          </cell>
        </row>
        <row r="6">
          <cell r="E6" t="str">
            <v>교지 편집반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1">
        <row r="2">
          <cell r="E2" t="str">
            <v>CA 부서 입력</v>
          </cell>
        </row>
        <row r="3">
          <cell r="E3" t="str">
            <v>건강 달리기반</v>
          </cell>
        </row>
        <row r="4">
          <cell r="E4" t="str">
            <v>공익광고반</v>
          </cell>
        </row>
        <row r="5">
          <cell r="E5" t="str">
            <v>관악반</v>
          </cell>
        </row>
        <row r="6">
          <cell r="E6" t="str">
            <v>교지 편집반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2">
        <row r="2">
          <cell r="E2" t="str">
            <v>CA 부서 입력</v>
          </cell>
        </row>
        <row r="3">
          <cell r="E3" t="str">
            <v>만화 연구반</v>
          </cell>
        </row>
        <row r="4">
          <cell r="E4" t="str">
            <v>교지 편집반</v>
          </cell>
        </row>
        <row r="5">
          <cell r="E5" t="str">
            <v>관악반</v>
          </cell>
        </row>
        <row r="6">
          <cell r="E6" t="str">
            <v>농구반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입력"/>
      <sheetName val="입력(결과)"/>
      <sheetName val="서식"/>
      <sheetName val="서식(결과)"/>
    </sheetNames>
    <sheetDataSet>
      <sheetData sheetId="0"/>
      <sheetData sheetId="1"/>
      <sheetData sheetId="2"/>
      <sheetData sheetId="3">
        <row r="5">
          <cell r="G5">
            <v>9582</v>
          </cell>
          <cell r="H5">
            <v>8789</v>
          </cell>
        </row>
        <row r="6">
          <cell r="G6">
            <v>11254</v>
          </cell>
          <cell r="H6">
            <v>9040</v>
          </cell>
        </row>
        <row r="7">
          <cell r="G7">
            <v>9800</v>
          </cell>
          <cell r="H7">
            <v>9228</v>
          </cell>
        </row>
        <row r="8">
          <cell r="G8">
            <v>11543</v>
          </cell>
          <cell r="H8">
            <v>9773</v>
          </cell>
        </row>
        <row r="9">
          <cell r="G9">
            <v>11584</v>
          </cell>
          <cell r="H9">
            <v>5831</v>
          </cell>
        </row>
        <row r="10">
          <cell r="G10">
            <v>10643</v>
          </cell>
          <cell r="H10">
            <v>8917</v>
          </cell>
        </row>
        <row r="11">
          <cell r="G11">
            <v>1010</v>
          </cell>
          <cell r="H11">
            <v>908</v>
          </cell>
        </row>
        <row r="12">
          <cell r="G12">
            <v>4696</v>
          </cell>
          <cell r="H12">
            <v>4170</v>
          </cell>
        </row>
        <row r="13">
          <cell r="G13">
            <v>1282</v>
          </cell>
          <cell r="H13">
            <v>1036</v>
          </cell>
        </row>
        <row r="14">
          <cell r="G14">
            <v>292</v>
          </cell>
          <cell r="H14">
            <v>234</v>
          </cell>
        </row>
        <row r="15">
          <cell r="G15">
            <v>2579</v>
          </cell>
          <cell r="H15">
            <v>1630</v>
          </cell>
        </row>
        <row r="16">
          <cell r="G16">
            <v>0</v>
          </cell>
          <cell r="H16">
            <v>0</v>
          </cell>
        </row>
        <row r="17">
          <cell r="G17">
            <v>784</v>
          </cell>
          <cell r="H17">
            <v>939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2700">
          <a:solidFill>
            <a:srgbClr val="FF0000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workbookViewId="0">
      <selection activeCell="O12" sqref="O12"/>
    </sheetView>
  </sheetViews>
  <sheetFormatPr defaultRowHeight="16.899999999999999"/>
  <sheetData/>
  <sheetProtection algorithmName="SHA-512" hashValue="h8cQxDxM7R/QlfsI/Tppp49PTgKlT3hYueQ2j0nN51vZgGLh48tjzyW018Tbe7rjmcipOzp8U6vrFEA6zf/fUA==" saltValue="P188a/onohSMXktJQZKX4Q==" spinCount="100000" sheet="1" objects="1" scenarios="1"/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39"/>
  <sheetViews>
    <sheetView workbookViewId="0">
      <selection activeCell="I23" sqref="I23"/>
    </sheetView>
  </sheetViews>
  <sheetFormatPr defaultRowHeight="16.899999999999999"/>
  <cols>
    <col min="1" max="1" width="2.5625" customWidth="1"/>
    <col min="4" max="4" width="13.5625" customWidth="1"/>
    <col min="5" max="5" width="12.8125" bestFit="1" customWidth="1"/>
    <col min="8" max="8" width="10.0625" bestFit="1" customWidth="1"/>
    <col min="9" max="9" width="3.8125" customWidth="1"/>
    <col min="10" max="10" width="9.3125" customWidth="1"/>
    <col min="11" max="11" width="10.875" bestFit="1" customWidth="1"/>
    <col min="13" max="13" width="9.875" bestFit="1" customWidth="1"/>
    <col min="17" max="17" width="10.875" bestFit="1" customWidth="1"/>
  </cols>
  <sheetData>
    <row r="2" spans="2:19">
      <c r="B2" t="s">
        <v>76</v>
      </c>
      <c r="K2" s="10" t="s">
        <v>1</v>
      </c>
      <c r="L2" s="11"/>
      <c r="M2" s="11"/>
      <c r="N2" s="11"/>
      <c r="O2" s="11"/>
      <c r="P2" s="11"/>
      <c r="Q2" s="11"/>
      <c r="R2" s="11"/>
      <c r="S2" s="11"/>
    </row>
    <row r="3" spans="2:19">
      <c r="B3" s="22" t="s">
        <v>2</v>
      </c>
      <c r="C3" s="22" t="s">
        <v>3</v>
      </c>
      <c r="D3" s="24" t="s">
        <v>4</v>
      </c>
      <c r="E3" s="24" t="s">
        <v>5</v>
      </c>
      <c r="F3" s="22" t="s">
        <v>6</v>
      </c>
      <c r="G3" s="22" t="s">
        <v>7</v>
      </c>
      <c r="H3" s="24" t="s">
        <v>107</v>
      </c>
      <c r="J3" s="23" t="s">
        <v>61</v>
      </c>
      <c r="K3" s="23" t="s">
        <v>62</v>
      </c>
      <c r="L3" s="23" t="s">
        <v>63</v>
      </c>
      <c r="M3" s="11"/>
      <c r="N3" s="11"/>
      <c r="O3" s="11"/>
      <c r="P3" s="11"/>
      <c r="Q3" s="11"/>
      <c r="R3" s="11"/>
    </row>
    <row r="4" spans="2:19">
      <c r="B4" s="1">
        <v>24</v>
      </c>
      <c r="C4" s="1" t="s">
        <v>8</v>
      </c>
      <c r="D4" s="1" t="str">
        <f>CONCATENATE(VLOOKUP(C4,$J$4:$L$7,2,),"-",VLOOKUP(C4,$J$4:$L$7,3))</f>
        <v>기본형-남자</v>
      </c>
      <c r="E4" s="2">
        <f>INDEX($K$12:$R$15,MATCH(C4,$J$12:$J$15,0),MATCH(B4,$K$10:$R$10,1))</f>
        <v>13200</v>
      </c>
      <c r="F4" s="1">
        <v>4</v>
      </c>
      <c r="G4" s="1">
        <v>3</v>
      </c>
      <c r="H4" s="1" t="str">
        <f>TEXT(HLOOKUP(B4,$K$10:$R$15,MATCH(C4,$J$12:$J$15,0)+2) * G4 / 100,"[=0]없음;[&gt;0]#원")</f>
        <v>396원</v>
      </c>
      <c r="J4" s="12" t="s">
        <v>64</v>
      </c>
      <c r="K4" s="12" t="s">
        <v>65</v>
      </c>
      <c r="L4" s="12" t="s">
        <v>66</v>
      </c>
      <c r="M4" s="11"/>
      <c r="N4" s="11"/>
      <c r="O4" s="11"/>
      <c r="P4" s="11"/>
      <c r="Q4" s="11"/>
      <c r="R4" s="11"/>
    </row>
    <row r="5" spans="2:19">
      <c r="B5" s="1">
        <v>41</v>
      </c>
      <c r="C5" s="1" t="s">
        <v>9</v>
      </c>
      <c r="D5" s="1" t="str">
        <f t="shared" ref="D5:D39" si="0">CONCATENATE(VLOOKUP(C5,$J$4:$L$7,2,),"-",VLOOKUP(C5,$J$4:$L$7,3))</f>
        <v>기본형-남자</v>
      </c>
      <c r="E5" s="2">
        <f t="shared" ref="E5:E39" si="1">INDEX($K$12:$R$15,MATCH(C5,$J$12:$J$15,0),MATCH(B5,$K$10:$R$10,1))</f>
        <v>22500</v>
      </c>
      <c r="F5" s="1">
        <v>3</v>
      </c>
      <c r="G5" s="1">
        <v>0</v>
      </c>
      <c r="H5" s="1" t="str">
        <f t="shared" ref="H5:H39" si="2">TEXT(HLOOKUP(B5,$K$10:$R$15,MATCH(C5,$J$12:$J$15,0)+2) * G5 / 100,"[=0]없음;[&gt;0]#원")</f>
        <v>없음</v>
      </c>
      <c r="J5" s="12" t="s">
        <v>67</v>
      </c>
      <c r="K5" s="12" t="s">
        <v>68</v>
      </c>
      <c r="L5" s="12" t="s">
        <v>66</v>
      </c>
      <c r="M5" s="11"/>
      <c r="N5" s="11"/>
      <c r="O5" s="11"/>
      <c r="P5" s="11"/>
      <c r="Q5" s="11"/>
      <c r="R5" s="11"/>
    </row>
    <row r="6" spans="2:19">
      <c r="B6" s="1">
        <v>50</v>
      </c>
      <c r="C6" s="1" t="s">
        <v>10</v>
      </c>
      <c r="D6" s="1" t="str">
        <f t="shared" si="0"/>
        <v>추가보장-남자</v>
      </c>
      <c r="E6" s="2">
        <f t="shared" si="1"/>
        <v>45000</v>
      </c>
      <c r="F6" s="1">
        <v>15</v>
      </c>
      <c r="G6" s="1">
        <v>0</v>
      </c>
      <c r="H6" s="1" t="str">
        <f t="shared" si="2"/>
        <v>없음</v>
      </c>
      <c r="J6" s="12" t="s">
        <v>69</v>
      </c>
      <c r="K6" s="12" t="s">
        <v>70</v>
      </c>
      <c r="L6" s="12" t="s">
        <v>71</v>
      </c>
      <c r="M6" s="11"/>
      <c r="N6" s="11"/>
      <c r="O6" s="11"/>
      <c r="P6" s="11"/>
      <c r="Q6" s="11"/>
      <c r="R6" s="11"/>
    </row>
    <row r="7" spans="2:19">
      <c r="B7" s="1">
        <v>29</v>
      </c>
      <c r="C7" s="1" t="s">
        <v>11</v>
      </c>
      <c r="D7" s="1" t="str">
        <f t="shared" si="0"/>
        <v>추가보장-여자</v>
      </c>
      <c r="E7" s="2">
        <f t="shared" si="1"/>
        <v>14200</v>
      </c>
      <c r="F7" s="1">
        <v>15</v>
      </c>
      <c r="G7" s="1">
        <v>0</v>
      </c>
      <c r="H7" s="1" t="str">
        <f t="shared" si="2"/>
        <v>없음</v>
      </c>
      <c r="J7" s="12" t="s">
        <v>72</v>
      </c>
      <c r="K7" s="12" t="s">
        <v>73</v>
      </c>
      <c r="L7" s="12" t="s">
        <v>71</v>
      </c>
      <c r="M7" s="11"/>
      <c r="N7" s="11"/>
      <c r="O7" s="11"/>
      <c r="P7" s="11"/>
      <c r="Q7" s="11"/>
      <c r="R7" s="11"/>
    </row>
    <row r="8" spans="2:19">
      <c r="B8" s="1">
        <v>42</v>
      </c>
      <c r="C8" s="1" t="s">
        <v>11</v>
      </c>
      <c r="D8" s="1" t="str">
        <f t="shared" si="0"/>
        <v>추가보장-여자</v>
      </c>
      <c r="E8" s="2">
        <f t="shared" si="1"/>
        <v>28400</v>
      </c>
      <c r="F8" s="1">
        <v>5</v>
      </c>
      <c r="G8" s="1">
        <v>1</v>
      </c>
      <c r="H8" s="1" t="str">
        <f t="shared" si="2"/>
        <v>284원</v>
      </c>
      <c r="J8" s="13"/>
      <c r="K8" s="11"/>
      <c r="L8" s="11"/>
      <c r="M8" s="11"/>
      <c r="N8" s="11"/>
      <c r="O8" s="11"/>
      <c r="P8" s="11"/>
      <c r="Q8" s="11"/>
      <c r="R8" s="11"/>
    </row>
    <row r="9" spans="2:19">
      <c r="B9" s="1">
        <v>7</v>
      </c>
      <c r="C9" s="1" t="s">
        <v>11</v>
      </c>
      <c r="D9" s="1" t="str">
        <f t="shared" si="0"/>
        <v>추가보장-여자</v>
      </c>
      <c r="E9" s="2">
        <f t="shared" si="1"/>
        <v>13000</v>
      </c>
      <c r="F9" s="1">
        <v>10</v>
      </c>
      <c r="G9" s="1">
        <v>0</v>
      </c>
      <c r="H9" s="1" t="str">
        <f t="shared" si="2"/>
        <v>없음</v>
      </c>
      <c r="J9" s="10" t="s">
        <v>104</v>
      </c>
      <c r="K9" s="11"/>
      <c r="L9" s="11"/>
      <c r="M9" s="11"/>
      <c r="N9" s="11"/>
      <c r="O9" s="11"/>
      <c r="P9" s="11"/>
      <c r="Q9" s="11"/>
      <c r="R9" s="11"/>
    </row>
    <row r="10" spans="2:19">
      <c r="B10" s="1">
        <v>45</v>
      </c>
      <c r="C10" s="1" t="s">
        <v>10</v>
      </c>
      <c r="D10" s="1" t="str">
        <f t="shared" si="0"/>
        <v>추가보장-남자</v>
      </c>
      <c r="E10" s="2">
        <f t="shared" si="1"/>
        <v>24000</v>
      </c>
      <c r="F10" s="1">
        <v>14</v>
      </c>
      <c r="G10" s="1">
        <v>1</v>
      </c>
      <c r="H10" s="1" t="str">
        <f t="shared" si="2"/>
        <v>240원</v>
      </c>
      <c r="J10" s="18"/>
      <c r="K10" s="19">
        <v>0</v>
      </c>
      <c r="L10" s="19">
        <v>10</v>
      </c>
      <c r="M10" s="19">
        <v>20</v>
      </c>
      <c r="N10" s="19">
        <v>30</v>
      </c>
      <c r="O10" s="19">
        <v>40</v>
      </c>
      <c r="P10" s="19">
        <v>50</v>
      </c>
      <c r="Q10" s="19">
        <v>60</v>
      </c>
      <c r="R10" s="19">
        <v>70</v>
      </c>
    </row>
    <row r="11" spans="2:19">
      <c r="B11" s="1">
        <v>16</v>
      </c>
      <c r="C11" s="1" t="s">
        <v>11</v>
      </c>
      <c r="D11" s="1" t="str">
        <f t="shared" si="0"/>
        <v>추가보장-여자</v>
      </c>
      <c r="E11" s="2">
        <f t="shared" si="1"/>
        <v>12900</v>
      </c>
      <c r="F11" s="1">
        <v>5</v>
      </c>
      <c r="G11" s="1">
        <v>1</v>
      </c>
      <c r="H11" s="1" t="str">
        <f t="shared" si="2"/>
        <v>129원</v>
      </c>
      <c r="J11" s="20"/>
      <c r="K11" s="21">
        <v>10</v>
      </c>
      <c r="L11" s="21">
        <v>20</v>
      </c>
      <c r="M11" s="21">
        <v>30</v>
      </c>
      <c r="N11" s="21">
        <v>40</v>
      </c>
      <c r="O11" s="21">
        <v>50</v>
      </c>
      <c r="P11" s="21">
        <v>60</v>
      </c>
      <c r="Q11" s="21">
        <v>70</v>
      </c>
      <c r="R11" s="21"/>
    </row>
    <row r="12" spans="2:19">
      <c r="B12" s="1">
        <v>16</v>
      </c>
      <c r="C12" s="1" t="s">
        <v>8</v>
      </c>
      <c r="D12" s="1" t="str">
        <f t="shared" si="0"/>
        <v>기본형-남자</v>
      </c>
      <c r="E12" s="2">
        <f t="shared" si="1"/>
        <v>12800</v>
      </c>
      <c r="F12" s="1">
        <v>6</v>
      </c>
      <c r="G12" s="1">
        <v>1</v>
      </c>
      <c r="H12" s="1" t="str">
        <f t="shared" si="2"/>
        <v>128원</v>
      </c>
      <c r="J12" s="36" t="s">
        <v>64</v>
      </c>
      <c r="K12" s="14">
        <v>12800</v>
      </c>
      <c r="L12" s="14">
        <v>12800</v>
      </c>
      <c r="M12" s="14">
        <v>13200</v>
      </c>
      <c r="N12" s="14">
        <v>14800</v>
      </c>
      <c r="O12" s="14">
        <v>19800</v>
      </c>
      <c r="P12" s="14">
        <v>33000</v>
      </c>
      <c r="Q12" s="14">
        <v>58300</v>
      </c>
      <c r="R12" s="14">
        <v>89500</v>
      </c>
    </row>
    <row r="13" spans="2:19">
      <c r="B13" s="1">
        <v>51</v>
      </c>
      <c r="C13" s="1" t="s">
        <v>8</v>
      </c>
      <c r="D13" s="1" t="str">
        <f t="shared" si="0"/>
        <v>기본형-남자</v>
      </c>
      <c r="E13" s="2">
        <f t="shared" si="1"/>
        <v>33000</v>
      </c>
      <c r="F13" s="1">
        <v>8</v>
      </c>
      <c r="G13" s="1">
        <v>0</v>
      </c>
      <c r="H13" s="1" t="str">
        <f t="shared" si="2"/>
        <v>없음</v>
      </c>
      <c r="J13" s="36" t="s">
        <v>74</v>
      </c>
      <c r="K13" s="14">
        <v>13100</v>
      </c>
      <c r="L13" s="14">
        <v>13100</v>
      </c>
      <c r="M13" s="14">
        <v>13700</v>
      </c>
      <c r="N13" s="14">
        <v>16100</v>
      </c>
      <c r="O13" s="14">
        <v>24000</v>
      </c>
      <c r="P13" s="14">
        <v>45000</v>
      </c>
      <c r="Q13" s="14">
        <v>85500</v>
      </c>
      <c r="R13" s="14">
        <v>134800</v>
      </c>
    </row>
    <row r="14" spans="2:19">
      <c r="B14" s="1">
        <v>46</v>
      </c>
      <c r="C14" s="1" t="s">
        <v>8</v>
      </c>
      <c r="D14" s="1" t="str">
        <f t="shared" si="0"/>
        <v>기본형-남자</v>
      </c>
      <c r="E14" s="2">
        <f t="shared" si="1"/>
        <v>19800</v>
      </c>
      <c r="F14" s="1">
        <v>8</v>
      </c>
      <c r="G14" s="1">
        <v>2</v>
      </c>
      <c r="H14" s="1" t="str">
        <f t="shared" si="2"/>
        <v>396원</v>
      </c>
      <c r="J14" s="36" t="s">
        <v>69</v>
      </c>
      <c r="K14" s="14">
        <v>12700</v>
      </c>
      <c r="L14" s="14">
        <v>12600</v>
      </c>
      <c r="M14" s="14">
        <v>13500</v>
      </c>
      <c r="N14" s="14">
        <v>16700</v>
      </c>
      <c r="O14" s="14">
        <v>22500</v>
      </c>
      <c r="P14" s="14">
        <v>26500</v>
      </c>
      <c r="Q14" s="14">
        <v>32200</v>
      </c>
      <c r="R14" s="14">
        <v>43100</v>
      </c>
    </row>
    <row r="15" spans="2:19">
      <c r="B15" s="1">
        <v>22</v>
      </c>
      <c r="C15" s="1" t="s">
        <v>8</v>
      </c>
      <c r="D15" s="1" t="str">
        <f t="shared" si="0"/>
        <v>기본형-남자</v>
      </c>
      <c r="E15" s="2">
        <f t="shared" si="1"/>
        <v>13200</v>
      </c>
      <c r="F15" s="1">
        <v>21</v>
      </c>
      <c r="G15" s="1">
        <v>0</v>
      </c>
      <c r="H15" s="1" t="str">
        <f t="shared" si="2"/>
        <v>없음</v>
      </c>
      <c r="J15" s="36" t="s">
        <v>75</v>
      </c>
      <c r="K15" s="14">
        <v>13000</v>
      </c>
      <c r="L15" s="14">
        <v>12900</v>
      </c>
      <c r="M15" s="14">
        <v>14200</v>
      </c>
      <c r="N15" s="14">
        <v>19100</v>
      </c>
      <c r="O15" s="14">
        <v>28400</v>
      </c>
      <c r="P15" s="14">
        <v>34900</v>
      </c>
      <c r="Q15" s="14">
        <v>43900</v>
      </c>
      <c r="R15" s="14">
        <v>60700</v>
      </c>
    </row>
    <row r="16" spans="2:19">
      <c r="B16" s="1">
        <v>6</v>
      </c>
      <c r="C16" s="1" t="s">
        <v>8</v>
      </c>
      <c r="D16" s="1" t="str">
        <f t="shared" si="0"/>
        <v>기본형-남자</v>
      </c>
      <c r="E16" s="2">
        <f t="shared" si="1"/>
        <v>12800</v>
      </c>
      <c r="F16" s="1">
        <v>7</v>
      </c>
      <c r="G16" s="1">
        <v>0</v>
      </c>
      <c r="H16" s="1" t="str">
        <f t="shared" si="2"/>
        <v>없음</v>
      </c>
    </row>
    <row r="17" spans="2:17">
      <c r="B17" s="1">
        <v>22</v>
      </c>
      <c r="C17" s="1" t="s">
        <v>9</v>
      </c>
      <c r="D17" s="1" t="str">
        <f t="shared" si="0"/>
        <v>기본형-남자</v>
      </c>
      <c r="E17" s="2">
        <f t="shared" si="1"/>
        <v>13500</v>
      </c>
      <c r="F17" s="1">
        <v>21</v>
      </c>
      <c r="G17" s="1">
        <v>2</v>
      </c>
      <c r="H17" s="1" t="str">
        <f t="shared" si="2"/>
        <v>270원</v>
      </c>
      <c r="J17" s="15" t="s">
        <v>77</v>
      </c>
    </row>
    <row r="18" spans="2:17">
      <c r="B18" s="1">
        <v>21</v>
      </c>
      <c r="C18" s="1" t="s">
        <v>10</v>
      </c>
      <c r="D18" s="1" t="str">
        <f t="shared" si="0"/>
        <v>추가보장-남자</v>
      </c>
      <c r="E18" s="2">
        <f t="shared" si="1"/>
        <v>13700</v>
      </c>
      <c r="F18" s="1">
        <v>20</v>
      </c>
      <c r="G18" s="1">
        <v>0</v>
      </c>
      <c r="H18" s="1" t="str">
        <f t="shared" si="2"/>
        <v>없음</v>
      </c>
      <c r="J18" s="23" t="s">
        <v>78</v>
      </c>
      <c r="K18" s="25" t="s">
        <v>6</v>
      </c>
      <c r="L18" s="25" t="s">
        <v>7</v>
      </c>
    </row>
    <row r="19" spans="2:17">
      <c r="B19" s="1">
        <v>13</v>
      </c>
      <c r="C19" s="1" t="s">
        <v>11</v>
      </c>
      <c r="D19" s="1" t="str">
        <f t="shared" si="0"/>
        <v>추가보장-여자</v>
      </c>
      <c r="E19" s="2">
        <f t="shared" si="1"/>
        <v>12900</v>
      </c>
      <c r="F19" s="1">
        <v>8</v>
      </c>
      <c r="G19" s="1">
        <v>0</v>
      </c>
      <c r="H19" s="1" t="str">
        <f t="shared" si="2"/>
        <v>없음</v>
      </c>
      <c r="J19" s="36" t="s">
        <v>64</v>
      </c>
      <c r="K19" s="9">
        <f>ROUNDDOWN(AVERAGEIF($C$4:$C$39,$J19,F$4:F$39),2)</f>
        <v>11.55</v>
      </c>
      <c r="L19" s="9">
        <f>ROUNDDOWN(AVERAGEIF($C$4:$C$39,$J19,G$4:G$39),2)</f>
        <v>1</v>
      </c>
    </row>
    <row r="20" spans="2:17">
      <c r="B20" s="1">
        <v>29</v>
      </c>
      <c r="C20" s="1" t="s">
        <v>8</v>
      </c>
      <c r="D20" s="1" t="str">
        <f t="shared" si="0"/>
        <v>기본형-남자</v>
      </c>
      <c r="E20" s="2">
        <f t="shared" si="1"/>
        <v>13200</v>
      </c>
      <c r="F20" s="1">
        <v>24</v>
      </c>
      <c r="G20" s="1">
        <v>0</v>
      </c>
      <c r="H20" s="1" t="str">
        <f t="shared" si="2"/>
        <v>없음</v>
      </c>
      <c r="J20" s="36" t="s">
        <v>74</v>
      </c>
      <c r="K20" s="9">
        <f t="shared" ref="K20:K22" si="3">ROUNDDOWN(AVERAGEIF($C$4:$C$39,$J20,F$4:F$39),2)</f>
        <v>10.87</v>
      </c>
      <c r="L20" s="9">
        <f t="shared" ref="L20:L22" si="4">ROUNDDOWN(AVERAGEIF($C$4:$C$39,$J20,G$4:G$39),2)</f>
        <v>1.1200000000000001</v>
      </c>
    </row>
    <row r="21" spans="2:17">
      <c r="B21" s="1">
        <v>61</v>
      </c>
      <c r="C21" s="1" t="s">
        <v>9</v>
      </c>
      <c r="D21" s="1" t="str">
        <f t="shared" si="0"/>
        <v>기본형-남자</v>
      </c>
      <c r="E21" s="2">
        <f t="shared" si="1"/>
        <v>32200</v>
      </c>
      <c r="F21" s="1">
        <v>23</v>
      </c>
      <c r="G21" s="1">
        <v>1</v>
      </c>
      <c r="H21" s="1" t="str">
        <f t="shared" si="2"/>
        <v>322원</v>
      </c>
      <c r="J21" s="36" t="s">
        <v>69</v>
      </c>
      <c r="K21" s="9">
        <f t="shared" si="3"/>
        <v>14.28</v>
      </c>
      <c r="L21" s="9">
        <f t="shared" si="4"/>
        <v>1.28</v>
      </c>
    </row>
    <row r="22" spans="2:17">
      <c r="B22" s="1">
        <v>12</v>
      </c>
      <c r="C22" s="1" t="s">
        <v>9</v>
      </c>
      <c r="D22" s="1" t="str">
        <f t="shared" si="0"/>
        <v>기본형-남자</v>
      </c>
      <c r="E22" s="2">
        <f t="shared" si="1"/>
        <v>12600</v>
      </c>
      <c r="F22" s="1">
        <v>20</v>
      </c>
      <c r="G22" s="1">
        <v>2</v>
      </c>
      <c r="H22" s="1" t="str">
        <f t="shared" si="2"/>
        <v>252원</v>
      </c>
      <c r="J22" s="36" t="s">
        <v>75</v>
      </c>
      <c r="K22" s="9">
        <f t="shared" si="3"/>
        <v>12.75</v>
      </c>
      <c r="L22" s="9">
        <f t="shared" si="4"/>
        <v>0.57999999999999996</v>
      </c>
    </row>
    <row r="23" spans="2:17">
      <c r="B23" s="1">
        <v>64</v>
      </c>
      <c r="C23" s="1" t="s">
        <v>11</v>
      </c>
      <c r="D23" s="1" t="str">
        <f t="shared" si="0"/>
        <v>추가보장-여자</v>
      </c>
      <c r="E23" s="2">
        <f t="shared" si="1"/>
        <v>43900</v>
      </c>
      <c r="F23" s="1">
        <v>7</v>
      </c>
      <c r="G23" s="1">
        <v>0</v>
      </c>
      <c r="H23" s="1" t="str">
        <f t="shared" si="2"/>
        <v>없음</v>
      </c>
    </row>
    <row r="24" spans="2:17">
      <c r="B24" s="1">
        <v>29</v>
      </c>
      <c r="C24" s="1" t="s">
        <v>8</v>
      </c>
      <c r="D24" s="1" t="str">
        <f t="shared" si="0"/>
        <v>기본형-남자</v>
      </c>
      <c r="E24" s="2">
        <f t="shared" si="1"/>
        <v>13200</v>
      </c>
      <c r="F24" s="1">
        <v>17</v>
      </c>
      <c r="G24" s="1">
        <v>2</v>
      </c>
      <c r="H24" s="1" t="str">
        <f t="shared" si="2"/>
        <v>264원</v>
      </c>
      <c r="J24" t="s">
        <v>105</v>
      </c>
    </row>
    <row r="25" spans="2:17">
      <c r="B25" s="1">
        <v>17</v>
      </c>
      <c r="C25" s="1" t="s">
        <v>9</v>
      </c>
      <c r="D25" s="1" t="str">
        <f t="shared" si="0"/>
        <v>기본형-남자</v>
      </c>
      <c r="E25" s="2">
        <f t="shared" si="1"/>
        <v>12600</v>
      </c>
      <c r="F25" s="1">
        <v>21</v>
      </c>
      <c r="G25" s="1">
        <v>2</v>
      </c>
      <c r="H25" s="1" t="str">
        <f t="shared" si="2"/>
        <v>252원</v>
      </c>
      <c r="J25" s="18"/>
      <c r="K25" s="16">
        <v>0</v>
      </c>
      <c r="L25" s="16">
        <v>10</v>
      </c>
      <c r="M25" s="16">
        <v>20</v>
      </c>
      <c r="N25" s="16">
        <v>30</v>
      </c>
      <c r="O25" s="16">
        <v>40</v>
      </c>
      <c r="P25" s="16">
        <v>50</v>
      </c>
      <c r="Q25" s="16">
        <v>60</v>
      </c>
    </row>
    <row r="26" spans="2:17">
      <c r="B26" s="1">
        <v>29</v>
      </c>
      <c r="C26" s="1" t="s">
        <v>10</v>
      </c>
      <c r="D26" s="1" t="str">
        <f t="shared" si="0"/>
        <v>추가보장-남자</v>
      </c>
      <c r="E26" s="2">
        <f t="shared" si="1"/>
        <v>13700</v>
      </c>
      <c r="F26" s="1">
        <v>2</v>
      </c>
      <c r="G26" s="1">
        <v>2</v>
      </c>
      <c r="H26" s="1" t="str">
        <f t="shared" si="2"/>
        <v>274원</v>
      </c>
      <c r="J26" s="20"/>
      <c r="K26" s="17">
        <v>10</v>
      </c>
      <c r="L26" s="17">
        <v>20</v>
      </c>
      <c r="M26" s="17">
        <v>30</v>
      </c>
      <c r="N26" s="17">
        <v>40</v>
      </c>
      <c r="O26" s="17">
        <v>50</v>
      </c>
      <c r="P26" s="17">
        <v>60</v>
      </c>
      <c r="Q26" s="17">
        <v>70</v>
      </c>
    </row>
    <row r="27" spans="2:17">
      <c r="B27" s="1">
        <v>26</v>
      </c>
      <c r="C27" s="1" t="s">
        <v>10</v>
      </c>
      <c r="D27" s="1" t="str">
        <f t="shared" si="0"/>
        <v>추가보장-남자</v>
      </c>
      <c r="E27" s="2">
        <f t="shared" si="1"/>
        <v>13700</v>
      </c>
      <c r="F27" s="1">
        <v>4</v>
      </c>
      <c r="G27" s="1">
        <v>1</v>
      </c>
      <c r="H27" s="1" t="str">
        <f t="shared" si="2"/>
        <v>137원</v>
      </c>
      <c r="J27" s="36" t="s">
        <v>64</v>
      </c>
      <c r="K27" s="39" t="str">
        <f>COUNTIFS($C$4:$C$39,$J27,$B$4:$B$39,"&gt;="&amp;K$25,$B$4:$B$39,"&lt;"&amp;K$26) &amp; "명"</f>
        <v>1명</v>
      </c>
      <c r="L27" s="39" t="str">
        <f t="shared" ref="L27:Q30" si="5">COUNTIFS($C$4:$C$39,$J27,$B$4:$B$39,"&gt;="&amp;L$25,$B$4:$B$39,"&lt;"&amp;L$26) &amp; "명"</f>
        <v>2명</v>
      </c>
      <c r="M27" s="39" t="str">
        <f t="shared" si="5"/>
        <v>4명</v>
      </c>
      <c r="N27" s="39" t="str">
        <f t="shared" si="5"/>
        <v>0명</v>
      </c>
      <c r="O27" s="39" t="str">
        <f t="shared" si="5"/>
        <v>1명</v>
      </c>
      <c r="P27" s="39" t="str">
        <f t="shared" si="5"/>
        <v>1명</v>
      </c>
      <c r="Q27" s="39" t="str">
        <f t="shared" si="5"/>
        <v>0명</v>
      </c>
    </row>
    <row r="28" spans="2:17">
      <c r="B28" s="1">
        <v>59</v>
      </c>
      <c r="C28" s="1" t="s">
        <v>10</v>
      </c>
      <c r="D28" s="1" t="str">
        <f t="shared" si="0"/>
        <v>추가보장-남자</v>
      </c>
      <c r="E28" s="2">
        <f t="shared" si="1"/>
        <v>45000</v>
      </c>
      <c r="F28" s="1">
        <v>2</v>
      </c>
      <c r="G28" s="1">
        <v>1</v>
      </c>
      <c r="H28" s="1" t="str">
        <f t="shared" si="2"/>
        <v>450원</v>
      </c>
      <c r="J28" s="36" t="s">
        <v>74</v>
      </c>
      <c r="K28" s="39" t="str">
        <f t="shared" ref="K28:K30" si="6">COUNTIFS($C$4:$C$39,$J28,$B$4:$B$39,"&gt;="&amp;K$25,$B$4:$B$39,"&lt;"&amp;K$26) &amp; "명"</f>
        <v>1명</v>
      </c>
      <c r="L28" s="39" t="str">
        <f t="shared" si="5"/>
        <v>0명</v>
      </c>
      <c r="M28" s="39" t="str">
        <f t="shared" si="5"/>
        <v>3명</v>
      </c>
      <c r="N28" s="39" t="str">
        <f t="shared" si="5"/>
        <v>0명</v>
      </c>
      <c r="O28" s="39" t="str">
        <f t="shared" si="5"/>
        <v>1명</v>
      </c>
      <c r="P28" s="39" t="str">
        <f t="shared" si="5"/>
        <v>3명</v>
      </c>
      <c r="Q28" s="39" t="str">
        <f t="shared" si="5"/>
        <v>0명</v>
      </c>
    </row>
    <row r="29" spans="2:17">
      <c r="B29" s="1">
        <v>43</v>
      </c>
      <c r="C29" s="1" t="s">
        <v>9</v>
      </c>
      <c r="D29" s="1" t="str">
        <f t="shared" si="0"/>
        <v>기본형-남자</v>
      </c>
      <c r="E29" s="2">
        <f t="shared" si="1"/>
        <v>22500</v>
      </c>
      <c r="F29" s="1">
        <v>5</v>
      </c>
      <c r="G29" s="1">
        <v>2</v>
      </c>
      <c r="H29" s="1" t="str">
        <f t="shared" si="2"/>
        <v>450원</v>
      </c>
      <c r="J29" s="36" t="s">
        <v>69</v>
      </c>
      <c r="K29" s="39" t="str">
        <f t="shared" si="6"/>
        <v>0명</v>
      </c>
      <c r="L29" s="39" t="str">
        <f t="shared" si="5"/>
        <v>2명</v>
      </c>
      <c r="M29" s="39" t="str">
        <f t="shared" si="5"/>
        <v>1명</v>
      </c>
      <c r="N29" s="39" t="str">
        <f t="shared" si="5"/>
        <v>0명</v>
      </c>
      <c r="O29" s="39" t="str">
        <f t="shared" si="5"/>
        <v>3명</v>
      </c>
      <c r="P29" s="39" t="str">
        <f t="shared" si="5"/>
        <v>0명</v>
      </c>
      <c r="Q29" s="39" t="str">
        <f t="shared" si="5"/>
        <v>1명</v>
      </c>
    </row>
    <row r="30" spans="2:17">
      <c r="B30" s="1">
        <v>53</v>
      </c>
      <c r="C30" s="1" t="s">
        <v>10</v>
      </c>
      <c r="D30" s="1" t="str">
        <f t="shared" si="0"/>
        <v>추가보장-남자</v>
      </c>
      <c r="E30" s="2">
        <f t="shared" si="1"/>
        <v>45000</v>
      </c>
      <c r="F30" s="1">
        <v>21</v>
      </c>
      <c r="G30" s="1">
        <v>2</v>
      </c>
      <c r="H30" s="1" t="str">
        <f t="shared" si="2"/>
        <v>900원</v>
      </c>
      <c r="J30" s="36" t="s">
        <v>75</v>
      </c>
      <c r="K30" s="39" t="str">
        <f t="shared" si="6"/>
        <v>1명</v>
      </c>
      <c r="L30" s="39" t="str">
        <f t="shared" si="5"/>
        <v>2명</v>
      </c>
      <c r="M30" s="39" t="str">
        <f t="shared" si="5"/>
        <v>4명</v>
      </c>
      <c r="N30" s="39" t="str">
        <f t="shared" si="5"/>
        <v>0명</v>
      </c>
      <c r="O30" s="39" t="str">
        <f t="shared" si="5"/>
        <v>1명</v>
      </c>
      <c r="P30" s="39" t="str">
        <f t="shared" si="5"/>
        <v>2명</v>
      </c>
      <c r="Q30" s="39" t="str">
        <f t="shared" si="5"/>
        <v>2명</v>
      </c>
    </row>
    <row r="31" spans="2:17">
      <c r="B31" s="1">
        <v>29</v>
      </c>
      <c r="C31" s="1" t="s">
        <v>11</v>
      </c>
      <c r="D31" s="1" t="str">
        <f t="shared" si="0"/>
        <v>추가보장-여자</v>
      </c>
      <c r="E31" s="2">
        <f t="shared" si="1"/>
        <v>14200</v>
      </c>
      <c r="F31" s="1">
        <v>18</v>
      </c>
      <c r="G31" s="1">
        <v>1</v>
      </c>
      <c r="H31" s="1" t="str">
        <f t="shared" si="2"/>
        <v>142원</v>
      </c>
    </row>
    <row r="32" spans="2:17">
      <c r="B32" s="1">
        <v>18</v>
      </c>
      <c r="C32" s="1" t="s">
        <v>8</v>
      </c>
      <c r="D32" s="1" t="str">
        <f t="shared" si="0"/>
        <v>기본형-남자</v>
      </c>
      <c r="E32" s="2">
        <f t="shared" si="1"/>
        <v>12800</v>
      </c>
      <c r="F32" s="1">
        <v>9</v>
      </c>
      <c r="G32" s="1">
        <v>1</v>
      </c>
      <c r="H32" s="1" t="str">
        <f t="shared" si="2"/>
        <v>128원</v>
      </c>
    </row>
    <row r="33" spans="2:8">
      <c r="B33" s="1">
        <v>41</v>
      </c>
      <c r="C33" s="1" t="s">
        <v>9</v>
      </c>
      <c r="D33" s="1" t="str">
        <f t="shared" si="0"/>
        <v>기본형-남자</v>
      </c>
      <c r="E33" s="2">
        <f t="shared" si="1"/>
        <v>22500</v>
      </c>
      <c r="F33" s="1">
        <v>7</v>
      </c>
      <c r="G33" s="1">
        <v>0</v>
      </c>
      <c r="H33" s="1" t="str">
        <f t="shared" si="2"/>
        <v>없음</v>
      </c>
    </row>
    <row r="34" spans="2:8">
      <c r="B34" s="1">
        <v>8</v>
      </c>
      <c r="C34" s="1" t="s">
        <v>10</v>
      </c>
      <c r="D34" s="1" t="str">
        <f t="shared" si="0"/>
        <v>추가보장-남자</v>
      </c>
      <c r="E34" s="2">
        <f t="shared" si="1"/>
        <v>13100</v>
      </c>
      <c r="F34" s="1">
        <v>9</v>
      </c>
      <c r="G34" s="1">
        <v>2</v>
      </c>
      <c r="H34" s="1" t="str">
        <f t="shared" si="2"/>
        <v>262원</v>
      </c>
    </row>
    <row r="35" spans="2:8">
      <c r="B35" s="1">
        <v>64</v>
      </c>
      <c r="C35" s="1" t="s">
        <v>11</v>
      </c>
      <c r="D35" s="1" t="str">
        <f t="shared" si="0"/>
        <v>추가보장-여자</v>
      </c>
      <c r="E35" s="2">
        <f t="shared" si="1"/>
        <v>43900</v>
      </c>
      <c r="F35" s="1">
        <v>20</v>
      </c>
      <c r="G35" s="1">
        <v>1</v>
      </c>
      <c r="H35" s="1" t="str">
        <f t="shared" si="2"/>
        <v>439원</v>
      </c>
    </row>
    <row r="36" spans="2:8">
      <c r="B36" s="1">
        <v>21</v>
      </c>
      <c r="C36" s="1" t="s">
        <v>11</v>
      </c>
      <c r="D36" s="1" t="str">
        <f t="shared" si="0"/>
        <v>추가보장-여자</v>
      </c>
      <c r="E36" s="2">
        <f t="shared" si="1"/>
        <v>14200</v>
      </c>
      <c r="F36" s="1">
        <v>12</v>
      </c>
      <c r="G36" s="1">
        <v>2</v>
      </c>
      <c r="H36" s="1" t="str">
        <f t="shared" si="2"/>
        <v>284원</v>
      </c>
    </row>
    <row r="37" spans="2:8">
      <c r="B37" s="1">
        <v>25</v>
      </c>
      <c r="C37" s="1" t="s">
        <v>11</v>
      </c>
      <c r="D37" s="1" t="str">
        <f t="shared" si="0"/>
        <v>추가보장-여자</v>
      </c>
      <c r="E37" s="2">
        <f t="shared" si="1"/>
        <v>14200</v>
      </c>
      <c r="F37" s="1">
        <v>21</v>
      </c>
      <c r="G37" s="1">
        <v>0</v>
      </c>
      <c r="H37" s="1" t="str">
        <f t="shared" si="2"/>
        <v>없음</v>
      </c>
    </row>
    <row r="38" spans="2:8">
      <c r="B38" s="1">
        <v>53</v>
      </c>
      <c r="C38" s="1" t="s">
        <v>11</v>
      </c>
      <c r="D38" s="1" t="str">
        <f t="shared" si="0"/>
        <v>추가보장-여자</v>
      </c>
      <c r="E38" s="2">
        <f t="shared" si="1"/>
        <v>34900</v>
      </c>
      <c r="F38" s="1">
        <v>23</v>
      </c>
      <c r="G38" s="1">
        <v>0</v>
      </c>
      <c r="H38" s="1" t="str">
        <f t="shared" si="2"/>
        <v>없음</v>
      </c>
    </row>
    <row r="39" spans="2:8">
      <c r="B39" s="1">
        <v>59</v>
      </c>
      <c r="C39" s="1" t="s">
        <v>11</v>
      </c>
      <c r="D39" s="1" t="str">
        <f t="shared" si="0"/>
        <v>추가보장-여자</v>
      </c>
      <c r="E39" s="2">
        <f t="shared" si="1"/>
        <v>34900</v>
      </c>
      <c r="F39" s="1">
        <v>9</v>
      </c>
      <c r="G39" s="1">
        <v>1</v>
      </c>
      <c r="H39" s="1" t="str">
        <f t="shared" si="2"/>
        <v>349원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B2:S39"/>
  <sheetViews>
    <sheetView topLeftCell="A13" workbookViewId="0">
      <selection activeCell="O28" sqref="O28"/>
    </sheetView>
  </sheetViews>
  <sheetFormatPr defaultRowHeight="16.899999999999999"/>
  <cols>
    <col min="1" max="1" width="2.5625" customWidth="1"/>
    <col min="4" max="4" width="13.5625" customWidth="1"/>
    <col min="5" max="5" width="12.8125" bestFit="1" customWidth="1"/>
    <col min="8" max="8" width="10.0625" bestFit="1" customWidth="1"/>
    <col min="9" max="9" width="3.8125" customWidth="1"/>
    <col min="10" max="10" width="9.3125" customWidth="1"/>
    <col min="11" max="11" width="10.875" bestFit="1" customWidth="1"/>
    <col min="13" max="13" width="9.875" bestFit="1" customWidth="1"/>
    <col min="17" max="17" width="10.875" bestFit="1" customWidth="1"/>
  </cols>
  <sheetData>
    <row r="2" spans="2:19">
      <c r="B2" t="s">
        <v>76</v>
      </c>
      <c r="K2" s="10" t="s">
        <v>1</v>
      </c>
      <c r="L2" s="11"/>
      <c r="M2" s="11"/>
      <c r="N2" s="11"/>
      <c r="O2" s="11"/>
      <c r="P2" s="11"/>
      <c r="Q2" s="11"/>
      <c r="R2" s="11"/>
      <c r="S2" s="11"/>
    </row>
    <row r="3" spans="2:19">
      <c r="B3" s="22" t="s">
        <v>2</v>
      </c>
      <c r="C3" s="22" t="s">
        <v>3</v>
      </c>
      <c r="D3" s="24" t="s">
        <v>4</v>
      </c>
      <c r="E3" s="24" t="s">
        <v>5</v>
      </c>
      <c r="F3" s="22" t="s">
        <v>6</v>
      </c>
      <c r="G3" s="22" t="s">
        <v>7</v>
      </c>
      <c r="H3" s="24" t="s">
        <v>107</v>
      </c>
      <c r="J3" s="23" t="s">
        <v>61</v>
      </c>
      <c r="K3" s="23" t="s">
        <v>62</v>
      </c>
      <c r="L3" s="23" t="s">
        <v>63</v>
      </c>
      <c r="M3" s="11"/>
      <c r="N3" s="11"/>
      <c r="O3" s="11"/>
      <c r="P3" s="11"/>
      <c r="Q3" s="11"/>
      <c r="R3" s="11"/>
    </row>
    <row r="4" spans="2:19">
      <c r="B4" s="1">
        <v>24</v>
      </c>
      <c r="C4" s="1" t="s">
        <v>8</v>
      </c>
      <c r="D4" s="1" t="str">
        <f t="shared" ref="D4:D39" si="0">CONCATENATE(VLOOKUP(C4,$J$4:$L$7,2,0),"-",VLOOKUP(C4,$J$4:$L$7,3,0))</f>
        <v>기본형-남자</v>
      </c>
      <c r="E4" s="2">
        <f t="shared" ref="E4:E39" si="1">INDEX($K$12:$R$15,MATCH(C4,$J$12:$J$15,0),MATCH(B4,$K$10:$Q$10,1))</f>
        <v>13200</v>
      </c>
      <c r="F4" s="1">
        <v>4</v>
      </c>
      <c r="G4" s="1">
        <v>3</v>
      </c>
      <c r="H4" s="1" t="str">
        <f t="shared" ref="H4:H39" si="2">TEXT(HLOOKUP(B4,$K$10:$R$15,MATCH(C4,$J$12:$J$15,0)+2,1)*G4/100,"[=0]없음;[&gt;0]0원")</f>
        <v>396원</v>
      </c>
      <c r="J4" s="12" t="s">
        <v>64</v>
      </c>
      <c r="K4" s="12" t="s">
        <v>65</v>
      </c>
      <c r="L4" s="12" t="s">
        <v>66</v>
      </c>
      <c r="M4" s="11"/>
      <c r="N4" s="11"/>
      <c r="O4" s="11"/>
      <c r="P4" s="11"/>
      <c r="Q4" s="11"/>
      <c r="R4" s="11"/>
    </row>
    <row r="5" spans="2:19">
      <c r="B5" s="1">
        <v>41</v>
      </c>
      <c r="C5" s="1" t="s">
        <v>9</v>
      </c>
      <c r="D5" s="1" t="str">
        <f t="shared" si="0"/>
        <v>기본형-여자</v>
      </c>
      <c r="E5" s="2">
        <f t="shared" si="1"/>
        <v>22500</v>
      </c>
      <c r="F5" s="1">
        <v>3</v>
      </c>
      <c r="G5" s="1">
        <v>0</v>
      </c>
      <c r="H5" s="1" t="str">
        <f t="shared" si="2"/>
        <v>없음</v>
      </c>
      <c r="J5" s="12" t="s">
        <v>67</v>
      </c>
      <c r="K5" s="12" t="s">
        <v>68</v>
      </c>
      <c r="L5" s="12" t="s">
        <v>66</v>
      </c>
      <c r="M5" s="11"/>
      <c r="N5" s="11"/>
      <c r="O5" s="11"/>
      <c r="P5" s="11"/>
      <c r="Q5" s="11"/>
      <c r="R5" s="11"/>
    </row>
    <row r="6" spans="2:19">
      <c r="B6" s="1">
        <v>50</v>
      </c>
      <c r="C6" s="1" t="s">
        <v>10</v>
      </c>
      <c r="D6" s="1" t="str">
        <f t="shared" si="0"/>
        <v>추가보장-남자</v>
      </c>
      <c r="E6" s="2">
        <f t="shared" si="1"/>
        <v>45000</v>
      </c>
      <c r="F6" s="1">
        <v>15</v>
      </c>
      <c r="G6" s="1">
        <v>0</v>
      </c>
      <c r="H6" s="1" t="str">
        <f t="shared" si="2"/>
        <v>없음</v>
      </c>
      <c r="J6" s="12" t="s">
        <v>69</v>
      </c>
      <c r="K6" s="12" t="s">
        <v>65</v>
      </c>
      <c r="L6" s="12" t="s">
        <v>71</v>
      </c>
      <c r="M6" s="11"/>
      <c r="N6" s="11"/>
      <c r="O6" s="11"/>
      <c r="P6" s="11"/>
      <c r="Q6" s="11"/>
      <c r="R6" s="11"/>
    </row>
    <row r="7" spans="2:19">
      <c r="B7" s="1">
        <v>29</v>
      </c>
      <c r="C7" s="1" t="s">
        <v>11</v>
      </c>
      <c r="D7" s="1" t="str">
        <f t="shared" si="0"/>
        <v>추가보장-여자</v>
      </c>
      <c r="E7" s="2">
        <f t="shared" si="1"/>
        <v>14200</v>
      </c>
      <c r="F7" s="1">
        <v>15</v>
      </c>
      <c r="G7" s="1">
        <v>0</v>
      </c>
      <c r="H7" s="1" t="str">
        <f t="shared" si="2"/>
        <v>없음</v>
      </c>
      <c r="J7" s="12" t="s">
        <v>72</v>
      </c>
      <c r="K7" s="12" t="s">
        <v>73</v>
      </c>
      <c r="L7" s="12" t="s">
        <v>71</v>
      </c>
      <c r="M7" s="11"/>
      <c r="N7" s="11"/>
      <c r="O7" s="11"/>
      <c r="P7" s="11"/>
      <c r="Q7" s="11"/>
      <c r="R7" s="11"/>
    </row>
    <row r="8" spans="2:19">
      <c r="B8" s="1">
        <v>42</v>
      </c>
      <c r="C8" s="1" t="s">
        <v>11</v>
      </c>
      <c r="D8" s="1" t="str">
        <f t="shared" si="0"/>
        <v>추가보장-여자</v>
      </c>
      <c r="E8" s="2">
        <f t="shared" si="1"/>
        <v>28400</v>
      </c>
      <c r="F8" s="1">
        <v>5</v>
      </c>
      <c r="G8" s="1">
        <v>1</v>
      </c>
      <c r="H8" s="1" t="str">
        <f t="shared" si="2"/>
        <v>284원</v>
      </c>
      <c r="J8" s="13"/>
      <c r="K8" s="11"/>
      <c r="L8" s="11"/>
      <c r="M8" s="11"/>
      <c r="N8" s="11"/>
      <c r="O8" s="11"/>
      <c r="P8" s="11"/>
      <c r="Q8" s="11"/>
      <c r="R8" s="11"/>
    </row>
    <row r="9" spans="2:19">
      <c r="B9" s="1">
        <v>7</v>
      </c>
      <c r="C9" s="1" t="s">
        <v>11</v>
      </c>
      <c r="D9" s="1" t="str">
        <f t="shared" si="0"/>
        <v>추가보장-여자</v>
      </c>
      <c r="E9" s="2">
        <f t="shared" si="1"/>
        <v>13000</v>
      </c>
      <c r="F9" s="1">
        <v>10</v>
      </c>
      <c r="G9" s="1">
        <v>0</v>
      </c>
      <c r="H9" s="1" t="str">
        <f t="shared" si="2"/>
        <v>없음</v>
      </c>
      <c r="J9" s="10" t="s">
        <v>104</v>
      </c>
      <c r="K9" s="11"/>
      <c r="L9" s="11"/>
      <c r="M9" s="11"/>
      <c r="N9" s="11"/>
      <c r="O9" s="11"/>
      <c r="P9" s="11"/>
      <c r="Q9" s="11"/>
      <c r="R9" s="11"/>
    </row>
    <row r="10" spans="2:19">
      <c r="B10" s="1">
        <v>45</v>
      </c>
      <c r="C10" s="1" t="s">
        <v>10</v>
      </c>
      <c r="D10" s="1" t="str">
        <f t="shared" si="0"/>
        <v>추가보장-남자</v>
      </c>
      <c r="E10" s="2">
        <f t="shared" si="1"/>
        <v>24000</v>
      </c>
      <c r="F10" s="1">
        <v>14</v>
      </c>
      <c r="G10" s="1">
        <v>1</v>
      </c>
      <c r="H10" s="1" t="str">
        <f t="shared" si="2"/>
        <v>240원</v>
      </c>
      <c r="J10" s="18"/>
      <c r="K10" s="19">
        <v>0</v>
      </c>
      <c r="L10" s="19">
        <v>10</v>
      </c>
      <c r="M10" s="19">
        <v>20</v>
      </c>
      <c r="N10" s="19">
        <v>30</v>
      </c>
      <c r="O10" s="19">
        <v>40</v>
      </c>
      <c r="P10" s="19">
        <v>50</v>
      </c>
      <c r="Q10" s="19">
        <v>60</v>
      </c>
      <c r="R10" s="19">
        <v>70</v>
      </c>
    </row>
    <row r="11" spans="2:19">
      <c r="B11" s="1">
        <v>16</v>
      </c>
      <c r="C11" s="1" t="s">
        <v>11</v>
      </c>
      <c r="D11" s="1" t="str">
        <f t="shared" si="0"/>
        <v>추가보장-여자</v>
      </c>
      <c r="E11" s="2">
        <f t="shared" si="1"/>
        <v>12900</v>
      </c>
      <c r="F11" s="1">
        <v>5</v>
      </c>
      <c r="G11" s="1">
        <v>1</v>
      </c>
      <c r="H11" s="1" t="str">
        <f t="shared" si="2"/>
        <v>129원</v>
      </c>
      <c r="J11" s="20"/>
      <c r="K11" s="21">
        <v>10</v>
      </c>
      <c r="L11" s="21">
        <v>20</v>
      </c>
      <c r="M11" s="21">
        <v>30</v>
      </c>
      <c r="N11" s="21">
        <v>40</v>
      </c>
      <c r="O11" s="21">
        <v>50</v>
      </c>
      <c r="P11" s="21">
        <v>60</v>
      </c>
      <c r="Q11" s="21">
        <v>70</v>
      </c>
      <c r="R11" s="21"/>
    </row>
    <row r="12" spans="2:19">
      <c r="B12" s="1">
        <v>16</v>
      </c>
      <c r="C12" s="1" t="s">
        <v>8</v>
      </c>
      <c r="D12" s="1" t="str">
        <f t="shared" si="0"/>
        <v>기본형-남자</v>
      </c>
      <c r="E12" s="2">
        <f t="shared" si="1"/>
        <v>12800</v>
      </c>
      <c r="F12" s="1">
        <v>6</v>
      </c>
      <c r="G12" s="1">
        <v>1</v>
      </c>
      <c r="H12" s="1" t="str">
        <f t="shared" si="2"/>
        <v>128원</v>
      </c>
      <c r="J12" s="36" t="s">
        <v>64</v>
      </c>
      <c r="K12" s="14">
        <v>12800</v>
      </c>
      <c r="L12" s="14">
        <v>12800</v>
      </c>
      <c r="M12" s="14">
        <v>13200</v>
      </c>
      <c r="N12" s="14">
        <v>14800</v>
      </c>
      <c r="O12" s="14">
        <v>19800</v>
      </c>
      <c r="P12" s="14">
        <v>33000</v>
      </c>
      <c r="Q12" s="14">
        <v>58300</v>
      </c>
      <c r="R12" s="14">
        <v>89500</v>
      </c>
    </row>
    <row r="13" spans="2:19">
      <c r="B13" s="1">
        <v>51</v>
      </c>
      <c r="C13" s="1" t="s">
        <v>8</v>
      </c>
      <c r="D13" s="1" t="str">
        <f t="shared" si="0"/>
        <v>기본형-남자</v>
      </c>
      <c r="E13" s="2">
        <f t="shared" si="1"/>
        <v>33000</v>
      </c>
      <c r="F13" s="1">
        <v>8</v>
      </c>
      <c r="G13" s="1">
        <v>0</v>
      </c>
      <c r="H13" s="1" t="str">
        <f t="shared" si="2"/>
        <v>없음</v>
      </c>
      <c r="J13" s="36" t="s">
        <v>74</v>
      </c>
      <c r="K13" s="14">
        <v>13100</v>
      </c>
      <c r="L13" s="14">
        <v>13100</v>
      </c>
      <c r="M13" s="14">
        <v>13700</v>
      </c>
      <c r="N13" s="14">
        <v>16100</v>
      </c>
      <c r="O13" s="14">
        <v>24000</v>
      </c>
      <c r="P13" s="14">
        <v>45000</v>
      </c>
      <c r="Q13" s="14">
        <v>85500</v>
      </c>
      <c r="R13" s="14">
        <v>134800</v>
      </c>
    </row>
    <row r="14" spans="2:19">
      <c r="B14" s="1">
        <v>46</v>
      </c>
      <c r="C14" s="1" t="s">
        <v>8</v>
      </c>
      <c r="D14" s="1" t="str">
        <f t="shared" si="0"/>
        <v>기본형-남자</v>
      </c>
      <c r="E14" s="2">
        <f t="shared" si="1"/>
        <v>19800</v>
      </c>
      <c r="F14" s="1">
        <v>8</v>
      </c>
      <c r="G14" s="1">
        <v>2</v>
      </c>
      <c r="H14" s="1" t="str">
        <f t="shared" si="2"/>
        <v>396원</v>
      </c>
      <c r="J14" s="36" t="s">
        <v>69</v>
      </c>
      <c r="K14" s="14">
        <v>12700</v>
      </c>
      <c r="L14" s="14">
        <v>12600</v>
      </c>
      <c r="M14" s="14">
        <v>13500</v>
      </c>
      <c r="N14" s="14">
        <v>16700</v>
      </c>
      <c r="O14" s="14">
        <v>22500</v>
      </c>
      <c r="P14" s="14">
        <v>26500</v>
      </c>
      <c r="Q14" s="14">
        <v>32200</v>
      </c>
      <c r="R14" s="14">
        <v>43100</v>
      </c>
    </row>
    <row r="15" spans="2:19">
      <c r="B15" s="1">
        <v>22</v>
      </c>
      <c r="C15" s="1" t="s">
        <v>8</v>
      </c>
      <c r="D15" s="1" t="str">
        <f t="shared" si="0"/>
        <v>기본형-남자</v>
      </c>
      <c r="E15" s="2">
        <f t="shared" si="1"/>
        <v>13200</v>
      </c>
      <c r="F15" s="1">
        <v>21</v>
      </c>
      <c r="G15" s="1">
        <v>0</v>
      </c>
      <c r="H15" s="1" t="str">
        <f t="shared" si="2"/>
        <v>없음</v>
      </c>
      <c r="J15" s="36" t="s">
        <v>72</v>
      </c>
      <c r="K15" s="14">
        <v>13000</v>
      </c>
      <c r="L15" s="14">
        <v>12900</v>
      </c>
      <c r="M15" s="14">
        <v>14200</v>
      </c>
      <c r="N15" s="14">
        <v>19100</v>
      </c>
      <c r="O15" s="14">
        <v>28400</v>
      </c>
      <c r="P15" s="14">
        <v>34900</v>
      </c>
      <c r="Q15" s="14">
        <v>43900</v>
      </c>
      <c r="R15" s="14">
        <v>60700</v>
      </c>
    </row>
    <row r="16" spans="2:19">
      <c r="B16" s="1">
        <v>6</v>
      </c>
      <c r="C16" s="1" t="s">
        <v>8</v>
      </c>
      <c r="D16" s="1" t="str">
        <f t="shared" si="0"/>
        <v>기본형-남자</v>
      </c>
      <c r="E16" s="2">
        <f t="shared" si="1"/>
        <v>12800</v>
      </c>
      <c r="F16" s="1">
        <v>7</v>
      </c>
      <c r="G16" s="1">
        <v>0</v>
      </c>
      <c r="H16" s="1" t="str">
        <f t="shared" si="2"/>
        <v>없음</v>
      </c>
    </row>
    <row r="17" spans="2:17">
      <c r="B17" s="1">
        <v>22</v>
      </c>
      <c r="C17" s="1" t="s">
        <v>9</v>
      </c>
      <c r="D17" s="1" t="str">
        <f t="shared" si="0"/>
        <v>기본형-여자</v>
      </c>
      <c r="E17" s="2">
        <f t="shared" si="1"/>
        <v>13500</v>
      </c>
      <c r="F17" s="1">
        <v>21</v>
      </c>
      <c r="G17" s="1">
        <v>2</v>
      </c>
      <c r="H17" s="1" t="str">
        <f t="shared" si="2"/>
        <v>270원</v>
      </c>
      <c r="J17" s="15" t="s">
        <v>77</v>
      </c>
    </row>
    <row r="18" spans="2:17">
      <c r="B18" s="1">
        <v>21</v>
      </c>
      <c r="C18" s="1" t="s">
        <v>10</v>
      </c>
      <c r="D18" s="1" t="str">
        <f t="shared" si="0"/>
        <v>추가보장-남자</v>
      </c>
      <c r="E18" s="2">
        <f t="shared" si="1"/>
        <v>13700</v>
      </c>
      <c r="F18" s="1">
        <v>20</v>
      </c>
      <c r="G18" s="1">
        <v>0</v>
      </c>
      <c r="H18" s="1" t="str">
        <f t="shared" si="2"/>
        <v>없음</v>
      </c>
      <c r="J18" s="23" t="s">
        <v>61</v>
      </c>
      <c r="K18" s="25" t="s">
        <v>6</v>
      </c>
      <c r="L18" s="25" t="s">
        <v>7</v>
      </c>
    </row>
    <row r="19" spans="2:17">
      <c r="B19" s="1">
        <v>13</v>
      </c>
      <c r="C19" s="1" t="s">
        <v>11</v>
      </c>
      <c r="D19" s="1" t="str">
        <f t="shared" si="0"/>
        <v>추가보장-여자</v>
      </c>
      <c r="E19" s="2">
        <f t="shared" si="1"/>
        <v>12900</v>
      </c>
      <c r="F19" s="1">
        <v>8</v>
      </c>
      <c r="G19" s="1">
        <v>0</v>
      </c>
      <c r="H19" s="1" t="str">
        <f t="shared" si="2"/>
        <v>없음</v>
      </c>
      <c r="J19" s="36" t="s">
        <v>64</v>
      </c>
      <c r="K19" s="9">
        <f t="shared" ref="K19:L22" si="3">ROUNDDOWN(AVERAGEIF($C$4:$C$39,$J19,F$4:F$39),2)</f>
        <v>11.55</v>
      </c>
      <c r="L19" s="9">
        <f t="shared" si="3"/>
        <v>1</v>
      </c>
    </row>
    <row r="20" spans="2:17">
      <c r="B20" s="1">
        <v>29</v>
      </c>
      <c r="C20" s="1" t="s">
        <v>8</v>
      </c>
      <c r="D20" s="1" t="str">
        <f t="shared" si="0"/>
        <v>기본형-남자</v>
      </c>
      <c r="E20" s="2">
        <f t="shared" si="1"/>
        <v>13200</v>
      </c>
      <c r="F20" s="1">
        <v>24</v>
      </c>
      <c r="G20" s="1">
        <v>0</v>
      </c>
      <c r="H20" s="1" t="str">
        <f t="shared" si="2"/>
        <v>없음</v>
      </c>
      <c r="J20" s="36" t="s">
        <v>74</v>
      </c>
      <c r="K20" s="9">
        <f t="shared" si="3"/>
        <v>10.87</v>
      </c>
      <c r="L20" s="9">
        <f t="shared" si="3"/>
        <v>1.1200000000000001</v>
      </c>
    </row>
    <row r="21" spans="2:17">
      <c r="B21" s="1">
        <v>61</v>
      </c>
      <c r="C21" s="1" t="s">
        <v>9</v>
      </c>
      <c r="D21" s="1" t="str">
        <f t="shared" si="0"/>
        <v>기본형-여자</v>
      </c>
      <c r="E21" s="2">
        <f t="shared" si="1"/>
        <v>32200</v>
      </c>
      <c r="F21" s="1">
        <v>23</v>
      </c>
      <c r="G21" s="1">
        <v>1</v>
      </c>
      <c r="H21" s="1" t="str">
        <f t="shared" si="2"/>
        <v>322원</v>
      </c>
      <c r="J21" s="36" t="s">
        <v>69</v>
      </c>
      <c r="K21" s="9">
        <f t="shared" si="3"/>
        <v>14.28</v>
      </c>
      <c r="L21" s="9">
        <f t="shared" si="3"/>
        <v>1.28</v>
      </c>
    </row>
    <row r="22" spans="2:17">
      <c r="B22" s="1">
        <v>12</v>
      </c>
      <c r="C22" s="1" t="s">
        <v>9</v>
      </c>
      <c r="D22" s="1" t="str">
        <f t="shared" si="0"/>
        <v>기본형-여자</v>
      </c>
      <c r="E22" s="2">
        <f t="shared" si="1"/>
        <v>12600</v>
      </c>
      <c r="F22" s="1">
        <v>20</v>
      </c>
      <c r="G22" s="1">
        <v>2</v>
      </c>
      <c r="H22" s="1" t="str">
        <f t="shared" si="2"/>
        <v>252원</v>
      </c>
      <c r="J22" s="36" t="s">
        <v>72</v>
      </c>
      <c r="K22" s="9">
        <f t="shared" si="3"/>
        <v>12.75</v>
      </c>
      <c r="L22" s="9">
        <f t="shared" si="3"/>
        <v>0.57999999999999996</v>
      </c>
    </row>
    <row r="23" spans="2:17">
      <c r="B23" s="1">
        <v>64</v>
      </c>
      <c r="C23" s="1" t="s">
        <v>11</v>
      </c>
      <c r="D23" s="1" t="str">
        <f t="shared" si="0"/>
        <v>추가보장-여자</v>
      </c>
      <c r="E23" s="2">
        <f t="shared" si="1"/>
        <v>43900</v>
      </c>
      <c r="F23" s="1">
        <v>7</v>
      </c>
      <c r="G23" s="1">
        <v>0</v>
      </c>
      <c r="H23" s="1" t="str">
        <f t="shared" si="2"/>
        <v>없음</v>
      </c>
    </row>
    <row r="24" spans="2:17">
      <c r="B24" s="1">
        <v>29</v>
      </c>
      <c r="C24" s="1" t="s">
        <v>8</v>
      </c>
      <c r="D24" s="1" t="str">
        <f t="shared" si="0"/>
        <v>기본형-남자</v>
      </c>
      <c r="E24" s="2">
        <f t="shared" si="1"/>
        <v>13200</v>
      </c>
      <c r="F24" s="1">
        <v>17</v>
      </c>
      <c r="G24" s="1">
        <v>2</v>
      </c>
      <c r="H24" s="1" t="str">
        <f t="shared" si="2"/>
        <v>264원</v>
      </c>
      <c r="J24" t="s">
        <v>105</v>
      </c>
    </row>
    <row r="25" spans="2:17">
      <c r="B25" s="1">
        <v>17</v>
      </c>
      <c r="C25" s="1" t="s">
        <v>9</v>
      </c>
      <c r="D25" s="1" t="str">
        <f t="shared" si="0"/>
        <v>기본형-여자</v>
      </c>
      <c r="E25" s="2">
        <f t="shared" si="1"/>
        <v>12600</v>
      </c>
      <c r="F25" s="1">
        <v>21</v>
      </c>
      <c r="G25" s="1">
        <v>2</v>
      </c>
      <c r="H25" s="1" t="str">
        <f t="shared" si="2"/>
        <v>252원</v>
      </c>
      <c r="J25" s="18"/>
      <c r="K25" s="16">
        <v>0</v>
      </c>
      <c r="L25" s="16">
        <v>10</v>
      </c>
      <c r="M25" s="16">
        <v>20</v>
      </c>
      <c r="N25" s="16">
        <v>30</v>
      </c>
      <c r="O25" s="16">
        <v>40</v>
      </c>
      <c r="P25" s="16">
        <v>50</v>
      </c>
      <c r="Q25" s="16">
        <v>60</v>
      </c>
    </row>
    <row r="26" spans="2:17">
      <c r="B26" s="1">
        <v>29</v>
      </c>
      <c r="C26" s="1" t="s">
        <v>10</v>
      </c>
      <c r="D26" s="1" t="str">
        <f t="shared" si="0"/>
        <v>추가보장-남자</v>
      </c>
      <c r="E26" s="2">
        <f t="shared" si="1"/>
        <v>13700</v>
      </c>
      <c r="F26" s="1">
        <v>2</v>
      </c>
      <c r="G26" s="1">
        <v>2</v>
      </c>
      <c r="H26" s="1" t="str">
        <f t="shared" si="2"/>
        <v>274원</v>
      </c>
      <c r="J26" s="20"/>
      <c r="K26" s="17">
        <v>10</v>
      </c>
      <c r="L26" s="17">
        <v>20</v>
      </c>
      <c r="M26" s="17">
        <v>30</v>
      </c>
      <c r="N26" s="17">
        <v>40</v>
      </c>
      <c r="O26" s="17">
        <v>50</v>
      </c>
      <c r="P26" s="17">
        <v>60</v>
      </c>
      <c r="Q26" s="17">
        <v>70</v>
      </c>
    </row>
    <row r="27" spans="2:17">
      <c r="B27" s="1">
        <v>26</v>
      </c>
      <c r="C27" s="1" t="s">
        <v>10</v>
      </c>
      <c r="D27" s="1" t="str">
        <f t="shared" si="0"/>
        <v>추가보장-남자</v>
      </c>
      <c r="E27" s="2">
        <f t="shared" si="1"/>
        <v>13700</v>
      </c>
      <c r="F27" s="1">
        <v>4</v>
      </c>
      <c r="G27" s="1">
        <v>1</v>
      </c>
      <c r="H27" s="1" t="str">
        <f t="shared" si="2"/>
        <v>137원</v>
      </c>
      <c r="J27" s="36" t="s">
        <v>64</v>
      </c>
      <c r="K27" s="39" t="str">
        <f t="shared" ref="K27:Q30" si="4">COUNTIFS($C$4:$C$39,$J27,$B$4:$B$39,"&gt;="&amp;K$25,$B$4:$B$39,"&lt;"&amp;K$26)&amp;"명"</f>
        <v>1명</v>
      </c>
      <c r="L27" s="39" t="str">
        <f t="shared" si="4"/>
        <v>2명</v>
      </c>
      <c r="M27" s="39" t="str">
        <f t="shared" si="4"/>
        <v>4명</v>
      </c>
      <c r="N27" s="39" t="str">
        <f t="shared" si="4"/>
        <v>0명</v>
      </c>
      <c r="O27" s="39" t="str">
        <f t="shared" si="4"/>
        <v>1명</v>
      </c>
      <c r="P27" s="39" t="str">
        <f t="shared" si="4"/>
        <v>1명</v>
      </c>
      <c r="Q27" s="39" t="str">
        <f t="shared" si="4"/>
        <v>0명</v>
      </c>
    </row>
    <row r="28" spans="2:17">
      <c r="B28" s="1">
        <v>59</v>
      </c>
      <c r="C28" s="1" t="s">
        <v>10</v>
      </c>
      <c r="D28" s="1" t="str">
        <f t="shared" si="0"/>
        <v>추가보장-남자</v>
      </c>
      <c r="E28" s="2">
        <f t="shared" si="1"/>
        <v>45000</v>
      </c>
      <c r="F28" s="1">
        <v>2</v>
      </c>
      <c r="G28" s="1">
        <v>1</v>
      </c>
      <c r="H28" s="1" t="str">
        <f t="shared" si="2"/>
        <v>450원</v>
      </c>
      <c r="J28" s="36" t="s">
        <v>74</v>
      </c>
      <c r="K28" s="39" t="str">
        <f t="shared" si="4"/>
        <v>1명</v>
      </c>
      <c r="L28" s="39" t="str">
        <f t="shared" si="4"/>
        <v>0명</v>
      </c>
      <c r="M28" s="39" t="str">
        <f t="shared" si="4"/>
        <v>3명</v>
      </c>
      <c r="N28" s="39" t="str">
        <f t="shared" si="4"/>
        <v>0명</v>
      </c>
      <c r="O28" s="39" t="str">
        <f t="shared" si="4"/>
        <v>1명</v>
      </c>
      <c r="P28" s="39" t="str">
        <f t="shared" si="4"/>
        <v>3명</v>
      </c>
      <c r="Q28" s="39" t="str">
        <f t="shared" si="4"/>
        <v>0명</v>
      </c>
    </row>
    <row r="29" spans="2:17">
      <c r="B29" s="1">
        <v>43</v>
      </c>
      <c r="C29" s="1" t="s">
        <v>9</v>
      </c>
      <c r="D29" s="1" t="str">
        <f t="shared" si="0"/>
        <v>기본형-여자</v>
      </c>
      <c r="E29" s="2">
        <f t="shared" si="1"/>
        <v>22500</v>
      </c>
      <c r="F29" s="1">
        <v>5</v>
      </c>
      <c r="G29" s="1">
        <v>2</v>
      </c>
      <c r="H29" s="1" t="str">
        <f t="shared" si="2"/>
        <v>450원</v>
      </c>
      <c r="J29" s="36" t="s">
        <v>69</v>
      </c>
      <c r="K29" s="39" t="str">
        <f t="shared" si="4"/>
        <v>0명</v>
      </c>
      <c r="L29" s="39" t="str">
        <f t="shared" si="4"/>
        <v>2명</v>
      </c>
      <c r="M29" s="39" t="str">
        <f t="shared" si="4"/>
        <v>1명</v>
      </c>
      <c r="N29" s="39" t="str">
        <f t="shared" si="4"/>
        <v>0명</v>
      </c>
      <c r="O29" s="39" t="str">
        <f t="shared" si="4"/>
        <v>3명</v>
      </c>
      <c r="P29" s="39" t="str">
        <f t="shared" si="4"/>
        <v>0명</v>
      </c>
      <c r="Q29" s="39" t="str">
        <f t="shared" si="4"/>
        <v>1명</v>
      </c>
    </row>
    <row r="30" spans="2:17">
      <c r="B30" s="1">
        <v>53</v>
      </c>
      <c r="C30" s="1" t="s">
        <v>10</v>
      </c>
      <c r="D30" s="1" t="str">
        <f t="shared" si="0"/>
        <v>추가보장-남자</v>
      </c>
      <c r="E30" s="2">
        <f t="shared" si="1"/>
        <v>45000</v>
      </c>
      <c r="F30" s="1">
        <v>21</v>
      </c>
      <c r="G30" s="1">
        <v>2</v>
      </c>
      <c r="H30" s="1" t="str">
        <f t="shared" si="2"/>
        <v>900원</v>
      </c>
      <c r="J30" s="36" t="s">
        <v>72</v>
      </c>
      <c r="K30" s="39" t="str">
        <f t="shared" si="4"/>
        <v>1명</v>
      </c>
      <c r="L30" s="39" t="str">
        <f t="shared" si="4"/>
        <v>2명</v>
      </c>
      <c r="M30" s="39" t="str">
        <f t="shared" si="4"/>
        <v>4명</v>
      </c>
      <c r="N30" s="39" t="str">
        <f t="shared" si="4"/>
        <v>0명</v>
      </c>
      <c r="O30" s="39" t="str">
        <f t="shared" si="4"/>
        <v>1명</v>
      </c>
      <c r="P30" s="39" t="str">
        <f t="shared" si="4"/>
        <v>2명</v>
      </c>
      <c r="Q30" s="39" t="str">
        <f t="shared" si="4"/>
        <v>2명</v>
      </c>
    </row>
    <row r="31" spans="2:17">
      <c r="B31" s="1">
        <v>29</v>
      </c>
      <c r="C31" s="1" t="s">
        <v>11</v>
      </c>
      <c r="D31" s="1" t="str">
        <f t="shared" si="0"/>
        <v>추가보장-여자</v>
      </c>
      <c r="E31" s="2">
        <f t="shared" si="1"/>
        <v>14200</v>
      </c>
      <c r="F31" s="1">
        <v>18</v>
      </c>
      <c r="G31" s="1">
        <v>1</v>
      </c>
      <c r="H31" s="1" t="str">
        <f t="shared" si="2"/>
        <v>142원</v>
      </c>
    </row>
    <row r="32" spans="2:17">
      <c r="B32" s="1">
        <v>18</v>
      </c>
      <c r="C32" s="1" t="s">
        <v>8</v>
      </c>
      <c r="D32" s="1" t="str">
        <f t="shared" si="0"/>
        <v>기본형-남자</v>
      </c>
      <c r="E32" s="2">
        <f t="shared" si="1"/>
        <v>12800</v>
      </c>
      <c r="F32" s="1">
        <v>9</v>
      </c>
      <c r="G32" s="1">
        <v>1</v>
      </c>
      <c r="H32" s="1" t="str">
        <f t="shared" si="2"/>
        <v>128원</v>
      </c>
    </row>
    <row r="33" spans="2:8">
      <c r="B33" s="1">
        <v>41</v>
      </c>
      <c r="C33" s="1" t="s">
        <v>9</v>
      </c>
      <c r="D33" s="1" t="str">
        <f t="shared" si="0"/>
        <v>기본형-여자</v>
      </c>
      <c r="E33" s="2">
        <f t="shared" si="1"/>
        <v>22500</v>
      </c>
      <c r="F33" s="1">
        <v>7</v>
      </c>
      <c r="G33" s="1">
        <v>0</v>
      </c>
      <c r="H33" s="1" t="str">
        <f t="shared" si="2"/>
        <v>없음</v>
      </c>
    </row>
    <row r="34" spans="2:8">
      <c r="B34" s="1">
        <v>8</v>
      </c>
      <c r="C34" s="1" t="s">
        <v>10</v>
      </c>
      <c r="D34" s="1" t="str">
        <f t="shared" si="0"/>
        <v>추가보장-남자</v>
      </c>
      <c r="E34" s="2">
        <f t="shared" si="1"/>
        <v>13100</v>
      </c>
      <c r="F34" s="1">
        <v>9</v>
      </c>
      <c r="G34" s="1">
        <v>2</v>
      </c>
      <c r="H34" s="1" t="str">
        <f t="shared" si="2"/>
        <v>262원</v>
      </c>
    </row>
    <row r="35" spans="2:8">
      <c r="B35" s="1">
        <v>64</v>
      </c>
      <c r="C35" s="1" t="s">
        <v>11</v>
      </c>
      <c r="D35" s="1" t="str">
        <f t="shared" si="0"/>
        <v>추가보장-여자</v>
      </c>
      <c r="E35" s="2">
        <f t="shared" si="1"/>
        <v>43900</v>
      </c>
      <c r="F35" s="1">
        <v>20</v>
      </c>
      <c r="G35" s="1">
        <v>1</v>
      </c>
      <c r="H35" s="1" t="str">
        <f t="shared" si="2"/>
        <v>439원</v>
      </c>
    </row>
    <row r="36" spans="2:8">
      <c r="B36" s="1">
        <v>21</v>
      </c>
      <c r="C36" s="1" t="s">
        <v>11</v>
      </c>
      <c r="D36" s="1" t="str">
        <f t="shared" si="0"/>
        <v>추가보장-여자</v>
      </c>
      <c r="E36" s="2">
        <f t="shared" si="1"/>
        <v>14200</v>
      </c>
      <c r="F36" s="1">
        <v>12</v>
      </c>
      <c r="G36" s="1">
        <v>2</v>
      </c>
      <c r="H36" s="1" t="str">
        <f t="shared" si="2"/>
        <v>284원</v>
      </c>
    </row>
    <row r="37" spans="2:8">
      <c r="B37" s="1">
        <v>25</v>
      </c>
      <c r="C37" s="1" t="s">
        <v>11</v>
      </c>
      <c r="D37" s="1" t="str">
        <f t="shared" si="0"/>
        <v>추가보장-여자</v>
      </c>
      <c r="E37" s="2">
        <f t="shared" si="1"/>
        <v>14200</v>
      </c>
      <c r="F37" s="1">
        <v>21</v>
      </c>
      <c r="G37" s="1">
        <v>0</v>
      </c>
      <c r="H37" s="1" t="str">
        <f t="shared" si="2"/>
        <v>없음</v>
      </c>
    </row>
    <row r="38" spans="2:8">
      <c r="B38" s="1">
        <v>53</v>
      </c>
      <c r="C38" s="1" t="s">
        <v>11</v>
      </c>
      <c r="D38" s="1" t="str">
        <f t="shared" si="0"/>
        <v>추가보장-여자</v>
      </c>
      <c r="E38" s="2">
        <f t="shared" si="1"/>
        <v>34900</v>
      </c>
      <c r="F38" s="1">
        <v>23</v>
      </c>
      <c r="G38" s="1">
        <v>0</v>
      </c>
      <c r="H38" s="1" t="str">
        <f t="shared" si="2"/>
        <v>없음</v>
      </c>
    </row>
    <row r="39" spans="2:8">
      <c r="B39" s="1">
        <v>59</v>
      </c>
      <c r="C39" s="1" t="s">
        <v>11</v>
      </c>
      <c r="D39" s="1" t="str">
        <f t="shared" si="0"/>
        <v>추가보장-여자</v>
      </c>
      <c r="E39" s="2">
        <f t="shared" si="1"/>
        <v>34900</v>
      </c>
      <c r="F39" s="1">
        <v>9</v>
      </c>
      <c r="G39" s="1">
        <v>1</v>
      </c>
      <c r="H39" s="1" t="str">
        <f t="shared" si="2"/>
        <v>349원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42"/>
  <sheetViews>
    <sheetView workbookViewId="0">
      <selection activeCell="K1" sqref="K1"/>
    </sheetView>
  </sheetViews>
  <sheetFormatPr defaultRowHeight="16.899999999999999"/>
  <cols>
    <col min="1" max="1" width="2.5625" customWidth="1"/>
    <col min="5" max="5" width="10.0625" bestFit="1" customWidth="1"/>
    <col min="6" max="6" width="12" bestFit="1" customWidth="1"/>
    <col min="7" max="7" width="10.0625" bestFit="1" customWidth="1"/>
    <col min="8" max="8" width="13.3125" bestFit="1" customWidth="1"/>
    <col min="9" max="9" width="11.3125" bestFit="1" customWidth="1"/>
    <col min="10" max="10" width="15.8125" bestFit="1" customWidth="1"/>
    <col min="11" max="12" width="2.625" customWidth="1"/>
    <col min="13" max="13" width="11.625" customWidth="1"/>
    <col min="14" max="14" width="14.5625" bestFit="1" customWidth="1"/>
    <col min="15" max="15" width="10.625" customWidth="1"/>
    <col min="16" max="16" width="9.25" bestFit="1" customWidth="1"/>
    <col min="17" max="17" width="15.5" customWidth="1"/>
  </cols>
  <sheetData>
    <row r="2" spans="2:17">
      <c r="B2" t="s">
        <v>79</v>
      </c>
      <c r="M2" s="27" t="s">
        <v>1</v>
      </c>
      <c r="N2" s="27"/>
      <c r="O2" s="27"/>
      <c r="P2" s="27" t="s">
        <v>91</v>
      </c>
      <c r="Q2" s="27"/>
    </row>
    <row r="3" spans="2:17">
      <c r="B3" s="5" t="s">
        <v>38</v>
      </c>
      <c r="C3" s="5" t="s">
        <v>12</v>
      </c>
      <c r="D3" s="25" t="s">
        <v>13</v>
      </c>
      <c r="E3" s="5" t="s">
        <v>39</v>
      </c>
      <c r="F3" s="5" t="s">
        <v>40</v>
      </c>
      <c r="G3" s="5" t="s">
        <v>41</v>
      </c>
      <c r="H3" s="25" t="s">
        <v>42</v>
      </c>
      <c r="I3" s="5" t="s">
        <v>43</v>
      </c>
      <c r="J3" s="25" t="s">
        <v>106</v>
      </c>
      <c r="M3" s="26" t="s">
        <v>0</v>
      </c>
      <c r="N3" s="26" t="s">
        <v>12</v>
      </c>
      <c r="O3" s="27"/>
      <c r="P3" s="26" t="s">
        <v>92</v>
      </c>
      <c r="Q3" s="26" t="s">
        <v>93</v>
      </c>
    </row>
    <row r="4" spans="2:17">
      <c r="B4" s="4" t="s">
        <v>14</v>
      </c>
      <c r="C4" s="4" t="s">
        <v>15</v>
      </c>
      <c r="D4" s="4" t="str">
        <f>IF(ISERROR(MATCH(B4,$M$4:$M$7,0)),"아니오","예")</f>
        <v>예</v>
      </c>
      <c r="E4" s="4" t="s">
        <v>16</v>
      </c>
      <c r="F4" s="4" t="s">
        <v>17</v>
      </c>
      <c r="G4" s="4" t="s">
        <v>37</v>
      </c>
      <c r="H4" s="4" t="str">
        <f>IFERROR(REPLACE(VLOOKUP(G4,$P$4:$Q$9,2,0),5,2,"○●"),"")</f>
        <v>123-○●-6793</v>
      </c>
      <c r="I4" s="3">
        <v>612700</v>
      </c>
      <c r="J4" s="8" t="str">
        <f>LEFT(E4,2) &amp; "(" &amp; COUNTIF($E$4:E4,E4) &amp; ")"</f>
        <v>일반(1)</v>
      </c>
      <c r="M4" s="28" t="s">
        <v>28</v>
      </c>
      <c r="N4" s="28" t="s">
        <v>94</v>
      </c>
      <c r="O4" s="27"/>
      <c r="P4" s="28" t="s">
        <v>95</v>
      </c>
      <c r="Q4" s="28" t="s">
        <v>96</v>
      </c>
    </row>
    <row r="5" spans="2:17">
      <c r="B5" s="4" t="s">
        <v>14</v>
      </c>
      <c r="C5" s="4" t="s">
        <v>15</v>
      </c>
      <c r="D5" s="4" t="str">
        <f t="shared" ref="D5:D42" si="0">IF(ISERROR(MATCH(B5,$M$4:$M$7,0)),"아니오","예")</f>
        <v>예</v>
      </c>
      <c r="E5" s="4" t="s">
        <v>18</v>
      </c>
      <c r="F5" s="4" t="s">
        <v>19</v>
      </c>
      <c r="G5" s="4" t="s">
        <v>20</v>
      </c>
      <c r="H5" s="4" t="str">
        <f t="shared" ref="H5:H42" si="1">IFERROR(REPLACE(VLOOKUP(G5,$P$4:$Q$9,2,0),5,2,"○●"),"")</f>
        <v>123-○●-6791</v>
      </c>
      <c r="I5" s="3">
        <v>13000</v>
      </c>
      <c r="J5" s="8" t="str">
        <f>LEFT(E5,2) &amp; "(" &amp; COUNTIF($E$4:E5,E5) &amp; ")"</f>
        <v>신용(1)</v>
      </c>
      <c r="M5" s="28" t="s">
        <v>14</v>
      </c>
      <c r="N5" s="28" t="s">
        <v>15</v>
      </c>
      <c r="O5" s="27"/>
      <c r="P5" s="29" t="s">
        <v>36</v>
      </c>
      <c r="Q5" s="28" t="s">
        <v>81</v>
      </c>
    </row>
    <row r="6" spans="2:17">
      <c r="B6" s="4" t="s">
        <v>14</v>
      </c>
      <c r="C6" s="4" t="s">
        <v>15</v>
      </c>
      <c r="D6" s="4" t="str">
        <f t="shared" si="0"/>
        <v>예</v>
      </c>
      <c r="E6" s="4" t="s">
        <v>18</v>
      </c>
      <c r="F6" s="4" t="s">
        <v>19</v>
      </c>
      <c r="G6" s="4" t="s">
        <v>20</v>
      </c>
      <c r="H6" s="4" t="str">
        <f t="shared" si="1"/>
        <v>123-○●-6791</v>
      </c>
      <c r="I6" s="3">
        <v>46000</v>
      </c>
      <c r="J6" s="8" t="str">
        <f>LEFT(E6,2) &amp; "(" &amp; COUNTIF($E$4:E6,E6) &amp; ")"</f>
        <v>신용(2)</v>
      </c>
      <c r="M6" s="29" t="s">
        <v>34</v>
      </c>
      <c r="N6" s="29" t="s">
        <v>35</v>
      </c>
      <c r="O6" s="27"/>
      <c r="P6" s="29" t="s">
        <v>20</v>
      </c>
      <c r="Q6" s="28" t="s">
        <v>82</v>
      </c>
    </row>
    <row r="7" spans="2:17">
      <c r="B7" s="4" t="s">
        <v>14</v>
      </c>
      <c r="C7" s="4" t="s">
        <v>15</v>
      </c>
      <c r="D7" s="4" t="str">
        <f t="shared" si="0"/>
        <v>예</v>
      </c>
      <c r="E7" s="4" t="s">
        <v>21</v>
      </c>
      <c r="F7" s="4" t="s">
        <v>22</v>
      </c>
      <c r="G7" s="4" t="s">
        <v>23</v>
      </c>
      <c r="H7" s="4" t="str">
        <f t="shared" si="1"/>
        <v/>
      </c>
      <c r="I7" s="3">
        <v>3000</v>
      </c>
      <c r="J7" s="8" t="str">
        <f>LEFT(E7,2) &amp; "(" &amp; COUNTIF($E$4:E7,E7) &amp; ")"</f>
        <v>현금(1)</v>
      </c>
      <c r="M7" s="29" t="s">
        <v>30</v>
      </c>
      <c r="N7" s="29" t="s">
        <v>31</v>
      </c>
      <c r="O7" s="27"/>
      <c r="P7" s="29" t="s">
        <v>33</v>
      </c>
      <c r="Q7" s="28" t="s">
        <v>83</v>
      </c>
    </row>
    <row r="8" spans="2:17">
      <c r="B8" s="4" t="s">
        <v>14</v>
      </c>
      <c r="C8" s="4" t="s">
        <v>15</v>
      </c>
      <c r="D8" s="4" t="str">
        <f t="shared" si="0"/>
        <v>예</v>
      </c>
      <c r="E8" s="4" t="s">
        <v>18</v>
      </c>
      <c r="F8" s="4" t="s">
        <v>22</v>
      </c>
      <c r="G8" s="4" t="s">
        <v>20</v>
      </c>
      <c r="H8" s="4" t="str">
        <f t="shared" si="1"/>
        <v>123-○●-6791</v>
      </c>
      <c r="I8" s="3">
        <v>536790</v>
      </c>
      <c r="J8" s="8" t="str">
        <f>LEFT(E8,2) &amp; "(" &amp; COUNTIF($E$4:E8,E8) &amp; ")"</f>
        <v>신용(3)</v>
      </c>
      <c r="M8" s="27"/>
      <c r="N8" s="27"/>
      <c r="O8" s="27"/>
      <c r="P8" s="28" t="s">
        <v>88</v>
      </c>
      <c r="Q8" s="28" t="s">
        <v>84</v>
      </c>
    </row>
    <row r="9" spans="2:17">
      <c r="B9" s="4" t="s">
        <v>14</v>
      </c>
      <c r="C9" s="4" t="s">
        <v>15</v>
      </c>
      <c r="D9" s="4" t="str">
        <f t="shared" si="0"/>
        <v>예</v>
      </c>
      <c r="E9" s="4" t="s">
        <v>18</v>
      </c>
      <c r="F9" s="4" t="s">
        <v>22</v>
      </c>
      <c r="G9" s="4" t="s">
        <v>20</v>
      </c>
      <c r="H9" s="4" t="str">
        <f t="shared" si="1"/>
        <v>123-○●-6791</v>
      </c>
      <c r="I9" s="3">
        <v>1738200</v>
      </c>
      <c r="J9" s="8" t="str">
        <f>LEFT(E9,2) &amp; "(" &amp; COUNTIF($E$4:E9,E9) &amp; ")"</f>
        <v>신용(4)</v>
      </c>
      <c r="M9" s="27"/>
      <c r="N9" s="27"/>
      <c r="O9" s="27"/>
      <c r="P9" s="28" t="s">
        <v>25</v>
      </c>
      <c r="Q9" s="28" t="s">
        <v>85</v>
      </c>
    </row>
    <row r="10" spans="2:17">
      <c r="B10" s="4" t="s">
        <v>14</v>
      </c>
      <c r="C10" s="4" t="s">
        <v>15</v>
      </c>
      <c r="D10" s="4" t="str">
        <f t="shared" si="0"/>
        <v>예</v>
      </c>
      <c r="E10" s="4" t="s">
        <v>18</v>
      </c>
      <c r="F10" s="4" t="s">
        <v>24</v>
      </c>
      <c r="G10" s="4" t="s">
        <v>20</v>
      </c>
      <c r="H10" s="4" t="str">
        <f t="shared" si="1"/>
        <v>123-○●-6791</v>
      </c>
      <c r="I10" s="3">
        <v>23520</v>
      </c>
      <c r="J10" s="8" t="str">
        <f>LEFT(E10,2) &amp; "(" &amp; COUNTIF($E$4:E10,E10) &amp; ")"</f>
        <v>신용(5)</v>
      </c>
      <c r="M10" s="27"/>
      <c r="N10" s="27"/>
      <c r="O10" s="27"/>
      <c r="P10" s="27"/>
      <c r="Q10" s="27"/>
    </row>
    <row r="11" spans="2:17">
      <c r="B11" s="4" t="s">
        <v>14</v>
      </c>
      <c r="C11" s="4" t="s">
        <v>15</v>
      </c>
      <c r="D11" s="4" t="str">
        <f t="shared" si="0"/>
        <v>예</v>
      </c>
      <c r="E11" s="4" t="s">
        <v>16</v>
      </c>
      <c r="F11" s="4" t="s">
        <v>17</v>
      </c>
      <c r="G11" s="4" t="s">
        <v>25</v>
      </c>
      <c r="H11" s="4" t="str">
        <f t="shared" si="1"/>
        <v>123-○●-6794</v>
      </c>
      <c r="I11" s="3">
        <v>58600</v>
      </c>
      <c r="J11" s="8" t="str">
        <f>LEFT(E11,2) &amp; "(" &amp; COUNTIF($E$4:E11,E11) &amp; ")"</f>
        <v>일반(2)</v>
      </c>
      <c r="M11" s="27"/>
      <c r="N11" s="27"/>
      <c r="O11" s="27"/>
      <c r="P11" s="27"/>
      <c r="Q11" s="27"/>
    </row>
    <row r="12" spans="2:17">
      <c r="B12" s="4" t="s">
        <v>14</v>
      </c>
      <c r="C12" s="4" t="s">
        <v>15</v>
      </c>
      <c r="D12" s="4" t="str">
        <f t="shared" si="0"/>
        <v>예</v>
      </c>
      <c r="E12" s="4" t="s">
        <v>16</v>
      </c>
      <c r="F12" s="4" t="s">
        <v>17</v>
      </c>
      <c r="G12" s="4" t="s">
        <v>25</v>
      </c>
      <c r="H12" s="4" t="str">
        <f t="shared" si="1"/>
        <v>123-○●-6794</v>
      </c>
      <c r="I12" s="3">
        <v>117840</v>
      </c>
      <c r="J12" s="8" t="str">
        <f>LEFT(E12,2) &amp; "(" &amp; COUNTIF($E$4:E12,E12) &amp; ")"</f>
        <v>일반(3)</v>
      </c>
      <c r="M12" s="27" t="s">
        <v>97</v>
      </c>
      <c r="N12" s="27"/>
      <c r="O12" s="27"/>
      <c r="P12" s="30" t="s">
        <v>89</v>
      </c>
      <c r="Q12" s="27"/>
    </row>
    <row r="13" spans="2:17">
      <c r="B13" s="4" t="s">
        <v>44</v>
      </c>
      <c r="C13" s="4" t="s">
        <v>45</v>
      </c>
      <c r="D13" s="4" t="str">
        <f t="shared" si="0"/>
        <v>아니오</v>
      </c>
      <c r="E13" s="4" t="s">
        <v>26</v>
      </c>
      <c r="F13" s="4" t="s">
        <v>27</v>
      </c>
      <c r="G13" s="4" t="s">
        <v>46</v>
      </c>
      <c r="H13" s="4" t="str">
        <f t="shared" si="1"/>
        <v/>
      </c>
      <c r="I13" s="3">
        <v>220000</v>
      </c>
      <c r="J13" s="8" t="str">
        <f>LEFT(E13,2) &amp; "(" &amp; COUNTIF($E$4:E13,E13) &amp; ")"</f>
        <v>지정(1)</v>
      </c>
      <c r="M13" s="26" t="s">
        <v>98</v>
      </c>
      <c r="N13" s="25" t="s">
        <v>99</v>
      </c>
      <c r="O13" s="25" t="s">
        <v>90</v>
      </c>
      <c r="P13" s="25" t="s">
        <v>86</v>
      </c>
      <c r="Q13" s="27"/>
    </row>
    <row r="14" spans="2:17">
      <c r="B14" s="4" t="s">
        <v>44</v>
      </c>
      <c r="C14" s="4" t="s">
        <v>45</v>
      </c>
      <c r="D14" s="4" t="str">
        <f t="shared" si="0"/>
        <v>아니오</v>
      </c>
      <c r="E14" s="4" t="s">
        <v>16</v>
      </c>
      <c r="F14" s="4" t="s">
        <v>17</v>
      </c>
      <c r="G14" s="4" t="s">
        <v>88</v>
      </c>
      <c r="H14" s="4" t="str">
        <f t="shared" si="1"/>
        <v>123-○●-6793</v>
      </c>
      <c r="I14" s="3">
        <v>44700</v>
      </c>
      <c r="J14" s="8" t="str">
        <f>LEFT(E14,2) &amp; "(" &amp; COUNTIF($E$4:E14,E14) &amp; ")"</f>
        <v>일반(4)</v>
      </c>
      <c r="M14" s="34" t="s">
        <v>18</v>
      </c>
      <c r="N14" s="31">
        <f>IFERROR(ROUNDUP(AVERAGEIFS($I$4:$I$42,$E$4:$E$42,$M14,$F$4:$F$42,N$13),-2),"")</f>
        <v>4948700</v>
      </c>
      <c r="O14" s="31">
        <f t="shared" ref="O14:P16" si="2">IFERROR(ROUNDUP(AVERAGEIFS($I$4:$I$42,$E$4:$E$42,$M14,$F$4:$F$42,O$13),-2),"")</f>
        <v>79900</v>
      </c>
      <c r="P14" s="31">
        <f t="shared" si="2"/>
        <v>30600</v>
      </c>
      <c r="Q14" s="27"/>
    </row>
    <row r="15" spans="2:17">
      <c r="B15" s="4" t="s">
        <v>44</v>
      </c>
      <c r="C15" s="4" t="s">
        <v>45</v>
      </c>
      <c r="D15" s="4" t="str">
        <f t="shared" si="0"/>
        <v>아니오</v>
      </c>
      <c r="E15" s="4" t="s">
        <v>16</v>
      </c>
      <c r="F15" s="4" t="s">
        <v>17</v>
      </c>
      <c r="G15" s="4" t="s">
        <v>37</v>
      </c>
      <c r="H15" s="4" t="str">
        <f t="shared" si="1"/>
        <v>123-○●-6793</v>
      </c>
      <c r="I15" s="3">
        <v>88400</v>
      </c>
      <c r="J15" s="8" t="str">
        <f>LEFT(E15,2) &amp; "(" &amp; COUNTIF($E$4:E15,E15) &amp; ")"</f>
        <v>일반(5)</v>
      </c>
      <c r="M15" s="34" t="s">
        <v>32</v>
      </c>
      <c r="N15" s="31">
        <f t="shared" ref="N15:N16" si="3">IFERROR(ROUNDUP(AVERAGEIFS($I$4:$I$42,$E$4:$E$42,$M15,$F$4:$F$42,N$13),-2),"")</f>
        <v>189000</v>
      </c>
      <c r="O15" s="31">
        <f t="shared" si="2"/>
        <v>94700</v>
      </c>
      <c r="P15" s="31">
        <f t="shared" si="2"/>
        <v>4000</v>
      </c>
      <c r="Q15" s="27"/>
    </row>
    <row r="16" spans="2:17">
      <c r="B16" s="4" t="s">
        <v>44</v>
      </c>
      <c r="C16" s="4" t="s">
        <v>45</v>
      </c>
      <c r="D16" s="4" t="str">
        <f t="shared" si="0"/>
        <v>아니오</v>
      </c>
      <c r="E16" s="4" t="s">
        <v>16</v>
      </c>
      <c r="F16" s="4" t="s">
        <v>17</v>
      </c>
      <c r="G16" s="4" t="s">
        <v>25</v>
      </c>
      <c r="H16" s="4" t="str">
        <f t="shared" si="1"/>
        <v>123-○●-6794</v>
      </c>
      <c r="I16" s="3">
        <v>107190</v>
      </c>
      <c r="J16" s="8" t="str">
        <f>LEFT(E16,2) &amp; "(" &amp; COUNTIF($E$4:E16,E16) &amp; ")"</f>
        <v>일반(6)</v>
      </c>
      <c r="M16" s="34" t="s">
        <v>21</v>
      </c>
      <c r="N16" s="31">
        <f t="shared" si="3"/>
        <v>130900</v>
      </c>
      <c r="O16" s="31" t="str">
        <f t="shared" si="2"/>
        <v/>
      </c>
      <c r="P16" s="31" t="str">
        <f t="shared" si="2"/>
        <v/>
      </c>
      <c r="Q16" s="27"/>
    </row>
    <row r="17" spans="2:17">
      <c r="B17" s="4" t="s">
        <v>28</v>
      </c>
      <c r="C17" s="4" t="s">
        <v>29</v>
      </c>
      <c r="D17" s="4" t="str">
        <f t="shared" si="0"/>
        <v>예</v>
      </c>
      <c r="E17" s="4" t="s">
        <v>16</v>
      </c>
      <c r="F17" s="4" t="s">
        <v>17</v>
      </c>
      <c r="G17" s="4" t="s">
        <v>25</v>
      </c>
      <c r="H17" s="4" t="str">
        <f t="shared" si="1"/>
        <v>123-○●-6794</v>
      </c>
      <c r="I17" s="3">
        <v>360600</v>
      </c>
      <c r="J17" s="8" t="str">
        <f>LEFT(E17,2) &amp; "(" &amp; COUNTIF($E$4:E17,E17) &amp; ")"</f>
        <v>일반(7)</v>
      </c>
      <c r="M17" s="27"/>
      <c r="N17" s="27"/>
      <c r="O17" s="27"/>
      <c r="P17" s="27"/>
      <c r="Q17" s="27"/>
    </row>
    <row r="18" spans="2:17">
      <c r="B18" s="4" t="s">
        <v>28</v>
      </c>
      <c r="C18" s="4" t="s">
        <v>29</v>
      </c>
      <c r="D18" s="4" t="str">
        <f t="shared" si="0"/>
        <v>예</v>
      </c>
      <c r="E18" s="4" t="s">
        <v>21</v>
      </c>
      <c r="F18" s="4" t="s">
        <v>22</v>
      </c>
      <c r="G18" s="4" t="s">
        <v>23</v>
      </c>
      <c r="H18" s="4" t="str">
        <f t="shared" si="1"/>
        <v/>
      </c>
      <c r="I18" s="3">
        <v>145000</v>
      </c>
      <c r="J18" s="8" t="str">
        <f>LEFT(E18,2) &amp; "(" &amp; COUNTIF($E$4:E18,E18) &amp; ")"</f>
        <v>현금(2)</v>
      </c>
      <c r="M18" s="27"/>
      <c r="N18" s="27"/>
      <c r="O18" s="27"/>
      <c r="P18" s="27"/>
      <c r="Q18" s="27"/>
    </row>
    <row r="19" spans="2:17">
      <c r="B19" s="4" t="s">
        <v>28</v>
      </c>
      <c r="C19" s="4" t="s">
        <v>29</v>
      </c>
      <c r="D19" s="4" t="str">
        <f t="shared" si="0"/>
        <v>예</v>
      </c>
      <c r="E19" s="4" t="s">
        <v>21</v>
      </c>
      <c r="F19" s="4" t="s">
        <v>22</v>
      </c>
      <c r="G19" s="4" t="s">
        <v>23</v>
      </c>
      <c r="H19" s="4" t="str">
        <f t="shared" si="1"/>
        <v/>
      </c>
      <c r="I19" s="3">
        <v>231000</v>
      </c>
      <c r="J19" s="8" t="str">
        <f>LEFT(E19,2) &amp; "(" &amp; COUNTIF($E$4:E19,E19) &amp; ")"</f>
        <v>현금(3)</v>
      </c>
      <c r="M19" s="32" t="s">
        <v>100</v>
      </c>
      <c r="N19" s="27"/>
      <c r="O19" s="27"/>
      <c r="P19" s="27"/>
      <c r="Q19" s="27"/>
    </row>
    <row r="20" spans="2:17">
      <c r="B20" s="4" t="s">
        <v>28</v>
      </c>
      <c r="C20" s="4" t="s">
        <v>29</v>
      </c>
      <c r="D20" s="4" t="str">
        <f t="shared" si="0"/>
        <v>예</v>
      </c>
      <c r="E20" s="4" t="s">
        <v>16</v>
      </c>
      <c r="F20" s="4" t="s">
        <v>17</v>
      </c>
      <c r="G20" s="4" t="s">
        <v>25</v>
      </c>
      <c r="H20" s="4" t="str">
        <f t="shared" si="1"/>
        <v>123-○●-6794</v>
      </c>
      <c r="I20" s="3">
        <v>50620</v>
      </c>
      <c r="J20" s="8" t="str">
        <f>LEFT(E20,2) &amp; "(" &amp; COUNTIF($E$4:E20,E20) &amp; ")"</f>
        <v>일반(8)</v>
      </c>
      <c r="M20" s="26" t="s">
        <v>101</v>
      </c>
      <c r="N20" s="25" t="s">
        <v>108</v>
      </c>
      <c r="O20" s="27"/>
      <c r="P20" s="27"/>
    </row>
    <row r="21" spans="2:17">
      <c r="B21" s="4" t="s">
        <v>30</v>
      </c>
      <c r="C21" s="4" t="s">
        <v>31</v>
      </c>
      <c r="D21" s="4" t="str">
        <f t="shared" si="0"/>
        <v>예</v>
      </c>
      <c r="E21" s="4" t="s">
        <v>32</v>
      </c>
      <c r="F21" s="4" t="s">
        <v>19</v>
      </c>
      <c r="G21" s="4" t="s">
        <v>33</v>
      </c>
      <c r="H21" s="4" t="str">
        <f t="shared" si="1"/>
        <v>123-○●-6792</v>
      </c>
      <c r="I21" s="3">
        <v>46360</v>
      </c>
      <c r="J21" s="8" t="str">
        <f>LEFT(E21,2) &amp; "(" &amp; COUNTIF($E$4:E21,E21) &amp; ")"</f>
        <v>직불(1)</v>
      </c>
      <c r="M21" s="35" t="s">
        <v>102</v>
      </c>
      <c r="N21" s="33" t="str">
        <f>REPT("▣",COUNTIF($C$4:$C$42,M21)/COUNTA($C$4:$C$42)*10) &amp; "(" &amp; TEXT(COUNTIF($C$4:$C$42,M21)/COUNTA($C$4:$C$42), "0.00%") &amp; ")"</f>
        <v>▣▣▣▣(41.03%)</v>
      </c>
      <c r="O21" s="27"/>
      <c r="P21" s="27"/>
    </row>
    <row r="22" spans="2:17">
      <c r="B22" s="4" t="s">
        <v>30</v>
      </c>
      <c r="C22" s="4" t="s">
        <v>31</v>
      </c>
      <c r="D22" s="4" t="str">
        <f t="shared" si="0"/>
        <v>예</v>
      </c>
      <c r="E22" s="4" t="s">
        <v>32</v>
      </c>
      <c r="F22" s="4" t="s">
        <v>19</v>
      </c>
      <c r="G22" s="4" t="s">
        <v>33</v>
      </c>
      <c r="H22" s="4" t="str">
        <f t="shared" si="1"/>
        <v>123-○●-6792</v>
      </c>
      <c r="I22" s="3">
        <v>143040</v>
      </c>
      <c r="J22" s="8" t="str">
        <f>LEFT(E22,2) &amp; "(" &amp; COUNTIF($E$4:E22,E22) &amp; ")"</f>
        <v>직불(2)</v>
      </c>
      <c r="M22" s="35" t="s">
        <v>80</v>
      </c>
      <c r="N22" s="33" t="str">
        <f t="shared" ref="N22:N24" si="4">REPT("▣",COUNTIF($C$4:$C$42,M22)/COUNTA($C$4:$C$42)*10) &amp; "(" &amp; TEXT(COUNTIF($C$4:$C$42,M22)/COUNTA($C$4:$C$42), "0.00%") &amp; ")"</f>
        <v>▣(10.26%)</v>
      </c>
      <c r="O22" s="27"/>
      <c r="P22" s="27"/>
    </row>
    <row r="23" spans="2:17">
      <c r="B23" s="4" t="s">
        <v>30</v>
      </c>
      <c r="C23" s="4" t="s">
        <v>31</v>
      </c>
      <c r="D23" s="4" t="str">
        <f t="shared" si="0"/>
        <v>예</v>
      </c>
      <c r="E23" s="4" t="s">
        <v>32</v>
      </c>
      <c r="F23" s="4" t="s">
        <v>22</v>
      </c>
      <c r="G23" s="4" t="s">
        <v>33</v>
      </c>
      <c r="H23" s="4" t="str">
        <f t="shared" si="1"/>
        <v>123-○●-6792</v>
      </c>
      <c r="I23" s="3">
        <v>138660</v>
      </c>
      <c r="J23" s="8" t="str">
        <f>LEFT(E23,2) &amp; "(" &amp; COUNTIF($E$4:E23,E23) &amp; ")"</f>
        <v>직불(3)</v>
      </c>
      <c r="M23" s="35" t="s">
        <v>87</v>
      </c>
      <c r="N23" s="33" t="str">
        <f t="shared" si="4"/>
        <v>▣▣(23.08%)</v>
      </c>
      <c r="O23" s="27"/>
      <c r="P23" s="27"/>
    </row>
    <row r="24" spans="2:17">
      <c r="B24" s="4" t="s">
        <v>30</v>
      </c>
      <c r="C24" s="4" t="s">
        <v>31</v>
      </c>
      <c r="D24" s="4" t="str">
        <f t="shared" si="0"/>
        <v>예</v>
      </c>
      <c r="E24" s="4" t="s">
        <v>32</v>
      </c>
      <c r="F24" s="4" t="s">
        <v>22</v>
      </c>
      <c r="G24" s="4" t="s">
        <v>33</v>
      </c>
      <c r="H24" s="4" t="str">
        <f t="shared" si="1"/>
        <v>123-○●-6792</v>
      </c>
      <c r="I24" s="3">
        <v>239250</v>
      </c>
      <c r="J24" s="8" t="str">
        <f>LEFT(E24,2) &amp; "(" &amp; COUNTIF($E$4:E24,E24) &amp; ")"</f>
        <v>직불(4)</v>
      </c>
      <c r="M24" s="35" t="s">
        <v>103</v>
      </c>
      <c r="N24" s="33" t="str">
        <f t="shared" si="4"/>
        <v>▣(15.38%)</v>
      </c>
      <c r="O24" s="27"/>
      <c r="P24" s="27"/>
    </row>
    <row r="25" spans="2:17">
      <c r="B25" s="4" t="s">
        <v>30</v>
      </c>
      <c r="C25" s="4" t="s">
        <v>31</v>
      </c>
      <c r="D25" s="4" t="str">
        <f t="shared" si="0"/>
        <v>예</v>
      </c>
      <c r="E25" s="4" t="s">
        <v>32</v>
      </c>
      <c r="F25" s="4" t="s">
        <v>24</v>
      </c>
      <c r="G25" s="4" t="s">
        <v>33</v>
      </c>
      <c r="H25" s="4" t="str">
        <f t="shared" si="1"/>
        <v>123-○●-6792</v>
      </c>
      <c r="I25" s="3">
        <v>4000</v>
      </c>
      <c r="J25" s="8" t="str">
        <f>LEFT(E25,2) &amp; "(" &amp; COUNTIF($E$4:E25,E25) &amp; ")"</f>
        <v>직불(5)</v>
      </c>
    </row>
    <row r="26" spans="2:17">
      <c r="B26" s="4" t="s">
        <v>30</v>
      </c>
      <c r="C26" s="4" t="s">
        <v>31</v>
      </c>
      <c r="D26" s="4" t="str">
        <f t="shared" si="0"/>
        <v>예</v>
      </c>
      <c r="E26" s="4" t="s">
        <v>16</v>
      </c>
      <c r="F26" s="4" t="s">
        <v>17</v>
      </c>
      <c r="G26" s="4" t="s">
        <v>25</v>
      </c>
      <c r="H26" s="4" t="str">
        <f t="shared" si="1"/>
        <v>123-○●-6794</v>
      </c>
      <c r="I26" s="3">
        <v>81970</v>
      </c>
      <c r="J26" s="8" t="str">
        <f>LEFT(E26,2) &amp; "(" &amp; COUNTIF($E$4:E26,E26) &amp; ")"</f>
        <v>일반(9)</v>
      </c>
    </row>
    <row r="27" spans="2:17">
      <c r="B27" s="4" t="s">
        <v>34</v>
      </c>
      <c r="C27" s="4" t="s">
        <v>35</v>
      </c>
      <c r="D27" s="4" t="str">
        <f t="shared" si="0"/>
        <v>예</v>
      </c>
      <c r="E27" s="4" t="s">
        <v>18</v>
      </c>
      <c r="F27" s="4" t="s">
        <v>19</v>
      </c>
      <c r="G27" s="4" t="s">
        <v>36</v>
      </c>
      <c r="H27" s="4" t="str">
        <f t="shared" si="1"/>
        <v>123-○●-6790</v>
      </c>
      <c r="I27" s="3">
        <v>15000</v>
      </c>
      <c r="J27" s="8" t="str">
        <f>LEFT(E27,2) &amp; "(" &amp; COUNTIF($E$4:E27,E27) &amp; ")"</f>
        <v>신용(6)</v>
      </c>
    </row>
    <row r="28" spans="2:17">
      <c r="B28" s="4" t="s">
        <v>34</v>
      </c>
      <c r="C28" s="4" t="s">
        <v>35</v>
      </c>
      <c r="D28" s="4" t="str">
        <f t="shared" si="0"/>
        <v>예</v>
      </c>
      <c r="E28" s="4" t="s">
        <v>18</v>
      </c>
      <c r="F28" s="4" t="s">
        <v>19</v>
      </c>
      <c r="G28" s="4" t="s">
        <v>20</v>
      </c>
      <c r="H28" s="4" t="str">
        <f t="shared" si="1"/>
        <v>123-○●-6791</v>
      </c>
      <c r="I28" s="3">
        <v>111980</v>
      </c>
      <c r="J28" s="8" t="str">
        <f>LEFT(E28,2) &amp; "(" &amp; COUNTIF($E$4:E28,E28) &amp; ")"</f>
        <v>신용(7)</v>
      </c>
    </row>
    <row r="29" spans="2:17">
      <c r="B29" s="4" t="s">
        <v>34</v>
      </c>
      <c r="C29" s="4" t="s">
        <v>35</v>
      </c>
      <c r="D29" s="4" t="str">
        <f t="shared" si="0"/>
        <v>예</v>
      </c>
      <c r="E29" s="4" t="s">
        <v>18</v>
      </c>
      <c r="F29" s="4" t="s">
        <v>19</v>
      </c>
      <c r="G29" s="4" t="s">
        <v>20</v>
      </c>
      <c r="H29" s="4" t="str">
        <f t="shared" si="1"/>
        <v>123-○●-6791</v>
      </c>
      <c r="I29" s="3">
        <v>213200</v>
      </c>
      <c r="J29" s="8" t="str">
        <f>LEFT(E29,2) &amp; "(" &amp; COUNTIF($E$4:E29,E29) &amp; ")"</f>
        <v>신용(8)</v>
      </c>
    </row>
    <row r="30" spans="2:17">
      <c r="B30" s="4" t="s">
        <v>34</v>
      </c>
      <c r="C30" s="4" t="s">
        <v>35</v>
      </c>
      <c r="D30" s="4" t="str">
        <f t="shared" si="0"/>
        <v>예</v>
      </c>
      <c r="E30" s="4" t="s">
        <v>26</v>
      </c>
      <c r="F30" s="4" t="s">
        <v>27</v>
      </c>
      <c r="G30" s="4" t="s">
        <v>46</v>
      </c>
      <c r="H30" s="4" t="str">
        <f t="shared" si="1"/>
        <v/>
      </c>
      <c r="I30" s="3">
        <v>110000</v>
      </c>
      <c r="J30" s="8" t="str">
        <f>LEFT(E30,2) &amp; "(" &amp; COUNTIF($E$4:E30,E30) &amp; ")"</f>
        <v>지정(2)</v>
      </c>
    </row>
    <row r="31" spans="2:17">
      <c r="B31" s="4" t="s">
        <v>34</v>
      </c>
      <c r="C31" s="4" t="s">
        <v>35</v>
      </c>
      <c r="D31" s="4" t="str">
        <f t="shared" si="0"/>
        <v>예</v>
      </c>
      <c r="E31" s="4" t="s">
        <v>26</v>
      </c>
      <c r="F31" s="4" t="s">
        <v>27</v>
      </c>
      <c r="G31" s="4" t="s">
        <v>46</v>
      </c>
      <c r="H31" s="4" t="str">
        <f t="shared" si="1"/>
        <v/>
      </c>
      <c r="I31" s="3">
        <v>240000</v>
      </c>
      <c r="J31" s="8" t="str">
        <f>LEFT(E31,2) &amp; "(" &amp; COUNTIF($E$4:E31,E31) &amp; ")"</f>
        <v>지정(3)</v>
      </c>
    </row>
    <row r="32" spans="2:17">
      <c r="B32" s="4" t="s">
        <v>34</v>
      </c>
      <c r="C32" s="4" t="s">
        <v>35</v>
      </c>
      <c r="D32" s="4" t="str">
        <f t="shared" si="0"/>
        <v>예</v>
      </c>
      <c r="E32" s="4" t="s">
        <v>26</v>
      </c>
      <c r="F32" s="4" t="s">
        <v>27</v>
      </c>
      <c r="G32" s="4" t="s">
        <v>46</v>
      </c>
      <c r="H32" s="4" t="str">
        <f t="shared" si="1"/>
        <v/>
      </c>
      <c r="I32" s="3">
        <v>600000</v>
      </c>
      <c r="J32" s="8" t="str">
        <f>LEFT(E32,2) &amp; "(" &amp; COUNTIF($E$4:E32,E32) &amp; ")"</f>
        <v>지정(4)</v>
      </c>
    </row>
    <row r="33" spans="2:10">
      <c r="B33" s="4" t="s">
        <v>34</v>
      </c>
      <c r="C33" s="4" t="s">
        <v>35</v>
      </c>
      <c r="D33" s="4" t="str">
        <f t="shared" si="0"/>
        <v>예</v>
      </c>
      <c r="E33" s="4" t="s">
        <v>21</v>
      </c>
      <c r="F33" s="4" t="s">
        <v>22</v>
      </c>
      <c r="G33" s="4" t="s">
        <v>23</v>
      </c>
      <c r="H33" s="4" t="str">
        <f t="shared" si="1"/>
        <v/>
      </c>
      <c r="I33" s="3">
        <v>62340</v>
      </c>
      <c r="J33" s="8" t="str">
        <f>LEFT(E33,2) &amp; "(" &amp; COUNTIF($E$4:E33,E33) &amp; ")"</f>
        <v>현금(4)</v>
      </c>
    </row>
    <row r="34" spans="2:10">
      <c r="B34" s="4" t="s">
        <v>34</v>
      </c>
      <c r="C34" s="4" t="s">
        <v>35</v>
      </c>
      <c r="D34" s="4" t="str">
        <f t="shared" si="0"/>
        <v>예</v>
      </c>
      <c r="E34" s="4" t="s">
        <v>21</v>
      </c>
      <c r="F34" s="4" t="s">
        <v>22</v>
      </c>
      <c r="G34" s="4" t="s">
        <v>23</v>
      </c>
      <c r="H34" s="4" t="str">
        <f t="shared" si="1"/>
        <v/>
      </c>
      <c r="I34" s="3">
        <v>213020</v>
      </c>
      <c r="J34" s="8" t="str">
        <f>LEFT(E34,2) &amp; "(" &amp; COUNTIF($E$4:E34,E34) &amp; ")"</f>
        <v>현금(5)</v>
      </c>
    </row>
    <row r="35" spans="2:10">
      <c r="B35" s="4" t="s">
        <v>34</v>
      </c>
      <c r="C35" s="4" t="s">
        <v>35</v>
      </c>
      <c r="D35" s="4" t="str">
        <f t="shared" si="0"/>
        <v>예</v>
      </c>
      <c r="E35" s="4" t="s">
        <v>18</v>
      </c>
      <c r="F35" s="4" t="s">
        <v>22</v>
      </c>
      <c r="G35" s="4" t="s">
        <v>20</v>
      </c>
      <c r="H35" s="4" t="str">
        <f t="shared" si="1"/>
        <v>123-○●-6791</v>
      </c>
      <c r="I35" s="3">
        <v>1925602</v>
      </c>
      <c r="J35" s="8" t="str">
        <f>LEFT(E35,2) &amp; "(" &amp; COUNTIF($E$4:E35,E35) &amp; ")"</f>
        <v>신용(9)</v>
      </c>
    </row>
    <row r="36" spans="2:10">
      <c r="B36" s="4" t="s">
        <v>34</v>
      </c>
      <c r="C36" s="4" t="s">
        <v>35</v>
      </c>
      <c r="D36" s="4" t="str">
        <f t="shared" si="0"/>
        <v>예</v>
      </c>
      <c r="E36" s="4" t="s">
        <v>18</v>
      </c>
      <c r="F36" s="4" t="s">
        <v>22</v>
      </c>
      <c r="G36" s="4" t="s">
        <v>20</v>
      </c>
      <c r="H36" s="4" t="str">
        <f t="shared" si="1"/>
        <v>123-○●-6791</v>
      </c>
      <c r="I36" s="3">
        <v>2638488</v>
      </c>
      <c r="J36" s="8" t="str">
        <f>LEFT(E36,2) &amp; "(" &amp; COUNTIF($E$4:E36,E36) &amp; ")"</f>
        <v>신용(10)</v>
      </c>
    </row>
    <row r="37" spans="2:10">
      <c r="B37" s="4" t="s">
        <v>34</v>
      </c>
      <c r="C37" s="4" t="s">
        <v>35</v>
      </c>
      <c r="D37" s="4" t="str">
        <f t="shared" si="0"/>
        <v>예</v>
      </c>
      <c r="E37" s="4" t="s">
        <v>18</v>
      </c>
      <c r="F37" s="4" t="s">
        <v>22</v>
      </c>
      <c r="G37" s="4" t="s">
        <v>36</v>
      </c>
      <c r="H37" s="4" t="str">
        <f t="shared" si="1"/>
        <v>123-○●-6790</v>
      </c>
      <c r="I37" s="3">
        <v>10725504</v>
      </c>
      <c r="J37" s="8" t="str">
        <f>LEFT(E37,2) &amp; "(" &amp; COUNTIF($E$4:E37,E37) &amp; ")"</f>
        <v>신용(11)</v>
      </c>
    </row>
    <row r="38" spans="2:10">
      <c r="B38" s="4" t="s">
        <v>34</v>
      </c>
      <c r="C38" s="4" t="s">
        <v>35</v>
      </c>
      <c r="D38" s="4" t="str">
        <f t="shared" si="0"/>
        <v>예</v>
      </c>
      <c r="E38" s="4" t="s">
        <v>18</v>
      </c>
      <c r="F38" s="4" t="s">
        <v>22</v>
      </c>
      <c r="G38" s="4" t="s">
        <v>36</v>
      </c>
      <c r="H38" s="4" t="str">
        <f t="shared" si="1"/>
        <v>123-○●-6790</v>
      </c>
      <c r="I38" s="3">
        <v>12127516</v>
      </c>
      <c r="J38" s="8" t="str">
        <f>LEFT(E38,2) &amp; "(" &amp; COUNTIF($E$4:E38,E38) &amp; ")"</f>
        <v>신용(12)</v>
      </c>
    </row>
    <row r="39" spans="2:10">
      <c r="B39" s="4" t="s">
        <v>34</v>
      </c>
      <c r="C39" s="4" t="s">
        <v>35</v>
      </c>
      <c r="D39" s="4" t="str">
        <f t="shared" si="0"/>
        <v>예</v>
      </c>
      <c r="E39" s="4" t="s">
        <v>18</v>
      </c>
      <c r="F39" s="4" t="s">
        <v>24</v>
      </c>
      <c r="G39" s="4" t="s">
        <v>36</v>
      </c>
      <c r="H39" s="4" t="str">
        <f t="shared" si="1"/>
        <v>123-○●-6790</v>
      </c>
      <c r="I39" s="3">
        <v>8000</v>
      </c>
      <c r="J39" s="8" t="str">
        <f>LEFT(E39,2) &amp; "(" &amp; COUNTIF($E$4:E39,E39) &amp; ")"</f>
        <v>신용(13)</v>
      </c>
    </row>
    <row r="40" spans="2:10">
      <c r="B40" s="4" t="s">
        <v>34</v>
      </c>
      <c r="C40" s="4" t="s">
        <v>35</v>
      </c>
      <c r="D40" s="4" t="str">
        <f t="shared" si="0"/>
        <v>예</v>
      </c>
      <c r="E40" s="4" t="s">
        <v>18</v>
      </c>
      <c r="F40" s="4" t="s">
        <v>24</v>
      </c>
      <c r="G40" s="4" t="s">
        <v>36</v>
      </c>
      <c r="H40" s="4" t="str">
        <f t="shared" si="1"/>
        <v>123-○●-6790</v>
      </c>
      <c r="I40" s="3">
        <v>60100</v>
      </c>
      <c r="J40" s="8" t="str">
        <f>LEFT(E40,2) &amp; "(" &amp; COUNTIF($E$4:E40,E40) &amp; ")"</f>
        <v>신용(14)</v>
      </c>
    </row>
    <row r="41" spans="2:10">
      <c r="B41" s="4" t="s">
        <v>34</v>
      </c>
      <c r="C41" s="4" t="s">
        <v>35</v>
      </c>
      <c r="D41" s="4" t="str">
        <f t="shared" si="0"/>
        <v>예</v>
      </c>
      <c r="E41" s="4" t="s">
        <v>16</v>
      </c>
      <c r="F41" s="4" t="s">
        <v>17</v>
      </c>
      <c r="G41" s="4" t="s">
        <v>37</v>
      </c>
      <c r="H41" s="4" t="str">
        <f t="shared" si="1"/>
        <v>123-○●-6793</v>
      </c>
      <c r="I41" s="3">
        <v>59400</v>
      </c>
      <c r="J41" s="8" t="str">
        <f>LEFT(E41,2) &amp; "(" &amp; COUNTIF($E$4:E41,E41) &amp; ")"</f>
        <v>일반(10)</v>
      </c>
    </row>
    <row r="42" spans="2:10">
      <c r="B42" s="4" t="s">
        <v>34</v>
      </c>
      <c r="C42" s="4" t="s">
        <v>35</v>
      </c>
      <c r="D42" s="4" t="str">
        <f t="shared" si="0"/>
        <v>예</v>
      </c>
      <c r="E42" s="4" t="s">
        <v>16</v>
      </c>
      <c r="F42" s="4" t="s">
        <v>17</v>
      </c>
      <c r="G42" s="4" t="s">
        <v>37</v>
      </c>
      <c r="H42" s="4" t="str">
        <f t="shared" si="1"/>
        <v>123-○●-6793</v>
      </c>
      <c r="I42" s="3">
        <v>103400</v>
      </c>
      <c r="J42" s="8" t="str">
        <f>LEFT(E42,2) &amp; "(" &amp; COUNTIF($E$4:E42,E42) &amp; ")"</f>
        <v>일반(11)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B2:Q42"/>
  <sheetViews>
    <sheetView workbookViewId="0">
      <selection activeCell="N21" sqref="N21"/>
    </sheetView>
  </sheetViews>
  <sheetFormatPr defaultRowHeight="16.899999999999999"/>
  <cols>
    <col min="1" max="1" width="2.5625" customWidth="1"/>
    <col min="5" max="5" width="10.0625" bestFit="1" customWidth="1"/>
    <col min="6" max="6" width="12" bestFit="1" customWidth="1"/>
    <col min="7" max="7" width="10.0625" bestFit="1" customWidth="1"/>
    <col min="8" max="8" width="13.3125" bestFit="1" customWidth="1"/>
    <col min="9" max="9" width="11.3125" bestFit="1" customWidth="1"/>
    <col min="10" max="10" width="15.8125" bestFit="1" customWidth="1"/>
    <col min="11" max="12" width="2.625" customWidth="1"/>
    <col min="13" max="13" width="11.625" customWidth="1"/>
    <col min="14" max="14" width="14.5625" bestFit="1" customWidth="1"/>
    <col min="15" max="15" width="10.625" customWidth="1"/>
    <col min="16" max="16" width="9.25" bestFit="1" customWidth="1"/>
    <col min="17" max="17" width="15.5" customWidth="1"/>
  </cols>
  <sheetData>
    <row r="2" spans="2:17">
      <c r="B2" t="s">
        <v>76</v>
      </c>
      <c r="M2" s="27" t="s">
        <v>1</v>
      </c>
      <c r="N2" s="27"/>
      <c r="O2" s="27"/>
      <c r="P2" s="27" t="s">
        <v>91</v>
      </c>
      <c r="Q2" s="27"/>
    </row>
    <row r="3" spans="2:17">
      <c r="B3" s="5" t="s">
        <v>38</v>
      </c>
      <c r="C3" s="5" t="s">
        <v>12</v>
      </c>
      <c r="D3" s="25" t="s">
        <v>13</v>
      </c>
      <c r="E3" s="5" t="s">
        <v>39</v>
      </c>
      <c r="F3" s="5" t="s">
        <v>40</v>
      </c>
      <c r="G3" s="5" t="s">
        <v>41</v>
      </c>
      <c r="H3" s="25" t="s">
        <v>42</v>
      </c>
      <c r="I3" s="5" t="s">
        <v>43</v>
      </c>
      <c r="J3" s="25" t="s">
        <v>106</v>
      </c>
      <c r="M3" s="26" t="s">
        <v>0</v>
      </c>
      <c r="N3" s="26" t="s">
        <v>12</v>
      </c>
      <c r="O3" s="27"/>
      <c r="P3" s="26" t="s">
        <v>92</v>
      </c>
      <c r="Q3" s="26" t="s">
        <v>93</v>
      </c>
    </row>
    <row r="4" spans="2:17">
      <c r="B4" s="4" t="s">
        <v>14</v>
      </c>
      <c r="C4" s="4" t="s">
        <v>15</v>
      </c>
      <c r="D4" s="4" t="str">
        <f>IF(ISERROR(MATCH(B4,$M$4:$M$7,0)),"아니오","예")</f>
        <v>예</v>
      </c>
      <c r="E4" s="4" t="s">
        <v>16</v>
      </c>
      <c r="F4" s="4" t="s">
        <v>17</v>
      </c>
      <c r="G4" s="4" t="s">
        <v>37</v>
      </c>
      <c r="H4" s="4" t="str">
        <f>IFERROR(REPLACE(VLOOKUP(G4,$P$4:$Q$9,2,0),5,2,"○●"),"")</f>
        <v>123-○●-6793</v>
      </c>
      <c r="I4" s="3">
        <v>612700</v>
      </c>
      <c r="J4" s="8" t="str">
        <f>LEFT(E4,2)&amp;"("&amp;COUNTIF($E$4:E4,E4)&amp;")"</f>
        <v>일반(1)</v>
      </c>
      <c r="M4" s="28" t="s">
        <v>28</v>
      </c>
      <c r="N4" s="28" t="s">
        <v>94</v>
      </c>
      <c r="O4" s="27"/>
      <c r="P4" s="28" t="s">
        <v>95</v>
      </c>
      <c r="Q4" s="28" t="s">
        <v>96</v>
      </c>
    </row>
    <row r="5" spans="2:17">
      <c r="B5" s="4" t="s">
        <v>14</v>
      </c>
      <c r="C5" s="4" t="s">
        <v>15</v>
      </c>
      <c r="D5" s="4" t="str">
        <f t="shared" ref="D5:D42" si="0">IF(ISERROR(MATCH(B5,$M$4:$M$7,0)),"아니오","예")</f>
        <v>예</v>
      </c>
      <c r="E5" s="4" t="s">
        <v>18</v>
      </c>
      <c r="F5" s="4" t="s">
        <v>19</v>
      </c>
      <c r="G5" s="4" t="s">
        <v>20</v>
      </c>
      <c r="H5" s="4" t="str">
        <f t="shared" ref="H5:H42" si="1">IFERROR(REPLACE(VLOOKUP(G5,$P$4:$Q$9,2,0),5,2,"○●"),"")</f>
        <v>123-○●-6791</v>
      </c>
      <c r="I5" s="3">
        <v>13000</v>
      </c>
      <c r="J5" s="8" t="str">
        <f>LEFT(E5,2)&amp;"("&amp;COUNTIF($E$4:E5,E5)&amp;")"</f>
        <v>신용(1)</v>
      </c>
      <c r="M5" s="28" t="s">
        <v>14</v>
      </c>
      <c r="N5" s="28" t="s">
        <v>15</v>
      </c>
      <c r="O5" s="27"/>
      <c r="P5" s="29" t="s">
        <v>36</v>
      </c>
      <c r="Q5" s="28" t="s">
        <v>81</v>
      </c>
    </row>
    <row r="6" spans="2:17">
      <c r="B6" s="4" t="s">
        <v>14</v>
      </c>
      <c r="C6" s="4" t="s">
        <v>15</v>
      </c>
      <c r="D6" s="4" t="str">
        <f t="shared" si="0"/>
        <v>예</v>
      </c>
      <c r="E6" s="4" t="s">
        <v>18</v>
      </c>
      <c r="F6" s="4" t="s">
        <v>19</v>
      </c>
      <c r="G6" s="4" t="s">
        <v>20</v>
      </c>
      <c r="H6" s="4" t="str">
        <f t="shared" si="1"/>
        <v>123-○●-6791</v>
      </c>
      <c r="I6" s="3">
        <v>46000</v>
      </c>
      <c r="J6" s="8" t="str">
        <f>LEFT(E6,2)&amp;"("&amp;COUNTIF($E$4:E6,E6)&amp;")"</f>
        <v>신용(2)</v>
      </c>
      <c r="M6" s="29" t="s">
        <v>34</v>
      </c>
      <c r="N6" s="29" t="s">
        <v>35</v>
      </c>
      <c r="O6" s="27"/>
      <c r="P6" s="29" t="s">
        <v>20</v>
      </c>
      <c r="Q6" s="28" t="s">
        <v>82</v>
      </c>
    </row>
    <row r="7" spans="2:17">
      <c r="B7" s="4" t="s">
        <v>14</v>
      </c>
      <c r="C7" s="4" t="s">
        <v>15</v>
      </c>
      <c r="D7" s="4" t="str">
        <f t="shared" si="0"/>
        <v>예</v>
      </c>
      <c r="E7" s="4" t="s">
        <v>21</v>
      </c>
      <c r="F7" s="4" t="s">
        <v>22</v>
      </c>
      <c r="G7" s="4" t="s">
        <v>23</v>
      </c>
      <c r="H7" s="4" t="str">
        <f t="shared" si="1"/>
        <v/>
      </c>
      <c r="I7" s="3">
        <v>3000</v>
      </c>
      <c r="J7" s="8" t="str">
        <f>LEFT(E7,2)&amp;"("&amp;COUNTIF($E$4:E7,E7)&amp;")"</f>
        <v>현금(1)</v>
      </c>
      <c r="M7" s="29" t="s">
        <v>30</v>
      </c>
      <c r="N7" s="29" t="s">
        <v>31</v>
      </c>
      <c r="O7" s="27"/>
      <c r="P7" s="29" t="s">
        <v>33</v>
      </c>
      <c r="Q7" s="28" t="s">
        <v>83</v>
      </c>
    </row>
    <row r="8" spans="2:17">
      <c r="B8" s="4" t="s">
        <v>14</v>
      </c>
      <c r="C8" s="4" t="s">
        <v>15</v>
      </c>
      <c r="D8" s="4" t="str">
        <f t="shared" si="0"/>
        <v>예</v>
      </c>
      <c r="E8" s="4" t="s">
        <v>18</v>
      </c>
      <c r="F8" s="4" t="s">
        <v>22</v>
      </c>
      <c r="G8" s="4" t="s">
        <v>20</v>
      </c>
      <c r="H8" s="4" t="str">
        <f t="shared" si="1"/>
        <v>123-○●-6791</v>
      </c>
      <c r="I8" s="3">
        <v>536790</v>
      </c>
      <c r="J8" s="8" t="str">
        <f>LEFT(E8,2)&amp;"("&amp;COUNTIF($E$4:E8,E8)&amp;")"</f>
        <v>신용(3)</v>
      </c>
      <c r="M8" s="27"/>
      <c r="N8" s="27"/>
      <c r="O8" s="27"/>
      <c r="P8" s="28" t="s">
        <v>88</v>
      </c>
      <c r="Q8" s="28" t="s">
        <v>84</v>
      </c>
    </row>
    <row r="9" spans="2:17">
      <c r="B9" s="4" t="s">
        <v>14</v>
      </c>
      <c r="C9" s="4" t="s">
        <v>15</v>
      </c>
      <c r="D9" s="4" t="str">
        <f t="shared" si="0"/>
        <v>예</v>
      </c>
      <c r="E9" s="4" t="s">
        <v>18</v>
      </c>
      <c r="F9" s="4" t="s">
        <v>22</v>
      </c>
      <c r="G9" s="4" t="s">
        <v>20</v>
      </c>
      <c r="H9" s="4" t="str">
        <f t="shared" si="1"/>
        <v>123-○●-6791</v>
      </c>
      <c r="I9" s="3">
        <v>1738200</v>
      </c>
      <c r="J9" s="8" t="str">
        <f>LEFT(E9,2)&amp;"("&amp;COUNTIF($E$4:E9,E9)&amp;")"</f>
        <v>신용(4)</v>
      </c>
      <c r="M9" s="27"/>
      <c r="N9" s="27"/>
      <c r="O9" s="27"/>
      <c r="P9" s="28" t="s">
        <v>25</v>
      </c>
      <c r="Q9" s="28" t="s">
        <v>85</v>
      </c>
    </row>
    <row r="10" spans="2:17">
      <c r="B10" s="4" t="s">
        <v>14</v>
      </c>
      <c r="C10" s="4" t="s">
        <v>15</v>
      </c>
      <c r="D10" s="4" t="str">
        <f t="shared" si="0"/>
        <v>예</v>
      </c>
      <c r="E10" s="4" t="s">
        <v>18</v>
      </c>
      <c r="F10" s="4" t="s">
        <v>24</v>
      </c>
      <c r="G10" s="4" t="s">
        <v>20</v>
      </c>
      <c r="H10" s="4" t="str">
        <f t="shared" si="1"/>
        <v>123-○●-6791</v>
      </c>
      <c r="I10" s="3">
        <v>23520</v>
      </c>
      <c r="J10" s="8" t="str">
        <f>LEFT(E10,2)&amp;"("&amp;COUNTIF($E$4:E10,E10)&amp;")"</f>
        <v>신용(5)</v>
      </c>
      <c r="M10" s="27"/>
      <c r="N10" s="27"/>
      <c r="O10" s="27"/>
      <c r="P10" s="27"/>
      <c r="Q10" s="27"/>
    </row>
    <row r="11" spans="2:17">
      <c r="B11" s="4" t="s">
        <v>14</v>
      </c>
      <c r="C11" s="4" t="s">
        <v>15</v>
      </c>
      <c r="D11" s="4" t="str">
        <f t="shared" si="0"/>
        <v>예</v>
      </c>
      <c r="E11" s="4" t="s">
        <v>16</v>
      </c>
      <c r="F11" s="4" t="s">
        <v>17</v>
      </c>
      <c r="G11" s="4" t="s">
        <v>25</v>
      </c>
      <c r="H11" s="4" t="str">
        <f t="shared" si="1"/>
        <v>123-○●-6794</v>
      </c>
      <c r="I11" s="3">
        <v>58600</v>
      </c>
      <c r="J11" s="8" t="str">
        <f>LEFT(E11,2)&amp;"("&amp;COUNTIF($E$4:E11,E11)&amp;")"</f>
        <v>일반(2)</v>
      </c>
      <c r="M11" s="27"/>
      <c r="N11" s="27"/>
      <c r="O11" s="27"/>
      <c r="P11" s="27"/>
      <c r="Q11" s="27"/>
    </row>
    <row r="12" spans="2:17">
      <c r="B12" s="4" t="s">
        <v>14</v>
      </c>
      <c r="C12" s="4" t="s">
        <v>15</v>
      </c>
      <c r="D12" s="4" t="str">
        <f t="shared" si="0"/>
        <v>예</v>
      </c>
      <c r="E12" s="4" t="s">
        <v>16</v>
      </c>
      <c r="F12" s="4" t="s">
        <v>17</v>
      </c>
      <c r="G12" s="4" t="s">
        <v>25</v>
      </c>
      <c r="H12" s="4" t="str">
        <f t="shared" si="1"/>
        <v>123-○●-6794</v>
      </c>
      <c r="I12" s="3">
        <v>117840</v>
      </c>
      <c r="J12" s="8" t="str">
        <f>LEFT(E12,2)&amp;"("&amp;COUNTIF($E$4:E12,E12)&amp;")"</f>
        <v>일반(3)</v>
      </c>
      <c r="M12" s="27" t="s">
        <v>77</v>
      </c>
      <c r="N12" s="27"/>
      <c r="O12" s="27"/>
      <c r="P12" s="30" t="s">
        <v>89</v>
      </c>
      <c r="Q12" s="27"/>
    </row>
    <row r="13" spans="2:17">
      <c r="B13" s="4" t="s">
        <v>44</v>
      </c>
      <c r="C13" s="4" t="s">
        <v>45</v>
      </c>
      <c r="D13" s="4" t="str">
        <f t="shared" si="0"/>
        <v>아니오</v>
      </c>
      <c r="E13" s="4" t="s">
        <v>26</v>
      </c>
      <c r="F13" s="4" t="s">
        <v>27</v>
      </c>
      <c r="G13" s="4" t="s">
        <v>46</v>
      </c>
      <c r="H13" s="4" t="str">
        <f t="shared" si="1"/>
        <v/>
      </c>
      <c r="I13" s="3">
        <v>220000</v>
      </c>
      <c r="J13" s="8" t="str">
        <f>LEFT(E13,2)&amp;"("&amp;COUNTIF($E$4:E13,E13)&amp;")"</f>
        <v>지정(1)</v>
      </c>
      <c r="M13" s="26" t="s">
        <v>98</v>
      </c>
      <c r="N13" s="25" t="s">
        <v>99</v>
      </c>
      <c r="O13" s="25" t="s">
        <v>90</v>
      </c>
      <c r="P13" s="25" t="s">
        <v>86</v>
      </c>
      <c r="Q13" s="27"/>
    </row>
    <row r="14" spans="2:17">
      <c r="B14" s="4" t="s">
        <v>44</v>
      </c>
      <c r="C14" s="4" t="s">
        <v>45</v>
      </c>
      <c r="D14" s="4" t="str">
        <f t="shared" si="0"/>
        <v>아니오</v>
      </c>
      <c r="E14" s="4" t="s">
        <v>16</v>
      </c>
      <c r="F14" s="4" t="s">
        <v>17</v>
      </c>
      <c r="G14" s="4" t="s">
        <v>37</v>
      </c>
      <c r="H14" s="4" t="str">
        <f t="shared" si="1"/>
        <v>123-○●-6793</v>
      </c>
      <c r="I14" s="3">
        <v>44700</v>
      </c>
      <c r="J14" s="8" t="str">
        <f>LEFT(E14,2)&amp;"("&amp;COUNTIF($E$4:E14,E14)&amp;")"</f>
        <v>일반(4)</v>
      </c>
      <c r="M14" s="34" t="s">
        <v>18</v>
      </c>
      <c r="N14" s="31">
        <f t="shared" ref="N14:P15" si="2">IFERROR(ROUNDUP(AVERAGEIFS($I$4:$I$42,$E$4:$E$42,$M14,$F$4:$F$42,N$13),-2),"")</f>
        <v>4948700</v>
      </c>
      <c r="O14" s="31">
        <f t="shared" si="2"/>
        <v>79900</v>
      </c>
      <c r="P14" s="31">
        <f t="shared" si="2"/>
        <v>30600</v>
      </c>
      <c r="Q14" s="27"/>
    </row>
    <row r="15" spans="2:17">
      <c r="B15" s="4" t="s">
        <v>44</v>
      </c>
      <c r="C15" s="4" t="s">
        <v>45</v>
      </c>
      <c r="D15" s="4" t="str">
        <f t="shared" si="0"/>
        <v>아니오</v>
      </c>
      <c r="E15" s="4" t="s">
        <v>16</v>
      </c>
      <c r="F15" s="4" t="s">
        <v>17</v>
      </c>
      <c r="G15" s="4" t="s">
        <v>37</v>
      </c>
      <c r="H15" s="4" t="str">
        <f t="shared" si="1"/>
        <v>123-○●-6793</v>
      </c>
      <c r="I15" s="3">
        <v>88400</v>
      </c>
      <c r="J15" s="8" t="str">
        <f>LEFT(E15,2)&amp;"("&amp;COUNTIF($E$4:E15,E15)&amp;")"</f>
        <v>일반(5)</v>
      </c>
      <c r="M15" s="34" t="s">
        <v>32</v>
      </c>
      <c r="N15" s="31">
        <f t="shared" si="2"/>
        <v>189000</v>
      </c>
      <c r="O15" s="31">
        <f t="shared" si="2"/>
        <v>94700</v>
      </c>
      <c r="P15" s="31">
        <f t="shared" si="2"/>
        <v>4000</v>
      </c>
      <c r="Q15" s="27"/>
    </row>
    <row r="16" spans="2:17">
      <c r="B16" s="4" t="s">
        <v>44</v>
      </c>
      <c r="C16" s="4" t="s">
        <v>45</v>
      </c>
      <c r="D16" s="4" t="str">
        <f t="shared" si="0"/>
        <v>아니오</v>
      </c>
      <c r="E16" s="4" t="s">
        <v>16</v>
      </c>
      <c r="F16" s="4" t="s">
        <v>17</v>
      </c>
      <c r="G16" s="4" t="s">
        <v>25</v>
      </c>
      <c r="H16" s="4" t="str">
        <f t="shared" si="1"/>
        <v>123-○●-6794</v>
      </c>
      <c r="I16" s="3">
        <v>107190</v>
      </c>
      <c r="J16" s="8" t="str">
        <f>LEFT(E16,2)&amp;"("&amp;COUNTIF($E$4:E16,E16)&amp;")"</f>
        <v>일반(6)</v>
      </c>
      <c r="M16" s="34" t="s">
        <v>21</v>
      </c>
      <c r="N16" s="31">
        <f>IFERROR(ROUNDUP(AVERAGEIFS($I$4:$I$42,$E$4:$E$42,$M16,$F$4:$F$42,N$13),-2),"")</f>
        <v>130900</v>
      </c>
      <c r="O16" s="31" t="str">
        <f>IFERROR(ROUNDUP(AVERAGEIFS($I$4:$I$42,$E$4:$E$42,$M16,$F$4:$F$42,O$13),-2),"")</f>
        <v/>
      </c>
      <c r="P16" s="31" t="str">
        <f>IFERROR(ROUNDUP(AVERAGEIFS($I$4:$I$42,$E$4:$E$42,$M16,$F$4:$F$42,P$13),-2),"")</f>
        <v/>
      </c>
      <c r="Q16" s="27"/>
    </row>
    <row r="17" spans="2:17">
      <c r="B17" s="4" t="s">
        <v>28</v>
      </c>
      <c r="C17" s="4" t="s">
        <v>29</v>
      </c>
      <c r="D17" s="4" t="str">
        <f t="shared" si="0"/>
        <v>예</v>
      </c>
      <c r="E17" s="4" t="s">
        <v>16</v>
      </c>
      <c r="F17" s="4" t="s">
        <v>17</v>
      </c>
      <c r="G17" s="4" t="s">
        <v>25</v>
      </c>
      <c r="H17" s="4" t="str">
        <f t="shared" si="1"/>
        <v>123-○●-6794</v>
      </c>
      <c r="I17" s="3">
        <v>360600</v>
      </c>
      <c r="J17" s="8" t="str">
        <f>LEFT(E17,2)&amp;"("&amp;COUNTIF($E$4:E17,E17)&amp;")"</f>
        <v>일반(7)</v>
      </c>
      <c r="M17" s="27"/>
      <c r="N17" s="27"/>
      <c r="O17" s="27"/>
      <c r="P17" s="27"/>
      <c r="Q17" s="27"/>
    </row>
    <row r="18" spans="2:17">
      <c r="B18" s="4" t="s">
        <v>28</v>
      </c>
      <c r="C18" s="4" t="s">
        <v>29</v>
      </c>
      <c r="D18" s="4" t="str">
        <f t="shared" si="0"/>
        <v>예</v>
      </c>
      <c r="E18" s="4" t="s">
        <v>21</v>
      </c>
      <c r="F18" s="4" t="s">
        <v>22</v>
      </c>
      <c r="G18" s="4" t="s">
        <v>23</v>
      </c>
      <c r="H18" s="4" t="str">
        <f t="shared" si="1"/>
        <v/>
      </c>
      <c r="I18" s="3">
        <v>145000</v>
      </c>
      <c r="J18" s="8" t="str">
        <f>LEFT(E18,2)&amp;"("&amp;COUNTIF($E$4:E18,E18)&amp;")"</f>
        <v>현금(2)</v>
      </c>
      <c r="M18" s="27"/>
      <c r="N18" s="27"/>
      <c r="O18" s="27"/>
      <c r="P18" s="27"/>
      <c r="Q18" s="27"/>
    </row>
    <row r="19" spans="2:17">
      <c r="B19" s="4" t="s">
        <v>28</v>
      </c>
      <c r="C19" s="4" t="s">
        <v>29</v>
      </c>
      <c r="D19" s="4" t="str">
        <f t="shared" si="0"/>
        <v>예</v>
      </c>
      <c r="E19" s="4" t="s">
        <v>21</v>
      </c>
      <c r="F19" s="4" t="s">
        <v>22</v>
      </c>
      <c r="G19" s="4" t="s">
        <v>23</v>
      </c>
      <c r="H19" s="4" t="str">
        <f t="shared" si="1"/>
        <v/>
      </c>
      <c r="I19" s="3">
        <v>231000</v>
      </c>
      <c r="J19" s="8" t="str">
        <f>LEFT(E19,2)&amp;"("&amp;COUNTIF($E$4:E19,E19)&amp;")"</f>
        <v>현금(3)</v>
      </c>
      <c r="M19" s="32" t="s">
        <v>100</v>
      </c>
      <c r="N19" s="27"/>
      <c r="O19" s="27"/>
      <c r="P19" s="27"/>
      <c r="Q19" s="27"/>
    </row>
    <row r="20" spans="2:17">
      <c r="B20" s="4" t="s">
        <v>28</v>
      </c>
      <c r="C20" s="4" t="s">
        <v>29</v>
      </c>
      <c r="D20" s="4" t="str">
        <f t="shared" si="0"/>
        <v>예</v>
      </c>
      <c r="E20" s="4" t="s">
        <v>16</v>
      </c>
      <c r="F20" s="4" t="s">
        <v>17</v>
      </c>
      <c r="G20" s="4" t="s">
        <v>25</v>
      </c>
      <c r="H20" s="4" t="str">
        <f t="shared" si="1"/>
        <v>123-○●-6794</v>
      </c>
      <c r="I20" s="3">
        <v>50620</v>
      </c>
      <c r="J20" s="8" t="str">
        <f>LEFT(E20,2)&amp;"("&amp;COUNTIF($E$4:E20,E20)&amp;")"</f>
        <v>일반(8)</v>
      </c>
      <c r="M20" s="26" t="s">
        <v>101</v>
      </c>
      <c r="N20" s="25" t="s">
        <v>108</v>
      </c>
      <c r="O20" s="27"/>
      <c r="P20" s="27"/>
    </row>
    <row r="21" spans="2:17">
      <c r="B21" s="4" t="s">
        <v>30</v>
      </c>
      <c r="C21" s="4" t="s">
        <v>31</v>
      </c>
      <c r="D21" s="4" t="str">
        <f t="shared" si="0"/>
        <v>예</v>
      </c>
      <c r="E21" s="4" t="s">
        <v>32</v>
      </c>
      <c r="F21" s="4" t="s">
        <v>19</v>
      </c>
      <c r="G21" s="4" t="s">
        <v>33</v>
      </c>
      <c r="H21" s="4" t="str">
        <f t="shared" si="1"/>
        <v>123-○●-6792</v>
      </c>
      <c r="I21" s="3">
        <v>46360</v>
      </c>
      <c r="J21" s="8" t="str">
        <f>LEFT(E21,2)&amp;"("&amp;COUNTIF($E$4:E21,E21)&amp;")"</f>
        <v>직불(1)</v>
      </c>
      <c r="M21" s="35" t="s">
        <v>102</v>
      </c>
      <c r="N21" s="33" t="str">
        <f>REPT("▣",COUNTIF($C$4:$C$42,M21)/COUNTA($C$4:$C$42)*10)&amp;"("&amp;TEXT(COUNTIF($C$4:$C$42,M21)/COUNTA($C$4:$C$42),"0.00%")&amp;")"</f>
        <v>▣▣▣▣(41.03%)</v>
      </c>
      <c r="O21" s="27"/>
      <c r="P21" s="27"/>
    </row>
    <row r="22" spans="2:17">
      <c r="B22" s="4" t="s">
        <v>30</v>
      </c>
      <c r="C22" s="4" t="s">
        <v>31</v>
      </c>
      <c r="D22" s="4" t="str">
        <f t="shared" si="0"/>
        <v>예</v>
      </c>
      <c r="E22" s="4" t="s">
        <v>32</v>
      </c>
      <c r="F22" s="4" t="s">
        <v>19</v>
      </c>
      <c r="G22" s="4" t="s">
        <v>33</v>
      </c>
      <c r="H22" s="4" t="str">
        <f t="shared" si="1"/>
        <v>123-○●-6792</v>
      </c>
      <c r="I22" s="3">
        <v>143040</v>
      </c>
      <c r="J22" s="8" t="str">
        <f>LEFT(E22,2)&amp;"("&amp;COUNTIF($E$4:E22,E22)&amp;")"</f>
        <v>직불(2)</v>
      </c>
      <c r="M22" s="35" t="s">
        <v>80</v>
      </c>
      <c r="N22" s="33" t="str">
        <f t="shared" ref="N22:N24" si="3">REPT("▣",COUNTIF($C$4:$C$42,M22)/COUNTA($C$4:$C$42)*10)&amp;"("&amp;TEXT(COUNTIF($C$4:$C$42,M22)/COUNTA($C$4:$C$42),"0.00%")&amp;")"</f>
        <v>▣(10.26%)</v>
      </c>
      <c r="O22" s="27"/>
      <c r="P22" s="27"/>
    </row>
    <row r="23" spans="2:17">
      <c r="B23" s="4" t="s">
        <v>30</v>
      </c>
      <c r="C23" s="4" t="s">
        <v>31</v>
      </c>
      <c r="D23" s="4" t="str">
        <f t="shared" si="0"/>
        <v>예</v>
      </c>
      <c r="E23" s="4" t="s">
        <v>32</v>
      </c>
      <c r="F23" s="4" t="s">
        <v>22</v>
      </c>
      <c r="G23" s="4" t="s">
        <v>33</v>
      </c>
      <c r="H23" s="4" t="str">
        <f t="shared" si="1"/>
        <v>123-○●-6792</v>
      </c>
      <c r="I23" s="3">
        <v>138660</v>
      </c>
      <c r="J23" s="8" t="str">
        <f>LEFT(E23,2)&amp;"("&amp;COUNTIF($E$4:E23,E23)&amp;")"</f>
        <v>직불(3)</v>
      </c>
      <c r="M23" s="35" t="s">
        <v>87</v>
      </c>
      <c r="N23" s="33" t="str">
        <f t="shared" si="3"/>
        <v>▣▣(23.08%)</v>
      </c>
      <c r="O23" s="27"/>
      <c r="P23" s="27"/>
    </row>
    <row r="24" spans="2:17">
      <c r="B24" s="4" t="s">
        <v>30</v>
      </c>
      <c r="C24" s="4" t="s">
        <v>31</v>
      </c>
      <c r="D24" s="4" t="str">
        <f t="shared" si="0"/>
        <v>예</v>
      </c>
      <c r="E24" s="4" t="s">
        <v>32</v>
      </c>
      <c r="F24" s="4" t="s">
        <v>22</v>
      </c>
      <c r="G24" s="4" t="s">
        <v>33</v>
      </c>
      <c r="H24" s="4" t="str">
        <f t="shared" si="1"/>
        <v>123-○●-6792</v>
      </c>
      <c r="I24" s="3">
        <v>239250</v>
      </c>
      <c r="J24" s="8" t="str">
        <f>LEFT(E24,2)&amp;"("&amp;COUNTIF($E$4:E24,E24)&amp;")"</f>
        <v>직불(4)</v>
      </c>
      <c r="M24" s="35" t="s">
        <v>103</v>
      </c>
      <c r="N24" s="33" t="str">
        <f t="shared" si="3"/>
        <v>▣(15.38%)</v>
      </c>
      <c r="O24" s="27"/>
      <c r="P24" s="27"/>
    </row>
    <row r="25" spans="2:17">
      <c r="B25" s="4" t="s">
        <v>30</v>
      </c>
      <c r="C25" s="4" t="s">
        <v>31</v>
      </c>
      <c r="D25" s="4" t="str">
        <f t="shared" si="0"/>
        <v>예</v>
      </c>
      <c r="E25" s="4" t="s">
        <v>32</v>
      </c>
      <c r="F25" s="4" t="s">
        <v>24</v>
      </c>
      <c r="G25" s="4" t="s">
        <v>33</v>
      </c>
      <c r="H25" s="4" t="str">
        <f t="shared" si="1"/>
        <v>123-○●-6792</v>
      </c>
      <c r="I25" s="3">
        <v>4000</v>
      </c>
      <c r="J25" s="8" t="str">
        <f>LEFT(E25,2)&amp;"("&amp;COUNTIF($E$4:E25,E25)&amp;")"</f>
        <v>직불(5)</v>
      </c>
    </row>
    <row r="26" spans="2:17">
      <c r="B26" s="4" t="s">
        <v>30</v>
      </c>
      <c r="C26" s="4" t="s">
        <v>31</v>
      </c>
      <c r="D26" s="4" t="str">
        <f t="shared" si="0"/>
        <v>예</v>
      </c>
      <c r="E26" s="4" t="s">
        <v>16</v>
      </c>
      <c r="F26" s="4" t="s">
        <v>17</v>
      </c>
      <c r="G26" s="4" t="s">
        <v>25</v>
      </c>
      <c r="H26" s="4" t="str">
        <f t="shared" si="1"/>
        <v>123-○●-6794</v>
      </c>
      <c r="I26" s="3">
        <v>81970</v>
      </c>
      <c r="J26" s="8" t="str">
        <f>LEFT(E26,2)&amp;"("&amp;COUNTIF($E$4:E26,E26)&amp;")"</f>
        <v>일반(9)</v>
      </c>
    </row>
    <row r="27" spans="2:17">
      <c r="B27" s="4" t="s">
        <v>34</v>
      </c>
      <c r="C27" s="4" t="s">
        <v>35</v>
      </c>
      <c r="D27" s="4" t="str">
        <f t="shared" si="0"/>
        <v>예</v>
      </c>
      <c r="E27" s="4" t="s">
        <v>18</v>
      </c>
      <c r="F27" s="4" t="s">
        <v>19</v>
      </c>
      <c r="G27" s="4" t="s">
        <v>36</v>
      </c>
      <c r="H27" s="4" t="str">
        <f t="shared" si="1"/>
        <v>123-○●-6790</v>
      </c>
      <c r="I27" s="3">
        <v>15000</v>
      </c>
      <c r="J27" s="8" t="str">
        <f>LEFT(E27,2)&amp;"("&amp;COUNTIF($E$4:E27,E27)&amp;")"</f>
        <v>신용(6)</v>
      </c>
    </row>
    <row r="28" spans="2:17">
      <c r="B28" s="4" t="s">
        <v>34</v>
      </c>
      <c r="C28" s="4" t="s">
        <v>35</v>
      </c>
      <c r="D28" s="4" t="str">
        <f t="shared" si="0"/>
        <v>예</v>
      </c>
      <c r="E28" s="4" t="s">
        <v>18</v>
      </c>
      <c r="F28" s="4" t="s">
        <v>19</v>
      </c>
      <c r="G28" s="4" t="s">
        <v>20</v>
      </c>
      <c r="H28" s="4" t="str">
        <f t="shared" si="1"/>
        <v>123-○●-6791</v>
      </c>
      <c r="I28" s="3">
        <v>111980</v>
      </c>
      <c r="J28" s="8" t="str">
        <f>LEFT(E28,2)&amp;"("&amp;COUNTIF($E$4:E28,E28)&amp;")"</f>
        <v>신용(7)</v>
      </c>
    </row>
    <row r="29" spans="2:17">
      <c r="B29" s="4" t="s">
        <v>34</v>
      </c>
      <c r="C29" s="4" t="s">
        <v>35</v>
      </c>
      <c r="D29" s="4" t="str">
        <f t="shared" si="0"/>
        <v>예</v>
      </c>
      <c r="E29" s="4" t="s">
        <v>18</v>
      </c>
      <c r="F29" s="4" t="s">
        <v>19</v>
      </c>
      <c r="G29" s="4" t="s">
        <v>20</v>
      </c>
      <c r="H29" s="4" t="str">
        <f t="shared" si="1"/>
        <v>123-○●-6791</v>
      </c>
      <c r="I29" s="3">
        <v>213200</v>
      </c>
      <c r="J29" s="8" t="str">
        <f>LEFT(E29,2)&amp;"("&amp;COUNTIF($E$4:E29,E29)&amp;")"</f>
        <v>신용(8)</v>
      </c>
    </row>
    <row r="30" spans="2:17">
      <c r="B30" s="4" t="s">
        <v>34</v>
      </c>
      <c r="C30" s="4" t="s">
        <v>35</v>
      </c>
      <c r="D30" s="4" t="str">
        <f t="shared" si="0"/>
        <v>예</v>
      </c>
      <c r="E30" s="4" t="s">
        <v>26</v>
      </c>
      <c r="F30" s="4" t="s">
        <v>27</v>
      </c>
      <c r="G30" s="4" t="s">
        <v>46</v>
      </c>
      <c r="H30" s="4" t="str">
        <f t="shared" si="1"/>
        <v/>
      </c>
      <c r="I30" s="3">
        <v>110000</v>
      </c>
      <c r="J30" s="8" t="str">
        <f>LEFT(E30,2)&amp;"("&amp;COUNTIF($E$4:E30,E30)&amp;")"</f>
        <v>지정(2)</v>
      </c>
    </row>
    <row r="31" spans="2:17">
      <c r="B31" s="4" t="s">
        <v>34</v>
      </c>
      <c r="C31" s="4" t="s">
        <v>35</v>
      </c>
      <c r="D31" s="4" t="str">
        <f t="shared" si="0"/>
        <v>예</v>
      </c>
      <c r="E31" s="4" t="s">
        <v>26</v>
      </c>
      <c r="F31" s="4" t="s">
        <v>27</v>
      </c>
      <c r="G31" s="4" t="s">
        <v>46</v>
      </c>
      <c r="H31" s="4" t="str">
        <f t="shared" si="1"/>
        <v/>
      </c>
      <c r="I31" s="3">
        <v>240000</v>
      </c>
      <c r="J31" s="8" t="str">
        <f>LEFT(E31,2)&amp;"("&amp;COUNTIF($E$4:E31,E31)&amp;")"</f>
        <v>지정(3)</v>
      </c>
    </row>
    <row r="32" spans="2:17">
      <c r="B32" s="4" t="s">
        <v>34</v>
      </c>
      <c r="C32" s="4" t="s">
        <v>35</v>
      </c>
      <c r="D32" s="4" t="str">
        <f t="shared" si="0"/>
        <v>예</v>
      </c>
      <c r="E32" s="4" t="s">
        <v>26</v>
      </c>
      <c r="F32" s="4" t="s">
        <v>27</v>
      </c>
      <c r="G32" s="4" t="s">
        <v>46</v>
      </c>
      <c r="H32" s="4" t="str">
        <f t="shared" si="1"/>
        <v/>
      </c>
      <c r="I32" s="3">
        <v>600000</v>
      </c>
      <c r="J32" s="8" t="str">
        <f>LEFT(E32,2)&amp;"("&amp;COUNTIF($E$4:E32,E32)&amp;")"</f>
        <v>지정(4)</v>
      </c>
    </row>
    <row r="33" spans="2:10">
      <c r="B33" s="4" t="s">
        <v>34</v>
      </c>
      <c r="C33" s="4" t="s">
        <v>35</v>
      </c>
      <c r="D33" s="4" t="str">
        <f t="shared" si="0"/>
        <v>예</v>
      </c>
      <c r="E33" s="4" t="s">
        <v>21</v>
      </c>
      <c r="F33" s="4" t="s">
        <v>22</v>
      </c>
      <c r="G33" s="4" t="s">
        <v>23</v>
      </c>
      <c r="H33" s="4" t="str">
        <f t="shared" si="1"/>
        <v/>
      </c>
      <c r="I33" s="3">
        <v>62340</v>
      </c>
      <c r="J33" s="8" t="str">
        <f>LEFT(E33,2)&amp;"("&amp;COUNTIF($E$4:E33,E33)&amp;")"</f>
        <v>현금(4)</v>
      </c>
    </row>
    <row r="34" spans="2:10">
      <c r="B34" s="4" t="s">
        <v>34</v>
      </c>
      <c r="C34" s="4" t="s">
        <v>35</v>
      </c>
      <c r="D34" s="4" t="str">
        <f t="shared" si="0"/>
        <v>예</v>
      </c>
      <c r="E34" s="4" t="s">
        <v>21</v>
      </c>
      <c r="F34" s="4" t="s">
        <v>22</v>
      </c>
      <c r="G34" s="4" t="s">
        <v>23</v>
      </c>
      <c r="H34" s="4" t="str">
        <f t="shared" si="1"/>
        <v/>
      </c>
      <c r="I34" s="3">
        <v>213020</v>
      </c>
      <c r="J34" s="8" t="str">
        <f>LEFT(E34,2)&amp;"("&amp;COUNTIF($E$4:E34,E34)&amp;")"</f>
        <v>현금(5)</v>
      </c>
    </row>
    <row r="35" spans="2:10">
      <c r="B35" s="4" t="s">
        <v>34</v>
      </c>
      <c r="C35" s="4" t="s">
        <v>35</v>
      </c>
      <c r="D35" s="4" t="str">
        <f t="shared" si="0"/>
        <v>예</v>
      </c>
      <c r="E35" s="4" t="s">
        <v>18</v>
      </c>
      <c r="F35" s="4" t="s">
        <v>22</v>
      </c>
      <c r="G35" s="4" t="s">
        <v>20</v>
      </c>
      <c r="H35" s="4" t="str">
        <f t="shared" si="1"/>
        <v>123-○●-6791</v>
      </c>
      <c r="I35" s="3">
        <v>1925602</v>
      </c>
      <c r="J35" s="8" t="str">
        <f>LEFT(E35,2)&amp;"("&amp;COUNTIF($E$4:E35,E35)&amp;")"</f>
        <v>신용(9)</v>
      </c>
    </row>
    <row r="36" spans="2:10">
      <c r="B36" s="4" t="s">
        <v>34</v>
      </c>
      <c r="C36" s="4" t="s">
        <v>35</v>
      </c>
      <c r="D36" s="4" t="str">
        <f t="shared" si="0"/>
        <v>예</v>
      </c>
      <c r="E36" s="4" t="s">
        <v>18</v>
      </c>
      <c r="F36" s="4" t="s">
        <v>22</v>
      </c>
      <c r="G36" s="4" t="s">
        <v>20</v>
      </c>
      <c r="H36" s="4" t="str">
        <f t="shared" si="1"/>
        <v>123-○●-6791</v>
      </c>
      <c r="I36" s="3">
        <v>2638488</v>
      </c>
      <c r="J36" s="8" t="str">
        <f>LEFT(E36,2)&amp;"("&amp;COUNTIF($E$4:E36,E36)&amp;")"</f>
        <v>신용(10)</v>
      </c>
    </row>
    <row r="37" spans="2:10">
      <c r="B37" s="4" t="s">
        <v>34</v>
      </c>
      <c r="C37" s="4" t="s">
        <v>35</v>
      </c>
      <c r="D37" s="4" t="str">
        <f t="shared" si="0"/>
        <v>예</v>
      </c>
      <c r="E37" s="4" t="s">
        <v>18</v>
      </c>
      <c r="F37" s="4" t="s">
        <v>22</v>
      </c>
      <c r="G37" s="4" t="s">
        <v>36</v>
      </c>
      <c r="H37" s="4" t="str">
        <f t="shared" si="1"/>
        <v>123-○●-6790</v>
      </c>
      <c r="I37" s="3">
        <v>10725504</v>
      </c>
      <c r="J37" s="8" t="str">
        <f>LEFT(E37,2)&amp;"("&amp;COUNTIF($E$4:E37,E37)&amp;")"</f>
        <v>신용(11)</v>
      </c>
    </row>
    <row r="38" spans="2:10">
      <c r="B38" s="4" t="s">
        <v>34</v>
      </c>
      <c r="C38" s="4" t="s">
        <v>35</v>
      </c>
      <c r="D38" s="4" t="str">
        <f t="shared" si="0"/>
        <v>예</v>
      </c>
      <c r="E38" s="4" t="s">
        <v>18</v>
      </c>
      <c r="F38" s="4" t="s">
        <v>22</v>
      </c>
      <c r="G38" s="4" t="s">
        <v>36</v>
      </c>
      <c r="H38" s="4" t="str">
        <f t="shared" si="1"/>
        <v>123-○●-6790</v>
      </c>
      <c r="I38" s="3">
        <v>12127516</v>
      </c>
      <c r="J38" s="8" t="str">
        <f>LEFT(E38,2)&amp;"("&amp;COUNTIF($E$4:E38,E38)&amp;")"</f>
        <v>신용(12)</v>
      </c>
    </row>
    <row r="39" spans="2:10">
      <c r="B39" s="4" t="s">
        <v>34</v>
      </c>
      <c r="C39" s="4" t="s">
        <v>35</v>
      </c>
      <c r="D39" s="4" t="str">
        <f t="shared" si="0"/>
        <v>예</v>
      </c>
      <c r="E39" s="4" t="s">
        <v>18</v>
      </c>
      <c r="F39" s="4" t="s">
        <v>24</v>
      </c>
      <c r="G39" s="4" t="s">
        <v>36</v>
      </c>
      <c r="H39" s="4" t="str">
        <f t="shared" si="1"/>
        <v>123-○●-6790</v>
      </c>
      <c r="I39" s="3">
        <v>8000</v>
      </c>
      <c r="J39" s="8" t="str">
        <f>LEFT(E39,2)&amp;"("&amp;COUNTIF($E$4:E39,E39)&amp;")"</f>
        <v>신용(13)</v>
      </c>
    </row>
    <row r="40" spans="2:10">
      <c r="B40" s="4" t="s">
        <v>34</v>
      </c>
      <c r="C40" s="4" t="s">
        <v>35</v>
      </c>
      <c r="D40" s="4" t="str">
        <f t="shared" si="0"/>
        <v>예</v>
      </c>
      <c r="E40" s="4" t="s">
        <v>18</v>
      </c>
      <c r="F40" s="4" t="s">
        <v>24</v>
      </c>
      <c r="G40" s="4" t="s">
        <v>36</v>
      </c>
      <c r="H40" s="4" t="str">
        <f t="shared" si="1"/>
        <v>123-○●-6790</v>
      </c>
      <c r="I40" s="3">
        <v>60100</v>
      </c>
      <c r="J40" s="8" t="str">
        <f>LEFT(E40,2)&amp;"("&amp;COUNTIF($E$4:E40,E40)&amp;")"</f>
        <v>신용(14)</v>
      </c>
    </row>
    <row r="41" spans="2:10">
      <c r="B41" s="4" t="s">
        <v>34</v>
      </c>
      <c r="C41" s="4" t="s">
        <v>35</v>
      </c>
      <c r="D41" s="4" t="str">
        <f t="shared" si="0"/>
        <v>예</v>
      </c>
      <c r="E41" s="4" t="s">
        <v>16</v>
      </c>
      <c r="F41" s="4" t="s">
        <v>17</v>
      </c>
      <c r="G41" s="4" t="s">
        <v>37</v>
      </c>
      <c r="H41" s="4" t="str">
        <f t="shared" si="1"/>
        <v>123-○●-6793</v>
      </c>
      <c r="I41" s="3">
        <v>59400</v>
      </c>
      <c r="J41" s="8" t="str">
        <f>LEFT(E41,2)&amp;"("&amp;COUNTIF($E$4:E41,E41)&amp;")"</f>
        <v>일반(10)</v>
      </c>
    </row>
    <row r="42" spans="2:10">
      <c r="B42" s="4" t="s">
        <v>34</v>
      </c>
      <c r="C42" s="4" t="s">
        <v>35</v>
      </c>
      <c r="D42" s="4" t="str">
        <f t="shared" si="0"/>
        <v>예</v>
      </c>
      <c r="E42" s="4" t="s">
        <v>16</v>
      </c>
      <c r="F42" s="4" t="s">
        <v>17</v>
      </c>
      <c r="G42" s="4" t="s">
        <v>37</v>
      </c>
      <c r="H42" s="4" t="str">
        <f t="shared" si="1"/>
        <v>123-○●-6793</v>
      </c>
      <c r="I42" s="3">
        <v>103400</v>
      </c>
      <c r="J42" s="8" t="str">
        <f>LEFT(E42,2)&amp;"("&amp;COUNTIF($E$4:E42,E42)&amp;")"</f>
        <v>일반(11)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R50"/>
  <sheetViews>
    <sheetView tabSelected="1" workbookViewId="0">
      <selection activeCell="J1" sqref="J1"/>
    </sheetView>
  </sheetViews>
  <sheetFormatPr defaultRowHeight="16.899999999999999"/>
  <cols>
    <col min="1" max="1" width="2.5625" customWidth="1"/>
    <col min="2" max="2" width="8.25" bestFit="1" customWidth="1"/>
    <col min="3" max="3" width="22.875" bestFit="1" customWidth="1"/>
    <col min="5" max="6" width="12.3125" customWidth="1"/>
    <col min="9" max="9" width="20.125" customWidth="1"/>
    <col min="10" max="10" width="3.5625" customWidth="1"/>
    <col min="11" max="11" width="22.875" style="37" bestFit="1" customWidth="1"/>
    <col min="12" max="12" width="10.5625" bestFit="1" customWidth="1"/>
    <col min="13" max="13" width="3.5625" customWidth="1"/>
    <col min="15" max="18" width="6.75" customWidth="1"/>
  </cols>
  <sheetData>
    <row r="2" spans="2:18">
      <c r="B2" t="s">
        <v>117</v>
      </c>
      <c r="K2" s="37" t="s">
        <v>118</v>
      </c>
      <c r="N2" t="s">
        <v>120</v>
      </c>
    </row>
    <row r="3" spans="2:18">
      <c r="B3" s="25" t="s">
        <v>110</v>
      </c>
      <c r="C3" s="26" t="s">
        <v>47</v>
      </c>
      <c r="D3" s="26" t="s">
        <v>48</v>
      </c>
      <c r="E3" s="25" t="s">
        <v>119</v>
      </c>
      <c r="F3" s="26" t="s">
        <v>49</v>
      </c>
      <c r="G3" s="26" t="s">
        <v>50</v>
      </c>
      <c r="H3" s="26" t="s">
        <v>51</v>
      </c>
      <c r="I3" s="25" t="s">
        <v>126</v>
      </c>
      <c r="K3" s="26" t="s">
        <v>127</v>
      </c>
      <c r="L3" s="26" t="s">
        <v>111</v>
      </c>
      <c r="N3" s="26" t="s">
        <v>129</v>
      </c>
      <c r="O3" s="26" t="s">
        <v>53</v>
      </c>
      <c r="P3" s="26" t="s">
        <v>54</v>
      </c>
      <c r="Q3" s="26" t="s">
        <v>55</v>
      </c>
      <c r="R3" s="26" t="s">
        <v>56</v>
      </c>
    </row>
    <row r="4" spans="2:18">
      <c r="B4" s="38" t="str">
        <f>ROW()-3 &amp; "-" &amp; VLOOKUP(C4,$K$4:$L$8,2,0) &amp; "(" &amp; HLOOKUP(D4,$O$3:$R$4,2,0) &amp; ")"</f>
        <v>1-E(S)</v>
      </c>
      <c r="C4" s="4" t="s">
        <v>58</v>
      </c>
      <c r="D4" s="4" t="s">
        <v>53</v>
      </c>
      <c r="E4" s="6" t="str">
        <f>TEXT(EDATE(F4,-2),"YY/MM/DD(AAA)")</f>
        <v>20/11/04(수)</v>
      </c>
      <c r="F4" s="6">
        <v>44200</v>
      </c>
      <c r="G4" s="7">
        <v>12</v>
      </c>
      <c r="H4" s="7">
        <v>8</v>
      </c>
      <c r="I4" s="40" t="str">
        <f>IFERROR(REPT("♠",QUOTIENT(G4/H4,10%)) &amp; REPT("♤",10-QUOTIENT(G4/H4,10%)),"초과")</f>
        <v>초과</v>
      </c>
      <c r="K4" s="35" t="s">
        <v>58</v>
      </c>
      <c r="L4" s="4" t="s">
        <v>112</v>
      </c>
      <c r="N4" s="41" t="s">
        <v>130</v>
      </c>
      <c r="O4" s="4" t="s">
        <v>121</v>
      </c>
      <c r="P4" s="4" t="s">
        <v>122</v>
      </c>
      <c r="Q4" s="4" t="s">
        <v>123</v>
      </c>
      <c r="R4" s="4" t="s">
        <v>124</v>
      </c>
    </row>
    <row r="5" spans="2:18">
      <c r="B5" s="38" t="str">
        <f t="shared" ref="B5:B40" si="0">ROW()-3 &amp; "-" &amp; VLOOKUP(C5,$K$4:$L$8,2,0) &amp; "(" &amp; HLOOKUP(D5,$O$3:$R$4,2,0) &amp; ")"</f>
        <v>2-P(S)</v>
      </c>
      <c r="C5" s="4" t="s">
        <v>60</v>
      </c>
      <c r="D5" s="4" t="s">
        <v>53</v>
      </c>
      <c r="E5" s="6" t="str">
        <f t="shared" ref="E5:E40" si="1">TEXT(EDATE(F5,-2),"YY/MM/DD(AAA)")</f>
        <v>20/11/04(수)</v>
      </c>
      <c r="F5" s="6">
        <v>44200</v>
      </c>
      <c r="G5" s="7">
        <v>4</v>
      </c>
      <c r="H5" s="7">
        <v>10</v>
      </c>
      <c r="I5" s="40" t="str">
        <f t="shared" ref="I5:I40" si="2">IFERROR(REPT("♠",QUOTIENT(G5/H5,10%)) &amp; REPT("♤",10-QUOTIENT(G5/H5,10%)),"초과")</f>
        <v>♠♠♠♠♤♤♤♤♤♤</v>
      </c>
      <c r="K5" s="35" t="s">
        <v>60</v>
      </c>
      <c r="L5" s="4" t="s">
        <v>113</v>
      </c>
    </row>
    <row r="6" spans="2:18">
      <c r="B6" s="38" t="str">
        <f t="shared" si="0"/>
        <v>3-P(B)</v>
      </c>
      <c r="C6" s="4" t="s">
        <v>60</v>
      </c>
      <c r="D6" s="4" t="s">
        <v>54</v>
      </c>
      <c r="E6" s="6" t="str">
        <f t="shared" si="1"/>
        <v>20/11/11(수)</v>
      </c>
      <c r="F6" s="6">
        <v>44207</v>
      </c>
      <c r="G6" s="7">
        <v>17</v>
      </c>
      <c r="H6" s="7">
        <v>15</v>
      </c>
      <c r="I6" s="40" t="str">
        <f t="shared" si="2"/>
        <v>초과</v>
      </c>
      <c r="K6" s="35" t="s">
        <v>59</v>
      </c>
      <c r="L6" s="4" t="s">
        <v>114</v>
      </c>
    </row>
    <row r="7" spans="2:18">
      <c r="B7" s="38" t="str">
        <f t="shared" si="0"/>
        <v>4-H(K)</v>
      </c>
      <c r="C7" s="4" t="s">
        <v>59</v>
      </c>
      <c r="D7" s="4" t="s">
        <v>55</v>
      </c>
      <c r="E7" s="6" t="str">
        <f t="shared" si="1"/>
        <v>20/11/21(토)</v>
      </c>
      <c r="F7" s="6">
        <v>44217</v>
      </c>
      <c r="G7" s="7">
        <v>5</v>
      </c>
      <c r="H7" s="7">
        <v>12</v>
      </c>
      <c r="I7" s="40" t="str">
        <f t="shared" si="2"/>
        <v>♠♠♠♠♤♤♤♤♤♤</v>
      </c>
      <c r="K7" s="35" t="s">
        <v>52</v>
      </c>
      <c r="L7" s="4" t="s">
        <v>116</v>
      </c>
    </row>
    <row r="8" spans="2:18">
      <c r="B8" s="38" t="str">
        <f t="shared" si="0"/>
        <v>5-F(S)</v>
      </c>
      <c r="C8" s="4" t="s">
        <v>52</v>
      </c>
      <c r="D8" s="4" t="s">
        <v>53</v>
      </c>
      <c r="E8" s="6" t="str">
        <f t="shared" si="1"/>
        <v>20/12/09(수)</v>
      </c>
      <c r="F8" s="6">
        <v>44236</v>
      </c>
      <c r="G8" s="7">
        <v>12</v>
      </c>
      <c r="H8" s="7">
        <v>10</v>
      </c>
      <c r="I8" s="40" t="str">
        <f t="shared" si="2"/>
        <v>초과</v>
      </c>
      <c r="K8" s="35" t="s">
        <v>57</v>
      </c>
      <c r="L8" s="4" t="s">
        <v>115</v>
      </c>
    </row>
    <row r="9" spans="2:18">
      <c r="B9" s="38" t="str">
        <f t="shared" si="0"/>
        <v>6-F(S)</v>
      </c>
      <c r="C9" s="4" t="s">
        <v>52</v>
      </c>
      <c r="D9" s="4" t="s">
        <v>53</v>
      </c>
      <c r="E9" s="6" t="str">
        <f t="shared" si="1"/>
        <v>20/12/11(금)</v>
      </c>
      <c r="F9" s="6">
        <v>44238</v>
      </c>
      <c r="G9" s="7">
        <v>13</v>
      </c>
      <c r="H9" s="7">
        <v>15</v>
      </c>
      <c r="I9" s="40" t="str">
        <f t="shared" si="2"/>
        <v>♠♠♠♠♠♠♠♠♤♤</v>
      </c>
    </row>
    <row r="10" spans="2:18">
      <c r="B10" s="38" t="str">
        <f t="shared" si="0"/>
        <v>7-E(D)</v>
      </c>
      <c r="C10" s="4" t="s">
        <v>58</v>
      </c>
      <c r="D10" s="4" t="s">
        <v>56</v>
      </c>
      <c r="E10" s="6" t="str">
        <f t="shared" si="1"/>
        <v>20/12/11(금)</v>
      </c>
      <c r="F10" s="6">
        <v>44238</v>
      </c>
      <c r="G10" s="7">
        <v>20</v>
      </c>
      <c r="H10" s="7">
        <v>12</v>
      </c>
      <c r="I10" s="40" t="str">
        <f t="shared" si="2"/>
        <v>초과</v>
      </c>
      <c r="K10" s="37" t="s">
        <v>125</v>
      </c>
    </row>
    <row r="11" spans="2:18">
      <c r="B11" s="38" t="str">
        <f t="shared" si="0"/>
        <v>8-M(D)</v>
      </c>
      <c r="C11" s="4" t="s">
        <v>57</v>
      </c>
      <c r="D11" s="4" t="s">
        <v>56</v>
      </c>
      <c r="E11" s="6" t="str">
        <f t="shared" si="1"/>
        <v>21/01/15(금)</v>
      </c>
      <c r="F11" s="6">
        <v>44270</v>
      </c>
      <c r="G11" s="7">
        <v>10</v>
      </c>
      <c r="H11" s="7">
        <v>14</v>
      </c>
      <c r="I11" s="40" t="str">
        <f t="shared" si="2"/>
        <v>♠♠♠♠♠♠♠♤♤♤</v>
      </c>
      <c r="K11" s="26" t="s">
        <v>128</v>
      </c>
      <c r="L11" s="25" t="s">
        <v>109</v>
      </c>
    </row>
    <row r="12" spans="2:18">
      <c r="B12" s="38" t="str">
        <f t="shared" si="0"/>
        <v>9-F(B)</v>
      </c>
      <c r="C12" s="4" t="s">
        <v>52</v>
      </c>
      <c r="D12" s="4" t="s">
        <v>54</v>
      </c>
      <c r="E12" s="6" t="str">
        <f t="shared" si="1"/>
        <v>21/01/16(토)</v>
      </c>
      <c r="F12" s="6">
        <v>44271</v>
      </c>
      <c r="G12" s="7">
        <v>6</v>
      </c>
      <c r="H12" s="7">
        <v>15</v>
      </c>
      <c r="I12" s="40" t="str">
        <f t="shared" si="2"/>
        <v>♠♠♠♠♤♤♤♤♤♤</v>
      </c>
      <c r="K12" s="35" t="s">
        <v>58</v>
      </c>
      <c r="L12" s="4" t="str">
        <f>TEXT(SUMIF($C$4:$C$40,K12,$G$4:$G$40) / SUM($G$4:$G$40),"0.00%")</f>
        <v>25.16%</v>
      </c>
    </row>
    <row r="13" spans="2:18">
      <c r="B13" s="38" t="str">
        <f t="shared" si="0"/>
        <v>10-H(K)</v>
      </c>
      <c r="C13" s="4" t="s">
        <v>59</v>
      </c>
      <c r="D13" s="4" t="s">
        <v>55</v>
      </c>
      <c r="E13" s="6" t="str">
        <f t="shared" si="1"/>
        <v>21/01/21(목)</v>
      </c>
      <c r="F13" s="6">
        <v>44276</v>
      </c>
      <c r="G13" s="7">
        <v>5</v>
      </c>
      <c r="H13" s="7">
        <v>12</v>
      </c>
      <c r="I13" s="40" t="str">
        <f t="shared" si="2"/>
        <v>♠♠♠♠♤♤♤♤♤♤</v>
      </c>
      <c r="K13" s="35" t="s">
        <v>60</v>
      </c>
      <c r="L13" s="4" t="str">
        <f t="shared" ref="L13:L16" si="3">TEXT(SUMIF($C$4:$C$40,K13,$G$4:$G$40) / SUM($G$4:$G$40),"0.00%")</f>
        <v>22.01%</v>
      </c>
    </row>
    <row r="14" spans="2:18">
      <c r="B14" s="38" t="str">
        <f t="shared" si="0"/>
        <v>11-M(D)</v>
      </c>
      <c r="C14" s="4" t="s">
        <v>57</v>
      </c>
      <c r="D14" s="4" t="s">
        <v>56</v>
      </c>
      <c r="E14" s="6" t="str">
        <f t="shared" si="1"/>
        <v>21/02/21(일)</v>
      </c>
      <c r="F14" s="6">
        <v>44307</v>
      </c>
      <c r="G14" s="7">
        <v>12</v>
      </c>
      <c r="H14" s="7">
        <v>14</v>
      </c>
      <c r="I14" s="40" t="str">
        <f t="shared" si="2"/>
        <v>♠♠♠♠♠♠♠♠♤♤</v>
      </c>
      <c r="K14" s="35" t="s">
        <v>59</v>
      </c>
      <c r="L14" s="4" t="str">
        <f t="shared" si="3"/>
        <v>10.27%</v>
      </c>
    </row>
    <row r="15" spans="2:18">
      <c r="B15" s="38" t="str">
        <f t="shared" si="0"/>
        <v>12-E(S)</v>
      </c>
      <c r="C15" s="4" t="s">
        <v>58</v>
      </c>
      <c r="D15" s="4" t="s">
        <v>53</v>
      </c>
      <c r="E15" s="6" t="str">
        <f t="shared" si="1"/>
        <v>21/02/21(일)</v>
      </c>
      <c r="F15" s="6">
        <v>44307</v>
      </c>
      <c r="G15" s="7">
        <v>7</v>
      </c>
      <c r="H15" s="7">
        <v>12</v>
      </c>
      <c r="I15" s="40" t="str">
        <f t="shared" si="2"/>
        <v>♠♠♠♠♠♤♤♤♤♤</v>
      </c>
      <c r="K15" s="35" t="s">
        <v>52</v>
      </c>
      <c r="L15" s="4" t="str">
        <f t="shared" si="3"/>
        <v>23.90%</v>
      </c>
    </row>
    <row r="16" spans="2:18">
      <c r="B16" s="38" t="str">
        <f t="shared" si="0"/>
        <v>13-P(B)</v>
      </c>
      <c r="C16" s="4" t="s">
        <v>60</v>
      </c>
      <c r="D16" s="4" t="s">
        <v>54</v>
      </c>
      <c r="E16" s="6" t="str">
        <f t="shared" si="1"/>
        <v>21/02/28(일)</v>
      </c>
      <c r="F16" s="6">
        <v>44315</v>
      </c>
      <c r="G16" s="7">
        <v>20</v>
      </c>
      <c r="H16" s="7">
        <v>15</v>
      </c>
      <c r="I16" s="40" t="str">
        <f t="shared" si="2"/>
        <v>초과</v>
      </c>
      <c r="K16" s="35" t="s">
        <v>57</v>
      </c>
      <c r="L16" s="4" t="str">
        <f t="shared" si="3"/>
        <v>18.66%</v>
      </c>
    </row>
    <row r="17" spans="2:11">
      <c r="B17" s="38" t="str">
        <f t="shared" si="0"/>
        <v>14-H(K)</v>
      </c>
      <c r="C17" s="4" t="s">
        <v>59</v>
      </c>
      <c r="D17" s="4" t="s">
        <v>55</v>
      </c>
      <c r="E17" s="6" t="str">
        <f t="shared" si="1"/>
        <v>21/03/06(토)</v>
      </c>
      <c r="F17" s="6">
        <v>44322</v>
      </c>
      <c r="G17" s="7">
        <v>30</v>
      </c>
      <c r="H17" s="7">
        <v>15</v>
      </c>
      <c r="I17" s="40" t="str">
        <f t="shared" si="2"/>
        <v>초과</v>
      </c>
      <c r="K17"/>
    </row>
    <row r="18" spans="2:11">
      <c r="B18" s="38" t="str">
        <f t="shared" si="0"/>
        <v>15-M(B)</v>
      </c>
      <c r="C18" s="4" t="s">
        <v>57</v>
      </c>
      <c r="D18" s="4" t="s">
        <v>54</v>
      </c>
      <c r="E18" s="6" t="str">
        <f t="shared" si="1"/>
        <v>21/03/15(월)</v>
      </c>
      <c r="F18" s="6">
        <v>44331</v>
      </c>
      <c r="G18" s="7">
        <v>10</v>
      </c>
      <c r="H18" s="7">
        <v>12</v>
      </c>
      <c r="I18" s="40" t="str">
        <f t="shared" si="2"/>
        <v>♠♠♠♠♠♠♠♠♤♤</v>
      </c>
      <c r="K18"/>
    </row>
    <row r="19" spans="2:11">
      <c r="B19" s="38" t="str">
        <f t="shared" si="0"/>
        <v>16-F(K)</v>
      </c>
      <c r="C19" s="4" t="s">
        <v>52</v>
      </c>
      <c r="D19" s="4" t="s">
        <v>55</v>
      </c>
      <c r="E19" s="6" t="str">
        <f t="shared" si="1"/>
        <v>21/03/16(화)</v>
      </c>
      <c r="F19" s="6">
        <v>44332</v>
      </c>
      <c r="G19" s="7">
        <v>17</v>
      </c>
      <c r="H19" s="7">
        <v>15</v>
      </c>
      <c r="I19" s="40" t="str">
        <f t="shared" si="2"/>
        <v>초과</v>
      </c>
      <c r="K19"/>
    </row>
    <row r="20" spans="2:11">
      <c r="B20" s="38" t="str">
        <f t="shared" si="0"/>
        <v>17-P(D)</v>
      </c>
      <c r="C20" s="4" t="s">
        <v>60</v>
      </c>
      <c r="D20" s="4" t="s">
        <v>56</v>
      </c>
      <c r="E20" s="6" t="str">
        <f t="shared" si="1"/>
        <v>21/03/29(월)</v>
      </c>
      <c r="F20" s="6">
        <v>44345</v>
      </c>
      <c r="G20" s="7">
        <v>4</v>
      </c>
      <c r="H20" s="7">
        <v>12</v>
      </c>
      <c r="I20" s="40" t="str">
        <f t="shared" si="2"/>
        <v>♠♠♠♤♤♤♤♤♤♤</v>
      </c>
      <c r="K20"/>
    </row>
    <row r="21" spans="2:11">
      <c r="B21" s="38" t="str">
        <f t="shared" si="0"/>
        <v>18-E(S)</v>
      </c>
      <c r="C21" s="4" t="s">
        <v>58</v>
      </c>
      <c r="D21" s="4" t="s">
        <v>53</v>
      </c>
      <c r="E21" s="6" t="str">
        <f t="shared" si="1"/>
        <v>21/04/04(일)</v>
      </c>
      <c r="F21" s="6">
        <v>44351</v>
      </c>
      <c r="G21" s="7">
        <v>21</v>
      </c>
      <c r="H21" s="7">
        <v>14</v>
      </c>
      <c r="I21" s="40" t="str">
        <f t="shared" si="2"/>
        <v>초과</v>
      </c>
      <c r="K21"/>
    </row>
    <row r="22" spans="2:11">
      <c r="B22" s="38" t="str">
        <f t="shared" si="0"/>
        <v>19-P(S)</v>
      </c>
      <c r="C22" s="4" t="s">
        <v>60</v>
      </c>
      <c r="D22" s="4" t="s">
        <v>53</v>
      </c>
      <c r="E22" s="6" t="str">
        <f t="shared" si="1"/>
        <v>21/04/08(목)</v>
      </c>
      <c r="F22" s="6">
        <v>44355</v>
      </c>
      <c r="G22" s="7">
        <v>19</v>
      </c>
      <c r="H22" s="7">
        <v>14</v>
      </c>
      <c r="I22" s="40" t="str">
        <f t="shared" si="2"/>
        <v>초과</v>
      </c>
      <c r="K22"/>
    </row>
    <row r="23" spans="2:11">
      <c r="B23" s="38" t="str">
        <f t="shared" si="0"/>
        <v>20-P(B)</v>
      </c>
      <c r="C23" s="4" t="s">
        <v>60</v>
      </c>
      <c r="D23" s="4" t="s">
        <v>54</v>
      </c>
      <c r="E23" s="6" t="str">
        <f t="shared" si="1"/>
        <v>21/04/29(목)</v>
      </c>
      <c r="F23" s="6">
        <v>44376</v>
      </c>
      <c r="G23" s="7">
        <v>20</v>
      </c>
      <c r="H23" s="7">
        <v>12</v>
      </c>
      <c r="I23" s="40" t="str">
        <f t="shared" si="2"/>
        <v>초과</v>
      </c>
      <c r="K23"/>
    </row>
    <row r="24" spans="2:11">
      <c r="B24" s="38" t="str">
        <f t="shared" si="0"/>
        <v>21-P(S)</v>
      </c>
      <c r="C24" s="4" t="s">
        <v>60</v>
      </c>
      <c r="D24" s="4" t="s">
        <v>53</v>
      </c>
      <c r="E24" s="6" t="str">
        <f t="shared" si="1"/>
        <v>21/05/08(토)</v>
      </c>
      <c r="F24" s="6">
        <v>44385</v>
      </c>
      <c r="G24" s="7">
        <v>5</v>
      </c>
      <c r="H24" s="7">
        <v>13</v>
      </c>
      <c r="I24" s="40" t="str">
        <f t="shared" si="2"/>
        <v>♠♠♠♤♤♤♤♤♤♤</v>
      </c>
      <c r="K24"/>
    </row>
    <row r="25" spans="2:11">
      <c r="B25" s="38" t="str">
        <f t="shared" si="0"/>
        <v>22-M(D)</v>
      </c>
      <c r="C25" s="4" t="s">
        <v>57</v>
      </c>
      <c r="D25" s="4" t="s">
        <v>56</v>
      </c>
      <c r="E25" s="6" t="str">
        <f t="shared" si="1"/>
        <v>21/05/11(화)</v>
      </c>
      <c r="F25" s="6">
        <v>44388</v>
      </c>
      <c r="G25" s="7">
        <v>7</v>
      </c>
      <c r="H25" s="7">
        <v>15</v>
      </c>
      <c r="I25" s="40" t="str">
        <f t="shared" si="2"/>
        <v>♠♠♠♠♤♤♤♤♤♤</v>
      </c>
      <c r="K25"/>
    </row>
    <row r="26" spans="2:11">
      <c r="B26" s="38" t="str">
        <f t="shared" si="0"/>
        <v>23-M(D)</v>
      </c>
      <c r="C26" s="4" t="s">
        <v>57</v>
      </c>
      <c r="D26" s="4" t="s">
        <v>56</v>
      </c>
      <c r="E26" s="6" t="str">
        <f t="shared" si="1"/>
        <v>21/05/15(토)</v>
      </c>
      <c r="F26" s="6">
        <v>44392</v>
      </c>
      <c r="G26" s="7">
        <v>22</v>
      </c>
      <c r="H26" s="7">
        <v>12</v>
      </c>
      <c r="I26" s="40" t="str">
        <f t="shared" si="2"/>
        <v>초과</v>
      </c>
      <c r="K26"/>
    </row>
    <row r="27" spans="2:11">
      <c r="B27" s="38" t="str">
        <f t="shared" si="0"/>
        <v>24-E(S)</v>
      </c>
      <c r="C27" s="4" t="s">
        <v>58</v>
      </c>
      <c r="D27" s="4" t="s">
        <v>53</v>
      </c>
      <c r="E27" s="6" t="str">
        <f t="shared" si="1"/>
        <v>21/06/15(화)</v>
      </c>
      <c r="F27" s="6">
        <v>44423</v>
      </c>
      <c r="G27" s="7">
        <v>40</v>
      </c>
      <c r="H27" s="7">
        <v>11</v>
      </c>
      <c r="I27" s="40" t="str">
        <f t="shared" si="2"/>
        <v>초과</v>
      </c>
      <c r="K27"/>
    </row>
    <row r="28" spans="2:11">
      <c r="B28" s="38" t="str">
        <f t="shared" si="0"/>
        <v>25-F(D)</v>
      </c>
      <c r="C28" s="4" t="s">
        <v>52</v>
      </c>
      <c r="D28" s="4" t="s">
        <v>56</v>
      </c>
      <c r="E28" s="6" t="str">
        <f t="shared" si="1"/>
        <v>21/06/16(수)</v>
      </c>
      <c r="F28" s="6">
        <v>44424</v>
      </c>
      <c r="G28" s="7">
        <v>35</v>
      </c>
      <c r="H28" s="7">
        <v>15</v>
      </c>
      <c r="I28" s="40" t="str">
        <f t="shared" si="2"/>
        <v>초과</v>
      </c>
      <c r="K28"/>
    </row>
    <row r="29" spans="2:11">
      <c r="B29" s="38" t="str">
        <f t="shared" si="0"/>
        <v>26-P(B)</v>
      </c>
      <c r="C29" s="4" t="s">
        <v>60</v>
      </c>
      <c r="D29" s="4" t="s">
        <v>54</v>
      </c>
      <c r="E29" s="6" t="str">
        <f t="shared" si="1"/>
        <v>21/06/16(수)</v>
      </c>
      <c r="F29" s="6">
        <v>44424</v>
      </c>
      <c r="G29" s="7">
        <v>2</v>
      </c>
      <c r="H29" s="7">
        <v>13</v>
      </c>
      <c r="I29" s="40" t="str">
        <f t="shared" si="2"/>
        <v>♠♤♤♤♤♤♤♤♤♤</v>
      </c>
      <c r="K29"/>
    </row>
    <row r="30" spans="2:11">
      <c r="B30" s="38" t="str">
        <f t="shared" si="0"/>
        <v>27-M(S)</v>
      </c>
      <c r="C30" s="4" t="s">
        <v>57</v>
      </c>
      <c r="D30" s="4" t="s">
        <v>53</v>
      </c>
      <c r="E30" s="6" t="str">
        <f t="shared" si="1"/>
        <v>21/07/15(목)</v>
      </c>
      <c r="F30" s="6">
        <v>44454</v>
      </c>
      <c r="G30" s="7">
        <v>12</v>
      </c>
      <c r="H30" s="7">
        <v>10</v>
      </c>
      <c r="I30" s="40" t="str">
        <f t="shared" si="2"/>
        <v>초과</v>
      </c>
      <c r="K30"/>
    </row>
    <row r="31" spans="2:11">
      <c r="B31" s="38" t="str">
        <f t="shared" si="0"/>
        <v>28-M(D)</v>
      </c>
      <c r="C31" s="4" t="s">
        <v>57</v>
      </c>
      <c r="D31" s="4" t="s">
        <v>56</v>
      </c>
      <c r="E31" s="6" t="str">
        <f t="shared" si="1"/>
        <v>21/07/16(금)</v>
      </c>
      <c r="F31" s="6">
        <v>44455</v>
      </c>
      <c r="G31" s="7">
        <v>3</v>
      </c>
      <c r="H31" s="7">
        <v>11</v>
      </c>
      <c r="I31" s="40" t="str">
        <f t="shared" si="2"/>
        <v>♠♠♤♤♤♤♤♤♤♤</v>
      </c>
      <c r="K31"/>
    </row>
    <row r="32" spans="2:11">
      <c r="B32" s="38" t="str">
        <f t="shared" si="0"/>
        <v>29-F(D)</v>
      </c>
      <c r="C32" s="4" t="s">
        <v>52</v>
      </c>
      <c r="D32" s="4" t="s">
        <v>56</v>
      </c>
      <c r="E32" s="6" t="str">
        <f t="shared" si="1"/>
        <v>21/07/21(수)</v>
      </c>
      <c r="F32" s="6">
        <v>44460</v>
      </c>
      <c r="G32" s="7">
        <v>20</v>
      </c>
      <c r="H32" s="7">
        <v>14</v>
      </c>
      <c r="I32" s="40" t="str">
        <f t="shared" si="2"/>
        <v>초과</v>
      </c>
      <c r="K32"/>
    </row>
    <row r="33" spans="2:11">
      <c r="B33" s="38" t="str">
        <f t="shared" si="0"/>
        <v>30-H(K)</v>
      </c>
      <c r="C33" s="4" t="s">
        <v>59</v>
      </c>
      <c r="D33" s="4" t="s">
        <v>55</v>
      </c>
      <c r="E33" s="6" t="str">
        <f t="shared" si="1"/>
        <v>21/08/04(수)</v>
      </c>
      <c r="F33" s="6">
        <v>44473</v>
      </c>
      <c r="G33" s="7">
        <v>4</v>
      </c>
      <c r="H33" s="7">
        <v>11</v>
      </c>
      <c r="I33" s="40" t="str">
        <f t="shared" si="2"/>
        <v>♠♠♠♤♤♤♤♤♤♤</v>
      </c>
      <c r="K33"/>
    </row>
    <row r="34" spans="2:11">
      <c r="B34" s="38" t="str">
        <f t="shared" si="0"/>
        <v>31-F(S)</v>
      </c>
      <c r="C34" s="4" t="s">
        <v>52</v>
      </c>
      <c r="D34" s="4" t="s">
        <v>53</v>
      </c>
      <c r="E34" s="6" t="str">
        <f t="shared" si="1"/>
        <v>21/08/21(토)</v>
      </c>
      <c r="F34" s="6">
        <v>44490</v>
      </c>
      <c r="G34" s="7">
        <v>5</v>
      </c>
      <c r="H34" s="7">
        <v>15</v>
      </c>
      <c r="I34" s="40" t="str">
        <f t="shared" si="2"/>
        <v>♠♠♠♤♤♤♤♤♤♤</v>
      </c>
      <c r="K34"/>
    </row>
    <row r="35" spans="2:11">
      <c r="B35" s="38" t="str">
        <f t="shared" si="0"/>
        <v>32-F(S)</v>
      </c>
      <c r="C35" s="4" t="s">
        <v>52</v>
      </c>
      <c r="D35" s="4" t="s">
        <v>53</v>
      </c>
      <c r="E35" s="6" t="str">
        <f t="shared" si="1"/>
        <v>21/08/22(일)</v>
      </c>
      <c r="F35" s="6">
        <v>44491</v>
      </c>
      <c r="G35" s="7">
        <v>6</v>
      </c>
      <c r="H35" s="7">
        <v>10</v>
      </c>
      <c r="I35" s="40" t="str">
        <f t="shared" si="2"/>
        <v>♠♠♠♠♠♤♤♤♤♤</v>
      </c>
      <c r="K35"/>
    </row>
    <row r="36" spans="2:11">
      <c r="B36" s="38" t="str">
        <f t="shared" si="0"/>
        <v>33-E(S)</v>
      </c>
      <c r="C36" s="4" t="s">
        <v>58</v>
      </c>
      <c r="D36" s="4" t="s">
        <v>53</v>
      </c>
      <c r="E36" s="6" t="str">
        <f t="shared" si="1"/>
        <v>21/09/04(토)</v>
      </c>
      <c r="F36" s="6">
        <v>44504</v>
      </c>
      <c r="G36" s="7">
        <v>11</v>
      </c>
      <c r="H36" s="7">
        <v>11</v>
      </c>
      <c r="I36" s="40" t="str">
        <f t="shared" si="2"/>
        <v>♠♠♠♠♠♠♠♠♠♠</v>
      </c>
      <c r="K36"/>
    </row>
    <row r="37" spans="2:11">
      <c r="B37" s="38" t="str">
        <f t="shared" si="0"/>
        <v>34-H(K)</v>
      </c>
      <c r="C37" s="4" t="s">
        <v>59</v>
      </c>
      <c r="D37" s="4" t="s">
        <v>55</v>
      </c>
      <c r="E37" s="6" t="str">
        <f t="shared" si="1"/>
        <v>21/09/11(토)</v>
      </c>
      <c r="F37" s="6">
        <v>44511</v>
      </c>
      <c r="G37" s="7">
        <v>5</v>
      </c>
      <c r="H37" s="7">
        <v>13</v>
      </c>
      <c r="I37" s="40" t="str">
        <f t="shared" si="2"/>
        <v>♠♠♠♤♤♤♤♤♤♤</v>
      </c>
      <c r="K37"/>
    </row>
    <row r="38" spans="2:11">
      <c r="B38" s="38" t="str">
        <f t="shared" si="0"/>
        <v>35-P(D)</v>
      </c>
      <c r="C38" s="4" t="s">
        <v>60</v>
      </c>
      <c r="D38" s="4" t="s">
        <v>56</v>
      </c>
      <c r="E38" s="6" t="str">
        <f t="shared" si="1"/>
        <v>21/09/29(수)</v>
      </c>
      <c r="F38" s="6">
        <v>44529</v>
      </c>
      <c r="G38" s="7">
        <v>14</v>
      </c>
      <c r="H38" s="7">
        <v>15</v>
      </c>
      <c r="I38" s="40" t="str">
        <f t="shared" si="2"/>
        <v>♠♠♠♠♠♠♠♠♠♤</v>
      </c>
      <c r="K38"/>
    </row>
    <row r="39" spans="2:11">
      <c r="B39" s="38" t="str">
        <f t="shared" si="0"/>
        <v>36-E(S)</v>
      </c>
      <c r="C39" s="4" t="s">
        <v>58</v>
      </c>
      <c r="D39" s="4" t="s">
        <v>53</v>
      </c>
      <c r="E39" s="6" t="str">
        <f t="shared" si="1"/>
        <v>21/10/04(월)</v>
      </c>
      <c r="F39" s="6">
        <v>44534</v>
      </c>
      <c r="G39" s="7">
        <v>9</v>
      </c>
      <c r="H39" s="7">
        <v>10</v>
      </c>
      <c r="I39" s="40" t="str">
        <f t="shared" si="2"/>
        <v>♠♠♠♠♠♠♠♠♠♤</v>
      </c>
      <c r="K39"/>
    </row>
    <row r="40" spans="2:11">
      <c r="B40" s="38" t="str">
        <f t="shared" si="0"/>
        <v>37-M(B)</v>
      </c>
      <c r="C40" s="4" t="s">
        <v>57</v>
      </c>
      <c r="D40" s="4" t="s">
        <v>54</v>
      </c>
      <c r="E40" s="6" t="str">
        <f t="shared" si="1"/>
        <v>21/10/11(월)</v>
      </c>
      <c r="F40" s="6">
        <v>44541</v>
      </c>
      <c r="G40" s="7">
        <v>13</v>
      </c>
      <c r="H40" s="7">
        <v>10</v>
      </c>
      <c r="I40" s="40" t="str">
        <f t="shared" si="2"/>
        <v>초과</v>
      </c>
      <c r="K40"/>
    </row>
    <row r="41" spans="2:11">
      <c r="K41"/>
    </row>
    <row r="42" spans="2:11">
      <c r="K42"/>
    </row>
    <row r="43" spans="2:11">
      <c r="K43"/>
    </row>
    <row r="44" spans="2:11">
      <c r="K44"/>
    </row>
    <row r="45" spans="2:11">
      <c r="K45"/>
    </row>
    <row r="46" spans="2:11">
      <c r="K46"/>
    </row>
    <row r="47" spans="2:11">
      <c r="K47"/>
    </row>
    <row r="48" spans="2:11">
      <c r="K48"/>
    </row>
    <row r="49" spans="11:11">
      <c r="K49"/>
    </row>
    <row r="50" spans="11:11">
      <c r="K5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B2:R50"/>
  <sheetViews>
    <sheetView workbookViewId="0">
      <selection activeCell="L12" sqref="L12"/>
    </sheetView>
  </sheetViews>
  <sheetFormatPr defaultRowHeight="16.899999999999999"/>
  <cols>
    <col min="1" max="1" width="2.5625" customWidth="1"/>
    <col min="2" max="2" width="8.25" bestFit="1" customWidth="1"/>
    <col min="3" max="3" width="22.875" bestFit="1" customWidth="1"/>
    <col min="5" max="6" width="12.3125" customWidth="1"/>
    <col min="9" max="9" width="20.125" customWidth="1"/>
    <col min="10" max="10" width="3.5625" customWidth="1"/>
    <col min="11" max="11" width="22.875" style="37" bestFit="1" customWidth="1"/>
    <col min="12" max="12" width="10.5625" bestFit="1" customWidth="1"/>
    <col min="13" max="13" width="3.5625" customWidth="1"/>
    <col min="15" max="18" width="6.75" customWidth="1"/>
  </cols>
  <sheetData>
    <row r="2" spans="2:18">
      <c r="B2" t="s">
        <v>76</v>
      </c>
      <c r="K2" s="37" t="s">
        <v>1</v>
      </c>
      <c r="N2" t="s">
        <v>120</v>
      </c>
    </row>
    <row r="3" spans="2:18">
      <c r="B3" s="25" t="s">
        <v>110</v>
      </c>
      <c r="C3" s="26" t="s">
        <v>47</v>
      </c>
      <c r="D3" s="26" t="s">
        <v>48</v>
      </c>
      <c r="E3" s="25" t="s">
        <v>119</v>
      </c>
      <c r="F3" s="26" t="s">
        <v>49</v>
      </c>
      <c r="G3" s="26" t="s">
        <v>50</v>
      </c>
      <c r="H3" s="26" t="s">
        <v>51</v>
      </c>
      <c r="I3" s="25" t="s">
        <v>126</v>
      </c>
      <c r="K3" s="26" t="s">
        <v>127</v>
      </c>
      <c r="L3" s="26" t="s">
        <v>110</v>
      </c>
      <c r="N3" s="26" t="s">
        <v>129</v>
      </c>
      <c r="O3" s="26" t="s">
        <v>53</v>
      </c>
      <c r="P3" s="26" t="s">
        <v>54</v>
      </c>
      <c r="Q3" s="26" t="s">
        <v>55</v>
      </c>
      <c r="R3" s="26" t="s">
        <v>56</v>
      </c>
    </row>
    <row r="4" spans="2:18">
      <c r="B4" s="38" t="str">
        <f>ROW()-3&amp;"-"&amp;VLOOKUP(C4,$K$4:$L$8,2,0)&amp;"("&amp;HLOOKUP(D4,$N$3:$R$4,2,0)&amp;")"</f>
        <v>1-E(S)</v>
      </c>
      <c r="C4" s="4" t="s">
        <v>58</v>
      </c>
      <c r="D4" s="4" t="s">
        <v>53</v>
      </c>
      <c r="E4" s="6" t="str">
        <f>TEXT(EDATE(F4,-2),"YY/MM/DD(AAA)")</f>
        <v>20/11/04(수)</v>
      </c>
      <c r="F4" s="6">
        <v>44200</v>
      </c>
      <c r="G4" s="7">
        <v>12</v>
      </c>
      <c r="H4" s="7">
        <v>8</v>
      </c>
      <c r="I4" s="40" t="str">
        <f>IFERROR(REPT("♠",QUOTIENT(G4/H4,10%))&amp;REPT("♤",10-QUOTIENT(G4/H4,10%)),"초과")</f>
        <v>초과</v>
      </c>
      <c r="K4" s="35" t="s">
        <v>58</v>
      </c>
      <c r="L4" s="4" t="s">
        <v>112</v>
      </c>
      <c r="N4" s="41" t="s">
        <v>130</v>
      </c>
      <c r="O4" s="4" t="s">
        <v>121</v>
      </c>
      <c r="P4" s="4" t="s">
        <v>122</v>
      </c>
      <c r="Q4" s="4" t="s">
        <v>123</v>
      </c>
      <c r="R4" s="4" t="s">
        <v>124</v>
      </c>
    </row>
    <row r="5" spans="2:18">
      <c r="B5" s="38" t="str">
        <f t="shared" ref="B5:B40" si="0">ROW()-3&amp;"-"&amp;VLOOKUP(C5,$K$4:$L$8,2,0)&amp;"("&amp;HLOOKUP(D5,$N$3:$R$4,2,0)&amp;")"</f>
        <v>2-P(S)</v>
      </c>
      <c r="C5" s="4" t="s">
        <v>60</v>
      </c>
      <c r="D5" s="4" t="s">
        <v>53</v>
      </c>
      <c r="E5" s="6" t="str">
        <f t="shared" ref="E5:E40" si="1">TEXT(EDATE(F5,-2),"YY/MM/DD(AAA)")</f>
        <v>20/11/04(수)</v>
      </c>
      <c r="F5" s="6">
        <v>44200</v>
      </c>
      <c r="G5" s="7">
        <v>4</v>
      </c>
      <c r="H5" s="7">
        <v>10</v>
      </c>
      <c r="I5" s="40" t="str">
        <f t="shared" ref="I5:I40" si="2">IFERROR(REPT("♠",QUOTIENT(G5/H5,10%))&amp;REPT("♤",10-QUOTIENT(G5/H5,10%)),"초과")</f>
        <v>♠♠♠♠♤♤♤♤♤♤</v>
      </c>
      <c r="K5" s="35" t="s">
        <v>60</v>
      </c>
      <c r="L5" s="4" t="s">
        <v>113</v>
      </c>
    </row>
    <row r="6" spans="2:18">
      <c r="B6" s="38" t="str">
        <f t="shared" si="0"/>
        <v>3-P(B)</v>
      </c>
      <c r="C6" s="4" t="s">
        <v>60</v>
      </c>
      <c r="D6" s="4" t="s">
        <v>54</v>
      </c>
      <c r="E6" s="6" t="str">
        <f t="shared" si="1"/>
        <v>20/11/11(수)</v>
      </c>
      <c r="F6" s="6">
        <v>44207</v>
      </c>
      <c r="G6" s="7">
        <v>17</v>
      </c>
      <c r="H6" s="7">
        <v>15</v>
      </c>
      <c r="I6" s="40" t="str">
        <f t="shared" si="2"/>
        <v>초과</v>
      </c>
      <c r="K6" s="35" t="s">
        <v>59</v>
      </c>
      <c r="L6" s="4" t="s">
        <v>114</v>
      </c>
    </row>
    <row r="7" spans="2:18">
      <c r="B7" s="38" t="str">
        <f t="shared" si="0"/>
        <v>4-H(K)</v>
      </c>
      <c r="C7" s="4" t="s">
        <v>59</v>
      </c>
      <c r="D7" s="4" t="s">
        <v>55</v>
      </c>
      <c r="E7" s="6" t="str">
        <f t="shared" si="1"/>
        <v>20/11/21(토)</v>
      </c>
      <c r="F7" s="6">
        <v>44217</v>
      </c>
      <c r="G7" s="7">
        <v>5</v>
      </c>
      <c r="H7" s="7">
        <v>12</v>
      </c>
      <c r="I7" s="40" t="str">
        <f t="shared" si="2"/>
        <v>♠♠♠♠♤♤♤♤♤♤</v>
      </c>
      <c r="K7" s="35" t="s">
        <v>52</v>
      </c>
      <c r="L7" s="4" t="s">
        <v>116</v>
      </c>
    </row>
    <row r="8" spans="2:18">
      <c r="B8" s="38" t="str">
        <f t="shared" si="0"/>
        <v>5-F(S)</v>
      </c>
      <c r="C8" s="4" t="s">
        <v>52</v>
      </c>
      <c r="D8" s="4" t="s">
        <v>53</v>
      </c>
      <c r="E8" s="6" t="str">
        <f t="shared" si="1"/>
        <v>20/12/09(수)</v>
      </c>
      <c r="F8" s="6">
        <v>44236</v>
      </c>
      <c r="G8" s="7">
        <v>12</v>
      </c>
      <c r="H8" s="7">
        <v>10</v>
      </c>
      <c r="I8" s="40" t="str">
        <f t="shared" si="2"/>
        <v>초과</v>
      </c>
      <c r="K8" s="35" t="s">
        <v>57</v>
      </c>
      <c r="L8" s="4" t="s">
        <v>115</v>
      </c>
    </row>
    <row r="9" spans="2:18">
      <c r="B9" s="38" t="str">
        <f t="shared" si="0"/>
        <v>6-F(S)</v>
      </c>
      <c r="C9" s="4" t="s">
        <v>52</v>
      </c>
      <c r="D9" s="4" t="s">
        <v>53</v>
      </c>
      <c r="E9" s="6" t="str">
        <f t="shared" si="1"/>
        <v>20/12/11(금)</v>
      </c>
      <c r="F9" s="6">
        <v>44238</v>
      </c>
      <c r="G9" s="7">
        <v>13</v>
      </c>
      <c r="H9" s="7">
        <v>15</v>
      </c>
      <c r="I9" s="40" t="str">
        <f t="shared" si="2"/>
        <v>♠♠♠♠♠♠♠♠♤♤</v>
      </c>
    </row>
    <row r="10" spans="2:18">
      <c r="B10" s="38" t="str">
        <f t="shared" si="0"/>
        <v>7-E(D)</v>
      </c>
      <c r="C10" s="4" t="s">
        <v>58</v>
      </c>
      <c r="D10" s="4" t="s">
        <v>56</v>
      </c>
      <c r="E10" s="6" t="str">
        <f t="shared" si="1"/>
        <v>20/12/11(금)</v>
      </c>
      <c r="F10" s="6">
        <v>44238</v>
      </c>
      <c r="G10" s="7">
        <v>20</v>
      </c>
      <c r="H10" s="7">
        <v>12</v>
      </c>
      <c r="I10" s="40" t="str">
        <f t="shared" si="2"/>
        <v>초과</v>
      </c>
      <c r="K10" s="37" t="s">
        <v>77</v>
      </c>
    </row>
    <row r="11" spans="2:18">
      <c r="B11" s="38" t="str">
        <f t="shared" si="0"/>
        <v>8-M(D)</v>
      </c>
      <c r="C11" s="4" t="s">
        <v>57</v>
      </c>
      <c r="D11" s="4" t="s">
        <v>56</v>
      </c>
      <c r="E11" s="6" t="str">
        <f t="shared" si="1"/>
        <v>21/01/15(금)</v>
      </c>
      <c r="F11" s="6">
        <v>44270</v>
      </c>
      <c r="G11" s="7">
        <v>10</v>
      </c>
      <c r="H11" s="7">
        <v>14</v>
      </c>
      <c r="I11" s="40" t="str">
        <f t="shared" si="2"/>
        <v>♠♠♠♠♠♠♠♤♤♤</v>
      </c>
      <c r="K11" s="26" t="s">
        <v>127</v>
      </c>
      <c r="L11" s="25" t="s">
        <v>109</v>
      </c>
    </row>
    <row r="12" spans="2:18">
      <c r="B12" s="38" t="str">
        <f t="shared" si="0"/>
        <v>9-F(B)</v>
      </c>
      <c r="C12" s="4" t="s">
        <v>52</v>
      </c>
      <c r="D12" s="4" t="s">
        <v>54</v>
      </c>
      <c r="E12" s="6" t="str">
        <f t="shared" si="1"/>
        <v>21/01/16(토)</v>
      </c>
      <c r="F12" s="6">
        <v>44271</v>
      </c>
      <c r="G12" s="7">
        <v>6</v>
      </c>
      <c r="H12" s="7">
        <v>15</v>
      </c>
      <c r="I12" s="40" t="str">
        <f t="shared" si="2"/>
        <v>♠♠♠♠♤♤♤♤♤♤</v>
      </c>
      <c r="K12" s="35" t="s">
        <v>58</v>
      </c>
      <c r="L12" s="4" t="str">
        <f>TEXT(SUMIF($C$4:$C$40,K12,$G$4:$G$40)/SUM($G$4:$G$40),"0.00%")</f>
        <v>25.16%</v>
      </c>
    </row>
    <row r="13" spans="2:18">
      <c r="B13" s="38" t="str">
        <f t="shared" si="0"/>
        <v>10-H(K)</v>
      </c>
      <c r="C13" s="4" t="s">
        <v>59</v>
      </c>
      <c r="D13" s="4" t="s">
        <v>55</v>
      </c>
      <c r="E13" s="6" t="str">
        <f t="shared" si="1"/>
        <v>21/01/21(목)</v>
      </c>
      <c r="F13" s="6">
        <v>44276</v>
      </c>
      <c r="G13" s="7">
        <v>5</v>
      </c>
      <c r="H13" s="7">
        <v>12</v>
      </c>
      <c r="I13" s="40" t="str">
        <f t="shared" si="2"/>
        <v>♠♠♠♠♤♤♤♤♤♤</v>
      </c>
      <c r="K13" s="35" t="s">
        <v>60</v>
      </c>
      <c r="L13" s="4" t="str">
        <f>TEXT(SUMIF($C$4:$C$40,K13,$G$4:$G$40)/SUM($G$4:$G$40),"0.00%")</f>
        <v>22.01%</v>
      </c>
    </row>
    <row r="14" spans="2:18">
      <c r="B14" s="38" t="str">
        <f t="shared" si="0"/>
        <v>11-M(D)</v>
      </c>
      <c r="C14" s="4" t="s">
        <v>57</v>
      </c>
      <c r="D14" s="4" t="s">
        <v>56</v>
      </c>
      <c r="E14" s="6" t="str">
        <f t="shared" si="1"/>
        <v>21/02/21(일)</v>
      </c>
      <c r="F14" s="6">
        <v>44307</v>
      </c>
      <c r="G14" s="7">
        <v>12</v>
      </c>
      <c r="H14" s="7">
        <v>14</v>
      </c>
      <c r="I14" s="40" t="str">
        <f t="shared" si="2"/>
        <v>♠♠♠♠♠♠♠♠♤♤</v>
      </c>
      <c r="K14" s="35" t="s">
        <v>59</v>
      </c>
      <c r="L14" s="4" t="str">
        <f>TEXT(SUMIF($C$4:$C$40,K14,$G$4:$G$40)/SUM($G$4:$G$40),"0.00%")</f>
        <v>10.27%</v>
      </c>
    </row>
    <row r="15" spans="2:18">
      <c r="B15" s="38" t="str">
        <f t="shared" si="0"/>
        <v>12-E(S)</v>
      </c>
      <c r="C15" s="4" t="s">
        <v>58</v>
      </c>
      <c r="D15" s="4" t="s">
        <v>53</v>
      </c>
      <c r="E15" s="6" t="str">
        <f t="shared" si="1"/>
        <v>21/02/21(일)</v>
      </c>
      <c r="F15" s="6">
        <v>44307</v>
      </c>
      <c r="G15" s="7">
        <v>7</v>
      </c>
      <c r="H15" s="7">
        <v>12</v>
      </c>
      <c r="I15" s="40" t="str">
        <f t="shared" si="2"/>
        <v>♠♠♠♠♠♤♤♤♤♤</v>
      </c>
      <c r="K15" s="35" t="s">
        <v>52</v>
      </c>
      <c r="L15" s="4" t="str">
        <f>TEXT(SUMIF($C$4:$C$40,K15,$G$4:$G$40)/SUM($G$4:$G$40),"0.00%")</f>
        <v>23.90%</v>
      </c>
    </row>
    <row r="16" spans="2:18">
      <c r="B16" s="38" t="str">
        <f t="shared" si="0"/>
        <v>13-P(B)</v>
      </c>
      <c r="C16" s="4" t="s">
        <v>60</v>
      </c>
      <c r="D16" s="4" t="s">
        <v>54</v>
      </c>
      <c r="E16" s="6" t="str">
        <f t="shared" si="1"/>
        <v>21/02/28(일)</v>
      </c>
      <c r="F16" s="6">
        <v>44315</v>
      </c>
      <c r="G16" s="7">
        <v>20</v>
      </c>
      <c r="H16" s="7">
        <v>15</v>
      </c>
      <c r="I16" s="40" t="str">
        <f t="shared" si="2"/>
        <v>초과</v>
      </c>
      <c r="K16" s="35" t="s">
        <v>57</v>
      </c>
      <c r="L16" s="4" t="str">
        <f>TEXT(SUMIF($C$4:$C$40,K16,$G$4:$G$40)/SUM($G$4:$G$40),"0.00%")</f>
        <v>18.66%</v>
      </c>
    </row>
    <row r="17" spans="2:11">
      <c r="B17" s="38" t="str">
        <f t="shared" si="0"/>
        <v>14-H(K)</v>
      </c>
      <c r="C17" s="4" t="s">
        <v>59</v>
      </c>
      <c r="D17" s="4" t="s">
        <v>55</v>
      </c>
      <c r="E17" s="6" t="str">
        <f t="shared" si="1"/>
        <v>21/03/06(토)</v>
      </c>
      <c r="F17" s="6">
        <v>44322</v>
      </c>
      <c r="G17" s="7">
        <v>30</v>
      </c>
      <c r="H17" s="7">
        <v>15</v>
      </c>
      <c r="I17" s="40" t="str">
        <f t="shared" si="2"/>
        <v>초과</v>
      </c>
      <c r="K17"/>
    </row>
    <row r="18" spans="2:11">
      <c r="B18" s="38" t="str">
        <f t="shared" si="0"/>
        <v>15-M(B)</v>
      </c>
      <c r="C18" s="4" t="s">
        <v>57</v>
      </c>
      <c r="D18" s="4" t="s">
        <v>54</v>
      </c>
      <c r="E18" s="6" t="str">
        <f t="shared" si="1"/>
        <v>21/03/15(월)</v>
      </c>
      <c r="F18" s="6">
        <v>44331</v>
      </c>
      <c r="G18" s="7">
        <v>10</v>
      </c>
      <c r="H18" s="7">
        <v>12</v>
      </c>
      <c r="I18" s="40" t="str">
        <f t="shared" si="2"/>
        <v>♠♠♠♠♠♠♠♠♤♤</v>
      </c>
      <c r="K18"/>
    </row>
    <row r="19" spans="2:11">
      <c r="B19" s="38" t="str">
        <f t="shared" si="0"/>
        <v>16-F(K)</v>
      </c>
      <c r="C19" s="4" t="s">
        <v>52</v>
      </c>
      <c r="D19" s="4" t="s">
        <v>55</v>
      </c>
      <c r="E19" s="6" t="str">
        <f t="shared" si="1"/>
        <v>21/03/16(화)</v>
      </c>
      <c r="F19" s="6">
        <v>44332</v>
      </c>
      <c r="G19" s="7">
        <v>17</v>
      </c>
      <c r="H19" s="7">
        <v>15</v>
      </c>
      <c r="I19" s="40" t="str">
        <f t="shared" si="2"/>
        <v>초과</v>
      </c>
      <c r="K19"/>
    </row>
    <row r="20" spans="2:11">
      <c r="B20" s="38" t="str">
        <f t="shared" si="0"/>
        <v>17-P(D)</v>
      </c>
      <c r="C20" s="4" t="s">
        <v>60</v>
      </c>
      <c r="D20" s="4" t="s">
        <v>56</v>
      </c>
      <c r="E20" s="6" t="str">
        <f t="shared" si="1"/>
        <v>21/03/29(월)</v>
      </c>
      <c r="F20" s="6">
        <v>44345</v>
      </c>
      <c r="G20" s="7">
        <v>4</v>
      </c>
      <c r="H20" s="7">
        <v>12</v>
      </c>
      <c r="I20" s="40" t="str">
        <f t="shared" si="2"/>
        <v>♠♠♠♤♤♤♤♤♤♤</v>
      </c>
      <c r="K20"/>
    </row>
    <row r="21" spans="2:11">
      <c r="B21" s="38" t="str">
        <f t="shared" si="0"/>
        <v>18-E(S)</v>
      </c>
      <c r="C21" s="4" t="s">
        <v>58</v>
      </c>
      <c r="D21" s="4" t="s">
        <v>53</v>
      </c>
      <c r="E21" s="6" t="str">
        <f t="shared" si="1"/>
        <v>21/04/04(일)</v>
      </c>
      <c r="F21" s="6">
        <v>44351</v>
      </c>
      <c r="G21" s="7">
        <v>21</v>
      </c>
      <c r="H21" s="7">
        <v>14</v>
      </c>
      <c r="I21" s="40" t="str">
        <f t="shared" si="2"/>
        <v>초과</v>
      </c>
      <c r="K21"/>
    </row>
    <row r="22" spans="2:11">
      <c r="B22" s="38" t="str">
        <f t="shared" si="0"/>
        <v>19-P(S)</v>
      </c>
      <c r="C22" s="4" t="s">
        <v>60</v>
      </c>
      <c r="D22" s="4" t="s">
        <v>53</v>
      </c>
      <c r="E22" s="6" t="str">
        <f t="shared" si="1"/>
        <v>21/04/08(목)</v>
      </c>
      <c r="F22" s="6">
        <v>44355</v>
      </c>
      <c r="G22" s="7">
        <v>19</v>
      </c>
      <c r="H22" s="7">
        <v>14</v>
      </c>
      <c r="I22" s="40" t="str">
        <f t="shared" si="2"/>
        <v>초과</v>
      </c>
      <c r="K22"/>
    </row>
    <row r="23" spans="2:11">
      <c r="B23" s="38" t="str">
        <f t="shared" si="0"/>
        <v>20-P(B)</v>
      </c>
      <c r="C23" s="4" t="s">
        <v>60</v>
      </c>
      <c r="D23" s="4" t="s">
        <v>54</v>
      </c>
      <c r="E23" s="6" t="str">
        <f t="shared" si="1"/>
        <v>21/04/29(목)</v>
      </c>
      <c r="F23" s="6">
        <v>44376</v>
      </c>
      <c r="G23" s="7">
        <v>20</v>
      </c>
      <c r="H23" s="7">
        <v>12</v>
      </c>
      <c r="I23" s="40" t="str">
        <f t="shared" si="2"/>
        <v>초과</v>
      </c>
      <c r="K23"/>
    </row>
    <row r="24" spans="2:11">
      <c r="B24" s="38" t="str">
        <f t="shared" si="0"/>
        <v>21-P(S)</v>
      </c>
      <c r="C24" s="4" t="s">
        <v>60</v>
      </c>
      <c r="D24" s="4" t="s">
        <v>53</v>
      </c>
      <c r="E24" s="6" t="str">
        <f t="shared" si="1"/>
        <v>21/05/08(토)</v>
      </c>
      <c r="F24" s="6">
        <v>44385</v>
      </c>
      <c r="G24" s="7">
        <v>5</v>
      </c>
      <c r="H24" s="7">
        <v>13</v>
      </c>
      <c r="I24" s="40" t="str">
        <f t="shared" si="2"/>
        <v>♠♠♠♤♤♤♤♤♤♤</v>
      </c>
      <c r="K24"/>
    </row>
    <row r="25" spans="2:11">
      <c r="B25" s="38" t="str">
        <f t="shared" si="0"/>
        <v>22-M(D)</v>
      </c>
      <c r="C25" s="4" t="s">
        <v>57</v>
      </c>
      <c r="D25" s="4" t="s">
        <v>56</v>
      </c>
      <c r="E25" s="6" t="str">
        <f t="shared" si="1"/>
        <v>21/05/11(화)</v>
      </c>
      <c r="F25" s="6">
        <v>44388</v>
      </c>
      <c r="G25" s="7">
        <v>7</v>
      </c>
      <c r="H25" s="7">
        <v>15</v>
      </c>
      <c r="I25" s="40" t="str">
        <f t="shared" si="2"/>
        <v>♠♠♠♠♤♤♤♤♤♤</v>
      </c>
      <c r="K25"/>
    </row>
    <row r="26" spans="2:11">
      <c r="B26" s="38" t="str">
        <f t="shared" si="0"/>
        <v>23-M(D)</v>
      </c>
      <c r="C26" s="4" t="s">
        <v>57</v>
      </c>
      <c r="D26" s="4" t="s">
        <v>56</v>
      </c>
      <c r="E26" s="6" t="str">
        <f t="shared" si="1"/>
        <v>21/05/15(토)</v>
      </c>
      <c r="F26" s="6">
        <v>44392</v>
      </c>
      <c r="G26" s="7">
        <v>22</v>
      </c>
      <c r="H26" s="7">
        <v>12</v>
      </c>
      <c r="I26" s="40" t="str">
        <f t="shared" si="2"/>
        <v>초과</v>
      </c>
      <c r="K26"/>
    </row>
    <row r="27" spans="2:11">
      <c r="B27" s="38" t="str">
        <f t="shared" si="0"/>
        <v>24-E(S)</v>
      </c>
      <c r="C27" s="4" t="s">
        <v>58</v>
      </c>
      <c r="D27" s="4" t="s">
        <v>53</v>
      </c>
      <c r="E27" s="6" t="str">
        <f t="shared" si="1"/>
        <v>21/06/15(화)</v>
      </c>
      <c r="F27" s="6">
        <v>44423</v>
      </c>
      <c r="G27" s="7">
        <v>40</v>
      </c>
      <c r="H27" s="7">
        <v>11</v>
      </c>
      <c r="I27" s="40" t="str">
        <f t="shared" si="2"/>
        <v>초과</v>
      </c>
      <c r="K27"/>
    </row>
    <row r="28" spans="2:11">
      <c r="B28" s="38" t="str">
        <f t="shared" si="0"/>
        <v>25-F(D)</v>
      </c>
      <c r="C28" s="4" t="s">
        <v>52</v>
      </c>
      <c r="D28" s="4" t="s">
        <v>56</v>
      </c>
      <c r="E28" s="6" t="str">
        <f t="shared" si="1"/>
        <v>21/06/16(수)</v>
      </c>
      <c r="F28" s="6">
        <v>44424</v>
      </c>
      <c r="G28" s="7">
        <v>35</v>
      </c>
      <c r="H28" s="7">
        <v>15</v>
      </c>
      <c r="I28" s="40" t="str">
        <f t="shared" si="2"/>
        <v>초과</v>
      </c>
      <c r="K28"/>
    </row>
    <row r="29" spans="2:11">
      <c r="B29" s="38" t="str">
        <f t="shared" si="0"/>
        <v>26-P(B)</v>
      </c>
      <c r="C29" s="4" t="s">
        <v>60</v>
      </c>
      <c r="D29" s="4" t="s">
        <v>54</v>
      </c>
      <c r="E29" s="6" t="str">
        <f t="shared" si="1"/>
        <v>21/06/16(수)</v>
      </c>
      <c r="F29" s="6">
        <v>44424</v>
      </c>
      <c r="G29" s="7">
        <v>2</v>
      </c>
      <c r="H29" s="7">
        <v>13</v>
      </c>
      <c r="I29" s="40" t="str">
        <f t="shared" si="2"/>
        <v>♠♤♤♤♤♤♤♤♤♤</v>
      </c>
      <c r="K29"/>
    </row>
    <row r="30" spans="2:11">
      <c r="B30" s="38" t="str">
        <f t="shared" si="0"/>
        <v>27-M(S)</v>
      </c>
      <c r="C30" s="4" t="s">
        <v>57</v>
      </c>
      <c r="D30" s="4" t="s">
        <v>53</v>
      </c>
      <c r="E30" s="6" t="str">
        <f t="shared" si="1"/>
        <v>21/07/15(목)</v>
      </c>
      <c r="F30" s="6">
        <v>44454</v>
      </c>
      <c r="G30" s="7">
        <v>12</v>
      </c>
      <c r="H30" s="7">
        <v>10</v>
      </c>
      <c r="I30" s="40" t="str">
        <f t="shared" si="2"/>
        <v>초과</v>
      </c>
      <c r="K30"/>
    </row>
    <row r="31" spans="2:11">
      <c r="B31" s="38" t="str">
        <f t="shared" si="0"/>
        <v>28-M(D)</v>
      </c>
      <c r="C31" s="4" t="s">
        <v>57</v>
      </c>
      <c r="D31" s="4" t="s">
        <v>56</v>
      </c>
      <c r="E31" s="6" t="str">
        <f t="shared" si="1"/>
        <v>21/07/16(금)</v>
      </c>
      <c r="F31" s="6">
        <v>44455</v>
      </c>
      <c r="G31" s="7">
        <v>3</v>
      </c>
      <c r="H31" s="7">
        <v>11</v>
      </c>
      <c r="I31" s="40" t="str">
        <f t="shared" si="2"/>
        <v>♠♠♤♤♤♤♤♤♤♤</v>
      </c>
      <c r="K31"/>
    </row>
    <row r="32" spans="2:11">
      <c r="B32" s="38" t="str">
        <f t="shared" si="0"/>
        <v>29-F(D)</v>
      </c>
      <c r="C32" s="4" t="s">
        <v>52</v>
      </c>
      <c r="D32" s="4" t="s">
        <v>56</v>
      </c>
      <c r="E32" s="6" t="str">
        <f t="shared" si="1"/>
        <v>21/07/21(수)</v>
      </c>
      <c r="F32" s="6">
        <v>44460</v>
      </c>
      <c r="G32" s="7">
        <v>20</v>
      </c>
      <c r="H32" s="7">
        <v>14</v>
      </c>
      <c r="I32" s="40" t="str">
        <f t="shared" si="2"/>
        <v>초과</v>
      </c>
      <c r="K32"/>
    </row>
    <row r="33" spans="2:11">
      <c r="B33" s="38" t="str">
        <f t="shared" si="0"/>
        <v>30-H(K)</v>
      </c>
      <c r="C33" s="4" t="s">
        <v>59</v>
      </c>
      <c r="D33" s="4" t="s">
        <v>55</v>
      </c>
      <c r="E33" s="6" t="str">
        <f t="shared" si="1"/>
        <v>21/08/04(수)</v>
      </c>
      <c r="F33" s="6">
        <v>44473</v>
      </c>
      <c r="G33" s="7">
        <v>4</v>
      </c>
      <c r="H33" s="7">
        <v>11</v>
      </c>
      <c r="I33" s="40" t="str">
        <f t="shared" si="2"/>
        <v>♠♠♠♤♤♤♤♤♤♤</v>
      </c>
      <c r="K33"/>
    </row>
    <row r="34" spans="2:11">
      <c r="B34" s="38" t="str">
        <f t="shared" si="0"/>
        <v>31-F(S)</v>
      </c>
      <c r="C34" s="4" t="s">
        <v>52</v>
      </c>
      <c r="D34" s="4" t="s">
        <v>53</v>
      </c>
      <c r="E34" s="6" t="str">
        <f t="shared" si="1"/>
        <v>21/08/21(토)</v>
      </c>
      <c r="F34" s="6">
        <v>44490</v>
      </c>
      <c r="G34" s="7">
        <v>5</v>
      </c>
      <c r="H34" s="7">
        <v>15</v>
      </c>
      <c r="I34" s="40" t="str">
        <f t="shared" si="2"/>
        <v>♠♠♠♤♤♤♤♤♤♤</v>
      </c>
      <c r="K34"/>
    </row>
    <row r="35" spans="2:11">
      <c r="B35" s="38" t="str">
        <f t="shared" si="0"/>
        <v>32-F(S)</v>
      </c>
      <c r="C35" s="4" t="s">
        <v>52</v>
      </c>
      <c r="D35" s="4" t="s">
        <v>53</v>
      </c>
      <c r="E35" s="6" t="str">
        <f t="shared" si="1"/>
        <v>21/08/22(일)</v>
      </c>
      <c r="F35" s="6">
        <v>44491</v>
      </c>
      <c r="G35" s="7">
        <v>6</v>
      </c>
      <c r="H35" s="7">
        <v>10</v>
      </c>
      <c r="I35" s="40" t="str">
        <f t="shared" si="2"/>
        <v>♠♠♠♠♠♤♤♤♤♤</v>
      </c>
      <c r="K35"/>
    </row>
    <row r="36" spans="2:11">
      <c r="B36" s="38" t="str">
        <f t="shared" si="0"/>
        <v>33-E(S)</v>
      </c>
      <c r="C36" s="4" t="s">
        <v>58</v>
      </c>
      <c r="D36" s="4" t="s">
        <v>53</v>
      </c>
      <c r="E36" s="6" t="str">
        <f t="shared" si="1"/>
        <v>21/09/04(토)</v>
      </c>
      <c r="F36" s="6">
        <v>44504</v>
      </c>
      <c r="G36" s="7">
        <v>11</v>
      </c>
      <c r="H36" s="7">
        <v>11</v>
      </c>
      <c r="I36" s="40" t="str">
        <f t="shared" si="2"/>
        <v>♠♠♠♠♠♠♠♠♠♠</v>
      </c>
      <c r="K36"/>
    </row>
    <row r="37" spans="2:11">
      <c r="B37" s="38" t="str">
        <f t="shared" si="0"/>
        <v>34-H(K)</v>
      </c>
      <c r="C37" s="4" t="s">
        <v>59</v>
      </c>
      <c r="D37" s="4" t="s">
        <v>55</v>
      </c>
      <c r="E37" s="6" t="str">
        <f t="shared" si="1"/>
        <v>21/09/11(토)</v>
      </c>
      <c r="F37" s="6">
        <v>44511</v>
      </c>
      <c r="G37" s="7">
        <v>5</v>
      </c>
      <c r="H37" s="7">
        <v>13</v>
      </c>
      <c r="I37" s="40" t="str">
        <f t="shared" si="2"/>
        <v>♠♠♠♤♤♤♤♤♤♤</v>
      </c>
      <c r="K37"/>
    </row>
    <row r="38" spans="2:11">
      <c r="B38" s="38" t="str">
        <f t="shared" si="0"/>
        <v>35-P(D)</v>
      </c>
      <c r="C38" s="4" t="s">
        <v>60</v>
      </c>
      <c r="D38" s="4" t="s">
        <v>56</v>
      </c>
      <c r="E38" s="6" t="str">
        <f t="shared" si="1"/>
        <v>21/09/29(수)</v>
      </c>
      <c r="F38" s="6">
        <v>44529</v>
      </c>
      <c r="G38" s="7">
        <v>14</v>
      </c>
      <c r="H38" s="7">
        <v>15</v>
      </c>
      <c r="I38" s="40" t="str">
        <f t="shared" si="2"/>
        <v>♠♠♠♠♠♠♠♠♠♤</v>
      </c>
      <c r="K38"/>
    </row>
    <row r="39" spans="2:11">
      <c r="B39" s="38" t="str">
        <f t="shared" si="0"/>
        <v>36-E(S)</v>
      </c>
      <c r="C39" s="4" t="s">
        <v>58</v>
      </c>
      <c r="D39" s="4" t="s">
        <v>53</v>
      </c>
      <c r="E39" s="6" t="str">
        <f t="shared" si="1"/>
        <v>21/10/04(월)</v>
      </c>
      <c r="F39" s="6">
        <v>44534</v>
      </c>
      <c r="G39" s="7">
        <v>9</v>
      </c>
      <c r="H39" s="7">
        <v>10</v>
      </c>
      <c r="I39" s="40" t="str">
        <f t="shared" si="2"/>
        <v>♠♠♠♠♠♠♠♠♠♤</v>
      </c>
      <c r="K39"/>
    </row>
    <row r="40" spans="2:11">
      <c r="B40" s="38" t="str">
        <f t="shared" si="0"/>
        <v>37-M(B)</v>
      </c>
      <c r="C40" s="4" t="s">
        <v>57</v>
      </c>
      <c r="D40" s="4" t="s">
        <v>54</v>
      </c>
      <c r="E40" s="6" t="str">
        <f t="shared" si="1"/>
        <v>21/10/11(월)</v>
      </c>
      <c r="F40" s="6">
        <v>44541</v>
      </c>
      <c r="G40" s="7">
        <v>13</v>
      </c>
      <c r="H40" s="7">
        <v>10</v>
      </c>
      <c r="I40" s="40" t="str">
        <f t="shared" si="2"/>
        <v>초과</v>
      </c>
      <c r="K40"/>
    </row>
    <row r="41" spans="2:11">
      <c r="K41"/>
    </row>
    <row r="42" spans="2:11">
      <c r="K42"/>
    </row>
    <row r="43" spans="2:11">
      <c r="K43"/>
    </row>
    <row r="44" spans="2:11">
      <c r="K44"/>
    </row>
    <row r="45" spans="2:11">
      <c r="K45"/>
    </row>
    <row r="46" spans="2:11">
      <c r="K46"/>
    </row>
    <row r="47" spans="2:11">
      <c r="K47"/>
    </row>
    <row r="48" spans="2:11">
      <c r="K48"/>
    </row>
    <row r="49" spans="11:11">
      <c r="K49"/>
    </row>
    <row r="50" spans="11:11">
      <c r="K5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P35"/>
  <sheetViews>
    <sheetView workbookViewId="0">
      <selection activeCell="E18" sqref="E18"/>
    </sheetView>
  </sheetViews>
  <sheetFormatPr defaultRowHeight="16.899999999999999"/>
  <cols>
    <col min="1" max="1" width="2.5625" customWidth="1"/>
    <col min="3" max="3" width="10.5625" bestFit="1" customWidth="1"/>
    <col min="5" max="5" width="32.9375" bestFit="1" customWidth="1"/>
    <col min="6" max="6" width="11.1875" bestFit="1" customWidth="1"/>
    <col min="7" max="7" width="11.25" bestFit="1" customWidth="1"/>
    <col min="8" max="9" width="10.8125" customWidth="1"/>
    <col min="12" max="12" width="10.25" bestFit="1" customWidth="1"/>
    <col min="13" max="13" width="9.0625" bestFit="1" customWidth="1"/>
    <col min="14" max="16" width="10.3125" bestFit="1" customWidth="1"/>
  </cols>
  <sheetData>
    <row r="2" spans="2:16">
      <c r="C2" t="s">
        <v>165</v>
      </c>
      <c r="K2" t="s">
        <v>1</v>
      </c>
    </row>
    <row r="3" spans="2:16">
      <c r="B3" s="25" t="s">
        <v>160</v>
      </c>
      <c r="C3" s="26" t="s">
        <v>131</v>
      </c>
      <c r="D3" s="26" t="s">
        <v>132</v>
      </c>
      <c r="E3" s="26" t="s">
        <v>133</v>
      </c>
      <c r="F3" s="26" t="s">
        <v>161</v>
      </c>
      <c r="G3" s="26" t="s">
        <v>162</v>
      </c>
      <c r="H3" s="25" t="s">
        <v>159</v>
      </c>
      <c r="I3" s="49" t="s">
        <v>164</v>
      </c>
      <c r="K3" s="26" t="s">
        <v>163</v>
      </c>
      <c r="L3" s="48" t="s">
        <v>167</v>
      </c>
    </row>
    <row r="4" spans="2:16">
      <c r="B4" s="4"/>
      <c r="C4" s="6">
        <v>44562</v>
      </c>
      <c r="D4" s="4" t="s">
        <v>134</v>
      </c>
      <c r="E4" s="4" t="s">
        <v>135</v>
      </c>
      <c r="F4" s="42">
        <v>1890000</v>
      </c>
      <c r="G4" s="4">
        <v>5</v>
      </c>
      <c r="H4" s="50"/>
      <c r="I4" s="51"/>
      <c r="K4" s="35" t="s">
        <v>134</v>
      </c>
      <c r="L4" s="47" t="s">
        <v>168</v>
      </c>
    </row>
    <row r="5" spans="2:16">
      <c r="B5" s="4"/>
      <c r="C5" s="6">
        <v>44569</v>
      </c>
      <c r="D5" s="4" t="s">
        <v>138</v>
      </c>
      <c r="E5" s="4" t="s">
        <v>139</v>
      </c>
      <c r="F5" s="42">
        <v>1037000</v>
      </c>
      <c r="G5" s="4">
        <v>8</v>
      </c>
      <c r="H5" s="50"/>
      <c r="I5" s="51"/>
      <c r="K5" s="35" t="s">
        <v>136</v>
      </c>
      <c r="L5" s="4" t="s">
        <v>169</v>
      </c>
    </row>
    <row r="6" spans="2:16">
      <c r="B6" s="4"/>
      <c r="C6" s="6">
        <v>44576</v>
      </c>
      <c r="D6" s="4" t="s">
        <v>138</v>
      </c>
      <c r="E6" s="4" t="s">
        <v>149</v>
      </c>
      <c r="F6" s="42">
        <v>1871000</v>
      </c>
      <c r="G6" s="4">
        <v>8</v>
      </c>
      <c r="H6" s="50"/>
      <c r="I6" s="51"/>
      <c r="K6" s="35" t="s">
        <v>138</v>
      </c>
      <c r="L6" s="4" t="s">
        <v>170</v>
      </c>
    </row>
    <row r="7" spans="2:16">
      <c r="B7" s="4"/>
      <c r="C7" s="6">
        <v>44583</v>
      </c>
      <c r="D7" s="4" t="s">
        <v>138</v>
      </c>
      <c r="E7" s="4" t="s">
        <v>153</v>
      </c>
      <c r="F7" s="42">
        <v>1222230</v>
      </c>
      <c r="G7" s="4">
        <v>4</v>
      </c>
      <c r="H7" s="50"/>
      <c r="I7" s="51"/>
      <c r="K7" s="35" t="s">
        <v>141</v>
      </c>
      <c r="L7" s="4" t="s">
        <v>171</v>
      </c>
    </row>
    <row r="8" spans="2:16">
      <c r="B8" s="4"/>
      <c r="C8" s="6">
        <v>44590</v>
      </c>
      <c r="D8" s="4" t="s">
        <v>136</v>
      </c>
      <c r="E8" s="4" t="s">
        <v>156</v>
      </c>
      <c r="F8" s="42">
        <v>1419000</v>
      </c>
      <c r="G8" s="4">
        <v>2</v>
      </c>
      <c r="H8" s="50"/>
      <c r="I8" s="51"/>
      <c r="K8" s="35" t="s">
        <v>144</v>
      </c>
      <c r="L8" s="4" t="s">
        <v>172</v>
      </c>
    </row>
    <row r="9" spans="2:16">
      <c r="B9" s="4"/>
      <c r="C9" s="6">
        <v>44597</v>
      </c>
      <c r="D9" s="4" t="s">
        <v>136</v>
      </c>
      <c r="E9" s="4" t="s">
        <v>137</v>
      </c>
      <c r="F9" s="42">
        <v>1649000</v>
      </c>
      <c r="G9" s="4">
        <v>8</v>
      </c>
      <c r="H9" s="50"/>
      <c r="I9" s="51"/>
    </row>
    <row r="10" spans="2:16">
      <c r="B10" s="4"/>
      <c r="C10" s="6">
        <v>44604</v>
      </c>
      <c r="D10" s="4" t="s">
        <v>144</v>
      </c>
      <c r="E10" s="4" t="s">
        <v>145</v>
      </c>
      <c r="F10" s="42">
        <v>1889000</v>
      </c>
      <c r="G10" s="4">
        <v>2</v>
      </c>
      <c r="H10" s="50"/>
      <c r="I10" s="51"/>
    </row>
    <row r="11" spans="2:16">
      <c r="B11" s="4"/>
      <c r="C11" s="6">
        <v>44611</v>
      </c>
      <c r="D11" s="4" t="s">
        <v>144</v>
      </c>
      <c r="E11" s="4" t="s">
        <v>150</v>
      </c>
      <c r="F11" s="42">
        <v>2867000</v>
      </c>
      <c r="G11" s="4">
        <v>7</v>
      </c>
      <c r="H11" s="50"/>
      <c r="I11" s="51"/>
      <c r="K11" t="s">
        <v>166</v>
      </c>
    </row>
    <row r="12" spans="2:16">
      <c r="B12" s="4"/>
      <c r="C12" s="6">
        <v>44618</v>
      </c>
      <c r="D12" s="4" t="s">
        <v>144</v>
      </c>
      <c r="E12" s="4" t="s">
        <v>152</v>
      </c>
      <c r="F12" s="42">
        <v>939000</v>
      </c>
      <c r="G12" s="4">
        <v>4</v>
      </c>
      <c r="H12" s="50"/>
      <c r="I12" s="51"/>
      <c r="K12" s="43" t="s">
        <v>163</v>
      </c>
      <c r="L12" s="46">
        <v>0</v>
      </c>
      <c r="M12" s="46">
        <v>500000</v>
      </c>
      <c r="N12" s="46">
        <v>1000000</v>
      </c>
      <c r="O12" s="46">
        <v>1500000</v>
      </c>
      <c r="P12" s="46">
        <v>2000000</v>
      </c>
    </row>
    <row r="13" spans="2:16">
      <c r="B13" s="4"/>
      <c r="C13" s="6">
        <v>44625</v>
      </c>
      <c r="D13" s="4" t="s">
        <v>134</v>
      </c>
      <c r="E13" s="4" t="s">
        <v>135</v>
      </c>
      <c r="F13" s="42">
        <v>1890000</v>
      </c>
      <c r="G13" s="4">
        <v>2</v>
      </c>
      <c r="H13" s="50"/>
      <c r="I13" s="51"/>
      <c r="K13" s="45" t="s">
        <v>134</v>
      </c>
      <c r="L13" s="44">
        <v>0.01</v>
      </c>
      <c r="M13" s="44">
        <v>1.2E-2</v>
      </c>
      <c r="N13" s="44">
        <v>1.4E-2</v>
      </c>
      <c r="O13" s="44">
        <v>1.6E-2</v>
      </c>
      <c r="P13" s="44">
        <v>1.7999999999999999E-2</v>
      </c>
    </row>
    <row r="14" spans="2:16">
      <c r="B14" s="4"/>
      <c r="C14" s="6">
        <v>44632</v>
      </c>
      <c r="D14" s="4" t="s">
        <v>141</v>
      </c>
      <c r="E14" s="4" t="s">
        <v>154</v>
      </c>
      <c r="F14" s="42">
        <v>743000</v>
      </c>
      <c r="G14" s="4">
        <v>6</v>
      </c>
      <c r="H14" s="50"/>
      <c r="I14" s="51"/>
      <c r="K14" s="45" t="s">
        <v>136</v>
      </c>
      <c r="L14" s="44">
        <v>0.01</v>
      </c>
      <c r="M14" s="44">
        <v>1.2999999999999999E-2</v>
      </c>
      <c r="N14" s="44">
        <v>1.6E-2</v>
      </c>
      <c r="O14" s="44">
        <v>1.9E-2</v>
      </c>
      <c r="P14" s="44">
        <v>2.1999999999999999E-2</v>
      </c>
    </row>
    <row r="15" spans="2:16">
      <c r="B15" s="4"/>
      <c r="C15" s="6">
        <v>44639</v>
      </c>
      <c r="D15" s="4" t="s">
        <v>141</v>
      </c>
      <c r="E15" s="4" t="s">
        <v>147</v>
      </c>
      <c r="F15" s="42">
        <v>239000</v>
      </c>
      <c r="G15" s="4">
        <v>2</v>
      </c>
      <c r="H15" s="50"/>
      <c r="I15" s="51"/>
      <c r="K15" s="45" t="s">
        <v>138</v>
      </c>
      <c r="L15" s="44">
        <v>0.02</v>
      </c>
      <c r="M15" s="44">
        <v>2.1999999999999999E-2</v>
      </c>
      <c r="N15" s="44">
        <v>2.4E-2</v>
      </c>
      <c r="O15" s="44">
        <v>2.5999999999999999E-2</v>
      </c>
      <c r="P15" s="44">
        <v>2.8000000000000001E-2</v>
      </c>
    </row>
    <row r="16" spans="2:16">
      <c r="B16" s="4"/>
      <c r="C16" s="6">
        <v>44646</v>
      </c>
      <c r="D16" s="4" t="s">
        <v>138</v>
      </c>
      <c r="E16" s="4" t="s">
        <v>139</v>
      </c>
      <c r="F16" s="42">
        <v>1037000</v>
      </c>
      <c r="G16" s="4">
        <v>4</v>
      </c>
      <c r="H16" s="50"/>
      <c r="I16" s="51"/>
      <c r="K16" s="45" t="s">
        <v>141</v>
      </c>
      <c r="L16" s="44">
        <v>0.01</v>
      </c>
      <c r="M16" s="44">
        <v>1.0999999999999999E-2</v>
      </c>
      <c r="N16" s="44">
        <v>1.2E-2</v>
      </c>
      <c r="O16" s="44">
        <v>1.2999999999999999E-2</v>
      </c>
      <c r="P16" s="44">
        <v>1.4E-2</v>
      </c>
    </row>
    <row r="17" spans="2:16">
      <c r="B17" s="4"/>
      <c r="C17" s="6">
        <v>44653</v>
      </c>
      <c r="D17" s="4" t="s">
        <v>138</v>
      </c>
      <c r="E17" s="4" t="s">
        <v>146</v>
      </c>
      <c r="F17" s="42">
        <v>1262000</v>
      </c>
      <c r="G17" s="4">
        <v>7</v>
      </c>
      <c r="H17" s="50"/>
      <c r="I17" s="51"/>
      <c r="K17" s="45" t="s">
        <v>144</v>
      </c>
      <c r="L17" s="44">
        <v>0.02</v>
      </c>
      <c r="M17" s="44">
        <v>2.3E-2</v>
      </c>
      <c r="N17" s="44">
        <v>2.5999999999999999E-2</v>
      </c>
      <c r="O17" s="44">
        <v>2.9000000000000001E-2</v>
      </c>
      <c r="P17" s="44">
        <v>3.2000000000000001E-2</v>
      </c>
    </row>
    <row r="18" spans="2:16">
      <c r="B18" s="4"/>
      <c r="C18" s="6">
        <v>44660</v>
      </c>
      <c r="D18" s="4" t="s">
        <v>138</v>
      </c>
      <c r="E18" s="4" t="s">
        <v>151</v>
      </c>
      <c r="F18" s="42">
        <v>689000</v>
      </c>
      <c r="G18" s="4">
        <v>3</v>
      </c>
      <c r="H18" s="50"/>
      <c r="I18" s="51"/>
    </row>
    <row r="19" spans="2:16">
      <c r="B19" s="4"/>
      <c r="C19" s="6">
        <v>44667</v>
      </c>
      <c r="D19" s="4" t="s">
        <v>136</v>
      </c>
      <c r="E19" s="4" t="s">
        <v>155</v>
      </c>
      <c r="F19" s="42">
        <v>859000</v>
      </c>
      <c r="G19" s="4">
        <v>2</v>
      </c>
      <c r="H19" s="50"/>
      <c r="I19" s="51"/>
    </row>
    <row r="20" spans="2:16">
      <c r="B20" s="4"/>
      <c r="C20" s="6">
        <v>44674</v>
      </c>
      <c r="D20" s="4" t="s">
        <v>136</v>
      </c>
      <c r="E20" s="4" t="s">
        <v>156</v>
      </c>
      <c r="F20" s="42">
        <v>1419000</v>
      </c>
      <c r="G20" s="4">
        <v>6</v>
      </c>
      <c r="H20" s="50"/>
      <c r="I20" s="51"/>
    </row>
    <row r="21" spans="2:16">
      <c r="B21" s="4"/>
      <c r="C21" s="6">
        <v>44681</v>
      </c>
      <c r="D21" s="4" t="s">
        <v>136</v>
      </c>
      <c r="E21" s="4" t="s">
        <v>140</v>
      </c>
      <c r="F21" s="42">
        <v>1179000</v>
      </c>
      <c r="G21" s="4">
        <v>7</v>
      </c>
      <c r="H21" s="50"/>
      <c r="I21" s="51"/>
    </row>
    <row r="22" spans="2:16">
      <c r="B22" s="4"/>
      <c r="C22" s="6">
        <v>44688</v>
      </c>
      <c r="D22" s="4" t="s">
        <v>144</v>
      </c>
      <c r="E22" s="4" t="s">
        <v>145</v>
      </c>
      <c r="F22" s="42">
        <v>1889000</v>
      </c>
      <c r="G22" s="4">
        <v>6</v>
      </c>
      <c r="H22" s="50"/>
      <c r="I22" s="51"/>
    </row>
    <row r="23" spans="2:16">
      <c r="B23" s="4"/>
      <c r="C23" s="6">
        <v>44695</v>
      </c>
      <c r="D23" s="4" t="s">
        <v>144</v>
      </c>
      <c r="E23" s="4" t="s">
        <v>150</v>
      </c>
      <c r="F23" s="42">
        <v>2867000</v>
      </c>
      <c r="G23" s="4">
        <v>8</v>
      </c>
      <c r="H23" s="50"/>
      <c r="I23" s="51"/>
    </row>
    <row r="24" spans="2:16">
      <c r="B24" s="4"/>
      <c r="C24" s="6">
        <v>44702</v>
      </c>
      <c r="D24" s="4" t="s">
        <v>144</v>
      </c>
      <c r="E24" s="4" t="s">
        <v>148</v>
      </c>
      <c r="F24" s="42">
        <v>613000</v>
      </c>
      <c r="G24" s="4">
        <v>3</v>
      </c>
      <c r="H24" s="50"/>
      <c r="I24" s="51"/>
    </row>
    <row r="25" spans="2:16">
      <c r="B25" s="4"/>
      <c r="C25" s="6">
        <v>44709</v>
      </c>
      <c r="D25" s="4" t="s">
        <v>141</v>
      </c>
      <c r="E25" s="4" t="s">
        <v>157</v>
      </c>
      <c r="F25" s="42">
        <v>781000</v>
      </c>
      <c r="G25" s="4">
        <v>2</v>
      </c>
      <c r="H25" s="50"/>
      <c r="I25" s="51"/>
    </row>
    <row r="26" spans="2:16">
      <c r="B26" s="4"/>
      <c r="C26" s="6">
        <v>44716</v>
      </c>
      <c r="D26" s="4" t="s">
        <v>141</v>
      </c>
      <c r="E26" s="4" t="s">
        <v>142</v>
      </c>
      <c r="F26" s="42">
        <v>845000</v>
      </c>
      <c r="G26" s="4">
        <v>6</v>
      </c>
      <c r="H26" s="50"/>
      <c r="I26" s="51"/>
    </row>
    <row r="27" spans="2:16">
      <c r="B27" s="4"/>
      <c r="C27" s="6">
        <v>44723</v>
      </c>
      <c r="D27" s="4" t="s">
        <v>141</v>
      </c>
      <c r="E27" s="4" t="s">
        <v>147</v>
      </c>
      <c r="F27" s="42">
        <v>239000</v>
      </c>
      <c r="G27" s="4">
        <v>3</v>
      </c>
      <c r="H27" s="50"/>
      <c r="I27" s="51"/>
    </row>
    <row r="28" spans="2:16">
      <c r="B28" s="4"/>
      <c r="C28" s="6">
        <v>44730</v>
      </c>
      <c r="D28" s="4" t="s">
        <v>138</v>
      </c>
      <c r="E28" s="4" t="s">
        <v>139</v>
      </c>
      <c r="F28" s="42">
        <v>1037000</v>
      </c>
      <c r="G28" s="4">
        <v>2</v>
      </c>
      <c r="H28" s="50"/>
      <c r="I28" s="51"/>
    </row>
    <row r="29" spans="2:16">
      <c r="B29" s="4"/>
      <c r="C29" s="6">
        <v>44737</v>
      </c>
      <c r="D29" s="4" t="s">
        <v>138</v>
      </c>
      <c r="E29" s="4" t="s">
        <v>149</v>
      </c>
      <c r="F29" s="42">
        <v>1871000</v>
      </c>
      <c r="G29" s="4">
        <v>4</v>
      </c>
      <c r="H29" s="50"/>
      <c r="I29" s="51"/>
    </row>
    <row r="30" spans="2:16">
      <c r="B30" s="4"/>
      <c r="C30" s="6">
        <v>44744</v>
      </c>
      <c r="D30" s="4" t="s">
        <v>138</v>
      </c>
      <c r="E30" s="4" t="s">
        <v>146</v>
      </c>
      <c r="F30" s="42">
        <v>1262000</v>
      </c>
      <c r="G30" s="4">
        <v>6</v>
      </c>
      <c r="H30" s="50"/>
      <c r="I30" s="51"/>
    </row>
    <row r="31" spans="2:16">
      <c r="B31" s="4"/>
      <c r="C31" s="6">
        <v>44751</v>
      </c>
      <c r="D31" s="4" t="s">
        <v>136</v>
      </c>
      <c r="E31" s="4" t="s">
        <v>156</v>
      </c>
      <c r="F31" s="42">
        <v>1419000</v>
      </c>
      <c r="G31" s="4">
        <v>8</v>
      </c>
      <c r="H31" s="50"/>
      <c r="I31" s="51"/>
    </row>
    <row r="32" spans="2:16">
      <c r="B32" s="4"/>
      <c r="C32" s="6">
        <v>44758</v>
      </c>
      <c r="D32" s="4" t="s">
        <v>136</v>
      </c>
      <c r="E32" s="4" t="s">
        <v>143</v>
      </c>
      <c r="F32" s="42">
        <v>859000</v>
      </c>
      <c r="G32" s="4">
        <v>4</v>
      </c>
      <c r="H32" s="50"/>
      <c r="I32" s="51"/>
    </row>
    <row r="33" spans="2:9">
      <c r="B33" s="4"/>
      <c r="C33" s="6">
        <v>44765</v>
      </c>
      <c r="D33" s="4" t="s">
        <v>144</v>
      </c>
      <c r="E33" s="4" t="s">
        <v>148</v>
      </c>
      <c r="F33" s="42">
        <v>613000</v>
      </c>
      <c r="G33" s="4">
        <v>4</v>
      </c>
      <c r="H33" s="50"/>
      <c r="I33" s="51"/>
    </row>
    <row r="34" spans="2:9">
      <c r="B34" s="4"/>
      <c r="C34" s="6">
        <v>44772</v>
      </c>
      <c r="D34" s="4" t="s">
        <v>144</v>
      </c>
      <c r="E34" s="4" t="s">
        <v>152</v>
      </c>
      <c r="F34" s="42">
        <v>939000</v>
      </c>
      <c r="G34" s="4">
        <v>8</v>
      </c>
      <c r="H34" s="50"/>
      <c r="I34" s="51"/>
    </row>
    <row r="35" spans="2:9">
      <c r="B35" s="4"/>
      <c r="C35" s="6">
        <v>44779</v>
      </c>
      <c r="D35" s="4" t="s">
        <v>144</v>
      </c>
      <c r="E35" s="4" t="s">
        <v>158</v>
      </c>
      <c r="F35" s="42">
        <v>1169000</v>
      </c>
      <c r="G35" s="4">
        <v>7</v>
      </c>
      <c r="H35" s="50"/>
      <c r="I35" s="51"/>
    </row>
  </sheetData>
  <sortState xmlns:xlrd2="http://schemas.microsoft.com/office/spreadsheetml/2017/richdata2" ref="B4:I35">
    <sortCondition ref="C4:C35"/>
  </sortState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B2:P35"/>
  <sheetViews>
    <sheetView workbookViewId="0">
      <selection activeCell="H11" sqref="H11"/>
    </sheetView>
  </sheetViews>
  <sheetFormatPr defaultRowHeight="16.899999999999999"/>
  <cols>
    <col min="1" max="1" width="2.5625" customWidth="1"/>
    <col min="3" max="3" width="10.5625" bestFit="1" customWidth="1"/>
    <col min="5" max="5" width="32.9375" bestFit="1" customWidth="1"/>
    <col min="6" max="6" width="11.1875" bestFit="1" customWidth="1"/>
    <col min="7" max="7" width="11.25" bestFit="1" customWidth="1"/>
    <col min="8" max="9" width="10.8125" customWidth="1"/>
    <col min="12" max="12" width="10.25" bestFit="1" customWidth="1"/>
    <col min="13" max="13" width="9.0625" bestFit="1" customWidth="1"/>
    <col min="14" max="16" width="10.3125" bestFit="1" customWidth="1"/>
  </cols>
  <sheetData>
    <row r="2" spans="2:16">
      <c r="C2" t="s">
        <v>165</v>
      </c>
      <c r="K2" t="s">
        <v>1</v>
      </c>
    </row>
    <row r="3" spans="2:16">
      <c r="B3" s="25" t="s">
        <v>160</v>
      </c>
      <c r="C3" s="26" t="s">
        <v>131</v>
      </c>
      <c r="D3" s="26" t="s">
        <v>132</v>
      </c>
      <c r="E3" s="26" t="s">
        <v>133</v>
      </c>
      <c r="F3" s="26" t="s">
        <v>161</v>
      </c>
      <c r="G3" s="26" t="s">
        <v>162</v>
      </c>
      <c r="H3" s="25" t="s">
        <v>159</v>
      </c>
      <c r="I3" s="49" t="s">
        <v>164</v>
      </c>
      <c r="K3" s="26" t="s">
        <v>163</v>
      </c>
      <c r="L3" s="48" t="s">
        <v>167</v>
      </c>
    </row>
    <row r="4" spans="2:16">
      <c r="B4" s="4" t="str">
        <f>CONCATENATE(ROWS($B$4:B4),"-",UPPER(LEFT(VLOOKUP(D4,$K$4:$L$8,2,0),2)))</f>
        <v>1-CL</v>
      </c>
      <c r="C4" s="6">
        <v>44562</v>
      </c>
      <c r="D4" s="4" t="s">
        <v>134</v>
      </c>
      <c r="E4" s="4" t="s">
        <v>135</v>
      </c>
      <c r="F4" s="42">
        <v>1890000</v>
      </c>
      <c r="G4" s="4">
        <v>5</v>
      </c>
      <c r="H4" s="50">
        <f t="shared" ref="H4:H35" si="0">ROUNDDOWN(PMT(4%/12,G4,-F4),-1)</f>
        <v>381780</v>
      </c>
      <c r="I4" s="51">
        <f t="shared" ref="I4:I35" ca="1" si="1">F4*OFFSET($K$12,MATCH(D4,$K$13:$K$17,0),MATCH(F4,$L$12:$P$12,1))</f>
        <v>30240</v>
      </c>
      <c r="K4" s="35" t="s">
        <v>134</v>
      </c>
      <c r="L4" s="47" t="s">
        <v>168</v>
      </c>
    </row>
    <row r="5" spans="2:16">
      <c r="B5" s="4" t="str">
        <f>CONCATENATE(ROWS($B$4:B5),"-",UPPER(LEFT(VLOOKUP(D5,$K$4:$L$8,2,0),2)))</f>
        <v>2-RE</v>
      </c>
      <c r="C5" s="6">
        <v>44569</v>
      </c>
      <c r="D5" s="4" t="s">
        <v>138</v>
      </c>
      <c r="E5" s="4" t="s">
        <v>139</v>
      </c>
      <c r="F5" s="42">
        <v>1037000</v>
      </c>
      <c r="G5" s="4">
        <v>8</v>
      </c>
      <c r="H5" s="50">
        <f t="shared" si="0"/>
        <v>131570</v>
      </c>
      <c r="I5" s="51">
        <f t="shared" ca="1" si="1"/>
        <v>24888</v>
      </c>
      <c r="K5" s="35" t="s">
        <v>136</v>
      </c>
      <c r="L5" s="4" t="s">
        <v>169</v>
      </c>
    </row>
    <row r="6" spans="2:16">
      <c r="B6" s="4" t="str">
        <f>CONCATENATE(ROWS($B$4:B6),"-",UPPER(LEFT(VLOOKUP(D6,$K$4:$L$8,2,0),2)))</f>
        <v>3-RE</v>
      </c>
      <c r="C6" s="6">
        <v>44576</v>
      </c>
      <c r="D6" s="4" t="s">
        <v>138</v>
      </c>
      <c r="E6" s="4" t="s">
        <v>149</v>
      </c>
      <c r="F6" s="42">
        <v>1871000</v>
      </c>
      <c r="G6" s="4">
        <v>8</v>
      </c>
      <c r="H6" s="50">
        <f t="shared" si="0"/>
        <v>237390</v>
      </c>
      <c r="I6" s="51">
        <f t="shared" ca="1" si="1"/>
        <v>48646</v>
      </c>
      <c r="K6" s="35" t="s">
        <v>138</v>
      </c>
      <c r="L6" s="4" t="s">
        <v>170</v>
      </c>
    </row>
    <row r="7" spans="2:16">
      <c r="B7" s="4" t="str">
        <f>CONCATENATE(ROWS($B$4:B7),"-",UPPER(LEFT(VLOOKUP(D7,$K$4:$L$8,2,0),2)))</f>
        <v>4-RE</v>
      </c>
      <c r="C7" s="6">
        <v>44583</v>
      </c>
      <c r="D7" s="4" t="s">
        <v>138</v>
      </c>
      <c r="E7" s="4" t="s">
        <v>153</v>
      </c>
      <c r="F7" s="42">
        <v>1222230</v>
      </c>
      <c r="G7" s="4">
        <v>4</v>
      </c>
      <c r="H7" s="50">
        <f t="shared" si="0"/>
        <v>308100</v>
      </c>
      <c r="I7" s="51">
        <f t="shared" ca="1" si="1"/>
        <v>29333.52</v>
      </c>
      <c r="K7" s="35" t="s">
        <v>141</v>
      </c>
      <c r="L7" s="4" t="s">
        <v>171</v>
      </c>
    </row>
    <row r="8" spans="2:16">
      <c r="B8" s="4" t="str">
        <f>CONCATENATE(ROWS($B$4:B8),"-",UPPER(LEFT(VLOOKUP(D8,$K$4:$L$8,2,0),2)))</f>
        <v>5-NO</v>
      </c>
      <c r="C8" s="6">
        <v>44590</v>
      </c>
      <c r="D8" s="4" t="s">
        <v>136</v>
      </c>
      <c r="E8" s="4" t="s">
        <v>156</v>
      </c>
      <c r="F8" s="42">
        <v>1419000</v>
      </c>
      <c r="G8" s="4">
        <v>2</v>
      </c>
      <c r="H8" s="50">
        <f t="shared" si="0"/>
        <v>713040</v>
      </c>
      <c r="I8" s="51">
        <f t="shared" ca="1" si="1"/>
        <v>22704</v>
      </c>
      <c r="K8" s="35" t="s">
        <v>144</v>
      </c>
      <c r="L8" s="4" t="s">
        <v>172</v>
      </c>
    </row>
    <row r="9" spans="2:16">
      <c r="B9" s="4" t="str">
        <f>CONCATENATE(ROWS($B$4:B9),"-",UPPER(LEFT(VLOOKUP(D9,$K$4:$L$8,2,0),2)))</f>
        <v>6-NO</v>
      </c>
      <c r="C9" s="6">
        <v>44597</v>
      </c>
      <c r="D9" s="4" t="s">
        <v>136</v>
      </c>
      <c r="E9" s="4" t="s">
        <v>137</v>
      </c>
      <c r="F9" s="42">
        <v>1649000</v>
      </c>
      <c r="G9" s="4">
        <v>8</v>
      </c>
      <c r="H9" s="50">
        <f t="shared" si="0"/>
        <v>209220</v>
      </c>
      <c r="I9" s="51">
        <f t="shared" ca="1" si="1"/>
        <v>31331</v>
      </c>
    </row>
    <row r="10" spans="2:16">
      <c r="B10" s="4" t="str">
        <f>CONCATENATE(ROWS($B$4:B10),"-",UPPER(LEFT(VLOOKUP(D10,$K$4:$L$8,2,0),2)))</f>
        <v>7-WA</v>
      </c>
      <c r="C10" s="6">
        <v>44604</v>
      </c>
      <c r="D10" s="4" t="s">
        <v>144</v>
      </c>
      <c r="E10" s="4" t="s">
        <v>145</v>
      </c>
      <c r="F10" s="42">
        <v>1889000</v>
      </c>
      <c r="G10" s="4">
        <v>2</v>
      </c>
      <c r="H10" s="50">
        <f t="shared" si="0"/>
        <v>949220</v>
      </c>
      <c r="I10" s="51">
        <f t="shared" ca="1" si="1"/>
        <v>54781</v>
      </c>
    </row>
    <row r="11" spans="2:16">
      <c r="B11" s="4" t="str">
        <f>CONCATENATE(ROWS($B$4:B11),"-",UPPER(LEFT(VLOOKUP(D11,$K$4:$L$8,2,0),2)))</f>
        <v>8-WA</v>
      </c>
      <c r="C11" s="6">
        <v>44611</v>
      </c>
      <c r="D11" s="4" t="s">
        <v>144</v>
      </c>
      <c r="E11" s="4" t="s">
        <v>150</v>
      </c>
      <c r="F11" s="42">
        <v>2867000</v>
      </c>
      <c r="G11" s="4">
        <v>7</v>
      </c>
      <c r="H11" s="50">
        <f t="shared" si="0"/>
        <v>415050</v>
      </c>
      <c r="I11" s="51">
        <f t="shared" ca="1" si="1"/>
        <v>91744</v>
      </c>
      <c r="K11" t="s">
        <v>166</v>
      </c>
    </row>
    <row r="12" spans="2:16">
      <c r="B12" s="4" t="str">
        <f>CONCATENATE(ROWS($B$4:B12),"-",UPPER(LEFT(VLOOKUP(D12,$K$4:$L$8,2,0),2)))</f>
        <v>9-WA</v>
      </c>
      <c r="C12" s="6">
        <v>44618</v>
      </c>
      <c r="D12" s="4" t="s">
        <v>144</v>
      </c>
      <c r="E12" s="4" t="s">
        <v>152</v>
      </c>
      <c r="F12" s="42">
        <v>939000</v>
      </c>
      <c r="G12" s="4">
        <v>4</v>
      </c>
      <c r="H12" s="50">
        <f t="shared" si="0"/>
        <v>236700</v>
      </c>
      <c r="I12" s="51">
        <f t="shared" ca="1" si="1"/>
        <v>21597</v>
      </c>
      <c r="K12" s="43" t="s">
        <v>163</v>
      </c>
      <c r="L12" s="46">
        <v>0</v>
      </c>
      <c r="M12" s="46">
        <v>500000</v>
      </c>
      <c r="N12" s="46">
        <v>1000000</v>
      </c>
      <c r="O12" s="46">
        <v>1500000</v>
      </c>
      <c r="P12" s="46">
        <v>2000000</v>
      </c>
    </row>
    <row r="13" spans="2:16">
      <c r="B13" s="4" t="str">
        <f>CONCATENATE(ROWS($B$4:B13),"-",UPPER(LEFT(VLOOKUP(D13,$K$4:$L$8,2,0),2)))</f>
        <v>10-CL</v>
      </c>
      <c r="C13" s="6">
        <v>44625</v>
      </c>
      <c r="D13" s="4" t="s">
        <v>134</v>
      </c>
      <c r="E13" s="4" t="s">
        <v>135</v>
      </c>
      <c r="F13" s="42">
        <v>1890000</v>
      </c>
      <c r="G13" s="4">
        <v>2</v>
      </c>
      <c r="H13" s="50">
        <f t="shared" si="0"/>
        <v>949720</v>
      </c>
      <c r="I13" s="51">
        <f t="shared" ca="1" si="1"/>
        <v>30240</v>
      </c>
      <c r="K13" s="45" t="s">
        <v>134</v>
      </c>
      <c r="L13" s="44">
        <v>0.01</v>
      </c>
      <c r="M13" s="44">
        <v>1.2E-2</v>
      </c>
      <c r="N13" s="44">
        <v>1.4E-2</v>
      </c>
      <c r="O13" s="44">
        <v>1.6E-2</v>
      </c>
      <c r="P13" s="44">
        <v>1.7999999999999999E-2</v>
      </c>
    </row>
    <row r="14" spans="2:16">
      <c r="B14" s="4" t="str">
        <f>CONCATENATE(ROWS($B$4:B14),"-",UPPER(LEFT(VLOOKUP(D14,$K$4:$L$8,2,0),2)))</f>
        <v>11-TV</v>
      </c>
      <c r="C14" s="6">
        <v>44632</v>
      </c>
      <c r="D14" s="4" t="s">
        <v>141</v>
      </c>
      <c r="E14" s="4" t="s">
        <v>154</v>
      </c>
      <c r="F14" s="42">
        <v>743000</v>
      </c>
      <c r="G14" s="4">
        <v>6</v>
      </c>
      <c r="H14" s="50">
        <f t="shared" si="0"/>
        <v>125280</v>
      </c>
      <c r="I14" s="51">
        <f t="shared" ca="1" si="1"/>
        <v>8172.9999999999991</v>
      </c>
      <c r="K14" s="45" t="s">
        <v>136</v>
      </c>
      <c r="L14" s="44">
        <v>0.01</v>
      </c>
      <c r="M14" s="44">
        <v>1.2999999999999999E-2</v>
      </c>
      <c r="N14" s="44">
        <v>1.6E-2</v>
      </c>
      <c r="O14" s="44">
        <v>1.9E-2</v>
      </c>
      <c r="P14" s="44">
        <v>2.1999999999999999E-2</v>
      </c>
    </row>
    <row r="15" spans="2:16">
      <c r="B15" s="4" t="str">
        <f>CONCATENATE(ROWS($B$4:B15),"-",UPPER(LEFT(VLOOKUP(D15,$K$4:$L$8,2,0),2)))</f>
        <v>12-TV</v>
      </c>
      <c r="C15" s="6">
        <v>44639</v>
      </c>
      <c r="D15" s="4" t="s">
        <v>141</v>
      </c>
      <c r="E15" s="4" t="s">
        <v>147</v>
      </c>
      <c r="F15" s="42">
        <v>239000</v>
      </c>
      <c r="G15" s="4">
        <v>2</v>
      </c>
      <c r="H15" s="50">
        <f t="shared" si="0"/>
        <v>120090</v>
      </c>
      <c r="I15" s="51">
        <f t="shared" ca="1" si="1"/>
        <v>2390</v>
      </c>
      <c r="K15" s="45" t="s">
        <v>138</v>
      </c>
      <c r="L15" s="44">
        <v>0.02</v>
      </c>
      <c r="M15" s="44">
        <v>2.1999999999999999E-2</v>
      </c>
      <c r="N15" s="44">
        <v>2.4E-2</v>
      </c>
      <c r="O15" s="44">
        <v>2.5999999999999999E-2</v>
      </c>
      <c r="P15" s="44">
        <v>2.8000000000000001E-2</v>
      </c>
    </row>
    <row r="16" spans="2:16">
      <c r="B16" s="4" t="str">
        <f>CONCATENATE(ROWS($B$4:B16),"-",UPPER(LEFT(VLOOKUP(D16,$K$4:$L$8,2,0),2)))</f>
        <v>13-RE</v>
      </c>
      <c r="C16" s="6">
        <v>44646</v>
      </c>
      <c r="D16" s="4" t="s">
        <v>138</v>
      </c>
      <c r="E16" s="4" t="s">
        <v>139</v>
      </c>
      <c r="F16" s="42">
        <v>1037000</v>
      </c>
      <c r="G16" s="4">
        <v>4</v>
      </c>
      <c r="H16" s="50">
        <f t="shared" si="0"/>
        <v>261410</v>
      </c>
      <c r="I16" s="51">
        <f t="shared" ca="1" si="1"/>
        <v>24888</v>
      </c>
      <c r="K16" s="45" t="s">
        <v>141</v>
      </c>
      <c r="L16" s="44">
        <v>0.01</v>
      </c>
      <c r="M16" s="44">
        <v>1.0999999999999999E-2</v>
      </c>
      <c r="N16" s="44">
        <v>1.2E-2</v>
      </c>
      <c r="O16" s="44">
        <v>1.2999999999999999E-2</v>
      </c>
      <c r="P16" s="44">
        <v>1.4E-2</v>
      </c>
    </row>
    <row r="17" spans="2:16">
      <c r="B17" s="4" t="str">
        <f>CONCATENATE(ROWS($B$4:B17),"-",UPPER(LEFT(VLOOKUP(D17,$K$4:$L$8,2,0),2)))</f>
        <v>14-RE</v>
      </c>
      <c r="C17" s="6">
        <v>44653</v>
      </c>
      <c r="D17" s="4" t="s">
        <v>138</v>
      </c>
      <c r="E17" s="4" t="s">
        <v>146</v>
      </c>
      <c r="F17" s="42">
        <v>1262000</v>
      </c>
      <c r="G17" s="4">
        <v>7</v>
      </c>
      <c r="H17" s="50">
        <f t="shared" si="0"/>
        <v>182690</v>
      </c>
      <c r="I17" s="51">
        <f t="shared" ca="1" si="1"/>
        <v>30288</v>
      </c>
      <c r="K17" s="45" t="s">
        <v>144</v>
      </c>
      <c r="L17" s="44">
        <v>0.02</v>
      </c>
      <c r="M17" s="44">
        <v>2.3E-2</v>
      </c>
      <c r="N17" s="44">
        <v>2.5999999999999999E-2</v>
      </c>
      <c r="O17" s="44">
        <v>2.9000000000000001E-2</v>
      </c>
      <c r="P17" s="44">
        <v>3.2000000000000001E-2</v>
      </c>
    </row>
    <row r="18" spans="2:16">
      <c r="B18" s="4" t="str">
        <f>CONCATENATE(ROWS($B$4:B18),"-",UPPER(LEFT(VLOOKUP(D18,$K$4:$L$8,2,0),2)))</f>
        <v>15-RE</v>
      </c>
      <c r="C18" s="6">
        <v>44660</v>
      </c>
      <c r="D18" s="4" t="s">
        <v>138</v>
      </c>
      <c r="E18" s="4" t="s">
        <v>151</v>
      </c>
      <c r="F18" s="42">
        <v>689000</v>
      </c>
      <c r="G18" s="4">
        <v>3</v>
      </c>
      <c r="H18" s="50">
        <f t="shared" si="0"/>
        <v>231190</v>
      </c>
      <c r="I18" s="51">
        <f t="shared" ca="1" si="1"/>
        <v>15158</v>
      </c>
    </row>
    <row r="19" spans="2:16">
      <c r="B19" s="4" t="str">
        <f>CONCATENATE(ROWS($B$4:B19),"-",UPPER(LEFT(VLOOKUP(D19,$K$4:$L$8,2,0),2)))</f>
        <v>16-NO</v>
      </c>
      <c r="C19" s="6">
        <v>44667</v>
      </c>
      <c r="D19" s="4" t="s">
        <v>136</v>
      </c>
      <c r="E19" s="4" t="s">
        <v>155</v>
      </c>
      <c r="F19" s="42">
        <v>859000</v>
      </c>
      <c r="G19" s="4">
        <v>2</v>
      </c>
      <c r="H19" s="50">
        <f t="shared" si="0"/>
        <v>431640</v>
      </c>
      <c r="I19" s="51">
        <f t="shared" ca="1" si="1"/>
        <v>11167</v>
      </c>
    </row>
    <row r="20" spans="2:16">
      <c r="B20" s="4" t="str">
        <f>CONCATENATE(ROWS($B$4:B20),"-",UPPER(LEFT(VLOOKUP(D20,$K$4:$L$8,2,0),2)))</f>
        <v>17-NO</v>
      </c>
      <c r="C20" s="6">
        <v>44674</v>
      </c>
      <c r="D20" s="4" t="s">
        <v>136</v>
      </c>
      <c r="E20" s="4" t="s">
        <v>156</v>
      </c>
      <c r="F20" s="42">
        <v>1419000</v>
      </c>
      <c r="G20" s="4">
        <v>6</v>
      </c>
      <c r="H20" s="50">
        <f t="shared" si="0"/>
        <v>239260</v>
      </c>
      <c r="I20" s="51">
        <f t="shared" ca="1" si="1"/>
        <v>22704</v>
      </c>
    </row>
    <row r="21" spans="2:16">
      <c r="B21" s="4" t="str">
        <f>CONCATENATE(ROWS($B$4:B21),"-",UPPER(LEFT(VLOOKUP(D21,$K$4:$L$8,2,0),2)))</f>
        <v>18-NO</v>
      </c>
      <c r="C21" s="6">
        <v>44681</v>
      </c>
      <c r="D21" s="4" t="s">
        <v>136</v>
      </c>
      <c r="E21" s="4" t="s">
        <v>140</v>
      </c>
      <c r="F21" s="42">
        <v>1179000</v>
      </c>
      <c r="G21" s="4">
        <v>7</v>
      </c>
      <c r="H21" s="50">
        <f t="shared" si="0"/>
        <v>170680</v>
      </c>
      <c r="I21" s="51">
        <f t="shared" ca="1" si="1"/>
        <v>18864</v>
      </c>
    </row>
    <row r="22" spans="2:16">
      <c r="B22" s="4" t="str">
        <f>CONCATENATE(ROWS($B$4:B22),"-",UPPER(LEFT(VLOOKUP(D22,$K$4:$L$8,2,0),2)))</f>
        <v>19-WA</v>
      </c>
      <c r="C22" s="6">
        <v>44688</v>
      </c>
      <c r="D22" s="4" t="s">
        <v>144</v>
      </c>
      <c r="E22" s="4" t="s">
        <v>145</v>
      </c>
      <c r="F22" s="42">
        <v>1889000</v>
      </c>
      <c r="G22" s="4">
        <v>6</v>
      </c>
      <c r="H22" s="50">
        <f t="shared" si="0"/>
        <v>318510</v>
      </c>
      <c r="I22" s="51">
        <f t="shared" ca="1" si="1"/>
        <v>54781</v>
      </c>
    </row>
    <row r="23" spans="2:16">
      <c r="B23" s="4" t="str">
        <f>CONCATENATE(ROWS($B$4:B23),"-",UPPER(LEFT(VLOOKUP(D23,$K$4:$L$8,2,0),2)))</f>
        <v>20-WA</v>
      </c>
      <c r="C23" s="6">
        <v>44695</v>
      </c>
      <c r="D23" s="4" t="s">
        <v>144</v>
      </c>
      <c r="E23" s="4" t="s">
        <v>150</v>
      </c>
      <c r="F23" s="42">
        <v>2867000</v>
      </c>
      <c r="G23" s="4">
        <v>8</v>
      </c>
      <c r="H23" s="50">
        <f t="shared" si="0"/>
        <v>363770</v>
      </c>
      <c r="I23" s="51">
        <f t="shared" ca="1" si="1"/>
        <v>91744</v>
      </c>
    </row>
    <row r="24" spans="2:16">
      <c r="B24" s="4" t="str">
        <f>CONCATENATE(ROWS($B$4:B24),"-",UPPER(LEFT(VLOOKUP(D24,$K$4:$L$8,2,0),2)))</f>
        <v>21-WA</v>
      </c>
      <c r="C24" s="6">
        <v>44702</v>
      </c>
      <c r="D24" s="4" t="s">
        <v>144</v>
      </c>
      <c r="E24" s="4" t="s">
        <v>148</v>
      </c>
      <c r="F24" s="42">
        <v>613000</v>
      </c>
      <c r="G24" s="4">
        <v>3</v>
      </c>
      <c r="H24" s="50">
        <f t="shared" si="0"/>
        <v>205690</v>
      </c>
      <c r="I24" s="51">
        <f t="shared" ca="1" si="1"/>
        <v>14099</v>
      </c>
    </row>
    <row r="25" spans="2:16">
      <c r="B25" s="4" t="str">
        <f>CONCATENATE(ROWS($B$4:B25),"-",UPPER(LEFT(VLOOKUP(D25,$K$4:$L$8,2,0),2)))</f>
        <v>22-TV</v>
      </c>
      <c r="C25" s="6">
        <v>44709</v>
      </c>
      <c r="D25" s="4" t="s">
        <v>141</v>
      </c>
      <c r="E25" s="4" t="s">
        <v>157</v>
      </c>
      <c r="F25" s="42">
        <v>781000</v>
      </c>
      <c r="G25" s="4">
        <v>2</v>
      </c>
      <c r="H25" s="50">
        <f t="shared" si="0"/>
        <v>392450</v>
      </c>
      <c r="I25" s="51">
        <f t="shared" ca="1" si="1"/>
        <v>8591</v>
      </c>
    </row>
    <row r="26" spans="2:16">
      <c r="B26" s="4" t="str">
        <f>CONCATENATE(ROWS($B$4:B26),"-",UPPER(LEFT(VLOOKUP(D26,$K$4:$L$8,2,0),2)))</f>
        <v>23-TV</v>
      </c>
      <c r="C26" s="6">
        <v>44716</v>
      </c>
      <c r="D26" s="4" t="s">
        <v>141</v>
      </c>
      <c r="E26" s="4" t="s">
        <v>142</v>
      </c>
      <c r="F26" s="42">
        <v>845000</v>
      </c>
      <c r="G26" s="4">
        <v>6</v>
      </c>
      <c r="H26" s="50">
        <f t="shared" si="0"/>
        <v>142480</v>
      </c>
      <c r="I26" s="51">
        <f t="shared" ca="1" si="1"/>
        <v>9295</v>
      </c>
    </row>
    <row r="27" spans="2:16">
      <c r="B27" s="4" t="str">
        <f>CONCATENATE(ROWS($B$4:B27),"-",UPPER(LEFT(VLOOKUP(D27,$K$4:$L$8,2,0),2)))</f>
        <v>24-TV</v>
      </c>
      <c r="C27" s="6">
        <v>44723</v>
      </c>
      <c r="D27" s="4" t="s">
        <v>141</v>
      </c>
      <c r="E27" s="4" t="s">
        <v>147</v>
      </c>
      <c r="F27" s="42">
        <v>239000</v>
      </c>
      <c r="G27" s="4">
        <v>3</v>
      </c>
      <c r="H27" s="50">
        <f t="shared" si="0"/>
        <v>80190</v>
      </c>
      <c r="I27" s="51">
        <f t="shared" ca="1" si="1"/>
        <v>2390</v>
      </c>
    </row>
    <row r="28" spans="2:16">
      <c r="B28" s="4" t="str">
        <f>CONCATENATE(ROWS($B$4:B28),"-",UPPER(LEFT(VLOOKUP(D28,$K$4:$L$8,2,0),2)))</f>
        <v>25-RE</v>
      </c>
      <c r="C28" s="6">
        <v>44730</v>
      </c>
      <c r="D28" s="4" t="s">
        <v>138</v>
      </c>
      <c r="E28" s="4" t="s">
        <v>139</v>
      </c>
      <c r="F28" s="42">
        <v>1037000</v>
      </c>
      <c r="G28" s="4">
        <v>2</v>
      </c>
      <c r="H28" s="50">
        <f t="shared" si="0"/>
        <v>521090</v>
      </c>
      <c r="I28" s="51">
        <f t="shared" ca="1" si="1"/>
        <v>24888</v>
      </c>
    </row>
    <row r="29" spans="2:16">
      <c r="B29" s="4" t="str">
        <f>CONCATENATE(ROWS($B$4:B29),"-",UPPER(LEFT(VLOOKUP(D29,$K$4:$L$8,2,0),2)))</f>
        <v>26-RE</v>
      </c>
      <c r="C29" s="6">
        <v>44737</v>
      </c>
      <c r="D29" s="4" t="s">
        <v>138</v>
      </c>
      <c r="E29" s="4" t="s">
        <v>149</v>
      </c>
      <c r="F29" s="42">
        <v>1871000</v>
      </c>
      <c r="G29" s="4">
        <v>4</v>
      </c>
      <c r="H29" s="50">
        <f t="shared" si="0"/>
        <v>471650</v>
      </c>
      <c r="I29" s="51">
        <f t="shared" ca="1" si="1"/>
        <v>48646</v>
      </c>
    </row>
    <row r="30" spans="2:16">
      <c r="B30" s="4" t="str">
        <f>CONCATENATE(ROWS($B$4:B30),"-",UPPER(LEFT(VLOOKUP(D30,$K$4:$L$8,2,0),2)))</f>
        <v>27-RE</v>
      </c>
      <c r="C30" s="6">
        <v>44744</v>
      </c>
      <c r="D30" s="4" t="s">
        <v>138</v>
      </c>
      <c r="E30" s="4" t="s">
        <v>146</v>
      </c>
      <c r="F30" s="42">
        <v>1262000</v>
      </c>
      <c r="G30" s="4">
        <v>6</v>
      </c>
      <c r="H30" s="50">
        <f t="shared" si="0"/>
        <v>212790</v>
      </c>
      <c r="I30" s="51">
        <f t="shared" ca="1" si="1"/>
        <v>30288</v>
      </c>
    </row>
    <row r="31" spans="2:16">
      <c r="B31" s="4" t="str">
        <f>CONCATENATE(ROWS($B$4:B31),"-",UPPER(LEFT(VLOOKUP(D31,$K$4:$L$8,2,0),2)))</f>
        <v>28-NO</v>
      </c>
      <c r="C31" s="6">
        <v>44751</v>
      </c>
      <c r="D31" s="4" t="s">
        <v>136</v>
      </c>
      <c r="E31" s="4" t="s">
        <v>156</v>
      </c>
      <c r="F31" s="42">
        <v>1419000</v>
      </c>
      <c r="G31" s="4">
        <v>8</v>
      </c>
      <c r="H31" s="50">
        <f t="shared" si="0"/>
        <v>180040</v>
      </c>
      <c r="I31" s="51">
        <f t="shared" ca="1" si="1"/>
        <v>22704</v>
      </c>
    </row>
    <row r="32" spans="2:16">
      <c r="B32" s="4" t="str">
        <f>CONCATENATE(ROWS($B$4:B32),"-",UPPER(LEFT(VLOOKUP(D32,$K$4:$L$8,2,0),2)))</f>
        <v>29-NO</v>
      </c>
      <c r="C32" s="6">
        <v>44758</v>
      </c>
      <c r="D32" s="4" t="s">
        <v>136</v>
      </c>
      <c r="E32" s="4" t="s">
        <v>143</v>
      </c>
      <c r="F32" s="42">
        <v>859000</v>
      </c>
      <c r="G32" s="4">
        <v>4</v>
      </c>
      <c r="H32" s="50">
        <f t="shared" si="0"/>
        <v>216540</v>
      </c>
      <c r="I32" s="51">
        <f t="shared" ca="1" si="1"/>
        <v>11167</v>
      </c>
    </row>
    <row r="33" spans="2:9">
      <c r="B33" s="4" t="str">
        <f>CONCATENATE(ROWS($B$4:B33),"-",UPPER(LEFT(VLOOKUP(D33,$K$4:$L$8,2,0),2)))</f>
        <v>30-WA</v>
      </c>
      <c r="C33" s="6">
        <v>44765</v>
      </c>
      <c r="D33" s="4" t="s">
        <v>144</v>
      </c>
      <c r="E33" s="4" t="s">
        <v>148</v>
      </c>
      <c r="F33" s="42">
        <v>613000</v>
      </c>
      <c r="G33" s="4">
        <v>4</v>
      </c>
      <c r="H33" s="50">
        <f t="shared" si="0"/>
        <v>154520</v>
      </c>
      <c r="I33" s="51">
        <f t="shared" ca="1" si="1"/>
        <v>14099</v>
      </c>
    </row>
    <row r="34" spans="2:9">
      <c r="B34" s="4" t="str">
        <f>CONCATENATE(ROWS($B$4:B34),"-",UPPER(LEFT(VLOOKUP(D34,$K$4:$L$8,2,0),2)))</f>
        <v>31-WA</v>
      </c>
      <c r="C34" s="6">
        <v>44772</v>
      </c>
      <c r="D34" s="4" t="s">
        <v>144</v>
      </c>
      <c r="E34" s="4" t="s">
        <v>152</v>
      </c>
      <c r="F34" s="42">
        <v>939000</v>
      </c>
      <c r="G34" s="4">
        <v>8</v>
      </c>
      <c r="H34" s="50">
        <f t="shared" si="0"/>
        <v>119140</v>
      </c>
      <c r="I34" s="51">
        <f t="shared" ca="1" si="1"/>
        <v>21597</v>
      </c>
    </row>
    <row r="35" spans="2:9">
      <c r="B35" s="4" t="str">
        <f>CONCATENATE(ROWS($B$4:B35),"-",UPPER(LEFT(VLOOKUP(D35,$K$4:$L$8,2,0),2)))</f>
        <v>32-WA</v>
      </c>
      <c r="C35" s="6">
        <v>44779</v>
      </c>
      <c r="D35" s="4" t="s">
        <v>144</v>
      </c>
      <c r="E35" s="4" t="s">
        <v>158</v>
      </c>
      <c r="F35" s="42">
        <v>1169000</v>
      </c>
      <c r="G35" s="4">
        <v>7</v>
      </c>
      <c r="H35" s="50">
        <f t="shared" si="0"/>
        <v>169230</v>
      </c>
      <c r="I35" s="51">
        <f t="shared" ca="1" si="1"/>
        <v>30394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홈</vt:lpstr>
      <vt:lpstr>계산작업1</vt:lpstr>
      <vt:lpstr>계산작업1_정답</vt:lpstr>
      <vt:lpstr>계산작업2</vt:lpstr>
      <vt:lpstr>계산작업2_정답</vt:lpstr>
      <vt:lpstr>계산작업3</vt:lpstr>
      <vt:lpstr>계산작업3_정답</vt:lpstr>
      <vt:lpstr>계산작업4</vt:lpstr>
      <vt:lpstr>계산작업4_정답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기풍쌤</dc:creator>
  <cp:lastModifiedBy>Jieun Park</cp:lastModifiedBy>
  <dcterms:created xsi:type="dcterms:W3CDTF">2022-01-11T01:03:54Z</dcterms:created>
  <dcterms:modified xsi:type="dcterms:W3CDTF">2023-10-01T09:10:44Z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474d4e41-7e51-492c-ae39-2d0dfb76cd80</vt:lpwstr>
  </property>
</Properties>
</file>