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tudentuumedu-my.sharepoint.com/personal/lee_jie_ying_soa_uum_edu_my/Documents/Sem 6/BKAS3173_B_spreadsheet/"/>
    </mc:Choice>
  </mc:AlternateContent>
  <xr:revisionPtr revIDLastSave="538" documentId="11_F25DC773A252ABDACC104875899E67DA5ADE58E7" xr6:coauthVersionLast="47" xr6:coauthVersionMax="47" xr10:uidLastSave="{9AC6ABA4-871A-4A17-B77F-90E57142DBE5}"/>
  <bookViews>
    <workbookView xWindow="-120" yWindow="-120" windowWidth="20730" windowHeight="11040" xr2:uid="{00000000-000D-0000-FFFF-FFFF00000000}"/>
  </bookViews>
  <sheets>
    <sheet name="Assumptions" sheetId="1" r:id="rId1"/>
    <sheet name="Financial Performance" sheetId="2" r:id="rId2"/>
    <sheet name="Net Assets" sheetId="3" r:id="rId3"/>
    <sheet name="Cash Flo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E8" i="4"/>
  <c r="F8" i="4"/>
  <c r="G8" i="4"/>
  <c r="H8" i="4"/>
  <c r="I8" i="4"/>
  <c r="D8" i="4"/>
  <c r="F32" i="2"/>
  <c r="G32" i="2"/>
  <c r="H32" i="2"/>
  <c r="I32" i="2"/>
  <c r="J32" i="2"/>
  <c r="E32" i="2"/>
  <c r="E22" i="3"/>
  <c r="F23" i="3" s="1"/>
  <c r="E6" i="4" s="1"/>
  <c r="E31" i="2"/>
  <c r="F31" i="2"/>
  <c r="E12" i="2"/>
  <c r="G8" i="2"/>
  <c r="H8" i="2" s="1"/>
  <c r="I8" i="2" s="1"/>
  <c r="J8" i="2" s="1"/>
  <c r="F8" i="2"/>
  <c r="E8" i="2"/>
  <c r="E16" i="2"/>
  <c r="B21" i="4"/>
  <c r="F11" i="3"/>
  <c r="G11" i="3"/>
  <c r="H11" i="3"/>
  <c r="I11" i="3"/>
  <c r="J11" i="3"/>
  <c r="E11" i="3"/>
  <c r="E11" i="4"/>
  <c r="F11" i="4"/>
  <c r="G11" i="4"/>
  <c r="H11" i="4"/>
  <c r="I11" i="4"/>
  <c r="B31" i="2"/>
  <c r="B24" i="2"/>
  <c r="B23" i="3"/>
  <c r="B16" i="2"/>
  <c r="B15" i="2"/>
  <c r="E15" i="2" s="1"/>
  <c r="B10" i="2"/>
  <c r="B8" i="2"/>
  <c r="B7" i="2"/>
  <c r="B6" i="2"/>
  <c r="E6" i="2" s="1"/>
  <c r="F20" i="2" l="1"/>
  <c r="J23" i="3"/>
  <c r="J20" i="2" s="1"/>
  <c r="I6" i="4"/>
  <c r="H23" i="3"/>
  <c r="E23" i="3"/>
  <c r="G23" i="3"/>
  <c r="D11" i="4"/>
  <c r="I15" i="2"/>
  <c r="H15" i="2"/>
  <c r="G15" i="2"/>
  <c r="F15" i="2"/>
  <c r="J15" i="2"/>
  <c r="D8" i="2"/>
  <c r="F10" i="2" s="1"/>
  <c r="F7" i="3" s="1"/>
  <c r="I23" i="3"/>
  <c r="J6" i="2"/>
  <c r="J16" i="2" s="1"/>
  <c r="I6" i="2"/>
  <c r="I16" i="2" s="1"/>
  <c r="H6" i="2"/>
  <c r="H16" i="2" s="1"/>
  <c r="G6" i="2"/>
  <c r="G16" i="2" s="1"/>
  <c r="F6" i="2"/>
  <c r="F16" i="2" s="1"/>
  <c r="F6" i="4" l="1"/>
  <c r="G20" i="2"/>
  <c r="D6" i="4"/>
  <c r="E20" i="2"/>
  <c r="E24" i="3"/>
  <c r="E6" i="3" s="1"/>
  <c r="H6" i="4"/>
  <c r="I20" i="2"/>
  <c r="G6" i="4"/>
  <c r="H20" i="2"/>
  <c r="E10" i="2"/>
  <c r="G10" i="2"/>
  <c r="F11" i="2"/>
  <c r="F12" i="2" s="1"/>
  <c r="E7" i="3" l="1"/>
  <c r="E11" i="2"/>
  <c r="E17" i="2" s="1"/>
  <c r="E21" i="2" s="1"/>
  <c r="F21" i="3"/>
  <c r="F24" i="3" s="1"/>
  <c r="F17" i="2"/>
  <c r="F21" i="2" s="1"/>
  <c r="G31" i="2"/>
  <c r="G11" i="2"/>
  <c r="F18" i="2" l="1"/>
  <c r="H10" i="2"/>
  <c r="H31" i="2" s="1"/>
  <c r="H7" i="3" s="1"/>
  <c r="E18" i="2"/>
  <c r="G21" i="3"/>
  <c r="G24" i="3" s="1"/>
  <c r="F6" i="3"/>
  <c r="E24" i="2"/>
  <c r="E26" i="2" s="1"/>
  <c r="E13" i="3" s="1"/>
  <c r="E22" i="2"/>
  <c r="D5" i="4"/>
  <c r="D7" i="4" s="1"/>
  <c r="I10" i="2"/>
  <c r="I31" i="2" s="1"/>
  <c r="G12" i="2"/>
  <c r="G17" i="2"/>
  <c r="F22" i="2"/>
  <c r="E5" i="4"/>
  <c r="E7" i="4" s="1"/>
  <c r="F24" i="2"/>
  <c r="G7" i="3"/>
  <c r="H11" i="2" l="1"/>
  <c r="H12" i="2" s="1"/>
  <c r="H21" i="3"/>
  <c r="H24" i="3" s="1"/>
  <c r="G6" i="3"/>
  <c r="I11" i="2"/>
  <c r="I12" i="2" s="1"/>
  <c r="E14" i="3"/>
  <c r="F12" i="3"/>
  <c r="J10" i="2"/>
  <c r="J31" i="2" s="1"/>
  <c r="J7" i="3" s="1"/>
  <c r="F26" i="2"/>
  <c r="F13" i="3" s="1"/>
  <c r="G12" i="3" s="1"/>
  <c r="E9" i="4"/>
  <c r="E10" i="4" s="1"/>
  <c r="E12" i="4" s="1"/>
  <c r="F25" i="2"/>
  <c r="I7" i="3"/>
  <c r="G21" i="2"/>
  <c r="G18" i="2"/>
  <c r="E25" i="2"/>
  <c r="D9" i="4"/>
  <c r="D10" i="4" s="1"/>
  <c r="D12" i="4" s="1"/>
  <c r="D20" i="4" s="1"/>
  <c r="H17" i="2" l="1"/>
  <c r="H21" i="2" s="1"/>
  <c r="J11" i="2"/>
  <c r="J12" i="2" s="1"/>
  <c r="I21" i="3"/>
  <c r="I24" i="3" s="1"/>
  <c r="H6" i="3"/>
  <c r="I17" i="2"/>
  <c r="I21" i="2" s="1"/>
  <c r="D14" i="4"/>
  <c r="D16" i="4" s="1"/>
  <c r="E15" i="4" s="1"/>
  <c r="E20" i="4"/>
  <c r="E21" i="4" s="1"/>
  <c r="E14" i="4"/>
  <c r="F14" i="3"/>
  <c r="G24" i="2"/>
  <c r="G22" i="2"/>
  <c r="F5" i="4"/>
  <c r="F7" i="4" s="1"/>
  <c r="H18" i="2" l="1"/>
  <c r="J17" i="2"/>
  <c r="J21" i="2" s="1"/>
  <c r="J21" i="3"/>
  <c r="J24" i="3" s="1"/>
  <c r="J6" i="3" s="1"/>
  <c r="I6" i="3"/>
  <c r="I18" i="2"/>
  <c r="G25" i="2"/>
  <c r="F9" i="4"/>
  <c r="F10" i="4" s="1"/>
  <c r="F12" i="4" s="1"/>
  <c r="G26" i="2"/>
  <c r="G13" i="3" s="1"/>
  <c r="H24" i="2"/>
  <c r="H22" i="2"/>
  <c r="G5" i="4"/>
  <c r="G7" i="4" s="1"/>
  <c r="H5" i="4"/>
  <c r="H7" i="4" s="1"/>
  <c r="I24" i="2"/>
  <c r="I26" i="2" s="1"/>
  <c r="I13" i="3" s="1"/>
  <c r="I22" i="2"/>
  <c r="E8" i="3"/>
  <c r="E9" i="3" s="1"/>
  <c r="E15" i="3" s="1"/>
  <c r="E16" i="4"/>
  <c r="F15" i="4" s="1"/>
  <c r="J18" i="2" l="1"/>
  <c r="I5" i="4"/>
  <c r="I7" i="4" s="1"/>
  <c r="J24" i="2"/>
  <c r="J22" i="2"/>
  <c r="F20" i="4"/>
  <c r="F21" i="4" s="1"/>
  <c r="F14" i="4"/>
  <c r="H26" i="2"/>
  <c r="H13" i="3" s="1"/>
  <c r="J12" i="3" s="1"/>
  <c r="G9" i="4"/>
  <c r="G10" i="4" s="1"/>
  <c r="G12" i="4" s="1"/>
  <c r="H25" i="2"/>
  <c r="I25" i="2"/>
  <c r="H9" i="4"/>
  <c r="H10" i="4" s="1"/>
  <c r="H12" i="4" s="1"/>
  <c r="G14" i="3"/>
  <c r="H12" i="3"/>
  <c r="F8" i="3"/>
  <c r="F9" i="3" s="1"/>
  <c r="F15" i="3" s="1"/>
  <c r="I12" i="3" l="1"/>
  <c r="I14" i="3" s="1"/>
  <c r="H14" i="3"/>
  <c r="G14" i="4"/>
  <c r="G20" i="4"/>
  <c r="G21" i="4" s="1"/>
  <c r="H14" i="4"/>
  <c r="H20" i="4"/>
  <c r="H21" i="4" s="1"/>
  <c r="I9" i="4"/>
  <c r="I10" i="4" s="1"/>
  <c r="I12" i="4" s="1"/>
  <c r="J25" i="2"/>
  <c r="F16" i="4"/>
  <c r="G15" i="4" s="1"/>
  <c r="J26" i="2"/>
  <c r="J13" i="3" s="1"/>
  <c r="J14" i="3" s="1"/>
  <c r="I20" i="4" l="1"/>
  <c r="I21" i="4" s="1"/>
  <c r="I14" i="4"/>
  <c r="G16" i="4"/>
  <c r="H15" i="4" s="1"/>
  <c r="G8" i="3"/>
  <c r="G9" i="3" s="1"/>
  <c r="G15" i="3" s="1"/>
  <c r="D22" i="4" l="1"/>
  <c r="D23" i="4" s="1"/>
  <c r="H16" i="4"/>
  <c r="I15" i="4" s="1"/>
  <c r="H8" i="3"/>
  <c r="H9" i="3" s="1"/>
  <c r="H15" i="3" s="1"/>
  <c r="I16" i="4" l="1"/>
  <c r="J8" i="3" s="1"/>
  <c r="J9" i="3" s="1"/>
  <c r="J15" i="3" s="1"/>
  <c r="I8" i="3"/>
  <c r="I9" i="3" s="1"/>
  <c r="I15" i="3" s="1"/>
</calcChain>
</file>

<file path=xl/sharedStrings.xml><?xml version="1.0" encoding="utf-8"?>
<sst xmlns="http://schemas.openxmlformats.org/spreadsheetml/2006/main" count="94" uniqueCount="72">
  <si>
    <t>Assumptions</t>
  </si>
  <si>
    <t>Number of store</t>
  </si>
  <si>
    <t>Revenue at base year</t>
  </si>
  <si>
    <t>Revenue growth rate</t>
  </si>
  <si>
    <t>CAPEX investment</t>
  </si>
  <si>
    <t>WC requirement</t>
  </si>
  <si>
    <t>Initial share capital</t>
  </si>
  <si>
    <t>Tax rate</t>
  </si>
  <si>
    <t>Discount rate</t>
  </si>
  <si>
    <t>Cost of sales</t>
  </si>
  <si>
    <t>Sales, general and admin</t>
  </si>
  <si>
    <t>Rental</t>
  </si>
  <si>
    <t>per store</t>
  </si>
  <si>
    <t>of revenue</t>
  </si>
  <si>
    <t>of cost of sales</t>
  </si>
  <si>
    <t>Projected Financial Performance</t>
  </si>
  <si>
    <t>RM</t>
  </si>
  <si>
    <t>YEAR 1</t>
  </si>
  <si>
    <t>YEAR 2</t>
  </si>
  <si>
    <t>YEAR 3</t>
  </si>
  <si>
    <t>YEAR 4</t>
  </si>
  <si>
    <t>YEAR 5</t>
  </si>
  <si>
    <t>Less: cost of sales</t>
  </si>
  <si>
    <t>Gross profits</t>
  </si>
  <si>
    <t>Gross profits margins</t>
  </si>
  <si>
    <t>Less:</t>
  </si>
  <si>
    <t>Sales, general and administrative</t>
  </si>
  <si>
    <t>EBITDA</t>
  </si>
  <si>
    <t>EBITDA margin</t>
  </si>
  <si>
    <t>Less: depreciation</t>
  </si>
  <si>
    <t>Profit before taxation</t>
  </si>
  <si>
    <t>PBT margin</t>
  </si>
  <si>
    <t>Less: Income tax</t>
  </si>
  <si>
    <t>After-tax earnings</t>
  </si>
  <si>
    <t>Number of shares</t>
  </si>
  <si>
    <t>Revenue driver</t>
  </si>
  <si>
    <t>Revenue</t>
  </si>
  <si>
    <t>PPE</t>
  </si>
  <si>
    <t>Inventory</t>
  </si>
  <si>
    <t>Cash and cash equivalents</t>
  </si>
  <si>
    <t>Total assets</t>
  </si>
  <si>
    <t>Share capital</t>
  </si>
  <si>
    <t>RE b/f</t>
  </si>
  <si>
    <t>Profit during the period</t>
  </si>
  <si>
    <t>Total equity</t>
  </si>
  <si>
    <t>check:</t>
  </si>
  <si>
    <t>Note:</t>
  </si>
  <si>
    <t>PPE b/f</t>
  </si>
  <si>
    <t>Capital Expenditure</t>
  </si>
  <si>
    <t>Depreciation</t>
  </si>
  <si>
    <t>PPE c/f</t>
  </si>
  <si>
    <t>Inventory Requirement</t>
  </si>
  <si>
    <t>Change in Working Capital</t>
  </si>
  <si>
    <t>Add: depreciation</t>
  </si>
  <si>
    <t>Operating cash flow before changes in working capital</t>
  </si>
  <si>
    <t>Less: changes in working capital</t>
  </si>
  <si>
    <t>Less: tax paid</t>
  </si>
  <si>
    <t>Operating cash flows</t>
  </si>
  <si>
    <t>Less: CAPEX</t>
  </si>
  <si>
    <t>Free Cash Flows</t>
  </si>
  <si>
    <t>Add: Share capital</t>
  </si>
  <si>
    <t>Net cash flows</t>
  </si>
  <si>
    <t>Cash and cash equivalents b/f</t>
  </si>
  <si>
    <t>Cash and cash equivalents c/f</t>
  </si>
  <si>
    <t>Valuation</t>
  </si>
  <si>
    <t>PV factor</t>
  </si>
  <si>
    <t>Present Value</t>
  </si>
  <si>
    <t>Net Present Value</t>
  </si>
  <si>
    <t>YEAR 0</t>
  </si>
  <si>
    <t>Depreciation rate</t>
  </si>
  <si>
    <t>Projected Net Assets</t>
  </si>
  <si>
    <t>Projected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</si>
</sst>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_);_(* \(#,##0\);_(* &quot;-&quot;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9" fontId="0" fillId="2" borderId="0" xfId="0" applyNumberFormat="1" applyFill="1"/>
    <xf numFmtId="0" fontId="0" fillId="2" borderId="0" xfId="0" applyFill="1" applyAlignment="1">
      <alignment horizontal="left" indent="1"/>
    </xf>
    <xf numFmtId="0" fontId="2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left" indent="1"/>
    </xf>
    <xf numFmtId="164" fontId="0" fillId="2" borderId="0" xfId="0" applyNumberFormat="1" applyFill="1"/>
    <xf numFmtId="9" fontId="0" fillId="2" borderId="1" xfId="0" applyNumberFormat="1" applyFill="1" applyBorder="1"/>
    <xf numFmtId="165" fontId="0" fillId="2" borderId="1" xfId="0" applyNumberFormat="1" applyFill="1" applyBorder="1"/>
    <xf numFmtId="165" fontId="0" fillId="2" borderId="0" xfId="0" applyNumberFormat="1" applyFill="1"/>
    <xf numFmtId="164" fontId="0" fillId="2" borderId="1" xfId="1" applyNumberFormat="1" applyFont="1" applyFill="1" applyBorder="1"/>
    <xf numFmtId="164" fontId="0" fillId="2" borderId="1" xfId="0" applyNumberFormat="1" applyFill="1" applyBorder="1"/>
    <xf numFmtId="9" fontId="0" fillId="2" borderId="0" xfId="2" applyFont="1" applyFill="1"/>
    <xf numFmtId="0" fontId="2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4" fillId="2" borderId="0" xfId="0" applyFont="1" applyFill="1"/>
    <xf numFmtId="165" fontId="2" fillId="2" borderId="2" xfId="0" applyNumberFormat="1" applyFont="1" applyFill="1" applyBorder="1"/>
    <xf numFmtId="0" fontId="0" fillId="2" borderId="5" xfId="0" applyFill="1" applyBorder="1"/>
    <xf numFmtId="164" fontId="2" fillId="2" borderId="0" xfId="1" applyNumberFormat="1" applyFont="1" applyFill="1"/>
    <xf numFmtId="164" fontId="0" fillId="2" borderId="3" xfId="1" applyNumberFormat="1" applyFont="1" applyFill="1" applyBorder="1"/>
    <xf numFmtId="164" fontId="0" fillId="2" borderId="5" xfId="1" applyNumberFormat="1" applyFont="1" applyFill="1" applyBorder="1"/>
    <xf numFmtId="164" fontId="0" fillId="2" borderId="4" xfId="1" applyNumberFormat="1" applyFont="1" applyFill="1" applyBorder="1"/>
    <xf numFmtId="164" fontId="4" fillId="2" borderId="0" xfId="1" applyNumberFormat="1" applyFont="1" applyFill="1"/>
    <xf numFmtId="0" fontId="5" fillId="3" borderId="0" xfId="0" applyFont="1" applyFill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left" indent="1"/>
    </xf>
    <xf numFmtId="0" fontId="0" fillId="2" borderId="8" xfId="0" applyFill="1" applyBorder="1"/>
    <xf numFmtId="164" fontId="0" fillId="2" borderId="8" xfId="1" applyNumberFormat="1" applyFont="1" applyFill="1" applyBorder="1"/>
    <xf numFmtId="9" fontId="0" fillId="2" borderId="8" xfId="0" applyNumberFormat="1" applyFill="1" applyBorder="1"/>
    <xf numFmtId="0" fontId="0" fillId="2" borderId="9" xfId="0" applyFill="1" applyBorder="1"/>
    <xf numFmtId="0" fontId="6" fillId="2" borderId="0" xfId="0" applyFont="1" applyFill="1"/>
    <xf numFmtId="0" fontId="2" fillId="2" borderId="1" xfId="0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7" fillId="2" borderId="1" xfId="0" applyFont="1" applyFill="1" applyBorder="1"/>
    <xf numFmtId="0" fontId="0" fillId="2" borderId="0" xfId="0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64" fontId="0" fillId="2" borderId="1" xfId="1" applyNumberFormat="1" applyFont="1" applyFill="1" applyBorder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0" fillId="2" borderId="3" xfId="1" applyNumberFormat="1" applyFont="1" applyFill="1" applyBorder="1" applyAlignment="1">
      <alignment horizontal="right"/>
    </xf>
    <xf numFmtId="164" fontId="0" fillId="2" borderId="5" xfId="1" applyNumberFormat="1" applyFont="1" applyFill="1" applyBorder="1" applyAlignment="1">
      <alignment horizontal="right"/>
    </xf>
    <xf numFmtId="0" fontId="2" fillId="2" borderId="5" xfId="0" applyFont="1" applyFill="1" applyBorder="1"/>
    <xf numFmtId="164" fontId="2" fillId="2" borderId="5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4" sqref="F14"/>
    </sheetView>
  </sheetViews>
  <sheetFormatPr defaultRowHeight="15" x14ac:dyDescent="0.25"/>
  <cols>
    <col min="1" max="1" width="25.7109375" style="2" customWidth="1"/>
    <col min="2" max="2" width="14" style="2" customWidth="1"/>
    <col min="3" max="3" width="9.140625" style="2"/>
    <col min="4" max="4" width="7.85546875" style="2" customWidth="1"/>
    <col min="5" max="16384" width="9.140625" style="2"/>
  </cols>
  <sheetData>
    <row r="1" spans="1:4" s="29" customFormat="1" x14ac:dyDescent="0.25">
      <c r="A1" s="29" t="s">
        <v>0</v>
      </c>
    </row>
    <row r="2" spans="1:4" s="29" customFormat="1" x14ac:dyDescent="0.25"/>
    <row r="4" spans="1:4" x14ac:dyDescent="0.25">
      <c r="A4" s="32" t="s">
        <v>1</v>
      </c>
      <c r="B4" s="33">
        <v>5</v>
      </c>
      <c r="C4" s="17"/>
      <c r="D4" s="36"/>
    </row>
    <row r="5" spans="1:4" x14ac:dyDescent="0.25">
      <c r="A5" s="32" t="s">
        <v>2</v>
      </c>
      <c r="B5" s="34">
        <v>2000000</v>
      </c>
      <c r="C5" s="17" t="s">
        <v>12</v>
      </c>
      <c r="D5" s="36"/>
    </row>
    <row r="6" spans="1:4" x14ac:dyDescent="0.25">
      <c r="A6" s="32" t="s">
        <v>3</v>
      </c>
      <c r="B6" s="35">
        <v>0.03</v>
      </c>
      <c r="C6" s="30"/>
      <c r="D6" s="31"/>
    </row>
    <row r="7" spans="1:4" x14ac:dyDescent="0.25">
      <c r="A7" s="32" t="s">
        <v>9</v>
      </c>
      <c r="B7" s="35">
        <v>0.6</v>
      </c>
      <c r="C7" s="17" t="s">
        <v>13</v>
      </c>
      <c r="D7" s="36"/>
    </row>
    <row r="8" spans="1:4" x14ac:dyDescent="0.25">
      <c r="A8" s="32" t="s">
        <v>10</v>
      </c>
      <c r="B8" s="34">
        <v>600000</v>
      </c>
      <c r="C8" s="30"/>
      <c r="D8" s="31"/>
    </row>
    <row r="9" spans="1:4" x14ac:dyDescent="0.25">
      <c r="A9" s="32" t="s">
        <v>11</v>
      </c>
      <c r="B9" s="34">
        <v>200000</v>
      </c>
      <c r="C9" s="17" t="s">
        <v>12</v>
      </c>
      <c r="D9" s="36"/>
    </row>
    <row r="10" spans="1:4" x14ac:dyDescent="0.25">
      <c r="A10" s="32" t="s">
        <v>69</v>
      </c>
      <c r="B10" s="35">
        <v>0.1</v>
      </c>
      <c r="C10" s="30"/>
      <c r="D10" s="31"/>
    </row>
    <row r="11" spans="1:4" x14ac:dyDescent="0.25">
      <c r="A11" s="32" t="s">
        <v>4</v>
      </c>
      <c r="B11" s="34">
        <v>2000000</v>
      </c>
      <c r="C11" s="17" t="s">
        <v>12</v>
      </c>
      <c r="D11" s="36"/>
    </row>
    <row r="12" spans="1:4" x14ac:dyDescent="0.25">
      <c r="A12" s="32" t="s">
        <v>5</v>
      </c>
      <c r="B12" s="35">
        <v>0.02</v>
      </c>
      <c r="C12" s="30" t="s">
        <v>14</v>
      </c>
      <c r="D12" s="31"/>
    </row>
    <row r="13" spans="1:4" x14ac:dyDescent="0.25">
      <c r="A13" s="32"/>
      <c r="B13" s="33"/>
      <c r="C13" s="17"/>
      <c r="D13" s="36"/>
    </row>
    <row r="14" spans="1:4" x14ac:dyDescent="0.25">
      <c r="A14" s="32" t="s">
        <v>6</v>
      </c>
      <c r="B14" s="34">
        <v>20000000</v>
      </c>
      <c r="C14" s="30"/>
      <c r="D14" s="31"/>
    </row>
    <row r="15" spans="1:4" x14ac:dyDescent="0.25">
      <c r="A15" s="32" t="s">
        <v>7</v>
      </c>
      <c r="B15" s="35">
        <v>0.24</v>
      </c>
      <c r="C15" s="17"/>
      <c r="D15" s="36"/>
    </row>
    <row r="16" spans="1:4" x14ac:dyDescent="0.25">
      <c r="A16" s="32" t="s">
        <v>8</v>
      </c>
      <c r="B16" s="35">
        <v>0.1</v>
      </c>
      <c r="C16" s="17"/>
      <c r="D16" s="36"/>
    </row>
  </sheetData>
  <mergeCells count="1">
    <mergeCell ref="A1:XF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670E-0C58-4615-B0CE-9DDEFC3DD0BA}">
  <dimension ref="A1:J32"/>
  <sheetViews>
    <sheetView workbookViewId="0">
      <selection sqref="A1:XFD2"/>
    </sheetView>
  </sheetViews>
  <sheetFormatPr defaultRowHeight="15" x14ac:dyDescent="0.25"/>
  <cols>
    <col min="1" max="1" width="32.28515625" style="2" bestFit="1" customWidth="1"/>
    <col min="2" max="2" width="11.5703125" style="2" bestFit="1" customWidth="1"/>
    <col min="3" max="3" width="15.7109375" style="2" customWidth="1"/>
    <col min="4" max="4" width="12.85546875" style="2" bestFit="1" customWidth="1"/>
    <col min="5" max="10" width="14" style="2" bestFit="1" customWidth="1"/>
    <col min="11" max="16384" width="9.140625" style="2"/>
  </cols>
  <sheetData>
    <row r="1" spans="1:10" s="29" customFormat="1" x14ac:dyDescent="0.25">
      <c r="A1" s="29" t="s">
        <v>15</v>
      </c>
    </row>
    <row r="2" spans="1:10" s="29" customFormat="1" x14ac:dyDescent="0.25"/>
    <row r="3" spans="1:10" x14ac:dyDescent="0.25">
      <c r="E3" s="37">
        <v>0</v>
      </c>
      <c r="F3" s="37">
        <v>1</v>
      </c>
      <c r="G3" s="37">
        <v>1</v>
      </c>
      <c r="H3" s="37">
        <v>1</v>
      </c>
      <c r="I3" s="37">
        <v>1</v>
      </c>
      <c r="J3" s="37">
        <v>1</v>
      </c>
    </row>
    <row r="4" spans="1:10" s="16" customFormat="1" x14ac:dyDescent="0.25">
      <c r="A4" s="16" t="s">
        <v>16</v>
      </c>
      <c r="E4" s="38" t="s">
        <v>68</v>
      </c>
      <c r="F4" s="38" t="s">
        <v>17</v>
      </c>
      <c r="G4" s="38" t="s">
        <v>18</v>
      </c>
      <c r="H4" s="38" t="s">
        <v>19</v>
      </c>
      <c r="I4" s="38" t="s">
        <v>20</v>
      </c>
      <c r="J4" s="38" t="s">
        <v>21</v>
      </c>
    </row>
    <row r="6" spans="1:10" x14ac:dyDescent="0.25">
      <c r="A6" s="2" t="s">
        <v>34</v>
      </c>
      <c r="B6" s="2">
        <f>Assumptions!B4</f>
        <v>5</v>
      </c>
      <c r="E6" s="2">
        <f>$B$6</f>
        <v>5</v>
      </c>
      <c r="F6" s="2">
        <f t="shared" ref="F6:J6" si="0">$B$6</f>
        <v>5</v>
      </c>
      <c r="G6" s="2">
        <f t="shared" si="0"/>
        <v>5</v>
      </c>
      <c r="H6" s="2">
        <f t="shared" si="0"/>
        <v>5</v>
      </c>
      <c r="I6" s="2">
        <f t="shared" si="0"/>
        <v>5</v>
      </c>
      <c r="J6" s="2">
        <f t="shared" si="0"/>
        <v>5</v>
      </c>
    </row>
    <row r="7" spans="1:10" x14ac:dyDescent="0.25">
      <c r="A7" s="2" t="s">
        <v>35</v>
      </c>
      <c r="B7" s="3">
        <f>Assumptions!B5</f>
        <v>2000000</v>
      </c>
    </row>
    <row r="8" spans="1:10" x14ac:dyDescent="0.25">
      <c r="A8" s="2" t="s">
        <v>36</v>
      </c>
      <c r="B8" s="4">
        <f>Assumptions!B6</f>
        <v>0.03</v>
      </c>
      <c r="D8" s="9">
        <f>B6*B7</f>
        <v>10000000</v>
      </c>
      <c r="E8" s="9">
        <f>B7*E6</f>
        <v>10000000</v>
      </c>
      <c r="F8" s="9">
        <f>E8*(1+$B$8)</f>
        <v>10300000</v>
      </c>
      <c r="G8" s="9">
        <f t="shared" ref="G8:J8" si="1">F8*(1+$B$8)</f>
        <v>10609000</v>
      </c>
      <c r="H8" s="9">
        <f t="shared" si="1"/>
        <v>10927270</v>
      </c>
      <c r="I8" s="9">
        <f t="shared" si="1"/>
        <v>11255088.1</v>
      </c>
      <c r="J8" s="9">
        <f t="shared" si="1"/>
        <v>11592740.743000001</v>
      </c>
    </row>
    <row r="10" spans="1:10" s="7" customFormat="1" x14ac:dyDescent="0.25">
      <c r="A10" s="7" t="s">
        <v>22</v>
      </c>
      <c r="B10" s="10">
        <f>Assumptions!B7</f>
        <v>0.6</v>
      </c>
      <c r="D10" s="11"/>
      <c r="E10" s="11">
        <f t="shared" ref="E10:J10" si="2">-$B$10*E8</f>
        <v>-6000000</v>
      </c>
      <c r="F10" s="11">
        <f t="shared" si="2"/>
        <v>-6180000</v>
      </c>
      <c r="G10" s="11">
        <f t="shared" si="2"/>
        <v>-6365400</v>
      </c>
      <c r="H10" s="11">
        <f t="shared" si="2"/>
        <v>-6556362</v>
      </c>
      <c r="I10" s="11">
        <f t="shared" si="2"/>
        <v>-6753052.8599999994</v>
      </c>
      <c r="J10" s="11">
        <f t="shared" si="2"/>
        <v>-6955644.4457999999</v>
      </c>
    </row>
    <row r="11" spans="1:10" x14ac:dyDescent="0.25">
      <c r="A11" s="2" t="s">
        <v>23</v>
      </c>
      <c r="D11" s="12"/>
      <c r="E11" s="12">
        <f t="shared" ref="E11:J11" si="3">SUM(E8:E10)</f>
        <v>4000000</v>
      </c>
      <c r="F11" s="12">
        <f t="shared" si="3"/>
        <v>4120000</v>
      </c>
      <c r="G11" s="12">
        <f t="shared" si="3"/>
        <v>4243600</v>
      </c>
      <c r="H11" s="12">
        <f t="shared" si="3"/>
        <v>4370908</v>
      </c>
      <c r="I11" s="12">
        <f t="shared" si="3"/>
        <v>4502035.24</v>
      </c>
      <c r="J11" s="12">
        <f t="shared" si="3"/>
        <v>4637096.2972000008</v>
      </c>
    </row>
    <row r="12" spans="1:10" x14ac:dyDescent="0.25">
      <c r="A12" s="5" t="s">
        <v>24</v>
      </c>
      <c r="E12" s="15">
        <f>E11/E8</f>
        <v>0.4</v>
      </c>
      <c r="F12" s="15">
        <f t="shared" ref="E12:J12" si="4">F11/F8</f>
        <v>0.4</v>
      </c>
      <c r="G12" s="15">
        <f t="shared" si="4"/>
        <v>0.4</v>
      </c>
      <c r="H12" s="15">
        <f t="shared" si="4"/>
        <v>0.4</v>
      </c>
      <c r="I12" s="15">
        <f t="shared" si="4"/>
        <v>0.4</v>
      </c>
      <c r="J12" s="15">
        <f t="shared" si="4"/>
        <v>0.4</v>
      </c>
    </row>
    <row r="14" spans="1:10" x14ac:dyDescent="0.25">
      <c r="A14" s="2" t="s">
        <v>25</v>
      </c>
    </row>
    <row r="15" spans="1:10" x14ac:dyDescent="0.25">
      <c r="A15" s="5" t="s">
        <v>26</v>
      </c>
      <c r="B15" s="3">
        <f>Assumptions!B8</f>
        <v>600000</v>
      </c>
      <c r="D15" s="9"/>
      <c r="E15" s="9">
        <f t="shared" ref="E15:J15" si="5">-$B$15</f>
        <v>-600000</v>
      </c>
      <c r="F15" s="9">
        <f t="shared" si="5"/>
        <v>-600000</v>
      </c>
      <c r="G15" s="9">
        <f t="shared" si="5"/>
        <v>-600000</v>
      </c>
      <c r="H15" s="9">
        <f t="shared" si="5"/>
        <v>-600000</v>
      </c>
      <c r="I15" s="9">
        <f t="shared" si="5"/>
        <v>-600000</v>
      </c>
      <c r="J15" s="9">
        <f t="shared" si="5"/>
        <v>-600000</v>
      </c>
    </row>
    <row r="16" spans="1:10" s="7" customFormat="1" x14ac:dyDescent="0.25">
      <c r="A16" s="8" t="s">
        <v>11</v>
      </c>
      <c r="B16" s="13">
        <f>Assumptions!B9</f>
        <v>200000</v>
      </c>
      <c r="E16" s="14">
        <f>-E6*$B$16</f>
        <v>-1000000</v>
      </c>
      <c r="F16" s="14">
        <f t="shared" ref="F16:J16" si="6">-F6*$B$16</f>
        <v>-1000000</v>
      </c>
      <c r="G16" s="14">
        <f t="shared" si="6"/>
        <v>-1000000</v>
      </c>
      <c r="H16" s="14">
        <f t="shared" si="6"/>
        <v>-1000000</v>
      </c>
      <c r="I16" s="14">
        <f t="shared" si="6"/>
        <v>-1000000</v>
      </c>
      <c r="J16" s="14">
        <f t="shared" si="6"/>
        <v>-1000000</v>
      </c>
    </row>
    <row r="17" spans="1:10" x14ac:dyDescent="0.25">
      <c r="A17" s="2" t="s">
        <v>27</v>
      </c>
      <c r="E17" s="12">
        <f>E11+E15+E16</f>
        <v>2400000</v>
      </c>
      <c r="F17" s="12">
        <f t="shared" ref="F17:J17" si="7">F11+F15+F16</f>
        <v>2520000</v>
      </c>
      <c r="G17" s="12">
        <f t="shared" si="7"/>
        <v>2643600</v>
      </c>
      <c r="H17" s="12">
        <f t="shared" si="7"/>
        <v>2770908</v>
      </c>
      <c r="I17" s="12">
        <f t="shared" si="7"/>
        <v>2902035.24</v>
      </c>
      <c r="J17" s="12">
        <f t="shared" si="7"/>
        <v>3037096.2972000008</v>
      </c>
    </row>
    <row r="18" spans="1:10" x14ac:dyDescent="0.25">
      <c r="A18" s="5" t="s">
        <v>28</v>
      </c>
      <c r="E18" s="15">
        <f>E17/E8</f>
        <v>0.24</v>
      </c>
      <c r="F18" s="15">
        <f t="shared" ref="F18:J18" si="8">F17/F8</f>
        <v>0.24466019417475729</v>
      </c>
      <c r="G18" s="15">
        <f t="shared" si="8"/>
        <v>0.24918465453859931</v>
      </c>
      <c r="H18" s="15">
        <f t="shared" si="8"/>
        <v>0.25357733450349446</v>
      </c>
      <c r="I18" s="15">
        <f t="shared" si="8"/>
        <v>0.25784207233348982</v>
      </c>
      <c r="J18" s="15">
        <f t="shared" si="8"/>
        <v>0.26198259449853384</v>
      </c>
    </row>
    <row r="20" spans="1:10" s="7" customFormat="1" x14ac:dyDescent="0.25">
      <c r="A20" s="7" t="s">
        <v>29</v>
      </c>
      <c r="E20" s="13">
        <f>'Net Assets'!E23</f>
        <v>-1000000</v>
      </c>
      <c r="F20" s="13">
        <f>'Net Assets'!F23</f>
        <v>-1000000</v>
      </c>
      <c r="G20" s="13">
        <f>'Net Assets'!G23</f>
        <v>-1000000</v>
      </c>
      <c r="H20" s="13">
        <f>'Net Assets'!H23</f>
        <v>-1000000</v>
      </c>
      <c r="I20" s="13">
        <f>'Net Assets'!I23</f>
        <v>-1000000</v>
      </c>
      <c r="J20" s="13">
        <f>'Net Assets'!J23</f>
        <v>-1000000</v>
      </c>
    </row>
    <row r="21" spans="1:10" x14ac:dyDescent="0.25">
      <c r="A21" s="2" t="s">
        <v>30</v>
      </c>
      <c r="E21" s="12">
        <f>E17+E20</f>
        <v>1400000</v>
      </c>
      <c r="F21" s="12">
        <f t="shared" ref="F21:J21" si="9">F17+F20</f>
        <v>1520000</v>
      </c>
      <c r="G21" s="12">
        <f t="shared" si="9"/>
        <v>1643600</v>
      </c>
      <c r="H21" s="12">
        <f t="shared" si="9"/>
        <v>1770908</v>
      </c>
      <c r="I21" s="12">
        <f t="shared" si="9"/>
        <v>1902035.2400000002</v>
      </c>
      <c r="J21" s="12">
        <f t="shared" si="9"/>
        <v>2037096.2972000008</v>
      </c>
    </row>
    <row r="22" spans="1:10" x14ac:dyDescent="0.25">
      <c r="A22" s="5" t="s">
        <v>31</v>
      </c>
      <c r="E22" s="15">
        <f>E21/E8</f>
        <v>0.14000000000000001</v>
      </c>
      <c r="F22" s="15">
        <f t="shared" ref="F22:J22" si="10">F21/F8</f>
        <v>0.14757281553398058</v>
      </c>
      <c r="G22" s="15">
        <f t="shared" si="10"/>
        <v>0.15492506362522387</v>
      </c>
      <c r="H22" s="15">
        <f t="shared" si="10"/>
        <v>0.16206316856817851</v>
      </c>
      <c r="I22" s="15">
        <f t="shared" si="10"/>
        <v>0.1689933675419209</v>
      </c>
      <c r="J22" s="15">
        <f t="shared" si="10"/>
        <v>0.17572171606011744</v>
      </c>
    </row>
    <row r="24" spans="1:10" x14ac:dyDescent="0.25">
      <c r="A24" s="2" t="s">
        <v>32</v>
      </c>
      <c r="B24" s="4">
        <f>Assumptions!B15</f>
        <v>0.24</v>
      </c>
      <c r="E24" s="12">
        <f>-E21*$B$24</f>
        <v>-336000</v>
      </c>
      <c r="F24" s="12">
        <f t="shared" ref="F24:J24" si="11">-F21*$B$24</f>
        <v>-364800</v>
      </c>
      <c r="G24" s="12">
        <f t="shared" si="11"/>
        <v>-394464</v>
      </c>
      <c r="H24" s="12">
        <f t="shared" si="11"/>
        <v>-425017.92</v>
      </c>
      <c r="I24" s="12">
        <f t="shared" si="11"/>
        <v>-456488.45760000002</v>
      </c>
      <c r="J24" s="12">
        <f t="shared" si="11"/>
        <v>-488903.1113280002</v>
      </c>
    </row>
    <row r="25" spans="1:10" x14ac:dyDescent="0.25">
      <c r="A25" s="5" t="s">
        <v>7</v>
      </c>
      <c r="E25" s="15">
        <f>-E24/E21</f>
        <v>0.24</v>
      </c>
      <c r="F25" s="15">
        <f t="shared" ref="F25:J25" si="12">-F24/F21</f>
        <v>0.24</v>
      </c>
      <c r="G25" s="15">
        <f t="shared" si="12"/>
        <v>0.24</v>
      </c>
      <c r="H25" s="15">
        <f t="shared" si="12"/>
        <v>0.24</v>
      </c>
      <c r="I25" s="15">
        <f t="shared" si="12"/>
        <v>0.24</v>
      </c>
      <c r="J25" s="15">
        <f t="shared" si="12"/>
        <v>0.24</v>
      </c>
    </row>
    <row r="26" spans="1:10" s="20" customFormat="1" ht="15.75" thickBot="1" x14ac:dyDescent="0.3">
      <c r="A26" s="20" t="s">
        <v>33</v>
      </c>
      <c r="E26" s="22">
        <f>E21+E24</f>
        <v>1064000</v>
      </c>
      <c r="F26" s="22">
        <f t="shared" ref="F26:J26" si="13">F21+F24</f>
        <v>1155200</v>
      </c>
      <c r="G26" s="22">
        <f t="shared" si="13"/>
        <v>1249136</v>
      </c>
      <c r="H26" s="22">
        <f t="shared" si="13"/>
        <v>1345890.08</v>
      </c>
      <c r="I26" s="22">
        <f t="shared" si="13"/>
        <v>1445546.7824000001</v>
      </c>
      <c r="J26" s="22">
        <f t="shared" si="13"/>
        <v>1548193.1858720006</v>
      </c>
    </row>
    <row r="27" spans="1:10" ht="15.75" thickTop="1" x14ac:dyDescent="0.25"/>
    <row r="29" spans="1:10" x14ac:dyDescent="0.25">
      <c r="A29" s="2" t="s">
        <v>46</v>
      </c>
    </row>
    <row r="31" spans="1:10" x14ac:dyDescent="0.25">
      <c r="A31" s="2" t="s">
        <v>51</v>
      </c>
      <c r="B31" s="4">
        <f>Assumptions!B12</f>
        <v>0.02</v>
      </c>
      <c r="D31" s="2">
        <v>0</v>
      </c>
      <c r="E31" s="12">
        <f>-$B$31*E10</f>
        <v>120000</v>
      </c>
      <c r="F31" s="12">
        <f>-$B$31*F10</f>
        <v>123600</v>
      </c>
      <c r="G31" s="12">
        <f t="shared" ref="F31:J31" si="14">-$B$31*G10</f>
        <v>127308</v>
      </c>
      <c r="H31" s="12">
        <f t="shared" si="14"/>
        <v>131127.24</v>
      </c>
      <c r="I31" s="12">
        <f t="shared" si="14"/>
        <v>135061.05719999998</v>
      </c>
      <c r="J31" s="12">
        <f t="shared" si="14"/>
        <v>139112.888916</v>
      </c>
    </row>
    <row r="32" spans="1:10" x14ac:dyDescent="0.25">
      <c r="A32" s="2" t="s">
        <v>52</v>
      </c>
      <c r="E32" s="12">
        <f>E31-D31</f>
        <v>120000</v>
      </c>
      <c r="F32" s="12">
        <f t="shared" ref="F32:J32" si="15">F31-E31</f>
        <v>3600</v>
      </c>
      <c r="G32" s="12">
        <f t="shared" si="15"/>
        <v>3708</v>
      </c>
      <c r="H32" s="12">
        <f t="shared" si="15"/>
        <v>3819.2399999999907</v>
      </c>
      <c r="I32" s="12">
        <f t="shared" si="15"/>
        <v>3933.8171999999904</v>
      </c>
      <c r="J32" s="12">
        <f t="shared" si="15"/>
        <v>4051.8317160000151</v>
      </c>
    </row>
  </sheetData>
  <mergeCells count="1">
    <mergeCell ref="A1:XF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A6AB-17CB-43B0-8AB0-DBAE98CA2543}">
  <dimension ref="A1:J95"/>
  <sheetViews>
    <sheetView workbookViewId="0">
      <selection sqref="A1:XFD2"/>
    </sheetView>
  </sheetViews>
  <sheetFormatPr defaultRowHeight="15" x14ac:dyDescent="0.25"/>
  <cols>
    <col min="1" max="1" width="30.42578125" bestFit="1" customWidth="1"/>
    <col min="4" max="4" width="12.42578125" customWidth="1"/>
    <col min="5" max="5" width="14.42578125" style="1" bestFit="1" customWidth="1"/>
    <col min="6" max="10" width="14" style="1" bestFit="1" customWidth="1"/>
  </cols>
  <sheetData>
    <row r="1" spans="1:10" s="29" customFormat="1" x14ac:dyDescent="0.25">
      <c r="A1" s="29" t="s">
        <v>70</v>
      </c>
    </row>
    <row r="2" spans="1:10" s="29" customFormat="1" x14ac:dyDescent="0.25"/>
    <row r="3" spans="1:10" s="2" customFormat="1" x14ac:dyDescent="0.25">
      <c r="E3" s="3"/>
      <c r="F3" s="3"/>
      <c r="G3" s="3"/>
      <c r="H3" s="3"/>
      <c r="I3" s="3"/>
      <c r="J3" s="3"/>
    </row>
    <row r="4" spans="1:10" s="16" customFormat="1" x14ac:dyDescent="0.25">
      <c r="A4" s="16" t="s">
        <v>16</v>
      </c>
      <c r="D4" s="40"/>
      <c r="E4" s="39" t="s">
        <v>68</v>
      </c>
      <c r="F4" s="39" t="s">
        <v>17</v>
      </c>
      <c r="G4" s="39" t="s">
        <v>18</v>
      </c>
      <c r="H4" s="39" t="s">
        <v>19</v>
      </c>
      <c r="I4" s="39" t="s">
        <v>20</v>
      </c>
      <c r="J4" s="39" t="s">
        <v>21</v>
      </c>
    </row>
    <row r="5" spans="1:10" s="2" customFormat="1" x14ac:dyDescent="0.25">
      <c r="E5" s="3"/>
      <c r="F5" s="3"/>
      <c r="G5" s="3"/>
      <c r="H5" s="3"/>
      <c r="I5" s="3"/>
      <c r="J5" s="3"/>
    </row>
    <row r="6" spans="1:10" s="2" customFormat="1" x14ac:dyDescent="0.25">
      <c r="A6" s="2" t="s">
        <v>37</v>
      </c>
      <c r="E6" s="3">
        <f>E24</f>
        <v>9000000</v>
      </c>
      <c r="F6" s="3">
        <f t="shared" ref="F6:J6" si="0">F24</f>
        <v>8000000</v>
      </c>
      <c r="G6" s="3">
        <f t="shared" si="0"/>
        <v>7000000</v>
      </c>
      <c r="H6" s="3">
        <f t="shared" si="0"/>
        <v>6000000</v>
      </c>
      <c r="I6" s="3">
        <f t="shared" si="0"/>
        <v>5000000</v>
      </c>
      <c r="J6" s="3">
        <f t="shared" si="0"/>
        <v>4000000</v>
      </c>
    </row>
    <row r="7" spans="1:10" s="2" customFormat="1" x14ac:dyDescent="0.25">
      <c r="A7" s="2" t="s">
        <v>38</v>
      </c>
      <c r="E7" s="3">
        <f>'Financial Performance'!E31</f>
        <v>120000</v>
      </c>
      <c r="F7" s="3">
        <f>'Financial Performance'!F31</f>
        <v>123600</v>
      </c>
      <c r="G7" s="3">
        <f>'Financial Performance'!G31</f>
        <v>127308</v>
      </c>
      <c r="H7" s="3">
        <f>'Financial Performance'!H31</f>
        <v>131127.24</v>
      </c>
      <c r="I7" s="3">
        <f>'Financial Performance'!I31</f>
        <v>135061.05719999998</v>
      </c>
      <c r="J7" s="3">
        <f>'Financial Performance'!J31</f>
        <v>139112.888916</v>
      </c>
    </row>
    <row r="8" spans="1:10" s="2" customFormat="1" x14ac:dyDescent="0.25">
      <c r="A8" s="2" t="s">
        <v>39</v>
      </c>
      <c r="E8" s="3">
        <f>'Cash Flows'!D16</f>
        <v>11944000</v>
      </c>
      <c r="F8" s="3">
        <f>'Cash Flows'!E16</f>
        <v>14095600</v>
      </c>
      <c r="G8" s="3">
        <f>'Cash Flows'!F16</f>
        <v>16341028</v>
      </c>
      <c r="H8" s="3">
        <f>'Cash Flows'!G16</f>
        <v>18683098.84</v>
      </c>
      <c r="I8" s="3">
        <f>'Cash Flows'!H16</f>
        <v>21124711.805199999</v>
      </c>
      <c r="J8" s="3">
        <f>'Cash Flows'!I16</f>
        <v>23668853.159355998</v>
      </c>
    </row>
    <row r="9" spans="1:10" s="18" customFormat="1" ht="15.75" thickBot="1" x14ac:dyDescent="0.3">
      <c r="A9" s="19" t="s">
        <v>40</v>
      </c>
      <c r="E9" s="27">
        <f>SUM(E6:E8)</f>
        <v>21064000</v>
      </c>
      <c r="F9" s="27">
        <f t="shared" ref="F9:J9" si="1">SUM(F6:F8)</f>
        <v>22219200</v>
      </c>
      <c r="G9" s="27">
        <f t="shared" si="1"/>
        <v>23468336</v>
      </c>
      <c r="H9" s="27">
        <f t="shared" si="1"/>
        <v>24814226.079999998</v>
      </c>
      <c r="I9" s="27">
        <f t="shared" si="1"/>
        <v>26259772.862399999</v>
      </c>
      <c r="J9" s="27">
        <f t="shared" si="1"/>
        <v>27807966.048271999</v>
      </c>
    </row>
    <row r="10" spans="1:10" s="2" customFormat="1" x14ac:dyDescent="0.25">
      <c r="E10" s="3"/>
      <c r="F10" s="3"/>
      <c r="G10" s="3"/>
      <c r="H10" s="3"/>
      <c r="I10" s="3"/>
      <c r="J10" s="3"/>
    </row>
    <row r="11" spans="1:10" s="2" customFormat="1" x14ac:dyDescent="0.25">
      <c r="A11" s="2" t="s">
        <v>41</v>
      </c>
      <c r="E11" s="3">
        <f>Assumptions!$B$14</f>
        <v>20000000</v>
      </c>
      <c r="F11" s="3">
        <f>Assumptions!$B$14</f>
        <v>20000000</v>
      </c>
      <c r="G11" s="3">
        <f>Assumptions!$B$14</f>
        <v>20000000</v>
      </c>
      <c r="H11" s="3">
        <f>Assumptions!$B$14</f>
        <v>20000000</v>
      </c>
      <c r="I11" s="3">
        <f>Assumptions!$B$14</f>
        <v>20000000</v>
      </c>
      <c r="J11" s="3">
        <f>Assumptions!$B$14</f>
        <v>20000000</v>
      </c>
    </row>
    <row r="12" spans="1:10" s="2" customFormat="1" x14ac:dyDescent="0.25">
      <c r="A12" s="2" t="s">
        <v>42</v>
      </c>
      <c r="E12" s="3"/>
      <c r="F12" s="3">
        <f>SUM($E$13:E13)</f>
        <v>1064000</v>
      </c>
      <c r="G12" s="3">
        <f>SUM($E$13:F13)</f>
        <v>2219200</v>
      </c>
      <c r="H12" s="3">
        <f>SUM($E$13:G13)</f>
        <v>3468336</v>
      </c>
      <c r="I12" s="3">
        <f>SUM($E$13:H13)</f>
        <v>4814226.08</v>
      </c>
      <c r="J12" s="3">
        <f>SUM($E$13:I13)</f>
        <v>6259772.8624</v>
      </c>
    </row>
    <row r="13" spans="1:10" s="2" customFormat="1" x14ac:dyDescent="0.25">
      <c r="A13" s="2" t="s">
        <v>43</v>
      </c>
      <c r="E13" s="3">
        <f>'Financial Performance'!E26</f>
        <v>1064000</v>
      </c>
      <c r="F13" s="3">
        <f>'Financial Performance'!F26</f>
        <v>1155200</v>
      </c>
      <c r="G13" s="3">
        <f>'Financial Performance'!G26</f>
        <v>1249136</v>
      </c>
      <c r="H13" s="3">
        <f>'Financial Performance'!H26</f>
        <v>1345890.08</v>
      </c>
      <c r="I13" s="3">
        <f>'Financial Performance'!I26</f>
        <v>1445546.7824000001</v>
      </c>
      <c r="J13" s="3">
        <f>'Financial Performance'!J26</f>
        <v>1548193.1858720006</v>
      </c>
    </row>
    <row r="14" spans="1:10" s="18" customFormat="1" ht="15.75" thickBot="1" x14ac:dyDescent="0.3">
      <c r="A14" s="19" t="s">
        <v>44</v>
      </c>
      <c r="E14" s="27">
        <f>SUM(E11:E13)</f>
        <v>21064000</v>
      </c>
      <c r="F14" s="27">
        <f t="shared" ref="F14:J14" si="2">SUM(F11:F13)</f>
        <v>22219200</v>
      </c>
      <c r="G14" s="27">
        <f t="shared" si="2"/>
        <v>23468336</v>
      </c>
      <c r="H14" s="27">
        <f t="shared" si="2"/>
        <v>24814226.079999998</v>
      </c>
      <c r="I14" s="27">
        <f t="shared" si="2"/>
        <v>26259772.862399999</v>
      </c>
      <c r="J14" s="27">
        <f t="shared" si="2"/>
        <v>27807966.048271999</v>
      </c>
    </row>
    <row r="15" spans="1:10" s="21" customFormat="1" x14ac:dyDescent="0.25">
      <c r="A15" s="21" t="s">
        <v>45</v>
      </c>
      <c r="E15" s="28" t="b">
        <f>E9=E14</f>
        <v>1</v>
      </c>
      <c r="F15" s="28" t="b">
        <f t="shared" ref="F15:J15" si="3">F9=F14</f>
        <v>1</v>
      </c>
      <c r="G15" s="28" t="b">
        <f t="shared" si="3"/>
        <v>1</v>
      </c>
      <c r="H15" s="28" t="b">
        <f t="shared" si="3"/>
        <v>1</v>
      </c>
      <c r="I15" s="28" t="b">
        <f t="shared" si="3"/>
        <v>1</v>
      </c>
      <c r="J15" s="28" t="b">
        <f t="shared" si="3"/>
        <v>1</v>
      </c>
    </row>
    <row r="16" spans="1:10" s="2" customFormat="1" x14ac:dyDescent="0.25">
      <c r="E16" s="3"/>
      <c r="F16" s="3"/>
      <c r="G16" s="3"/>
      <c r="H16" s="3"/>
      <c r="I16" s="3"/>
      <c r="J16" s="3"/>
    </row>
    <row r="17" spans="1:10" s="2" customFormat="1" x14ac:dyDescent="0.25">
      <c r="E17" s="3"/>
      <c r="F17" s="3"/>
      <c r="G17" s="3"/>
      <c r="H17" s="3"/>
      <c r="I17" s="3"/>
      <c r="J17" s="3"/>
    </row>
    <row r="18" spans="1:10" s="2" customFormat="1" x14ac:dyDescent="0.25">
      <c r="A18" s="2" t="s">
        <v>46</v>
      </c>
      <c r="E18" s="3"/>
      <c r="F18" s="3"/>
      <c r="G18" s="3"/>
      <c r="H18" s="3"/>
      <c r="I18" s="3"/>
      <c r="J18" s="3"/>
    </row>
    <row r="19" spans="1:10" s="2" customFormat="1" x14ac:dyDescent="0.25">
      <c r="E19" s="3"/>
      <c r="F19" s="3"/>
      <c r="G19" s="3"/>
      <c r="H19" s="3"/>
      <c r="I19" s="3"/>
      <c r="J19" s="3"/>
    </row>
    <row r="20" spans="1:10" s="2" customFormat="1" x14ac:dyDescent="0.25">
      <c r="A20" s="6" t="s">
        <v>37</v>
      </c>
      <c r="E20" s="3"/>
      <c r="F20" s="3"/>
      <c r="G20" s="3"/>
      <c r="H20" s="3"/>
      <c r="I20" s="3"/>
      <c r="J20" s="3"/>
    </row>
    <row r="21" spans="1:10" s="2" customFormat="1" x14ac:dyDescent="0.25">
      <c r="A21" s="2" t="s">
        <v>47</v>
      </c>
      <c r="E21" s="3">
        <v>0</v>
      </c>
      <c r="F21" s="3">
        <f>E24</f>
        <v>9000000</v>
      </c>
      <c r="G21" s="3">
        <f t="shared" ref="G21:J21" si="4">F24</f>
        <v>8000000</v>
      </c>
      <c r="H21" s="3">
        <f t="shared" si="4"/>
        <v>7000000</v>
      </c>
      <c r="I21" s="3">
        <f t="shared" si="4"/>
        <v>6000000</v>
      </c>
      <c r="J21" s="3">
        <f t="shared" si="4"/>
        <v>5000000</v>
      </c>
    </row>
    <row r="22" spans="1:10" s="2" customFormat="1" x14ac:dyDescent="0.25">
      <c r="A22" s="2" t="s">
        <v>48</v>
      </c>
      <c r="E22" s="3">
        <f>Assumptions!B11*Assumptions!B4</f>
        <v>10000000</v>
      </c>
      <c r="F22" s="3"/>
      <c r="G22" s="3"/>
      <c r="H22" s="3"/>
      <c r="I22" s="3"/>
      <c r="J22" s="3"/>
    </row>
    <row r="23" spans="1:10" s="2" customFormat="1" x14ac:dyDescent="0.25">
      <c r="A23" s="2" t="s">
        <v>49</v>
      </c>
      <c r="B23" s="4">
        <f>Assumptions!B10</f>
        <v>0.1</v>
      </c>
      <c r="E23" s="3">
        <f>-$E$22*$B$23</f>
        <v>-1000000</v>
      </c>
      <c r="F23" s="3">
        <f>-$E$22*$B$23</f>
        <v>-1000000</v>
      </c>
      <c r="G23" s="3">
        <f t="shared" ref="G23:J23" si="5">-$E$22*$B$23</f>
        <v>-1000000</v>
      </c>
      <c r="H23" s="3">
        <f t="shared" si="5"/>
        <v>-1000000</v>
      </c>
      <c r="I23" s="3">
        <f t="shared" si="5"/>
        <v>-1000000</v>
      </c>
      <c r="J23" s="3">
        <f t="shared" si="5"/>
        <v>-1000000</v>
      </c>
    </row>
    <row r="24" spans="1:10" s="17" customFormat="1" x14ac:dyDescent="0.25">
      <c r="A24" s="17" t="s">
        <v>50</v>
      </c>
      <c r="E24" s="25">
        <f>SUM(E21:E23)</f>
        <v>9000000</v>
      </c>
      <c r="F24" s="25">
        <f>SUM(F21:F23)</f>
        <v>8000000</v>
      </c>
      <c r="G24" s="25">
        <f t="shared" ref="G24:J24" si="6">SUM(G21:G23)</f>
        <v>7000000</v>
      </c>
      <c r="H24" s="25">
        <f t="shared" si="6"/>
        <v>6000000</v>
      </c>
      <c r="I24" s="25">
        <f t="shared" si="6"/>
        <v>5000000</v>
      </c>
      <c r="J24" s="25">
        <f t="shared" si="6"/>
        <v>4000000</v>
      </c>
    </row>
    <row r="25" spans="1:10" s="2" customFormat="1" x14ac:dyDescent="0.25">
      <c r="E25" s="3"/>
      <c r="F25" s="3"/>
      <c r="G25" s="3"/>
      <c r="H25" s="3"/>
      <c r="I25" s="3"/>
      <c r="J25" s="3"/>
    </row>
    <row r="26" spans="1:10" s="2" customFormat="1" x14ac:dyDescent="0.25">
      <c r="E26" s="3"/>
      <c r="F26" s="3"/>
      <c r="G26" s="3"/>
      <c r="H26" s="3"/>
      <c r="I26" s="3"/>
      <c r="J26" s="3"/>
    </row>
    <row r="27" spans="1:10" s="2" customFormat="1" x14ac:dyDescent="0.25">
      <c r="E27" s="3"/>
      <c r="F27" s="3"/>
      <c r="G27" s="3"/>
      <c r="H27" s="3"/>
      <c r="I27" s="3"/>
      <c r="J27" s="3"/>
    </row>
    <row r="28" spans="1:10" s="2" customFormat="1" x14ac:dyDescent="0.25">
      <c r="E28" s="3"/>
      <c r="F28" s="3"/>
      <c r="G28" s="3"/>
      <c r="H28" s="3"/>
      <c r="I28" s="3"/>
      <c r="J28" s="3"/>
    </row>
    <row r="29" spans="1:10" s="2" customFormat="1" x14ac:dyDescent="0.25">
      <c r="E29" s="3"/>
      <c r="F29" s="3"/>
      <c r="G29" s="3"/>
      <c r="H29" s="3"/>
      <c r="I29" s="3"/>
      <c r="J29" s="3"/>
    </row>
    <row r="30" spans="1:10" s="2" customFormat="1" x14ac:dyDescent="0.25">
      <c r="E30" s="3"/>
      <c r="F30" s="3"/>
      <c r="G30" s="3"/>
      <c r="H30" s="3"/>
      <c r="I30" s="3"/>
      <c r="J30" s="3"/>
    </row>
    <row r="31" spans="1:10" s="2" customFormat="1" x14ac:dyDescent="0.25">
      <c r="E31" s="3"/>
      <c r="F31" s="3"/>
      <c r="G31" s="3"/>
      <c r="H31" s="3"/>
      <c r="I31" s="3"/>
      <c r="J31" s="3"/>
    </row>
    <row r="32" spans="1:10" s="2" customFormat="1" x14ac:dyDescent="0.25">
      <c r="E32" s="3"/>
      <c r="F32" s="3"/>
      <c r="G32" s="3"/>
      <c r="H32" s="3"/>
      <c r="I32" s="3"/>
      <c r="J32" s="3"/>
    </row>
    <row r="33" spans="5:10" s="2" customFormat="1" x14ac:dyDescent="0.25">
      <c r="E33" s="3"/>
      <c r="F33" s="3"/>
      <c r="G33" s="3"/>
      <c r="H33" s="3"/>
      <c r="I33" s="3"/>
      <c r="J33" s="3"/>
    </row>
    <row r="34" spans="5:10" s="2" customFormat="1" x14ac:dyDescent="0.25">
      <c r="E34" s="3"/>
      <c r="F34" s="3"/>
      <c r="G34" s="3"/>
      <c r="H34" s="3"/>
      <c r="I34" s="3"/>
      <c r="J34" s="3"/>
    </row>
    <row r="35" spans="5:10" s="2" customFormat="1" x14ac:dyDescent="0.25">
      <c r="E35" s="3"/>
      <c r="F35" s="3"/>
      <c r="G35" s="3"/>
      <c r="H35" s="3"/>
      <c r="I35" s="3"/>
      <c r="J35" s="3"/>
    </row>
    <row r="36" spans="5:10" s="2" customFormat="1" x14ac:dyDescent="0.25">
      <c r="E36" s="3"/>
      <c r="F36" s="3"/>
      <c r="G36" s="3"/>
      <c r="H36" s="3"/>
      <c r="I36" s="3"/>
      <c r="J36" s="3"/>
    </row>
    <row r="37" spans="5:10" s="2" customFormat="1" x14ac:dyDescent="0.25">
      <c r="E37" s="3"/>
      <c r="F37" s="3"/>
      <c r="G37" s="3"/>
      <c r="H37" s="3"/>
      <c r="I37" s="3"/>
      <c r="J37" s="3"/>
    </row>
    <row r="38" spans="5:10" s="2" customFormat="1" x14ac:dyDescent="0.25">
      <c r="E38" s="3"/>
      <c r="F38" s="3"/>
      <c r="G38" s="3"/>
      <c r="H38" s="3"/>
      <c r="I38" s="3"/>
      <c r="J38" s="3"/>
    </row>
    <row r="39" spans="5:10" s="2" customFormat="1" x14ac:dyDescent="0.25">
      <c r="E39" s="3"/>
      <c r="F39" s="3"/>
      <c r="G39" s="3"/>
      <c r="H39" s="3"/>
      <c r="I39" s="3"/>
      <c r="J39" s="3"/>
    </row>
    <row r="40" spans="5:10" s="2" customFormat="1" x14ac:dyDescent="0.25">
      <c r="E40" s="3"/>
      <c r="F40" s="3"/>
      <c r="G40" s="3"/>
      <c r="H40" s="3"/>
      <c r="I40" s="3"/>
      <c r="J40" s="3"/>
    </row>
    <row r="41" spans="5:10" s="2" customFormat="1" x14ac:dyDescent="0.25">
      <c r="E41" s="3"/>
      <c r="F41" s="3"/>
      <c r="G41" s="3"/>
      <c r="H41" s="3"/>
      <c r="I41" s="3"/>
      <c r="J41" s="3"/>
    </row>
    <row r="42" spans="5:10" s="2" customFormat="1" x14ac:dyDescent="0.25">
      <c r="E42" s="3"/>
      <c r="F42" s="3"/>
      <c r="G42" s="3"/>
      <c r="H42" s="3"/>
      <c r="I42" s="3"/>
      <c r="J42" s="3"/>
    </row>
    <row r="43" spans="5:10" s="2" customFormat="1" x14ac:dyDescent="0.25">
      <c r="E43" s="3"/>
      <c r="F43" s="3"/>
      <c r="G43" s="3"/>
      <c r="H43" s="3"/>
      <c r="I43" s="3"/>
      <c r="J43" s="3"/>
    </row>
    <row r="44" spans="5:10" s="2" customFormat="1" x14ac:dyDescent="0.25">
      <c r="E44" s="3"/>
      <c r="F44" s="3"/>
      <c r="G44" s="3"/>
      <c r="H44" s="3"/>
      <c r="I44" s="3"/>
      <c r="J44" s="3"/>
    </row>
    <row r="45" spans="5:10" s="2" customFormat="1" x14ac:dyDescent="0.25">
      <c r="E45" s="3"/>
      <c r="F45" s="3"/>
      <c r="G45" s="3"/>
      <c r="H45" s="3"/>
      <c r="I45" s="3"/>
      <c r="J45" s="3"/>
    </row>
    <row r="46" spans="5:10" s="2" customFormat="1" x14ac:dyDescent="0.25">
      <c r="E46" s="3"/>
      <c r="F46" s="3"/>
      <c r="G46" s="3"/>
      <c r="H46" s="3"/>
      <c r="I46" s="3"/>
      <c r="J46" s="3"/>
    </row>
    <row r="47" spans="5:10" s="2" customFormat="1" x14ac:dyDescent="0.25">
      <c r="E47" s="3"/>
      <c r="F47" s="3"/>
      <c r="G47" s="3"/>
      <c r="H47" s="3"/>
      <c r="I47" s="3"/>
      <c r="J47" s="3"/>
    </row>
    <row r="48" spans="5:10" s="2" customFormat="1" x14ac:dyDescent="0.25">
      <c r="E48" s="3"/>
      <c r="F48" s="3"/>
      <c r="G48" s="3"/>
      <c r="H48" s="3"/>
      <c r="I48" s="3"/>
      <c r="J48" s="3"/>
    </row>
    <row r="49" spans="5:10" s="2" customFormat="1" x14ac:dyDescent="0.25">
      <c r="E49" s="3"/>
      <c r="F49" s="3"/>
      <c r="G49" s="3"/>
      <c r="H49" s="3"/>
      <c r="I49" s="3"/>
      <c r="J49" s="3"/>
    </row>
    <row r="50" spans="5:10" s="2" customFormat="1" x14ac:dyDescent="0.25">
      <c r="E50" s="3"/>
      <c r="F50" s="3"/>
      <c r="G50" s="3"/>
      <c r="H50" s="3"/>
      <c r="I50" s="3"/>
      <c r="J50" s="3"/>
    </row>
    <row r="51" spans="5:10" s="2" customFormat="1" x14ac:dyDescent="0.25">
      <c r="E51" s="3"/>
      <c r="F51" s="3"/>
      <c r="G51" s="3"/>
      <c r="H51" s="3"/>
      <c r="I51" s="3"/>
      <c r="J51" s="3"/>
    </row>
    <row r="52" spans="5:10" s="2" customFormat="1" x14ac:dyDescent="0.25">
      <c r="E52" s="3"/>
      <c r="F52" s="3"/>
      <c r="G52" s="3"/>
      <c r="H52" s="3"/>
      <c r="I52" s="3"/>
      <c r="J52" s="3"/>
    </row>
    <row r="53" spans="5:10" s="2" customFormat="1" x14ac:dyDescent="0.25">
      <c r="E53" s="3"/>
      <c r="F53" s="3"/>
      <c r="G53" s="3"/>
      <c r="H53" s="3"/>
      <c r="I53" s="3"/>
      <c r="J53" s="3"/>
    </row>
    <row r="54" spans="5:10" s="2" customFormat="1" x14ac:dyDescent="0.25">
      <c r="E54" s="3"/>
      <c r="F54" s="3"/>
      <c r="G54" s="3"/>
      <c r="H54" s="3"/>
      <c r="I54" s="3"/>
      <c r="J54" s="3"/>
    </row>
    <row r="55" spans="5:10" s="2" customFormat="1" x14ac:dyDescent="0.25">
      <c r="E55" s="3"/>
      <c r="F55" s="3"/>
      <c r="G55" s="3"/>
      <c r="H55" s="3"/>
      <c r="I55" s="3"/>
      <c r="J55" s="3"/>
    </row>
    <row r="56" spans="5:10" s="2" customFormat="1" x14ac:dyDescent="0.25">
      <c r="E56" s="3"/>
      <c r="F56" s="3"/>
      <c r="G56" s="3"/>
      <c r="H56" s="3"/>
      <c r="I56" s="3"/>
      <c r="J56" s="3"/>
    </row>
    <row r="57" spans="5:10" s="2" customFormat="1" x14ac:dyDescent="0.25">
      <c r="E57" s="3"/>
      <c r="F57" s="3"/>
      <c r="G57" s="3"/>
      <c r="H57" s="3"/>
      <c r="I57" s="3"/>
      <c r="J57" s="3"/>
    </row>
    <row r="58" spans="5:10" s="2" customFormat="1" x14ac:dyDescent="0.25">
      <c r="E58" s="3"/>
      <c r="F58" s="3"/>
      <c r="G58" s="3"/>
      <c r="H58" s="3"/>
      <c r="I58" s="3"/>
      <c r="J58" s="3"/>
    </row>
    <row r="59" spans="5:10" s="2" customFormat="1" x14ac:dyDescent="0.25">
      <c r="E59" s="3"/>
      <c r="F59" s="3"/>
      <c r="G59" s="3"/>
      <c r="H59" s="3"/>
      <c r="I59" s="3"/>
      <c r="J59" s="3"/>
    </row>
    <row r="60" spans="5:10" s="2" customFormat="1" x14ac:dyDescent="0.25">
      <c r="E60" s="3"/>
      <c r="F60" s="3"/>
      <c r="G60" s="3"/>
      <c r="H60" s="3"/>
      <c r="I60" s="3"/>
      <c r="J60" s="3"/>
    </row>
    <row r="61" spans="5:10" s="2" customFormat="1" x14ac:dyDescent="0.25">
      <c r="E61" s="3"/>
      <c r="F61" s="3"/>
      <c r="G61" s="3"/>
      <c r="H61" s="3"/>
      <c r="I61" s="3"/>
      <c r="J61" s="3"/>
    </row>
    <row r="62" spans="5:10" s="2" customFormat="1" x14ac:dyDescent="0.25">
      <c r="E62" s="3"/>
      <c r="F62" s="3"/>
      <c r="G62" s="3"/>
      <c r="H62" s="3"/>
      <c r="I62" s="3"/>
      <c r="J62" s="3"/>
    </row>
    <row r="63" spans="5:10" s="2" customFormat="1" x14ac:dyDescent="0.25">
      <c r="E63" s="3"/>
      <c r="F63" s="3"/>
      <c r="G63" s="3"/>
      <c r="H63" s="3"/>
      <c r="I63" s="3"/>
      <c r="J63" s="3"/>
    </row>
    <row r="64" spans="5:10" s="2" customFormat="1" x14ac:dyDescent="0.25">
      <c r="E64" s="3"/>
      <c r="F64" s="3"/>
      <c r="G64" s="3"/>
      <c r="H64" s="3"/>
      <c r="I64" s="3"/>
      <c r="J64" s="3"/>
    </row>
    <row r="65" spans="5:10" s="2" customFormat="1" x14ac:dyDescent="0.25">
      <c r="E65" s="3"/>
      <c r="F65" s="3"/>
      <c r="G65" s="3"/>
      <c r="H65" s="3"/>
      <c r="I65" s="3"/>
      <c r="J65" s="3"/>
    </row>
    <row r="66" spans="5:10" s="2" customFormat="1" x14ac:dyDescent="0.25">
      <c r="E66" s="3"/>
      <c r="F66" s="3"/>
      <c r="G66" s="3"/>
      <c r="H66" s="3"/>
      <c r="I66" s="3"/>
      <c r="J66" s="3"/>
    </row>
    <row r="67" spans="5:10" s="2" customFormat="1" x14ac:dyDescent="0.25">
      <c r="E67" s="3"/>
      <c r="F67" s="3"/>
      <c r="G67" s="3"/>
      <c r="H67" s="3"/>
      <c r="I67" s="3"/>
      <c r="J67" s="3"/>
    </row>
    <row r="68" spans="5:10" s="2" customFormat="1" x14ac:dyDescent="0.25">
      <c r="E68" s="3"/>
      <c r="F68" s="3"/>
      <c r="G68" s="3"/>
      <c r="H68" s="3"/>
      <c r="I68" s="3"/>
      <c r="J68" s="3"/>
    </row>
    <row r="69" spans="5:10" s="2" customFormat="1" x14ac:dyDescent="0.25">
      <c r="E69" s="3"/>
      <c r="F69" s="3"/>
      <c r="G69" s="3"/>
      <c r="H69" s="3"/>
      <c r="I69" s="3"/>
      <c r="J69" s="3"/>
    </row>
    <row r="70" spans="5:10" s="2" customFormat="1" x14ac:dyDescent="0.25">
      <c r="E70" s="3"/>
      <c r="F70" s="3"/>
      <c r="G70" s="3"/>
      <c r="H70" s="3"/>
      <c r="I70" s="3"/>
      <c r="J70" s="3"/>
    </row>
    <row r="71" spans="5:10" s="2" customFormat="1" x14ac:dyDescent="0.25">
      <c r="E71" s="3"/>
      <c r="F71" s="3"/>
      <c r="G71" s="3"/>
      <c r="H71" s="3"/>
      <c r="I71" s="3"/>
      <c r="J71" s="3"/>
    </row>
    <row r="72" spans="5:10" s="2" customFormat="1" x14ac:dyDescent="0.25">
      <c r="E72" s="3"/>
      <c r="F72" s="3"/>
      <c r="G72" s="3"/>
      <c r="H72" s="3"/>
      <c r="I72" s="3"/>
      <c r="J72" s="3"/>
    </row>
    <row r="73" spans="5:10" s="2" customFormat="1" x14ac:dyDescent="0.25">
      <c r="E73" s="3"/>
      <c r="F73" s="3"/>
      <c r="G73" s="3"/>
      <c r="H73" s="3"/>
      <c r="I73" s="3"/>
      <c r="J73" s="3"/>
    </row>
    <row r="74" spans="5:10" s="2" customFormat="1" x14ac:dyDescent="0.25">
      <c r="E74" s="3"/>
      <c r="F74" s="3"/>
      <c r="G74" s="3"/>
      <c r="H74" s="3"/>
      <c r="I74" s="3"/>
      <c r="J74" s="3"/>
    </row>
    <row r="75" spans="5:10" s="2" customFormat="1" x14ac:dyDescent="0.25">
      <c r="E75" s="3"/>
      <c r="F75" s="3"/>
      <c r="G75" s="3"/>
      <c r="H75" s="3"/>
      <c r="I75" s="3"/>
      <c r="J75" s="3"/>
    </row>
    <row r="76" spans="5:10" s="2" customFormat="1" x14ac:dyDescent="0.25">
      <c r="E76" s="3"/>
      <c r="F76" s="3"/>
      <c r="G76" s="3"/>
      <c r="H76" s="3"/>
      <c r="I76" s="3"/>
      <c r="J76" s="3"/>
    </row>
    <row r="77" spans="5:10" s="2" customFormat="1" x14ac:dyDescent="0.25">
      <c r="E77" s="3"/>
      <c r="F77" s="3"/>
      <c r="G77" s="3"/>
      <c r="H77" s="3"/>
      <c r="I77" s="3"/>
      <c r="J77" s="3"/>
    </row>
    <row r="78" spans="5:10" s="2" customFormat="1" x14ac:dyDescent="0.25">
      <c r="E78" s="3"/>
      <c r="F78" s="3"/>
      <c r="G78" s="3"/>
      <c r="H78" s="3"/>
      <c r="I78" s="3"/>
      <c r="J78" s="3"/>
    </row>
    <row r="79" spans="5:10" s="2" customFormat="1" x14ac:dyDescent="0.25">
      <c r="E79" s="3"/>
      <c r="F79" s="3"/>
      <c r="G79" s="3"/>
      <c r="H79" s="3"/>
      <c r="I79" s="3"/>
      <c r="J79" s="3"/>
    </row>
    <row r="80" spans="5:10" s="2" customFormat="1" x14ac:dyDescent="0.25">
      <c r="E80" s="3"/>
      <c r="F80" s="3"/>
      <c r="G80" s="3"/>
      <c r="H80" s="3"/>
      <c r="I80" s="3"/>
      <c r="J80" s="3"/>
    </row>
    <row r="81" spans="5:10" s="2" customFormat="1" x14ac:dyDescent="0.25">
      <c r="E81" s="3"/>
      <c r="F81" s="3"/>
      <c r="G81" s="3"/>
      <c r="H81" s="3"/>
      <c r="I81" s="3"/>
      <c r="J81" s="3"/>
    </row>
    <row r="82" spans="5:10" s="2" customFormat="1" x14ac:dyDescent="0.25">
      <c r="E82" s="3"/>
      <c r="F82" s="3"/>
      <c r="G82" s="3"/>
      <c r="H82" s="3"/>
      <c r="I82" s="3"/>
      <c r="J82" s="3"/>
    </row>
    <row r="83" spans="5:10" s="2" customFormat="1" x14ac:dyDescent="0.25">
      <c r="E83" s="3"/>
      <c r="F83" s="3"/>
      <c r="G83" s="3"/>
      <c r="H83" s="3"/>
      <c r="I83" s="3"/>
      <c r="J83" s="3"/>
    </row>
    <row r="84" spans="5:10" s="2" customFormat="1" x14ac:dyDescent="0.25">
      <c r="E84" s="3"/>
      <c r="F84" s="3"/>
      <c r="G84" s="3"/>
      <c r="H84" s="3"/>
      <c r="I84" s="3"/>
      <c r="J84" s="3"/>
    </row>
    <row r="85" spans="5:10" s="2" customFormat="1" x14ac:dyDescent="0.25">
      <c r="E85" s="3"/>
      <c r="F85" s="3"/>
      <c r="G85" s="3"/>
      <c r="H85" s="3"/>
      <c r="I85" s="3"/>
      <c r="J85" s="3"/>
    </row>
    <row r="86" spans="5:10" s="2" customFormat="1" x14ac:dyDescent="0.25">
      <c r="E86" s="3"/>
      <c r="F86" s="3"/>
      <c r="G86" s="3"/>
      <c r="H86" s="3"/>
      <c r="I86" s="3"/>
      <c r="J86" s="3"/>
    </row>
    <row r="87" spans="5:10" s="2" customFormat="1" x14ac:dyDescent="0.25">
      <c r="E87" s="3"/>
      <c r="F87" s="3"/>
      <c r="G87" s="3"/>
      <c r="H87" s="3"/>
      <c r="I87" s="3"/>
      <c r="J87" s="3"/>
    </row>
    <row r="88" spans="5:10" s="2" customFormat="1" x14ac:dyDescent="0.25">
      <c r="E88" s="3"/>
      <c r="F88" s="3"/>
      <c r="G88" s="3"/>
      <c r="H88" s="3"/>
      <c r="I88" s="3"/>
      <c r="J88" s="3"/>
    </row>
    <row r="89" spans="5:10" s="2" customFormat="1" x14ac:dyDescent="0.25">
      <c r="E89" s="3"/>
      <c r="F89" s="3"/>
      <c r="G89" s="3"/>
      <c r="H89" s="3"/>
      <c r="I89" s="3"/>
      <c r="J89" s="3"/>
    </row>
    <row r="90" spans="5:10" s="2" customFormat="1" x14ac:dyDescent="0.25">
      <c r="E90" s="3"/>
      <c r="F90" s="3"/>
      <c r="G90" s="3"/>
      <c r="H90" s="3"/>
      <c r="I90" s="3"/>
      <c r="J90" s="3"/>
    </row>
    <row r="91" spans="5:10" s="2" customFormat="1" x14ac:dyDescent="0.25">
      <c r="E91" s="3"/>
      <c r="F91" s="3"/>
      <c r="G91" s="3"/>
      <c r="H91" s="3"/>
      <c r="I91" s="3"/>
      <c r="J91" s="3"/>
    </row>
    <row r="92" spans="5:10" s="2" customFormat="1" x14ac:dyDescent="0.25">
      <c r="E92" s="3"/>
      <c r="F92" s="3"/>
      <c r="G92" s="3"/>
      <c r="H92" s="3"/>
      <c r="I92" s="3"/>
      <c r="J92" s="3"/>
    </row>
    <row r="93" spans="5:10" s="2" customFormat="1" x14ac:dyDescent="0.25">
      <c r="E93" s="3"/>
      <c r="F93" s="3"/>
      <c r="G93" s="3"/>
      <c r="H93" s="3"/>
      <c r="I93" s="3"/>
      <c r="J93" s="3"/>
    </row>
    <row r="94" spans="5:10" s="2" customFormat="1" x14ac:dyDescent="0.25">
      <c r="E94" s="3"/>
      <c r="F94" s="3"/>
      <c r="G94" s="3"/>
      <c r="H94" s="3"/>
      <c r="I94" s="3"/>
      <c r="J94" s="3"/>
    </row>
    <row r="95" spans="5:10" s="2" customFormat="1" x14ac:dyDescent="0.25">
      <c r="E95" s="3"/>
      <c r="F95" s="3"/>
      <c r="G95" s="3"/>
      <c r="H95" s="3"/>
      <c r="I95" s="3"/>
      <c r="J95" s="3"/>
    </row>
  </sheetData>
  <mergeCells count="1">
    <mergeCell ref="A1:XF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6509-8961-4ED7-A388-219918710566}">
  <dimension ref="A1:J23"/>
  <sheetViews>
    <sheetView topLeftCell="A2" workbookViewId="0">
      <selection sqref="A1:XFD1"/>
    </sheetView>
  </sheetViews>
  <sheetFormatPr defaultRowHeight="15" x14ac:dyDescent="0.25"/>
  <cols>
    <col min="1" max="1" width="49.85546875" style="2" bestFit="1" customWidth="1"/>
    <col min="2" max="2" width="9.140625" style="2"/>
    <col min="3" max="3" width="15.42578125" style="2" customWidth="1"/>
    <col min="4" max="9" width="15" style="2" customWidth="1"/>
    <col min="10" max="16384" width="9.140625" style="2"/>
  </cols>
  <sheetData>
    <row r="1" spans="1:10" s="29" customFormat="1" ht="30" customHeight="1" x14ac:dyDescent="0.35">
      <c r="A1" s="29" t="s">
        <v>71</v>
      </c>
    </row>
    <row r="3" spans="1:10" s="16" customFormat="1" x14ac:dyDescent="0.25">
      <c r="A3" s="16" t="s">
        <v>16</v>
      </c>
      <c r="D3" s="38" t="s">
        <v>68</v>
      </c>
      <c r="E3" s="38" t="s">
        <v>17</v>
      </c>
      <c r="F3" s="38" t="s">
        <v>18</v>
      </c>
      <c r="G3" s="38" t="s">
        <v>19</v>
      </c>
      <c r="H3" s="38" t="s">
        <v>20</v>
      </c>
      <c r="I3" s="38" t="s">
        <v>21</v>
      </c>
    </row>
    <row r="4" spans="1:10" x14ac:dyDescent="0.25">
      <c r="D4" s="41"/>
      <c r="E4" s="41"/>
      <c r="F4" s="41"/>
      <c r="G4" s="41"/>
      <c r="H4" s="41"/>
      <c r="I4" s="41"/>
    </row>
    <row r="5" spans="1:10" x14ac:dyDescent="0.25">
      <c r="A5" s="2" t="s">
        <v>30</v>
      </c>
      <c r="D5" s="42">
        <f>'Financial Performance'!E21</f>
        <v>1400000</v>
      </c>
      <c r="E5" s="42">
        <f>'Financial Performance'!F21</f>
        <v>1520000</v>
      </c>
      <c r="F5" s="42">
        <f>'Financial Performance'!G21</f>
        <v>1643600</v>
      </c>
      <c r="G5" s="42">
        <f>'Financial Performance'!H21</f>
        <v>1770908</v>
      </c>
      <c r="H5" s="42">
        <f>'Financial Performance'!I21</f>
        <v>1902035.2400000002</v>
      </c>
      <c r="I5" s="42">
        <f>'Financial Performance'!J21</f>
        <v>2037096.2972000008</v>
      </c>
      <c r="J5" s="3"/>
    </row>
    <row r="6" spans="1:10" s="7" customFormat="1" x14ac:dyDescent="0.25">
      <c r="A6" s="7" t="s">
        <v>53</v>
      </c>
      <c r="D6" s="43">
        <f>-'Net Assets'!E23</f>
        <v>1000000</v>
      </c>
      <c r="E6" s="43">
        <f>-'Net Assets'!F23</f>
        <v>1000000</v>
      </c>
      <c r="F6" s="43">
        <f>-'Net Assets'!G23</f>
        <v>1000000</v>
      </c>
      <c r="G6" s="43">
        <f>-'Net Assets'!H23</f>
        <v>1000000</v>
      </c>
      <c r="H6" s="43">
        <f>-'Net Assets'!I23</f>
        <v>1000000</v>
      </c>
      <c r="I6" s="43">
        <f>-'Net Assets'!J23</f>
        <v>1000000</v>
      </c>
      <c r="J6" s="13"/>
    </row>
    <row r="7" spans="1:10" x14ac:dyDescent="0.25">
      <c r="A7" s="2" t="s">
        <v>54</v>
      </c>
      <c r="D7" s="42">
        <f>SUM(D5:D6)</f>
        <v>2400000</v>
      </c>
      <c r="E7" s="42">
        <f t="shared" ref="E7:I7" si="0">SUM(E5:E6)</f>
        <v>2520000</v>
      </c>
      <c r="F7" s="42">
        <f t="shared" si="0"/>
        <v>2643600</v>
      </c>
      <c r="G7" s="42">
        <f t="shared" si="0"/>
        <v>2770908</v>
      </c>
      <c r="H7" s="42">
        <f t="shared" si="0"/>
        <v>2902035.24</v>
      </c>
      <c r="I7" s="42">
        <f t="shared" si="0"/>
        <v>3037096.2972000008</v>
      </c>
      <c r="J7" s="3"/>
    </row>
    <row r="8" spans="1:10" x14ac:dyDescent="0.25">
      <c r="A8" s="2" t="s">
        <v>55</v>
      </c>
      <c r="D8" s="42">
        <f>-'Financial Performance'!E32</f>
        <v>-120000</v>
      </c>
      <c r="E8" s="42">
        <f>-'Financial Performance'!F32</f>
        <v>-3600</v>
      </c>
      <c r="F8" s="42">
        <f>-'Financial Performance'!G32</f>
        <v>-3708</v>
      </c>
      <c r="G8" s="42">
        <f>-'Financial Performance'!H32</f>
        <v>-3819.2399999999907</v>
      </c>
      <c r="H8" s="42">
        <f>-'Financial Performance'!I32</f>
        <v>-3933.8171999999904</v>
      </c>
      <c r="I8" s="42">
        <f>-'Financial Performance'!J32</f>
        <v>-4051.8317160000151</v>
      </c>
      <c r="J8" s="3"/>
    </row>
    <row r="9" spans="1:10" s="7" customFormat="1" x14ac:dyDescent="0.25">
      <c r="A9" s="7" t="s">
        <v>56</v>
      </c>
      <c r="D9" s="43">
        <f>'Financial Performance'!E24</f>
        <v>-336000</v>
      </c>
      <c r="E9" s="43">
        <f>'Financial Performance'!F24</f>
        <v>-364800</v>
      </c>
      <c r="F9" s="43">
        <f>'Financial Performance'!G24</f>
        <v>-394464</v>
      </c>
      <c r="G9" s="43">
        <f>'Financial Performance'!H24</f>
        <v>-425017.92</v>
      </c>
      <c r="H9" s="43">
        <f>'Financial Performance'!I24</f>
        <v>-456488.45760000002</v>
      </c>
      <c r="I9" s="43">
        <f>'Financial Performance'!J24</f>
        <v>-488903.1113280002</v>
      </c>
      <c r="J9" s="13"/>
    </row>
    <row r="10" spans="1:10" s="6" customFormat="1" x14ac:dyDescent="0.25">
      <c r="A10" s="6" t="s">
        <v>57</v>
      </c>
      <c r="D10" s="44">
        <f>SUM(D7:D9)</f>
        <v>1944000</v>
      </c>
      <c r="E10" s="44">
        <f t="shared" ref="E10:I10" si="1">SUM(E7:E9)</f>
        <v>2151600</v>
      </c>
      <c r="F10" s="44">
        <f t="shared" si="1"/>
        <v>2245428</v>
      </c>
      <c r="G10" s="44">
        <f t="shared" si="1"/>
        <v>2342070.84</v>
      </c>
      <c r="H10" s="44">
        <f t="shared" si="1"/>
        <v>2441612.9652000004</v>
      </c>
      <c r="I10" s="44">
        <f t="shared" si="1"/>
        <v>2544141.3541560005</v>
      </c>
      <c r="J10" s="24"/>
    </row>
    <row r="11" spans="1:10" s="7" customFormat="1" x14ac:dyDescent="0.25">
      <c r="A11" s="7" t="s">
        <v>58</v>
      </c>
      <c r="D11" s="43">
        <f>-'Net Assets'!E22</f>
        <v>-10000000</v>
      </c>
      <c r="E11" s="43">
        <f>'Net Assets'!F22</f>
        <v>0</v>
      </c>
      <c r="F11" s="43">
        <f>'Net Assets'!G22</f>
        <v>0</v>
      </c>
      <c r="G11" s="43">
        <f>'Net Assets'!H22</f>
        <v>0</v>
      </c>
      <c r="H11" s="43">
        <f>'Net Assets'!I22</f>
        <v>0</v>
      </c>
      <c r="I11" s="43">
        <f>'Net Assets'!J22</f>
        <v>0</v>
      </c>
      <c r="J11" s="13"/>
    </row>
    <row r="12" spans="1:10" s="6" customFormat="1" x14ac:dyDescent="0.25">
      <c r="A12" s="6" t="s">
        <v>59</v>
      </c>
      <c r="D12" s="44">
        <f>SUM(D10:D11)</f>
        <v>-8056000</v>
      </c>
      <c r="E12" s="44">
        <f t="shared" ref="E12:I12" si="2">SUM(E10:E11)</f>
        <v>2151600</v>
      </c>
      <c r="F12" s="44">
        <f t="shared" si="2"/>
        <v>2245428</v>
      </c>
      <c r="G12" s="44">
        <f t="shared" si="2"/>
        <v>2342070.84</v>
      </c>
      <c r="H12" s="44">
        <f t="shared" si="2"/>
        <v>2441612.9652000004</v>
      </c>
      <c r="I12" s="44">
        <f t="shared" si="2"/>
        <v>2544141.3541560005</v>
      </c>
      <c r="J12" s="24"/>
    </row>
    <row r="13" spans="1:10" s="7" customFormat="1" x14ac:dyDescent="0.25">
      <c r="A13" s="7" t="s">
        <v>60</v>
      </c>
      <c r="D13" s="43">
        <f>Assumptions!B14</f>
        <v>20000000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13"/>
    </row>
    <row r="14" spans="1:10" s="17" customFormat="1" x14ac:dyDescent="0.25">
      <c r="A14" s="17" t="s">
        <v>61</v>
      </c>
      <c r="D14" s="45">
        <f>SUM(D12:D13)</f>
        <v>11944000</v>
      </c>
      <c r="E14" s="45">
        <f t="shared" ref="E14:I14" si="3">SUM(E12:E13)</f>
        <v>2151600</v>
      </c>
      <c r="F14" s="45">
        <f t="shared" si="3"/>
        <v>2245428</v>
      </c>
      <c r="G14" s="45">
        <f t="shared" si="3"/>
        <v>2342070.84</v>
      </c>
      <c r="H14" s="45">
        <f t="shared" si="3"/>
        <v>2441612.9652000004</v>
      </c>
      <c r="I14" s="45">
        <f t="shared" si="3"/>
        <v>2544141.3541560005</v>
      </c>
      <c r="J14" s="25"/>
    </row>
    <row r="15" spans="1:10" x14ac:dyDescent="0.25">
      <c r="A15" s="2" t="s">
        <v>62</v>
      </c>
      <c r="D15" s="42">
        <v>0</v>
      </c>
      <c r="E15" s="42">
        <f>D16</f>
        <v>11944000</v>
      </c>
      <c r="F15" s="42">
        <f t="shared" ref="F15:I15" si="4">E16</f>
        <v>14095600</v>
      </c>
      <c r="G15" s="42">
        <f t="shared" si="4"/>
        <v>16341028</v>
      </c>
      <c r="H15" s="42">
        <f t="shared" si="4"/>
        <v>18683098.84</v>
      </c>
      <c r="I15" s="42">
        <f t="shared" si="4"/>
        <v>21124711.805199999</v>
      </c>
      <c r="J15" s="3"/>
    </row>
    <row r="16" spans="1:10" s="23" customFormat="1" ht="15.75" thickBot="1" x14ac:dyDescent="0.3">
      <c r="A16" s="23" t="s">
        <v>63</v>
      </c>
      <c r="D16" s="46">
        <f>SUM(D14:D15)</f>
        <v>11944000</v>
      </c>
      <c r="E16" s="46">
        <f>SUM(E14:E15)</f>
        <v>14095600</v>
      </c>
      <c r="F16" s="46">
        <f t="shared" ref="F16:I16" si="5">SUM(F14:F15)</f>
        <v>16341028</v>
      </c>
      <c r="G16" s="46">
        <f t="shared" si="5"/>
        <v>18683098.84</v>
      </c>
      <c r="H16" s="46">
        <f t="shared" si="5"/>
        <v>21124711.805199999</v>
      </c>
      <c r="I16" s="46">
        <f t="shared" si="5"/>
        <v>23668853.159355998</v>
      </c>
      <c r="J16" s="26"/>
    </row>
    <row r="17" spans="1:10" x14ac:dyDescent="0.25">
      <c r="D17" s="42"/>
      <c r="E17" s="42"/>
      <c r="F17" s="42"/>
      <c r="G17" s="42"/>
      <c r="H17" s="42"/>
      <c r="I17" s="42"/>
      <c r="J17" s="3"/>
    </row>
    <row r="18" spans="1:10" x14ac:dyDescent="0.25">
      <c r="D18" s="42"/>
      <c r="E18" s="42"/>
      <c r="F18" s="42"/>
      <c r="G18" s="42"/>
      <c r="H18" s="42"/>
      <c r="I18" s="42"/>
      <c r="J18" s="3"/>
    </row>
    <row r="19" spans="1:10" x14ac:dyDescent="0.25">
      <c r="A19" s="6" t="s">
        <v>64</v>
      </c>
      <c r="D19" s="42"/>
      <c r="E19" s="42"/>
      <c r="F19" s="42"/>
      <c r="G19" s="42"/>
      <c r="H19" s="42"/>
      <c r="I19" s="42"/>
      <c r="J19" s="3"/>
    </row>
    <row r="20" spans="1:10" x14ac:dyDescent="0.25">
      <c r="A20" s="2" t="s">
        <v>59</v>
      </c>
      <c r="D20" s="42">
        <f>D12</f>
        <v>-8056000</v>
      </c>
      <c r="E20" s="42">
        <f t="shared" ref="E20:I20" si="6">E12</f>
        <v>2151600</v>
      </c>
      <c r="F20" s="42">
        <f t="shared" si="6"/>
        <v>2245428</v>
      </c>
      <c r="G20" s="42">
        <f t="shared" si="6"/>
        <v>2342070.84</v>
      </c>
      <c r="H20" s="42">
        <f t="shared" si="6"/>
        <v>2441612.9652000004</v>
      </c>
      <c r="I20" s="42">
        <f t="shared" si="6"/>
        <v>2544141.3541560005</v>
      </c>
      <c r="J20" s="3"/>
    </row>
    <row r="21" spans="1:10" s="7" customFormat="1" x14ac:dyDescent="0.25">
      <c r="A21" s="7" t="s">
        <v>65</v>
      </c>
      <c r="B21" s="10">
        <f>Assumptions!B16</f>
        <v>0.1</v>
      </c>
      <c r="D21" s="43"/>
      <c r="E21" s="43">
        <f>E20/(1+$B$21)</f>
        <v>1955999.9999999998</v>
      </c>
      <c r="F21" s="43">
        <f t="shared" ref="F21:I21" si="7">F20/(1+$B$21)</f>
        <v>2041298.1818181816</v>
      </c>
      <c r="G21" s="43">
        <f t="shared" si="7"/>
        <v>2129155.3090909086</v>
      </c>
      <c r="H21" s="43">
        <f t="shared" si="7"/>
        <v>2219648.1501818183</v>
      </c>
      <c r="I21" s="43">
        <f t="shared" si="7"/>
        <v>2312855.7765054549</v>
      </c>
      <c r="J21" s="13"/>
    </row>
    <row r="22" spans="1:10" x14ac:dyDescent="0.25">
      <c r="A22" s="2" t="s">
        <v>66</v>
      </c>
      <c r="D22" s="42">
        <f>SUM(E21:I21)</f>
        <v>10658957.417596364</v>
      </c>
      <c r="E22" s="42"/>
      <c r="F22" s="42"/>
      <c r="G22" s="42"/>
      <c r="H22" s="42"/>
      <c r="I22" s="42"/>
      <c r="J22" s="3"/>
    </row>
    <row r="23" spans="1:10" s="23" customFormat="1" ht="15.75" thickBot="1" x14ac:dyDescent="0.3">
      <c r="A23" s="47" t="s">
        <v>67</v>
      </c>
      <c r="B23" s="47"/>
      <c r="C23" s="47"/>
      <c r="D23" s="48">
        <f>D22+D20</f>
        <v>2602957.4175963644</v>
      </c>
      <c r="E23" s="46"/>
      <c r="F23" s="46"/>
      <c r="G23" s="46"/>
      <c r="H23" s="46"/>
      <c r="I23" s="46"/>
      <c r="J23" s="26"/>
    </row>
  </sheetData>
  <mergeCells count="1">
    <mergeCell ref="A1:XF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Financial Performance</vt:lpstr>
      <vt:lpstr>Net Assets</vt:lpstr>
      <vt:lpstr>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LEE JIE YING</cp:lastModifiedBy>
  <dcterms:created xsi:type="dcterms:W3CDTF">2015-06-05T18:17:20Z</dcterms:created>
  <dcterms:modified xsi:type="dcterms:W3CDTF">2024-02-05T07:40:55Z</dcterms:modified>
</cp:coreProperties>
</file>