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Using IF Formula &amp; Nesting IF" sheetId="1" r:id="rId1"/>
    <sheet name="COUNTIFS, SUMIFS, AVERAGEIFS" sheetId="3" r:id="rId2"/>
    <sheet name="VLOOKUP Function" sheetId="4" r:id="rId3"/>
    <sheet name="INDEX and MATCH Functions" sheetId="5" r:id="rId4"/>
    <sheet name="XMATCH Function" sheetId="6" r:id="rId5"/>
    <sheet name="Excel TEXT Functions" sheetId="7" r:id="rId6"/>
    <sheet name="INDIRECT Function" sheetId="8" r:id="rId7"/>
    <sheet name="Calculate age from date of birt" sheetId="9" r:id="rId8"/>
    <sheet name="Multiple Values FILTER Function" sheetId="10" r:id="rId9"/>
    <sheet name="Math Functions" sheetId="11" r:id="rId10"/>
    <sheet name="Using if with " sheetId="12" r:id="rId11"/>
    <sheet name="xLookup" sheetId="13" r:id="rId12"/>
    <sheet name="OFFSET Function" sheetId="14" r:id="rId13"/>
    <sheet name="Sheet3" sheetId="15" r:id="rId14"/>
  </sheets>
  <definedNames>
    <definedName name="Name">'INDIRECT Function'!$F$5:$G$5</definedName>
    <definedName name="Zone">'INDIRECT Function'!$F$6:$F$20</definedName>
    <definedName name="Sales">'INDIRECT Function'!$G$6:$G$20</definedName>
    <definedName name="Vijay">'INDIRECT Function'!$F$6:$G$6</definedName>
    <definedName name="Punam">'INDIRECT Function'!$F$7:$G$7</definedName>
    <definedName name="Gopal">'INDIRECT Function'!$F$8:$G$8</definedName>
    <definedName name="Rohan">'INDIRECT Function'!$F$9:$G$9</definedName>
    <definedName name="Shyam">'INDIRECT Function'!$F$10:$G$10</definedName>
    <definedName name="Bhoomi">'INDIRECT Function'!$F$11:$G$11</definedName>
    <definedName name="Goutam">'INDIRECT Function'!$F$12:$G$12</definedName>
    <definedName name="Sanchi">'INDIRECT Function'!$F$13:$G$13</definedName>
    <definedName name="Ratam">'INDIRECT Function'!$F$14:$G$14</definedName>
    <definedName name="Gagan">'INDIRECT Function'!$F$15:$G$15</definedName>
    <definedName name="Rohit">'INDIRECT Function'!$F$16:$G$16</definedName>
    <definedName name="Vidya">'INDIRECT Function'!$F$17:$G$17</definedName>
    <definedName name="Bijay">'INDIRECT Function'!$F$18:$G$18</definedName>
    <definedName name="Bishal">'INDIRECT Function'!$F$19:$G$19</definedName>
    <definedName name="Arun">'INDIRECT Function'!$F$20:$G$20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<sst xmlns="http://schemas.openxmlformats.org/spreadsheetml/2006/main" count="470" uniqueCount="212">
  <si>
    <t>Using IF Formula &amp; Nesting IF Formulas</t>
  </si>
  <si>
    <t>Student ID</t>
  </si>
  <si>
    <t>Name</t>
  </si>
  <si>
    <t>Math</t>
  </si>
  <si>
    <t>Grade</t>
  </si>
  <si>
    <t>Compute discounts for sales based on price thresholds.</t>
  </si>
  <si>
    <t>Student 1</t>
  </si>
  <si>
    <t>Customer Name</t>
  </si>
  <si>
    <t>Purchase Amount (竄ｹ)</t>
  </si>
  <si>
    <t>Discount (%)</t>
  </si>
  <si>
    <t>Student 2</t>
  </si>
  <si>
    <t>Customer 1</t>
  </si>
  <si>
    <t>Student 3</t>
  </si>
  <si>
    <t>Customer 2</t>
  </si>
  <si>
    <t>Student 4</t>
  </si>
  <si>
    <t>Customer 3</t>
  </si>
  <si>
    <t>Student 5</t>
  </si>
  <si>
    <t>Customer 4</t>
  </si>
  <si>
    <t>Student 6</t>
  </si>
  <si>
    <t>Customer 5</t>
  </si>
  <si>
    <t>Student 7</t>
  </si>
  <si>
    <t>Customer 6</t>
  </si>
  <si>
    <t>Student 8</t>
  </si>
  <si>
    <t>Customer 7</t>
  </si>
  <si>
    <t>Student 9</t>
  </si>
  <si>
    <t>Customer 8</t>
  </si>
  <si>
    <t>Student 10</t>
  </si>
  <si>
    <t>Customer 9</t>
  </si>
  <si>
    <t>Student 11</t>
  </si>
  <si>
    <t>Customer 10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</si>
  <si>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</si>
  <si>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</si>
  <si>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</si>
  <si>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</si>
  <si>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</si>
  <si>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</si>
  <si>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</si>
  <si>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</si>
  <si>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</si>
  <si>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COUNTIFS, SUMIFS, AVERAGEIFS</t>
  </si>
  <si>
    <t>Product</t>
  </si>
  <si>
    <t>Region</t>
  </si>
  <si>
    <t>Salesperson</t>
  </si>
  <si>
    <t>Amount</t>
  </si>
  <si>
    <t>Total Mouse by  East Region</t>
  </si>
  <si>
    <t>AVERAGE ABOVE 60</t>
  </si>
  <si>
    <t>COUNTIFS ABOVE 50</t>
  </si>
  <si>
    <t>Keyboard</t>
  </si>
  <si>
    <t>South</t>
  </si>
  <si>
    <t>Person 1</t>
  </si>
  <si>
    <t>Printer</t>
  </si>
  <si>
    <t>West</t>
  </si>
  <si>
    <t>Person 2</t>
  </si>
  <si>
    <t>Mouse</t>
  </si>
  <si>
    <t>Person 3</t>
  </si>
  <si>
    <t>East</t>
  </si>
  <si>
    <t>Person 4</t>
  </si>
  <si>
    <t>North</t>
  </si>
  <si>
    <t>Person 5</t>
  </si>
  <si>
    <t>Person 6</t>
  </si>
  <si>
    <t>Person 7</t>
  </si>
  <si>
    <t>Person 8</t>
  </si>
  <si>
    <t>Person 9</t>
  </si>
  <si>
    <t>Person 10</t>
  </si>
  <si>
    <t>Person 11</t>
  </si>
  <si>
    <t>Monitor</t>
  </si>
  <si>
    <t>Person 12</t>
  </si>
  <si>
    <t>Laptop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</si>
  <si>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</si>
  <si>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</si>
  <si>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</si>
  <si>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</si>
  <si>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</si>
  <si>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</si>
  <si>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</si>
  <si>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</si>
  <si>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VLOOKUP Function</t>
  </si>
  <si>
    <t>Product Code</t>
  </si>
  <si>
    <t>Product Name</t>
  </si>
  <si>
    <t>Price (₹)</t>
  </si>
  <si>
    <t>Smartphone</t>
  </si>
  <si>
    <t>Headphones</t>
  </si>
  <si>
    <t>Smartwatch</t>
  </si>
  <si>
    <t>Router</t>
  </si>
  <si>
    <t>SSD Drive</t>
  </si>
  <si>
    <t>INDEX and MATCH Functions</t>
  </si>
  <si>
    <t>Month</t>
  </si>
  <si>
    <t>Sales Amount (₹)</t>
  </si>
  <si>
    <t>John</t>
  </si>
  <si>
    <t>Jan</t>
  </si>
  <si>
    <t>Sarah</t>
  </si>
  <si>
    <t>Feb</t>
  </si>
  <si>
    <t>Alex</t>
  </si>
  <si>
    <t>Mar</t>
  </si>
  <si>
    <t>Maria</t>
  </si>
  <si>
    <t>Apr</t>
  </si>
  <si>
    <t>May</t>
  </si>
  <si>
    <t xml:space="preserve">Month </t>
  </si>
  <si>
    <r>
      <rPr>
        <sz val="11"/>
        <color theme="1"/>
        <rFont val="Calibri"/>
        <charset val="134"/>
        <scheme val="minor"/>
      </rPr>
      <t xml:space="preserve">✅ </t>
    </r>
    <r>
      <rPr>
        <b/>
        <sz val="11"/>
        <color theme="1"/>
        <rFont val="Calibri"/>
        <charset val="134"/>
        <scheme val="minor"/>
      </rPr>
      <t>A2:A11</t>
    </r>
    <r>
      <rPr>
        <sz val="11"/>
        <color theme="1"/>
        <rFont val="Calibri"/>
        <charset val="134"/>
        <scheme val="minor"/>
      </rPr>
      <t xml:space="preserve"> → Employee ID column</t>
    </r>
  </si>
  <si>
    <r>
      <rPr>
        <sz val="11"/>
        <color theme="1"/>
        <rFont val="Calibri"/>
        <charset val="134"/>
        <scheme val="minor"/>
      </rPr>
      <t xml:space="preserve">✅ </t>
    </r>
    <r>
      <rPr>
        <b/>
        <sz val="11"/>
        <color theme="1"/>
        <rFont val="Calibri"/>
        <charset val="134"/>
        <scheme val="minor"/>
      </rPr>
      <t>B1:D1</t>
    </r>
    <r>
      <rPr>
        <sz val="11"/>
        <color theme="1"/>
        <rFont val="Calibri"/>
        <charset val="134"/>
        <scheme val="minor"/>
      </rPr>
      <t xml:space="preserve"> → Header row for dynamic column selection</t>
    </r>
  </si>
  <si>
    <r>
      <rPr>
        <sz val="11"/>
        <color theme="1"/>
        <rFont val="Calibri"/>
        <charset val="134"/>
        <scheme val="minor"/>
      </rPr>
      <t xml:space="preserve">✅ </t>
    </r>
    <r>
      <rPr>
        <b/>
        <sz val="11"/>
        <color theme="1"/>
        <rFont val="Calibri"/>
        <charset val="134"/>
        <scheme val="minor"/>
      </rPr>
      <t>B2:D11</t>
    </r>
    <r>
      <rPr>
        <sz val="11"/>
        <color theme="1"/>
        <rFont val="Calibri"/>
        <charset val="134"/>
        <scheme val="minor"/>
      </rPr>
      <t xml:space="preserve"> → Full employee details range</t>
    </r>
  </si>
  <si>
    <t>Sales ID</t>
  </si>
  <si>
    <t xml:space="preserve">position </t>
  </si>
  <si>
    <t>Excel TEXT Functions</t>
  </si>
  <si>
    <t>full names</t>
  </si>
  <si>
    <t>name</t>
  </si>
  <si>
    <t xml:space="preserve"> UPPER()</t>
  </si>
  <si>
    <t>LOWER()</t>
  </si>
  <si>
    <t>Raj Rajput</t>
  </si>
  <si>
    <t>INDIRECT Function</t>
  </si>
  <si>
    <t>Zone</t>
  </si>
  <si>
    <t>Sales</t>
  </si>
  <si>
    <t>Vijay</t>
  </si>
  <si>
    <t>Delhi</t>
  </si>
  <si>
    <t>Shyam</t>
  </si>
  <si>
    <t>Punam</t>
  </si>
  <si>
    <t>Kolkata</t>
  </si>
  <si>
    <t>Gopal</t>
  </si>
  <si>
    <t>Goa</t>
  </si>
  <si>
    <t>Rohan</t>
  </si>
  <si>
    <t>Patna</t>
  </si>
  <si>
    <t>Bihar</t>
  </si>
  <si>
    <t>Bhoomi</t>
  </si>
  <si>
    <t>Goutam</t>
  </si>
  <si>
    <t>Sanchi</t>
  </si>
  <si>
    <t>Mumbai</t>
  </si>
  <si>
    <t>Ratam</t>
  </si>
  <si>
    <t>Gagan</t>
  </si>
  <si>
    <t>Rohit</t>
  </si>
  <si>
    <t>Vidya</t>
  </si>
  <si>
    <t>Bijay</t>
  </si>
  <si>
    <t>Bishal</t>
  </si>
  <si>
    <t>Arun</t>
  </si>
  <si>
    <t>Calculate age from date of birth.</t>
  </si>
  <si>
    <t>Date of Birth</t>
  </si>
  <si>
    <t>Age</t>
  </si>
  <si>
    <t>Start Date</t>
  </si>
  <si>
    <t>End Date</t>
  </si>
  <si>
    <t>Completed Years</t>
  </si>
  <si>
    <t>Completed Months</t>
  </si>
  <si>
    <t>Completed Days</t>
  </si>
  <si>
    <t>Multiple Values</t>
  </si>
  <si>
    <t>FILTER Function</t>
  </si>
  <si>
    <t>Student Name</t>
  </si>
  <si>
    <t>Score</t>
  </si>
  <si>
    <t>Riya</t>
  </si>
  <si>
    <t>Aman</t>
  </si>
  <si>
    <t>Meena</t>
  </si>
  <si>
    <t>Rahul</t>
  </si>
  <si>
    <t>Tanu</t>
  </si>
  <si>
    <t>Math Functions</t>
  </si>
  <si>
    <t>Use ROUND(), CEILING(), and FLOOR() for financial calculations.</t>
  </si>
  <si>
    <t>Use ROUND()</t>
  </si>
  <si>
    <t xml:space="preserve"> CEILING()</t>
  </si>
  <si>
    <t>FLOOR()</t>
  </si>
  <si>
    <t>Using IF with AND/OR Formulas</t>
  </si>
  <si>
    <t>Student</t>
  </si>
  <si>
    <t>Science</t>
  </si>
  <si>
    <t>Result</t>
  </si>
  <si>
    <t>Discount Status</t>
  </si>
  <si>
    <t>Sales Amount</t>
  </si>
  <si>
    <t>Department</t>
  </si>
  <si>
    <t>Salary</t>
  </si>
  <si>
    <t>Rahul Mehta</t>
  </si>
  <si>
    <t>January</t>
  </si>
  <si>
    <t>Employee 1</t>
  </si>
  <si>
    <t>Finance</t>
  </si>
  <si>
    <t>Priya Sharma</t>
  </si>
  <si>
    <t>February</t>
  </si>
  <si>
    <t>Employee 2</t>
  </si>
  <si>
    <t>Aman Verma</t>
  </si>
  <si>
    <t>March</t>
  </si>
  <si>
    <t>Employee 3</t>
  </si>
  <si>
    <t>HR</t>
  </si>
  <si>
    <t>Employee 4</t>
  </si>
  <si>
    <t>Employee 5</t>
  </si>
  <si>
    <t>IT</t>
  </si>
  <si>
    <t>Employee 6</t>
  </si>
  <si>
    <t>Employee 7</t>
  </si>
  <si>
    <t>Marketing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</si>
  <si>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</si>
  <si>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</si>
  <si>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</si>
  <si>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</si>
  <si>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</si>
  <si>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</si>
  <si>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</si>
  <si>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</si>
  <si>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</si>
  <si>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</si>
  <si>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</si>
  <si>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</si>
  <si>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</si>
  <si>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OFFSET Function</t>
  </si>
  <si>
    <t>Hindi</t>
  </si>
  <si>
    <t>English</t>
  </si>
  <si>
    <t>Total</t>
  </si>
  <si>
    <t>Krishna</t>
  </si>
  <si>
    <t>Raju</t>
  </si>
  <si>
    <t>Mahima</t>
  </si>
  <si>
    <t>Monu</t>
  </si>
  <si>
    <t>Renu</t>
  </si>
  <si>
    <t>Ritesh</t>
  </si>
  <si>
    <t>Relative &amp; Absolute Cell References, Formatting, and Data Input</t>
  </si>
  <si>
    <t>Price</t>
  </si>
  <si>
    <t>Quantity</t>
  </si>
  <si>
    <t>Date</t>
  </si>
  <si>
    <t>A</t>
  </si>
  <si>
    <t>B</t>
  </si>
  <si>
    <t>C</t>
  </si>
  <si>
    <t>GST Rate</t>
  </si>
  <si>
    <t xml:space="preserve"> Total w/ GST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</si>
</sst>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\ hh:mm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0.5"/>
      <color theme="1"/>
      <name val="Arial"/>
      <charset val="134"/>
    </font>
    <font>
      <sz val="11"/>
      <color theme="1"/>
      <name val="Calibri"/>
      <charset val="134"/>
    </font>
    <font>
      <b/>
      <sz val="14.05"/>
      <color theme="1"/>
      <name val="Calibri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5715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16" fillId="11" borderId="15" applyNumberFormat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9" fontId="0" fillId="2" borderId="1" xfId="0" applyNumberFormat="1" applyFill="1" applyBorder="1">
      <alignment vertical="center"/>
    </xf>
    <xf numFmtId="0" fontId="0" fillId="3" borderId="1" xfId="0" applyFill="1" applyBorder="1" applyAlignment="1">
      <alignment vertical="center" wrapText="1"/>
    </xf>
    <xf numFmtId="180" fontId="0" fillId="3" borderId="1" xfId="0" applyNumberForma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9" fontId="0" fillId="3" borderId="1" xfId="0" applyNumberForma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80" fontId="0" fillId="3" borderId="1" xfId="0" applyNumberFormat="1" applyFill="1" applyBorder="1" applyAlignment="1">
      <alignment horizontal="center" vertical="center"/>
    </xf>
    <xf numFmtId="180" fontId="0" fillId="0" borderId="0" xfId="0" applyNumberFormat="1">
      <alignment vertical="center"/>
    </xf>
    <xf numFmtId="4" fontId="0" fillId="3" borderId="1" xfId="0" applyNumberFormat="1" applyFill="1" applyBorder="1" applyAlignment="1">
      <alignment vertical="center" wrapText="1"/>
    </xf>
    <xf numFmtId="0" fontId="0" fillId="2" borderId="6" xfId="0" applyFill="1" applyBorder="1">
      <alignment vertical="center"/>
    </xf>
    <xf numFmtId="0" fontId="4" fillId="3" borderId="1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3" borderId="7" xfId="0" applyFill="1" applyBorder="1" applyAlignment="1">
      <alignment horizontal="center" vertical="center" wrapText="1"/>
    </xf>
    <xf numFmtId="3" fontId="0" fillId="3" borderId="7" xfId="0" applyNumberForma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181" fontId="4" fillId="0" borderId="0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6" fillId="0" borderId="0" xfId="0" applyFont="1">
      <alignment vertical="center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0" borderId="0" xfId="0" applyBorder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4" fillId="6" borderId="1" xfId="0" applyFont="1" applyFill="1" applyBorder="1" applyAlignment="1">
      <alignment horizontal="center" vertical="center" wrapText="1" readingOrder="1"/>
    </xf>
    <xf numFmtId="0" fontId="0" fillId="6" borderId="1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5715B"/>
      <color rgb="00DEE45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www.wps.cn/officeDocument/2023/relationships/customStorage" Target="customStorage/customStorage.xml"/><Relationship Id="rId18" Type="http://schemas.openxmlformats.org/officeDocument/2006/relationships/styles" Target="styles.xml"/><Relationship Id="rId17" Type="http://schemas.openxmlformats.org/officeDocument/2006/relationships/sheetMetadata" Target="metadata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H16" sqref="H16"/>
    </sheetView>
  </sheetViews>
  <sheetFormatPr defaultColWidth="8.88888888888889" defaultRowHeight="14.4" outlineLevelCol="7"/>
  <cols>
    <col min="1" max="1" width="10.1111111111111" customWidth="1"/>
    <col min="2" max="3" width="9.44444444444444" customWidth="1"/>
    <col min="6" max="6" width="50.7777777777778" customWidth="1"/>
    <col min="7" max="7" width="16.7777777777778" customWidth="1"/>
    <col min="8" max="8" width="29.5555555555556" customWidth="1"/>
    <col min="9" max="9" width="12.4444444444444" customWidth="1"/>
    <col min="10" max="10" width="9.44444444444444" customWidth="1"/>
    <col min="12" max="12" width="10.7777777777778" customWidth="1"/>
    <col min="14" max="14" width="10.6666666666667" customWidth="1"/>
  </cols>
  <sheetData>
    <row r="1" ht="23" customHeight="1" spans="1:8">
      <c r="A1" s="44" t="s">
        <v>0</v>
      </c>
      <c r="B1" s="7"/>
      <c r="C1" s="7"/>
      <c r="D1" s="7"/>
      <c r="F1" s="9" t="s">
        <v>0</v>
      </c>
      <c r="G1" s="9"/>
      <c r="H1" s="9"/>
    </row>
    <row r="2" ht="22" customHeight="1" spans="1:8">
      <c r="A2" s="15" t="s">
        <v>1</v>
      </c>
      <c r="B2" s="15" t="s">
        <v>2</v>
      </c>
      <c r="C2" s="15" t="s">
        <v>3</v>
      </c>
      <c r="D2" s="15" t="s">
        <v>4</v>
      </c>
      <c r="F2" s="45" t="s">
        <v>5</v>
      </c>
      <c r="G2" s="55"/>
      <c r="H2" s="46"/>
    </row>
    <row r="3" ht="30" spans="1:8">
      <c r="A3" s="28">
        <v>1001</v>
      </c>
      <c r="B3" s="28" t="s">
        <v>6</v>
      </c>
      <c r="C3" s="28">
        <v>90</v>
      </c>
      <c r="D3" s="5" t="str">
        <f>IF(C3&gt;=90,"A",IF(C3&gt;=75,"B",IF(C3&gt;=60,"C","FAIL")))</f>
        <v>A</v>
      </c>
      <c r="F3" s="2" t="s">
        <v>7</v>
      </c>
      <c r="G3" s="2" t="s">
        <v>8</v>
      </c>
      <c r="H3" s="2" t="s">
        <v>9</v>
      </c>
    </row>
    <row r="4" ht="18" customHeight="1" spans="1:8">
      <c r="A4" s="28">
        <v>1002</v>
      </c>
      <c r="B4" s="28" t="s">
        <v>10</v>
      </c>
      <c r="C4" s="28">
        <v>78</v>
      </c>
      <c r="D4" s="5" t="str">
        <f t="shared" ref="D4:D22" si="0">IF(C4&gt;=90,"A",IF(C4&gt;=75,"B",IF(C4&gt;=60,"C","FAIL")))</f>
        <v>B</v>
      </c>
      <c r="F4" s="18" t="s">
        <v>11</v>
      </c>
      <c r="G4" s="18">
        <v>600</v>
      </c>
      <c r="H4" s="22">
        <f>IF(G4&gt;500,20%,IF(G4&gt;250,15%,IF(G4&gt;100,10%,0)))</f>
        <v>0.2</v>
      </c>
    </row>
    <row r="5" spans="1:8">
      <c r="A5" s="28">
        <v>1003</v>
      </c>
      <c r="B5" s="28" t="s">
        <v>12</v>
      </c>
      <c r="C5" s="28">
        <v>97</v>
      </c>
      <c r="D5" s="5" t="str">
        <f t="shared" si="0"/>
        <v>A</v>
      </c>
      <c r="F5" s="18" t="s">
        <v>13</v>
      </c>
      <c r="G5" s="18">
        <v>300</v>
      </c>
      <c r="H5" s="22">
        <f t="shared" ref="H5:H13" si="1">IF(G5&gt;500,20%,IF(G5&gt;250,15%,IF(G5&gt;100,10%,0)))</f>
        <v>0.15</v>
      </c>
    </row>
    <row r="6" ht="16" customHeight="1" spans="1:8">
      <c r="A6" s="28">
        <v>1004</v>
      </c>
      <c r="B6" s="28" t="s">
        <v>14</v>
      </c>
      <c r="C6" s="28">
        <v>74</v>
      </c>
      <c r="D6" s="5" t="str">
        <f t="shared" si="0"/>
        <v>C</v>
      </c>
      <c r="F6" s="18" t="s">
        <v>15</v>
      </c>
      <c r="G6" s="18">
        <v>120</v>
      </c>
      <c r="H6" s="22">
        <f t="shared" si="1"/>
        <v>0.1</v>
      </c>
    </row>
    <row r="7" ht="18" customHeight="1" spans="1:8">
      <c r="A7" s="28">
        <v>1005</v>
      </c>
      <c r="B7" s="28" t="s">
        <v>16</v>
      </c>
      <c r="C7" s="28">
        <v>68</v>
      </c>
      <c r="D7" s="5" t="str">
        <f t="shared" si="0"/>
        <v>C</v>
      </c>
      <c r="F7" s="18" t="s">
        <v>17</v>
      </c>
      <c r="G7" s="18">
        <v>100</v>
      </c>
      <c r="H7" s="22">
        <f t="shared" si="1"/>
        <v>0</v>
      </c>
    </row>
    <row r="8" ht="14" customHeight="1" spans="1:8">
      <c r="A8" s="28">
        <v>1006</v>
      </c>
      <c r="B8" s="28" t="s">
        <v>18</v>
      </c>
      <c r="C8" s="28">
        <v>80</v>
      </c>
      <c r="D8" s="5" t="str">
        <f t="shared" si="0"/>
        <v>B</v>
      </c>
      <c r="F8" s="18" t="s">
        <v>19</v>
      </c>
      <c r="G8" s="18">
        <v>500</v>
      </c>
      <c r="H8" s="22">
        <f t="shared" si="1"/>
        <v>0.15</v>
      </c>
    </row>
    <row r="9" ht="19" customHeight="1" spans="1:8">
      <c r="A9" s="28">
        <v>1007</v>
      </c>
      <c r="B9" s="28" t="s">
        <v>20</v>
      </c>
      <c r="C9" s="28">
        <v>75</v>
      </c>
      <c r="D9" s="5" t="str">
        <f t="shared" si="0"/>
        <v>B</v>
      </c>
      <c r="F9" s="18" t="s">
        <v>21</v>
      </c>
      <c r="G9" s="18">
        <v>250</v>
      </c>
      <c r="H9" s="22">
        <f t="shared" si="1"/>
        <v>0.1</v>
      </c>
    </row>
    <row r="10" ht="18" customHeight="1" spans="1:8">
      <c r="A10" s="28">
        <v>1008</v>
      </c>
      <c r="B10" s="28" t="s">
        <v>22</v>
      </c>
      <c r="C10" s="28">
        <v>34</v>
      </c>
      <c r="D10" s="56" t="str">
        <f t="shared" si="0"/>
        <v>FAIL</v>
      </c>
      <c r="F10" s="18" t="s">
        <v>23</v>
      </c>
      <c r="G10" s="18">
        <v>150</v>
      </c>
      <c r="H10" s="22">
        <f t="shared" si="1"/>
        <v>0.1</v>
      </c>
    </row>
    <row r="11" ht="18" customHeight="1" spans="1:8">
      <c r="A11" s="28">
        <v>1009</v>
      </c>
      <c r="B11" s="28" t="s">
        <v>24</v>
      </c>
      <c r="C11" s="28">
        <v>23</v>
      </c>
      <c r="D11" s="56" t="str">
        <f t="shared" si="0"/>
        <v>FAIL</v>
      </c>
      <c r="F11" s="18" t="s">
        <v>25</v>
      </c>
      <c r="G11" s="18">
        <v>90</v>
      </c>
      <c r="H11" s="22">
        <f t="shared" si="1"/>
        <v>0</v>
      </c>
    </row>
    <row r="12" ht="19" customHeight="1" spans="1:8">
      <c r="A12" s="28">
        <v>1010</v>
      </c>
      <c r="B12" s="28" t="s">
        <v>26</v>
      </c>
      <c r="C12" s="28">
        <v>98</v>
      </c>
      <c r="D12" s="5" t="str">
        <f t="shared" si="0"/>
        <v>A</v>
      </c>
      <c r="F12" s="18" t="s">
        <v>27</v>
      </c>
      <c r="G12" s="18">
        <v>750</v>
      </c>
      <c r="H12" s="22">
        <f t="shared" si="1"/>
        <v>0.2</v>
      </c>
    </row>
    <row r="13" ht="19" customHeight="1" spans="1:8">
      <c r="A13" s="28">
        <v>1011</v>
      </c>
      <c r="B13" s="28" t="s">
        <v>28</v>
      </c>
      <c r="C13" s="28">
        <v>73</v>
      </c>
      <c r="D13" s="5" t="str">
        <f t="shared" si="0"/>
        <v>C</v>
      </c>
      <c r="F13" s="18" t="s">
        <v>29</v>
      </c>
      <c r="G13" s="18">
        <v>400</v>
      </c>
      <c r="H13" s="22">
        <f t="shared" si="1"/>
        <v>0.15</v>
      </c>
    </row>
    <row r="14" ht="15" customHeight="1" spans="1:4">
      <c r="A14" s="28">
        <v>1012</v>
      </c>
      <c r="B14" s="28" t="s">
        <v>30</v>
      </c>
      <c r="C14" s="28">
        <v>45</v>
      </c>
      <c r="D14" s="56" t="str">
        <f t="shared" si="0"/>
        <v>FAIL</v>
      </c>
    </row>
    <row r="15" ht="23" customHeight="1" spans="1:4">
      <c r="A15" s="28">
        <v>1013</v>
      </c>
      <c r="B15" s="28" t="s">
        <v>31</v>
      </c>
      <c r="C15" s="28">
        <v>22</v>
      </c>
      <c r="D15" s="56" t="str">
        <f t="shared" si="0"/>
        <v>FAIL</v>
      </c>
    </row>
    <row r="16" ht="19" customHeight="1" spans="1:4">
      <c r="A16" s="28">
        <v>1014</v>
      </c>
      <c r="B16" s="28" t="s">
        <v>32</v>
      </c>
      <c r="C16" s="28">
        <v>34</v>
      </c>
      <c r="D16" s="56" t="str">
        <f t="shared" si="0"/>
        <v>FAIL</v>
      </c>
    </row>
    <row r="17" ht="17" customHeight="1" spans="1:4">
      <c r="A17" s="28">
        <v>1015</v>
      </c>
      <c r="B17" s="28" t="s">
        <v>33</v>
      </c>
      <c r="C17" s="28">
        <v>56</v>
      </c>
      <c r="D17" s="56" t="str">
        <f t="shared" si="0"/>
        <v>FAIL</v>
      </c>
    </row>
    <row r="18" ht="21" customHeight="1" spans="1:4">
      <c r="A18" s="28">
        <v>1016</v>
      </c>
      <c r="B18" s="28" t="s">
        <v>34</v>
      </c>
      <c r="C18" s="28">
        <v>98</v>
      </c>
      <c r="D18" s="5" t="str">
        <f t="shared" si="0"/>
        <v>A</v>
      </c>
    </row>
    <row r="19" ht="19" customHeight="1" spans="1:4">
      <c r="A19" s="28">
        <v>1017</v>
      </c>
      <c r="B19" s="28" t="s">
        <v>35</v>
      </c>
      <c r="C19" s="28">
        <v>66</v>
      </c>
      <c r="D19" s="5" t="str">
        <f t="shared" si="0"/>
        <v>C</v>
      </c>
    </row>
    <row r="20" ht="19" customHeight="1" spans="1:4">
      <c r="A20" s="28">
        <v>1018</v>
      </c>
      <c r="B20" s="28" t="s">
        <v>36</v>
      </c>
      <c r="C20" s="28">
        <v>65</v>
      </c>
      <c r="D20" s="5" t="str">
        <f t="shared" si="0"/>
        <v>C</v>
      </c>
    </row>
    <row r="21" ht="18" customHeight="1" spans="1:4">
      <c r="A21" s="28">
        <v>1019</v>
      </c>
      <c r="B21" s="28" t="s">
        <v>37</v>
      </c>
      <c r="C21" s="28">
        <v>90</v>
      </c>
      <c r="D21" s="5" t="str">
        <f t="shared" si="0"/>
        <v>A</v>
      </c>
    </row>
    <row r="22" ht="18" customHeight="1" spans="1:4">
      <c r="A22" s="28">
        <v>1020</v>
      </c>
      <c r="B22" s="28" t="s">
        <v>38</v>
      </c>
      <c r="C22" s="28">
        <v>83</v>
      </c>
      <c r="D22" s="5" t="str">
        <f t="shared" si="0"/>
        <v>B</v>
      </c>
    </row>
  </sheetData>
  <mergeCells count="2">
    <mergeCell ref="F1:H1"/>
    <mergeCell ref="F2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S24"/>
  <sheetViews>
    <sheetView workbookViewId="0">
      <selection activeCell="O9" sqref="O9"/>
    </sheetView>
  </sheetViews>
  <sheetFormatPr defaultColWidth="8.88888888888889" defaultRowHeight="14.4"/>
  <cols>
    <col min="2" max="2" width="9.44444444444444" customWidth="1"/>
    <col min="9" max="9" width="11.2222222222222" customWidth="1"/>
    <col min="16" max="16" width="9.44444444444444" customWidth="1"/>
    <col min="18" max="18" width="12.8888888888889"/>
  </cols>
  <sheetData>
    <row r="3" spans="2:19">
      <c r="B3" s="44" t="s">
        <v>39</v>
      </c>
      <c r="C3" s="7"/>
      <c r="D3" s="7"/>
      <c r="E3" s="7"/>
      <c r="G3" s="15" t="s">
        <v>40</v>
      </c>
      <c r="H3" s="15" t="s">
        <v>41</v>
      </c>
      <c r="I3" s="15" t="s">
        <v>42</v>
      </c>
      <c r="J3" s="15" t="s">
        <v>43</v>
      </c>
      <c r="K3" s="49" t="s">
        <v>44</v>
      </c>
      <c r="L3" s="50"/>
      <c r="M3" s="51"/>
      <c r="P3" s="15" t="s">
        <v>2</v>
      </c>
      <c r="Q3" s="15" t="s">
        <v>3</v>
      </c>
      <c r="R3" s="1" t="s">
        <v>45</v>
      </c>
      <c r="S3" s="1"/>
    </row>
    <row r="4" spans="2:18">
      <c r="B4" s="15" t="s">
        <v>2</v>
      </c>
      <c r="C4" s="15" t="s">
        <v>3</v>
      </c>
      <c r="D4" s="45" t="s">
        <v>46</v>
      </c>
      <c r="E4" s="46"/>
      <c r="G4" s="28" t="s">
        <v>47</v>
      </c>
      <c r="H4" s="28" t="s">
        <v>48</v>
      </c>
      <c r="I4" s="28" t="s">
        <v>49</v>
      </c>
      <c r="J4" s="28">
        <v>7048</v>
      </c>
      <c r="K4" s="52">
        <f>SUMIFS(J4:J23,H4:H23,"East",G4:G23,"Mouse")</f>
        <v>37335</v>
      </c>
      <c r="L4" s="48"/>
      <c r="M4" s="48"/>
      <c r="P4" s="28" t="s">
        <v>6</v>
      </c>
      <c r="Q4" s="28">
        <v>61</v>
      </c>
      <c r="R4" s="54">
        <f>AVERAGEIF(Q4:Q23,"&gt;60")</f>
        <v>82.5294117647059</v>
      </c>
    </row>
    <row r="5" spans="2:17">
      <c r="B5" s="28" t="s">
        <v>6</v>
      </c>
      <c r="C5" s="28">
        <v>61</v>
      </c>
      <c r="D5" s="47">
        <f>COUNTIF(B5:C24,"&gt;50")</f>
        <v>17</v>
      </c>
      <c r="E5" s="48"/>
      <c r="G5" s="28" t="s">
        <v>50</v>
      </c>
      <c r="H5" s="28" t="s">
        <v>51</v>
      </c>
      <c r="I5" s="28" t="s">
        <v>52</v>
      </c>
      <c r="J5" s="28">
        <v>17428</v>
      </c>
      <c r="K5" s="48"/>
      <c r="L5" s="48"/>
      <c r="M5" s="48"/>
      <c r="P5" s="28" t="s">
        <v>10</v>
      </c>
      <c r="Q5" s="28">
        <v>78</v>
      </c>
    </row>
    <row r="6" spans="2:17">
      <c r="B6" s="28" t="s">
        <v>10</v>
      </c>
      <c r="C6" s="28">
        <v>78</v>
      </c>
      <c r="G6" s="28" t="s">
        <v>53</v>
      </c>
      <c r="H6" s="28" t="s">
        <v>48</v>
      </c>
      <c r="I6" s="28" t="s">
        <v>54</v>
      </c>
      <c r="J6" s="28">
        <v>23672</v>
      </c>
      <c r="K6" s="48"/>
      <c r="L6" s="48"/>
      <c r="M6" s="48"/>
      <c r="P6" s="28" t="s">
        <v>12</v>
      </c>
      <c r="Q6" s="28">
        <v>97</v>
      </c>
    </row>
    <row r="7" spans="2:17">
      <c r="B7" s="28" t="s">
        <v>12</v>
      </c>
      <c r="C7" s="28">
        <v>97</v>
      </c>
      <c r="G7" s="28" t="s">
        <v>50</v>
      </c>
      <c r="H7" s="28" t="s">
        <v>55</v>
      </c>
      <c r="I7" s="28" t="s">
        <v>56</v>
      </c>
      <c r="J7" s="28">
        <v>5264</v>
      </c>
      <c r="K7" s="48"/>
      <c r="L7" s="48"/>
      <c r="M7" s="48"/>
      <c r="P7" s="28" t="s">
        <v>14</v>
      </c>
      <c r="Q7" s="28">
        <v>74</v>
      </c>
    </row>
    <row r="8" spans="2:17">
      <c r="B8" s="28" t="s">
        <v>14</v>
      </c>
      <c r="C8" s="28">
        <v>74</v>
      </c>
      <c r="G8" s="28" t="s">
        <v>47</v>
      </c>
      <c r="H8" s="28" t="s">
        <v>57</v>
      </c>
      <c r="I8" s="28" t="s">
        <v>58</v>
      </c>
      <c r="J8" s="28">
        <v>43388</v>
      </c>
      <c r="K8" s="48"/>
      <c r="L8" s="48"/>
      <c r="M8" s="48"/>
      <c r="P8" s="28" t="s">
        <v>16</v>
      </c>
      <c r="Q8" s="28">
        <v>68</v>
      </c>
    </row>
    <row r="9" spans="2:17">
      <c r="B9" s="28" t="s">
        <v>16</v>
      </c>
      <c r="C9" s="28">
        <v>68</v>
      </c>
      <c r="G9" s="28" t="s">
        <v>53</v>
      </c>
      <c r="H9" s="28" t="s">
        <v>57</v>
      </c>
      <c r="I9" s="28" t="s">
        <v>59</v>
      </c>
      <c r="J9" s="28">
        <v>19757</v>
      </c>
      <c r="K9" s="48"/>
      <c r="L9" s="48"/>
      <c r="M9" s="48"/>
      <c r="P9" s="28" t="s">
        <v>18</v>
      </c>
      <c r="Q9" s="28">
        <v>80</v>
      </c>
    </row>
    <row r="10" spans="2:17">
      <c r="B10" s="28" t="s">
        <v>18</v>
      </c>
      <c r="C10" s="28">
        <v>80</v>
      </c>
      <c r="G10" s="28" t="s">
        <v>53</v>
      </c>
      <c r="H10" s="28" t="s">
        <v>55</v>
      </c>
      <c r="I10" s="28" t="s">
        <v>60</v>
      </c>
      <c r="J10" s="53">
        <v>32058</v>
      </c>
      <c r="K10" s="48"/>
      <c r="L10" s="48"/>
      <c r="M10" s="48"/>
      <c r="P10" s="28" t="s">
        <v>20</v>
      </c>
      <c r="Q10" s="28">
        <v>75</v>
      </c>
    </row>
    <row r="11" spans="2:17">
      <c r="B11" s="28" t="s">
        <v>20</v>
      </c>
      <c r="C11" s="28">
        <v>75</v>
      </c>
      <c r="G11" s="28" t="s">
        <v>47</v>
      </c>
      <c r="H11" s="28" t="s">
        <v>55</v>
      </c>
      <c r="I11" s="28" t="s">
        <v>61</v>
      </c>
      <c r="J11" s="28">
        <v>46429</v>
      </c>
      <c r="K11" s="48"/>
      <c r="L11" s="48"/>
      <c r="M11" s="48"/>
      <c r="P11" s="28" t="s">
        <v>22</v>
      </c>
      <c r="Q11" s="28">
        <v>94</v>
      </c>
    </row>
    <row r="12" spans="2:17">
      <c r="B12" s="28" t="s">
        <v>22</v>
      </c>
      <c r="C12" s="28">
        <v>94</v>
      </c>
      <c r="G12" s="28" t="s">
        <v>50</v>
      </c>
      <c r="H12" s="28" t="s">
        <v>55</v>
      </c>
      <c r="I12" s="28" t="s">
        <v>62</v>
      </c>
      <c r="J12" s="28">
        <v>19746</v>
      </c>
      <c r="K12" s="48"/>
      <c r="L12" s="48"/>
      <c r="M12" s="48"/>
      <c r="P12" s="28" t="s">
        <v>24</v>
      </c>
      <c r="Q12" s="28">
        <v>41</v>
      </c>
    </row>
    <row r="13" ht="18" customHeight="1" spans="2:17">
      <c r="B13" s="28" t="s">
        <v>24</v>
      </c>
      <c r="C13" s="28">
        <v>41</v>
      </c>
      <c r="G13" s="28" t="s">
        <v>47</v>
      </c>
      <c r="H13" s="28" t="s">
        <v>48</v>
      </c>
      <c r="I13" s="28" t="s">
        <v>63</v>
      </c>
      <c r="J13" s="28">
        <v>35185</v>
      </c>
      <c r="K13" s="48"/>
      <c r="L13" s="48"/>
      <c r="M13" s="48"/>
      <c r="P13" s="28" t="s">
        <v>26</v>
      </c>
      <c r="Q13" s="28">
        <v>98</v>
      </c>
    </row>
    <row r="14" ht="18" customHeight="1" spans="2:17">
      <c r="B14" s="28" t="s">
        <v>26</v>
      </c>
      <c r="C14" s="28">
        <v>98</v>
      </c>
      <c r="G14" s="28" t="s">
        <v>47</v>
      </c>
      <c r="H14" s="28" t="s">
        <v>55</v>
      </c>
      <c r="I14" s="28" t="s">
        <v>64</v>
      </c>
      <c r="J14" s="28">
        <v>33920</v>
      </c>
      <c r="K14" s="48"/>
      <c r="L14" s="48"/>
      <c r="M14" s="48"/>
      <c r="P14" s="28" t="s">
        <v>28</v>
      </c>
      <c r="Q14" s="28">
        <v>73</v>
      </c>
    </row>
    <row r="15" ht="19" customHeight="1" spans="2:17">
      <c r="B15" s="28" t="s">
        <v>28</v>
      </c>
      <c r="C15" s="28">
        <v>73</v>
      </c>
      <c r="G15" s="28" t="s">
        <v>65</v>
      </c>
      <c r="H15" s="28" t="s">
        <v>57</v>
      </c>
      <c r="I15" s="28" t="s">
        <v>66</v>
      </c>
      <c r="J15" s="28">
        <v>35611</v>
      </c>
      <c r="K15" s="48"/>
      <c r="L15" s="48"/>
      <c r="M15" s="48"/>
      <c r="P15" s="28" t="s">
        <v>30</v>
      </c>
      <c r="Q15" s="28">
        <v>85</v>
      </c>
    </row>
    <row r="16" spans="2:17">
      <c r="B16" s="28" t="s">
        <v>30</v>
      </c>
      <c r="C16" s="28">
        <v>85</v>
      </c>
      <c r="G16" s="28" t="s">
        <v>67</v>
      </c>
      <c r="H16" s="28" t="s">
        <v>55</v>
      </c>
      <c r="I16" s="28" t="s">
        <v>68</v>
      </c>
      <c r="J16" s="28">
        <v>15560</v>
      </c>
      <c r="K16" s="48"/>
      <c r="L16" s="48"/>
      <c r="M16" s="48"/>
      <c r="P16" s="28" t="s">
        <v>31</v>
      </c>
      <c r="Q16" s="28">
        <v>98</v>
      </c>
    </row>
    <row r="17" ht="22" customHeight="1" spans="2:17">
      <c r="B17" s="28" t="s">
        <v>31</v>
      </c>
      <c r="C17" s="28">
        <v>98</v>
      </c>
      <c r="G17" s="28" t="s">
        <v>67</v>
      </c>
      <c r="H17" s="28" t="s">
        <v>48</v>
      </c>
      <c r="I17" s="28" t="s">
        <v>69</v>
      </c>
      <c r="J17" s="28">
        <v>7283</v>
      </c>
      <c r="K17" s="48"/>
      <c r="L17" s="48"/>
      <c r="M17" s="48"/>
      <c r="P17" s="28" t="s">
        <v>32</v>
      </c>
      <c r="Q17" s="28">
        <v>93</v>
      </c>
    </row>
    <row r="18" ht="20" customHeight="1" spans="2:17">
      <c r="B18" s="28" t="s">
        <v>32</v>
      </c>
      <c r="C18" s="28">
        <v>93</v>
      </c>
      <c r="G18" s="28" t="s">
        <v>67</v>
      </c>
      <c r="H18" s="28" t="s">
        <v>55</v>
      </c>
      <c r="I18" s="28" t="s">
        <v>70</v>
      </c>
      <c r="J18" s="28">
        <v>15678</v>
      </c>
      <c r="K18" s="48"/>
      <c r="L18" s="48"/>
      <c r="M18" s="48"/>
      <c r="P18" s="28" t="s">
        <v>33</v>
      </c>
      <c r="Q18" s="28">
        <v>34</v>
      </c>
    </row>
    <row r="19" ht="19" customHeight="1" spans="2:17">
      <c r="B19" s="28" t="s">
        <v>33</v>
      </c>
      <c r="C19" s="28">
        <v>34</v>
      </c>
      <c r="G19" s="28" t="s">
        <v>53</v>
      </c>
      <c r="H19" s="28" t="s">
        <v>55</v>
      </c>
      <c r="I19" s="28" t="s">
        <v>71</v>
      </c>
      <c r="J19" s="53">
        <v>5277</v>
      </c>
      <c r="K19" s="48"/>
      <c r="L19" s="48"/>
      <c r="M19" s="48"/>
      <c r="P19" s="28" t="s">
        <v>34</v>
      </c>
      <c r="Q19" s="28">
        <v>98</v>
      </c>
    </row>
    <row r="20" ht="22" customHeight="1" spans="2:17">
      <c r="B20" s="28" t="s">
        <v>34</v>
      </c>
      <c r="C20" s="28">
        <v>98</v>
      </c>
      <c r="G20" s="28" t="s">
        <v>65</v>
      </c>
      <c r="H20" s="28" t="s">
        <v>57</v>
      </c>
      <c r="I20" s="28" t="s">
        <v>72</v>
      </c>
      <c r="J20" s="28">
        <v>41871</v>
      </c>
      <c r="K20" s="48"/>
      <c r="L20" s="48"/>
      <c r="M20" s="48"/>
      <c r="P20" s="28" t="s">
        <v>35</v>
      </c>
      <c r="Q20" s="28">
        <v>66</v>
      </c>
    </row>
    <row r="21" ht="19" customHeight="1" spans="2:17">
      <c r="B21" s="28" t="s">
        <v>35</v>
      </c>
      <c r="C21" s="28">
        <v>66</v>
      </c>
      <c r="G21" s="28" t="s">
        <v>65</v>
      </c>
      <c r="H21" s="28" t="s">
        <v>51</v>
      </c>
      <c r="I21" s="28" t="s">
        <v>73</v>
      </c>
      <c r="J21" s="28">
        <v>38161</v>
      </c>
      <c r="K21" s="48"/>
      <c r="L21" s="48"/>
      <c r="M21" s="48"/>
      <c r="P21" s="28" t="s">
        <v>36</v>
      </c>
      <c r="Q21" s="28">
        <v>82</v>
      </c>
    </row>
    <row r="22" ht="22" customHeight="1" spans="2:17">
      <c r="B22" s="28" t="s">
        <v>36</v>
      </c>
      <c r="C22" s="28">
        <v>82</v>
      </c>
      <c r="G22" s="28" t="s">
        <v>53</v>
      </c>
      <c r="H22" s="28" t="s">
        <v>51</v>
      </c>
      <c r="I22" s="28" t="s">
        <v>74</v>
      </c>
      <c r="J22" s="28">
        <v>30436</v>
      </c>
      <c r="K22" s="48"/>
      <c r="L22" s="48"/>
      <c r="M22" s="48"/>
      <c r="P22" s="28" t="s">
        <v>37</v>
      </c>
      <c r="Q22" s="28">
        <v>46</v>
      </c>
    </row>
    <row r="23" ht="19" customHeight="1" spans="2:17">
      <c r="B23" s="28" t="s">
        <v>37</v>
      </c>
      <c r="C23" s="28">
        <v>46</v>
      </c>
      <c r="G23" s="28" t="s">
        <v>50</v>
      </c>
      <c r="H23" s="28" t="s">
        <v>51</v>
      </c>
      <c r="I23" s="28" t="s">
        <v>75</v>
      </c>
      <c r="J23" s="28">
        <v>33953</v>
      </c>
      <c r="K23" s="48"/>
      <c r="L23" s="48"/>
      <c r="M23" s="48"/>
      <c r="P23" s="28" t="s">
        <v>38</v>
      </c>
      <c r="Q23" s="28">
        <v>83</v>
      </c>
    </row>
    <row r="24" spans="2:3">
      <c r="B24" s="28" t="s">
        <v>38</v>
      </c>
      <c r="C24" s="28">
        <v>83</v>
      </c>
    </row>
  </sheetData>
  <mergeCells count="3">
    <mergeCell ref="K3:M3"/>
    <mergeCell ref="R3:S3"/>
    <mergeCell ref="D4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23"/>
  <sheetViews>
    <sheetView workbookViewId="0">
      <selection activeCell="K24" sqref="K24"/>
    </sheetView>
  </sheetViews>
  <sheetFormatPr defaultColWidth="8.88888888888889" defaultRowHeight="14.4"/>
  <cols>
    <col min="4" max="4" width="9.44444444444444" customWidth="1"/>
    <col min="7" max="7" width="9.77777777777778" customWidth="1"/>
    <col min="8" max="8" width="10.1111111111111" customWidth="1"/>
    <col min="11" max="11" width="13.1111111111111" customWidth="1"/>
    <col min="12" max="12" width="32.2222222222222" customWidth="1"/>
    <col min="13" max="13" width="12.8888888888889" customWidth="1"/>
    <col min="14" max="14" width="7.66666666666667" customWidth="1"/>
  </cols>
  <sheetData>
    <row r="1" ht="15.15" spans="7:8">
      <c r="G1" s="29" t="s">
        <v>76</v>
      </c>
      <c r="H1" s="29"/>
    </row>
    <row r="2" ht="15.15"/>
    <row r="3" ht="29.55" spans="3:13">
      <c r="C3" s="13" t="s">
        <v>1</v>
      </c>
      <c r="D3" s="14" t="s">
        <v>2</v>
      </c>
      <c r="E3" s="14" t="s">
        <v>3</v>
      </c>
      <c r="K3" s="30" t="s">
        <v>77</v>
      </c>
      <c r="L3" s="30" t="s">
        <v>78</v>
      </c>
      <c r="M3" s="30" t="s">
        <v>79</v>
      </c>
    </row>
    <row r="4" ht="15.15" spans="3:13">
      <c r="C4" s="16">
        <v>1001</v>
      </c>
      <c r="D4" s="17" t="s">
        <v>6</v>
      </c>
      <c r="E4" s="17">
        <v>61</v>
      </c>
      <c r="K4" s="32">
        <v>123456789</v>
      </c>
      <c r="L4" s="32" t="s">
        <v>67</v>
      </c>
      <c r="M4" s="33">
        <v>55000</v>
      </c>
    </row>
    <row r="5" ht="15.15" spans="3:13">
      <c r="C5" s="16">
        <v>1002</v>
      </c>
      <c r="D5" s="17" t="s">
        <v>10</v>
      </c>
      <c r="E5" s="17">
        <v>78</v>
      </c>
      <c r="K5" s="32">
        <v>987654321</v>
      </c>
      <c r="L5" s="32" t="s">
        <v>80</v>
      </c>
      <c r="M5" s="33">
        <v>25000</v>
      </c>
    </row>
    <row r="6" ht="15.15" spans="3:13">
      <c r="C6" s="16">
        <v>1003</v>
      </c>
      <c r="D6" s="17" t="s">
        <v>12</v>
      </c>
      <c r="E6" s="17">
        <v>97</v>
      </c>
      <c r="K6" s="32">
        <v>456789123</v>
      </c>
      <c r="L6" s="32" t="s">
        <v>81</v>
      </c>
      <c r="M6" s="33">
        <v>3500</v>
      </c>
    </row>
    <row r="7" ht="15.15" spans="3:13">
      <c r="C7" s="16">
        <v>1004</v>
      </c>
      <c r="D7" s="17" t="s">
        <v>14</v>
      </c>
      <c r="E7" s="17">
        <v>74</v>
      </c>
      <c r="K7" s="32">
        <v>789123456</v>
      </c>
      <c r="L7" s="32" t="s">
        <v>47</v>
      </c>
      <c r="M7" s="33">
        <v>1200</v>
      </c>
    </row>
    <row r="8" ht="18" customHeight="1" spans="3:13">
      <c r="C8" s="16">
        <v>1005</v>
      </c>
      <c r="D8" s="17" t="s">
        <v>16</v>
      </c>
      <c r="E8" s="17">
        <v>68</v>
      </c>
      <c r="G8" s="43" t="s">
        <v>1</v>
      </c>
      <c r="H8" s="43" t="s">
        <v>2</v>
      </c>
      <c r="K8" s="32">
        <v>321654987</v>
      </c>
      <c r="L8" s="32" t="s">
        <v>65</v>
      </c>
      <c r="M8" s="33">
        <v>12000</v>
      </c>
    </row>
    <row r="9" ht="15.15" spans="3:13">
      <c r="C9" s="16">
        <v>1006</v>
      </c>
      <c r="D9" s="17" t="s">
        <v>18</v>
      </c>
      <c r="E9" s="17">
        <v>80</v>
      </c>
      <c r="G9" s="40">
        <v>1005</v>
      </c>
      <c r="H9" s="40" t="str">
        <f>VLOOKUP(G9,C4:E23,2,0)</f>
        <v>Student 5</v>
      </c>
      <c r="K9" s="32">
        <v>654987321</v>
      </c>
      <c r="L9" s="32" t="s">
        <v>53</v>
      </c>
      <c r="M9" s="32">
        <v>800</v>
      </c>
    </row>
    <row r="10" ht="15.15" spans="3:13">
      <c r="C10" s="16">
        <v>1007</v>
      </c>
      <c r="D10" s="17" t="s">
        <v>20</v>
      </c>
      <c r="E10" s="17">
        <v>75</v>
      </c>
      <c r="K10" s="32">
        <v>147258369</v>
      </c>
      <c r="L10" s="32" t="s">
        <v>82</v>
      </c>
      <c r="M10" s="33">
        <v>8500</v>
      </c>
    </row>
    <row r="11" ht="15.15" spans="3:13">
      <c r="C11" s="16">
        <v>1008</v>
      </c>
      <c r="D11" s="17" t="s">
        <v>22</v>
      </c>
      <c r="E11" s="17">
        <v>94</v>
      </c>
      <c r="K11" s="32">
        <v>369852147</v>
      </c>
      <c r="L11" s="32" t="s">
        <v>50</v>
      </c>
      <c r="M11" s="33">
        <v>9000</v>
      </c>
    </row>
    <row r="12" ht="15.15" spans="3:13">
      <c r="C12" s="16">
        <v>1009</v>
      </c>
      <c r="D12" s="17" t="s">
        <v>24</v>
      </c>
      <c r="E12" s="17">
        <v>41</v>
      </c>
      <c r="K12" s="32">
        <v>258369147</v>
      </c>
      <c r="L12" s="32" t="s">
        <v>83</v>
      </c>
      <c r="M12" s="33">
        <v>2500</v>
      </c>
    </row>
    <row r="13" ht="19" customHeight="1" spans="3:13">
      <c r="C13" s="16">
        <v>1010</v>
      </c>
      <c r="D13" s="17" t="s">
        <v>26</v>
      </c>
      <c r="E13" s="17">
        <v>98</v>
      </c>
      <c r="K13" s="32">
        <v>852147963</v>
      </c>
      <c r="L13" s="32" t="s">
        <v>84</v>
      </c>
      <c r="M13" s="33">
        <v>6000</v>
      </c>
    </row>
    <row r="14" ht="21" customHeight="1" spans="3:5">
      <c r="C14" s="16">
        <v>1011</v>
      </c>
      <c r="D14" s="17" t="s">
        <v>28</v>
      </c>
      <c r="E14" s="17">
        <v>73</v>
      </c>
    </row>
    <row r="15" ht="21" customHeight="1" spans="3:5">
      <c r="C15" s="16">
        <v>1012</v>
      </c>
      <c r="D15" s="17" t="s">
        <v>30</v>
      </c>
      <c r="E15" s="17">
        <v>85</v>
      </c>
    </row>
    <row r="16" ht="18" customHeight="1" spans="3:12">
      <c r="C16" s="16">
        <v>1013</v>
      </c>
      <c r="D16" s="17" t="s">
        <v>31</v>
      </c>
      <c r="E16" s="17">
        <v>98</v>
      </c>
      <c r="K16" s="30" t="s">
        <v>77</v>
      </c>
      <c r="L16" s="30" t="s">
        <v>79</v>
      </c>
    </row>
    <row r="17" ht="15.15" spans="3:12">
      <c r="C17" s="16">
        <v>1014</v>
      </c>
      <c r="D17" s="17" t="s">
        <v>32</v>
      </c>
      <c r="E17" s="17">
        <v>93</v>
      </c>
      <c r="K17" s="32">
        <v>456789123</v>
      </c>
      <c r="L17" s="40">
        <f>VLOOKUP(K17,K4:M13,3,0)</f>
        <v>3500</v>
      </c>
    </row>
    <row r="18" ht="23" customHeight="1" spans="3:5">
      <c r="C18" s="16">
        <v>1015</v>
      </c>
      <c r="D18" s="17" t="s">
        <v>33</v>
      </c>
      <c r="E18" s="17">
        <v>70</v>
      </c>
    </row>
    <row r="19" ht="15.15" spans="3:5">
      <c r="C19" s="16">
        <v>1016</v>
      </c>
      <c r="D19" s="17" t="s">
        <v>34</v>
      </c>
      <c r="E19" s="17">
        <v>98</v>
      </c>
    </row>
    <row r="20" ht="22" customHeight="1" spans="3:5">
      <c r="C20" s="16">
        <v>1017</v>
      </c>
      <c r="D20" s="17" t="s">
        <v>35</v>
      </c>
      <c r="E20" s="17">
        <v>66</v>
      </c>
    </row>
    <row r="21" ht="15.15" spans="3:5">
      <c r="C21" s="16">
        <v>1018</v>
      </c>
      <c r="D21" s="17" t="s">
        <v>36</v>
      </c>
      <c r="E21" s="17">
        <v>82</v>
      </c>
    </row>
    <row r="22" ht="22" customHeight="1" spans="3:5">
      <c r="C22" s="16">
        <v>1019</v>
      </c>
      <c r="D22" s="17" t="s">
        <v>37</v>
      </c>
      <c r="E22" s="17">
        <v>90</v>
      </c>
    </row>
    <row r="23" ht="15.15" spans="3:5">
      <c r="C23" s="16">
        <v>1020</v>
      </c>
      <c r="D23" s="17" t="s">
        <v>38</v>
      </c>
      <c r="E23" s="17">
        <v>83</v>
      </c>
    </row>
  </sheetData>
  <mergeCells count="1">
    <mergeCell ref="G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3"/>
  <sheetViews>
    <sheetView workbookViewId="0">
      <selection activeCell="F17" sqref="F17"/>
    </sheetView>
  </sheetViews>
  <sheetFormatPr defaultColWidth="8.88888888888889" defaultRowHeight="14.4"/>
  <cols>
    <col min="2" max="2" width="12.5555555555556" customWidth="1"/>
    <col min="4" max="4" width="12.1111111111111" customWidth="1"/>
    <col min="5" max="5" width="11.1111111111111" customWidth="1"/>
    <col min="6" max="6" width="16.7777777777778" customWidth="1"/>
    <col min="7" max="7" width="25.8888888888889" customWidth="1"/>
    <col min="8" max="8" width="9.22222222222222" customWidth="1"/>
    <col min="9" max="9" width="11.7777777777778" customWidth="1"/>
    <col min="10" max="10" width="12.2222222222222" customWidth="1"/>
    <col min="11" max="11" width="16.4444444444444" customWidth="1"/>
    <col min="12" max="12" width="20.1111111111111" customWidth="1"/>
    <col min="13" max="13" width="6.55555555555556" customWidth="1"/>
    <col min="14" max="14" width="10.4444444444444" customWidth="1"/>
  </cols>
  <sheetData>
    <row r="1" ht="15.15"/>
    <row r="2" ht="15.15" spans="2:4">
      <c r="B2" s="29" t="s">
        <v>85</v>
      </c>
      <c r="C2" s="29"/>
      <c r="D2" s="29"/>
    </row>
    <row r="3" ht="15.15"/>
    <row r="4" ht="29.55" spans="2:7">
      <c r="B4" s="30" t="s">
        <v>42</v>
      </c>
      <c r="C4" s="30" t="s">
        <v>86</v>
      </c>
      <c r="D4" s="30" t="s">
        <v>87</v>
      </c>
      <c r="G4" s="31"/>
    </row>
    <row r="5" ht="15.15" spans="2:6">
      <c r="B5" s="32" t="s">
        <v>88</v>
      </c>
      <c r="C5" s="32" t="s">
        <v>89</v>
      </c>
      <c r="D5" s="33">
        <v>50000</v>
      </c>
      <c r="E5" s="34"/>
      <c r="F5" s="34"/>
    </row>
    <row r="6" ht="15.15" spans="2:10">
      <c r="B6" s="32" t="s">
        <v>90</v>
      </c>
      <c r="C6" s="32" t="s">
        <v>91</v>
      </c>
      <c r="D6" s="33">
        <v>45000</v>
      </c>
      <c r="E6" s="35"/>
      <c r="F6" s="36"/>
      <c r="G6" s="37"/>
      <c r="H6" s="37"/>
      <c r="I6" s="37"/>
      <c r="J6" s="37"/>
    </row>
    <row r="7" ht="15.15" spans="2:10">
      <c r="B7" s="32" t="s">
        <v>92</v>
      </c>
      <c r="C7" s="32" t="s">
        <v>93</v>
      </c>
      <c r="D7" s="33">
        <v>60000</v>
      </c>
      <c r="E7" s="35"/>
      <c r="F7" s="36"/>
      <c r="G7" s="38"/>
      <c r="H7" s="38"/>
      <c r="I7" s="38"/>
      <c r="J7" s="41"/>
    </row>
    <row r="8" ht="15.15" spans="2:10">
      <c r="B8" s="32" t="s">
        <v>94</v>
      </c>
      <c r="C8" s="32" t="s">
        <v>95</v>
      </c>
      <c r="D8" s="33">
        <v>55000</v>
      </c>
      <c r="E8" s="35"/>
      <c r="F8" s="36"/>
      <c r="G8" s="38"/>
      <c r="H8" s="38"/>
      <c r="I8" s="38"/>
      <c r="J8" s="41"/>
    </row>
    <row r="9" ht="19" customHeight="1" spans="2:10">
      <c r="B9" s="32" t="s">
        <v>88</v>
      </c>
      <c r="C9" s="32" t="s">
        <v>91</v>
      </c>
      <c r="D9" s="33">
        <v>40000</v>
      </c>
      <c r="E9" s="35"/>
      <c r="F9" s="36"/>
      <c r="G9" s="38"/>
      <c r="H9" s="38"/>
      <c r="I9" s="38"/>
      <c r="J9" s="41"/>
    </row>
    <row r="10" ht="19" customHeight="1" spans="2:10">
      <c r="B10" s="32" t="s">
        <v>90</v>
      </c>
      <c r="C10" s="32" t="s">
        <v>93</v>
      </c>
      <c r="D10" s="33">
        <v>52000</v>
      </c>
      <c r="E10" s="35"/>
      <c r="F10" s="36"/>
      <c r="G10" s="38"/>
      <c r="H10" s="38"/>
      <c r="I10" s="38"/>
      <c r="J10" s="41"/>
    </row>
    <row r="11" ht="15.15" spans="2:10">
      <c r="B11" s="32" t="s">
        <v>92</v>
      </c>
      <c r="C11" s="32" t="s">
        <v>95</v>
      </c>
      <c r="D11" s="33">
        <v>47000</v>
      </c>
      <c r="E11" s="35"/>
      <c r="F11" s="36"/>
      <c r="G11" s="38"/>
      <c r="H11" s="38"/>
      <c r="I11" s="38"/>
      <c r="J11" s="41"/>
    </row>
    <row r="12" ht="15.15" spans="2:10">
      <c r="B12" s="32" t="s">
        <v>94</v>
      </c>
      <c r="C12" s="32" t="s">
        <v>96</v>
      </c>
      <c r="D12" s="33">
        <v>62000</v>
      </c>
      <c r="E12" s="35"/>
      <c r="F12" s="36"/>
      <c r="G12" s="38"/>
      <c r="H12" s="38"/>
      <c r="I12" s="38"/>
      <c r="J12" s="41"/>
    </row>
    <row r="13" ht="15.15" spans="2:10">
      <c r="B13" s="32" t="s">
        <v>88</v>
      </c>
      <c r="C13" s="32" t="s">
        <v>93</v>
      </c>
      <c r="D13" s="33">
        <v>58000</v>
      </c>
      <c r="E13" s="35"/>
      <c r="F13" s="36"/>
      <c r="G13" s="38"/>
      <c r="H13" s="38"/>
      <c r="I13" s="38"/>
      <c r="J13" s="41"/>
    </row>
    <row r="14" ht="15.15" spans="2:10">
      <c r="B14" s="32" t="s">
        <v>90</v>
      </c>
      <c r="C14" s="32" t="s">
        <v>95</v>
      </c>
      <c r="D14" s="33">
        <v>49000</v>
      </c>
      <c r="E14" s="35"/>
      <c r="F14" s="36"/>
      <c r="G14" s="38"/>
      <c r="H14" s="38"/>
      <c r="I14" s="38"/>
      <c r="J14" s="41"/>
    </row>
    <row r="15" ht="22" customHeight="1" spans="2:10">
      <c r="B15" s="35"/>
      <c r="C15" s="35"/>
      <c r="D15" s="35"/>
      <c r="E15" s="35"/>
      <c r="F15" s="36"/>
      <c r="G15" s="38"/>
      <c r="H15" s="38"/>
      <c r="I15" s="38"/>
      <c r="J15" s="41"/>
    </row>
    <row r="16" ht="28" customHeight="1" spans="2:10">
      <c r="B16" s="30" t="s">
        <v>42</v>
      </c>
      <c r="C16" s="30" t="s">
        <v>97</v>
      </c>
      <c r="D16" s="30" t="s">
        <v>87</v>
      </c>
      <c r="G16" s="38"/>
      <c r="H16" s="38"/>
      <c r="I16" s="38"/>
      <c r="J16" s="41"/>
    </row>
    <row r="17" ht="16" customHeight="1" spans="2:4">
      <c r="B17" s="32" t="s">
        <v>88</v>
      </c>
      <c r="C17" s="39" t="s">
        <v>93</v>
      </c>
      <c r="D17" s="40" cm="1">
        <f t="array" ref="D17">INDEX(D5:D14,MATCH(1,(B5:B14=B17)*(C5:C14=C17),0))</f>
        <v>58000</v>
      </c>
    </row>
    <row r="18" ht="23" customHeight="1" spans="2:8">
      <c r="B18" s="35"/>
      <c r="C18" s="35"/>
      <c r="D18" s="35"/>
      <c r="E18" s="35"/>
      <c r="F18" s="36"/>
      <c r="G18" s="37"/>
      <c r="H18" s="37"/>
    </row>
    <row r="19" spans="2:6">
      <c r="B19" s="35"/>
      <c r="C19" s="35"/>
      <c r="D19" s="35"/>
      <c r="E19" s="35"/>
      <c r="F19" s="36"/>
    </row>
    <row r="20" spans="2:6">
      <c r="B20" s="35"/>
      <c r="C20" s="35"/>
      <c r="D20" s="35"/>
      <c r="E20" s="35"/>
      <c r="F20" s="36"/>
    </row>
    <row r="21" ht="18" spans="2:10">
      <c r="B21" s="35"/>
      <c r="C21" s="35"/>
      <c r="D21" s="35"/>
      <c r="E21" s="35"/>
      <c r="F21" s="36"/>
      <c r="J21" s="31"/>
    </row>
    <row r="22" spans="2:6">
      <c r="B22" s="35"/>
      <c r="C22" s="35"/>
      <c r="D22" s="35"/>
      <c r="E22" s="35"/>
      <c r="F22" s="36"/>
    </row>
    <row r="23" ht="15" spans="2:10">
      <c r="B23" s="35"/>
      <c r="C23" s="35"/>
      <c r="D23" s="35"/>
      <c r="E23" s="35"/>
      <c r="F23" s="36"/>
      <c r="J23" s="42"/>
    </row>
    <row r="24" spans="2:6">
      <c r="B24" s="35"/>
      <c r="C24" s="35"/>
      <c r="D24" s="35"/>
      <c r="E24" s="35"/>
      <c r="F24" s="36"/>
    </row>
    <row r="25" spans="2:10">
      <c r="B25" s="35"/>
      <c r="C25" s="35"/>
      <c r="D25" s="35"/>
      <c r="E25" s="35"/>
      <c r="F25" s="36"/>
      <c r="J25" t="s">
        <v>98</v>
      </c>
    </row>
    <row r="26" spans="10:10">
      <c r="J26" t="s">
        <v>99</v>
      </c>
    </row>
    <row r="27" spans="10:10">
      <c r="J27" t="s">
        <v>100</v>
      </c>
    </row>
    <row r="31" ht="18" spans="10:10">
      <c r="J31" s="31"/>
    </row>
    <row r="33" ht="15" spans="10:10">
      <c r="J33" s="42"/>
    </row>
  </sheetData>
  <mergeCells count="1">
    <mergeCell ref="B2:D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24"/>
  <sheetViews>
    <sheetView workbookViewId="0">
      <selection activeCell="K11" sqref="K11"/>
    </sheetView>
  </sheetViews>
  <sheetFormatPr defaultColWidth="8.88888888888889" defaultRowHeight="14.4"/>
  <sheetData>
    <row r="3" ht="15.15"/>
    <row r="4" ht="29.55" spans="2:10">
      <c r="B4" s="13" t="s">
        <v>101</v>
      </c>
      <c r="C4" s="14" t="s">
        <v>40</v>
      </c>
      <c r="D4" s="14" t="s">
        <v>41</v>
      </c>
      <c r="E4" s="14" t="s">
        <v>42</v>
      </c>
      <c r="F4" s="14" t="s">
        <v>43</v>
      </c>
      <c r="I4" s="15" t="s">
        <v>40</v>
      </c>
      <c r="J4" s="21" t="s">
        <v>102</v>
      </c>
    </row>
    <row r="5" ht="15.15" spans="2:10">
      <c r="B5" s="16">
        <v>2001</v>
      </c>
      <c r="C5" s="17" t="s">
        <v>47</v>
      </c>
      <c r="D5" s="17" t="s">
        <v>48</v>
      </c>
      <c r="E5" s="17" t="s">
        <v>49</v>
      </c>
      <c r="F5" s="17">
        <v>7048</v>
      </c>
      <c r="I5" s="28" t="s">
        <v>53</v>
      </c>
      <c r="J5" s="8">
        <f>_xlfn.XMATCH(I5,C5:C24,0)</f>
        <v>3</v>
      </c>
    </row>
    <row r="6" ht="15.15" spans="2:6">
      <c r="B6" s="16">
        <v>2002</v>
      </c>
      <c r="C6" s="17" t="s">
        <v>50</v>
      </c>
      <c r="D6" s="17" t="s">
        <v>51</v>
      </c>
      <c r="E6" s="17" t="s">
        <v>52</v>
      </c>
      <c r="F6" s="17">
        <v>17428</v>
      </c>
    </row>
    <row r="7" ht="15.15" spans="2:6">
      <c r="B7" s="16">
        <v>2003</v>
      </c>
      <c r="C7" s="17" t="s">
        <v>53</v>
      </c>
      <c r="D7" s="17" t="s">
        <v>48</v>
      </c>
      <c r="E7" s="17" t="s">
        <v>54</v>
      </c>
      <c r="F7" s="17">
        <v>23672</v>
      </c>
    </row>
    <row r="8" ht="15.15" spans="2:6">
      <c r="B8" s="16">
        <v>2004</v>
      </c>
      <c r="C8" s="17" t="s">
        <v>50</v>
      </c>
      <c r="D8" s="17" t="s">
        <v>55</v>
      </c>
      <c r="E8" s="17" t="s">
        <v>56</v>
      </c>
      <c r="F8" s="17">
        <v>5264</v>
      </c>
    </row>
    <row r="9" ht="15.15" spans="2:6">
      <c r="B9" s="16">
        <v>2005</v>
      </c>
      <c r="C9" s="17" t="s">
        <v>47</v>
      </c>
      <c r="D9" s="17" t="s">
        <v>57</v>
      </c>
      <c r="E9" s="17" t="s">
        <v>58</v>
      </c>
      <c r="F9" s="17">
        <v>43388</v>
      </c>
    </row>
    <row r="10" ht="15.15" spans="2:6">
      <c r="B10" s="16">
        <v>2006</v>
      </c>
      <c r="C10" s="17" t="s">
        <v>53</v>
      </c>
      <c r="D10" s="17" t="s">
        <v>57</v>
      </c>
      <c r="E10" s="17" t="s">
        <v>59</v>
      </c>
      <c r="F10" s="17">
        <v>19757</v>
      </c>
    </row>
    <row r="11" ht="15.15" spans="2:6">
      <c r="B11" s="16">
        <v>2007</v>
      </c>
      <c r="C11" s="17" t="s">
        <v>53</v>
      </c>
      <c r="D11" s="17" t="s">
        <v>55</v>
      </c>
      <c r="E11" s="17" t="s">
        <v>60</v>
      </c>
      <c r="F11" s="17">
        <v>32058</v>
      </c>
    </row>
    <row r="12" ht="15.15" spans="2:6">
      <c r="B12" s="16">
        <v>2008</v>
      </c>
      <c r="C12" s="17" t="s">
        <v>47</v>
      </c>
      <c r="D12" s="17" t="s">
        <v>55</v>
      </c>
      <c r="E12" s="17" t="s">
        <v>61</v>
      </c>
      <c r="F12" s="17">
        <v>46429</v>
      </c>
    </row>
    <row r="13" ht="15.15" spans="2:6">
      <c r="B13" s="16">
        <v>2009</v>
      </c>
      <c r="C13" s="17" t="s">
        <v>50</v>
      </c>
      <c r="D13" s="17" t="s">
        <v>55</v>
      </c>
      <c r="E13" s="17" t="s">
        <v>62</v>
      </c>
      <c r="F13" s="17">
        <v>19746</v>
      </c>
    </row>
    <row r="14" ht="15.15" spans="2:6">
      <c r="B14" s="16">
        <v>2010</v>
      </c>
      <c r="C14" s="17" t="s">
        <v>47</v>
      </c>
      <c r="D14" s="17" t="s">
        <v>48</v>
      </c>
      <c r="E14" s="17" t="s">
        <v>63</v>
      </c>
      <c r="F14" s="17">
        <v>35185</v>
      </c>
    </row>
    <row r="15" ht="15.15" spans="2:6">
      <c r="B15" s="16">
        <v>2011</v>
      </c>
      <c r="C15" s="17" t="s">
        <v>47</v>
      </c>
      <c r="D15" s="17" t="s">
        <v>55</v>
      </c>
      <c r="E15" s="17" t="s">
        <v>64</v>
      </c>
      <c r="F15" s="17">
        <v>33920</v>
      </c>
    </row>
    <row r="16" ht="15.15" spans="2:6">
      <c r="B16" s="16">
        <v>2012</v>
      </c>
      <c r="C16" s="17" t="s">
        <v>65</v>
      </c>
      <c r="D16" s="17" t="s">
        <v>57</v>
      </c>
      <c r="E16" s="17" t="s">
        <v>66</v>
      </c>
      <c r="F16" s="17">
        <v>35611</v>
      </c>
    </row>
    <row r="17" ht="15.15" spans="2:6">
      <c r="B17" s="16">
        <v>2013</v>
      </c>
      <c r="C17" s="17" t="s">
        <v>67</v>
      </c>
      <c r="D17" s="17" t="s">
        <v>55</v>
      </c>
      <c r="E17" s="17" t="s">
        <v>68</v>
      </c>
      <c r="F17" s="17">
        <v>15560</v>
      </c>
    </row>
    <row r="18" ht="15.15" spans="2:6">
      <c r="B18" s="16">
        <v>2014</v>
      </c>
      <c r="C18" s="17" t="s">
        <v>67</v>
      </c>
      <c r="D18" s="17" t="s">
        <v>48</v>
      </c>
      <c r="E18" s="17" t="s">
        <v>69</v>
      </c>
      <c r="F18" s="17">
        <v>7283</v>
      </c>
    </row>
    <row r="19" ht="15.15" spans="2:6">
      <c r="B19" s="16">
        <v>2015</v>
      </c>
      <c r="C19" s="17" t="s">
        <v>67</v>
      </c>
      <c r="D19" s="17" t="s">
        <v>55</v>
      </c>
      <c r="E19" s="17" t="s">
        <v>70</v>
      </c>
      <c r="F19" s="17">
        <v>15678</v>
      </c>
    </row>
    <row r="20" ht="15.15" spans="2:6">
      <c r="B20" s="16">
        <v>2016</v>
      </c>
      <c r="C20" s="17" t="s">
        <v>53</v>
      </c>
      <c r="D20" s="17" t="s">
        <v>55</v>
      </c>
      <c r="E20" s="17" t="s">
        <v>71</v>
      </c>
      <c r="F20" s="17">
        <v>5277</v>
      </c>
    </row>
    <row r="21" ht="15.15" spans="2:6">
      <c r="B21" s="16">
        <v>2017</v>
      </c>
      <c r="C21" s="17" t="s">
        <v>65</v>
      </c>
      <c r="D21" s="17" t="s">
        <v>57</v>
      </c>
      <c r="E21" s="17" t="s">
        <v>72</v>
      </c>
      <c r="F21" s="17">
        <v>41871</v>
      </c>
    </row>
    <row r="22" ht="15.15" spans="2:6">
      <c r="B22" s="16">
        <v>2018</v>
      </c>
      <c r="C22" s="17" t="s">
        <v>65</v>
      </c>
      <c r="D22" s="17" t="s">
        <v>51</v>
      </c>
      <c r="E22" s="17" t="s">
        <v>73</v>
      </c>
      <c r="F22" s="17">
        <v>38161</v>
      </c>
    </row>
    <row r="23" ht="15.15" spans="2:6">
      <c r="B23" s="16">
        <v>2019</v>
      </c>
      <c r="C23" s="17" t="s">
        <v>53</v>
      </c>
      <c r="D23" s="17" t="s">
        <v>51</v>
      </c>
      <c r="E23" s="17" t="s">
        <v>74</v>
      </c>
      <c r="F23" s="17">
        <v>30436</v>
      </c>
    </row>
    <row r="24" ht="15.15" spans="2:6">
      <c r="B24" s="16">
        <v>2020</v>
      </c>
      <c r="C24" s="17" t="s">
        <v>50</v>
      </c>
      <c r="D24" s="17" t="s">
        <v>51</v>
      </c>
      <c r="E24" s="17" t="s">
        <v>75</v>
      </c>
      <c r="F24" s="17">
        <v>33953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workbookViewId="0">
      <selection activeCell="F6" sqref="F6"/>
    </sheetView>
  </sheetViews>
  <sheetFormatPr defaultColWidth="8.88888888888889" defaultRowHeight="14.4" outlineLevelRow="5" outlineLevelCol="5"/>
  <sheetData>
    <row r="3" spans="4:5">
      <c r="D3" s="9" t="s">
        <v>103</v>
      </c>
      <c r="E3" s="9"/>
    </row>
    <row r="4" spans="3:6">
      <c r="C4" s="7" t="s">
        <v>104</v>
      </c>
      <c r="D4" s="10" t="s">
        <v>105</v>
      </c>
      <c r="E4" s="27" t="s">
        <v>106</v>
      </c>
      <c r="F4" s="7" t="s">
        <v>107</v>
      </c>
    </row>
    <row r="6" spans="3:6">
      <c r="C6" s="12" t="s">
        <v>108</v>
      </c>
      <c r="D6" s="12" t="str">
        <f>LEFT(C6,FIND(" ",C6)-1)</f>
        <v>Raj</v>
      </c>
      <c r="E6" s="12" t="str">
        <f>UPPER(D6)</f>
        <v>RAJ</v>
      </c>
      <c r="F6" s="12" t="str">
        <f>LOWER(E6)</f>
        <v>raj</v>
      </c>
    </row>
  </sheetData>
  <mergeCells count="1">
    <mergeCell ref="D3:E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L20"/>
  <sheetViews>
    <sheetView workbookViewId="0">
      <selection activeCell="K6" sqref="K6"/>
    </sheetView>
  </sheetViews>
  <sheetFormatPr defaultColWidth="8.88888888888889" defaultRowHeight="14.4"/>
  <cols>
    <col min="10" max="10" width="10.1111111111111" customWidth="1"/>
    <col min="11" max="11" width="13" customWidth="1"/>
    <col min="12" max="12" width="11.1111111111111" customWidth="1"/>
  </cols>
  <sheetData>
    <row r="2" spans="5:6">
      <c r="E2" s="9" t="s">
        <v>109</v>
      </c>
      <c r="F2" s="9"/>
    </row>
    <row r="5" spans="5:12">
      <c r="E5" s="2" t="s">
        <v>2</v>
      </c>
      <c r="F5" s="2" t="s">
        <v>110</v>
      </c>
      <c r="G5" s="2" t="s">
        <v>111</v>
      </c>
      <c r="J5" s="2" t="s">
        <v>2</v>
      </c>
      <c r="K5" s="2" t="s">
        <v>110</v>
      </c>
      <c r="L5" s="2" t="s">
        <v>111</v>
      </c>
    </row>
    <row r="6" spans="5:12">
      <c r="E6" s="5" t="s">
        <v>112</v>
      </c>
      <c r="F6" s="5" t="s">
        <v>113</v>
      </c>
      <c r="G6" s="26">
        <v>85000</v>
      </c>
      <c r="J6" s="12" t="s">
        <v>114</v>
      </c>
      <c r="K6" s="12" t="str" cm="1">
        <f ca="1" t="array" ref="K6">INDIRECT(J6) INDIRECT(K5)</f>
        <v>Bihar</v>
      </c>
      <c r="L6" s="12" cm="1">
        <f ca="1" t="array" ref="L6">INDIRECT(J6) INDIRECT(L5)</f>
        <v>83900</v>
      </c>
    </row>
    <row r="7" spans="5:7">
      <c r="E7" s="5" t="s">
        <v>115</v>
      </c>
      <c r="F7" s="5" t="s">
        <v>116</v>
      </c>
      <c r="G7" s="26">
        <v>74500</v>
      </c>
    </row>
    <row r="8" spans="5:7">
      <c r="E8" s="5" t="s">
        <v>117</v>
      </c>
      <c r="F8" s="5" t="s">
        <v>118</v>
      </c>
      <c r="G8" s="26">
        <v>69700</v>
      </c>
    </row>
    <row r="9" spans="5:7">
      <c r="E9" s="5" t="s">
        <v>119</v>
      </c>
      <c r="F9" s="5" t="s">
        <v>120</v>
      </c>
      <c r="G9" s="26">
        <v>85400</v>
      </c>
    </row>
    <row r="10" spans="5:7">
      <c r="E10" s="5" t="s">
        <v>114</v>
      </c>
      <c r="F10" s="5" t="s">
        <v>121</v>
      </c>
      <c r="G10" s="26">
        <v>83900</v>
      </c>
    </row>
    <row r="11" spans="5:7">
      <c r="E11" s="5" t="s">
        <v>122</v>
      </c>
      <c r="F11" s="5" t="s">
        <v>116</v>
      </c>
      <c r="G11" s="26">
        <v>64500</v>
      </c>
    </row>
    <row r="12" spans="5:7">
      <c r="E12" s="5" t="s">
        <v>123</v>
      </c>
      <c r="F12" s="5" t="s">
        <v>113</v>
      </c>
      <c r="G12" s="26">
        <v>65500</v>
      </c>
    </row>
    <row r="13" spans="5:7">
      <c r="E13" s="5" t="s">
        <v>124</v>
      </c>
      <c r="F13" s="5" t="s">
        <v>125</v>
      </c>
      <c r="G13" s="26">
        <v>71000</v>
      </c>
    </row>
    <row r="14" spans="5:7">
      <c r="E14" s="5" t="s">
        <v>126</v>
      </c>
      <c r="F14" s="5" t="s">
        <v>118</v>
      </c>
      <c r="G14" s="26">
        <v>98500</v>
      </c>
    </row>
    <row r="15" spans="5:7">
      <c r="E15" s="5" t="s">
        <v>127</v>
      </c>
      <c r="F15" s="5" t="s">
        <v>116</v>
      </c>
      <c r="G15" s="26">
        <v>69800</v>
      </c>
    </row>
    <row r="16" spans="5:7">
      <c r="E16" s="5" t="s">
        <v>128</v>
      </c>
      <c r="F16" s="5" t="s">
        <v>113</v>
      </c>
      <c r="G16" s="26">
        <v>58750</v>
      </c>
    </row>
    <row r="17" spans="5:7">
      <c r="E17" s="5" t="s">
        <v>129</v>
      </c>
      <c r="F17" s="5" t="s">
        <v>120</v>
      </c>
      <c r="G17" s="26">
        <v>75400</v>
      </c>
    </row>
    <row r="18" spans="5:7">
      <c r="E18" s="5" t="s">
        <v>130</v>
      </c>
      <c r="F18" s="5" t="s">
        <v>116</v>
      </c>
      <c r="G18" s="26">
        <v>89600</v>
      </c>
    </row>
    <row r="19" spans="5:7">
      <c r="E19" s="5" t="s">
        <v>131</v>
      </c>
      <c r="F19" s="5" t="s">
        <v>120</v>
      </c>
      <c r="G19" s="26">
        <v>93500</v>
      </c>
    </row>
    <row r="20" spans="5:7">
      <c r="E20" s="5" t="s">
        <v>132</v>
      </c>
      <c r="F20" s="5" t="s">
        <v>113</v>
      </c>
      <c r="G20" s="26">
        <v>83800</v>
      </c>
    </row>
  </sheetData>
  <mergeCells count="1">
    <mergeCell ref="E2:F2"/>
  </mergeCells>
  <dataValidations count="1">
    <dataValidation type="list" allowBlank="1" showInputMessage="1" showErrorMessage="1" sqref="J6">
      <formula1>$E$6:$E$20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N12"/>
  <sheetViews>
    <sheetView workbookViewId="0">
      <selection activeCell="N6" sqref="N6"/>
    </sheetView>
  </sheetViews>
  <sheetFormatPr defaultColWidth="8.88888888888889" defaultRowHeight="14.4"/>
  <cols>
    <col min="5" max="5" width="11.1111111111111"/>
    <col min="10" max="11" width="11.1111111111111" customWidth="1"/>
    <col min="12" max="12" width="15.5555555555556" customWidth="1"/>
    <col min="13" max="13" width="18.8888888888889" customWidth="1"/>
    <col min="14" max="14" width="16.8888888888889" customWidth="1"/>
  </cols>
  <sheetData>
    <row r="2" spans="5:7">
      <c r="E2" s="23" t="s">
        <v>133</v>
      </c>
      <c r="F2" s="23"/>
      <c r="G2" s="23"/>
    </row>
    <row r="5" spans="5:14">
      <c r="E5" s="10" t="s">
        <v>134</v>
      </c>
      <c r="F5" s="10" t="s">
        <v>135</v>
      </c>
      <c r="J5" s="2" t="s">
        <v>136</v>
      </c>
      <c r="K5" s="2" t="s">
        <v>137</v>
      </c>
      <c r="L5" s="2" t="s">
        <v>138</v>
      </c>
      <c r="M5" s="2" t="s">
        <v>139</v>
      </c>
      <c r="N5" s="2" t="s">
        <v>140</v>
      </c>
    </row>
    <row r="6" spans="5:14">
      <c r="E6" s="24">
        <v>36485</v>
      </c>
      <c r="F6" s="12">
        <f ca="1">DATEDIF(E6,TODAY(),"Y")</f>
        <v>25</v>
      </c>
      <c r="J6" s="6">
        <v>43466</v>
      </c>
      <c r="K6" s="6">
        <v>43831</v>
      </c>
      <c r="L6" s="5">
        <f>DATEDIF(J6,K6,"Y")</f>
        <v>1</v>
      </c>
      <c r="M6" s="5">
        <f>DATEDIF(J6,K6,"M")</f>
        <v>12</v>
      </c>
      <c r="N6" s="5">
        <f>DATEDIF(J6,K6,"D")</f>
        <v>365</v>
      </c>
    </row>
    <row r="7" spans="10:14">
      <c r="J7" s="6">
        <v>43466</v>
      </c>
      <c r="K7" s="6">
        <v>43875</v>
      </c>
      <c r="L7" s="5">
        <f>DATEDIF(J7,K7,"Y")</f>
        <v>1</v>
      </c>
      <c r="M7" s="5">
        <f>DATEDIF(J7,K7,"M")</f>
        <v>13</v>
      </c>
      <c r="N7" s="5">
        <f>DATEDIF(J7,K7,"D")</f>
        <v>409</v>
      </c>
    </row>
    <row r="8" spans="10:14">
      <c r="J8" s="6">
        <v>43466</v>
      </c>
      <c r="K8" s="6">
        <v>45739</v>
      </c>
      <c r="L8" s="5">
        <f>DATEDIF(J8,K8,"Y")</f>
        <v>6</v>
      </c>
      <c r="M8" s="5">
        <f>DATEDIF(J8,K8,"M")</f>
        <v>74</v>
      </c>
      <c r="N8" s="5">
        <f>DATEDIF(J8,K8,"D")</f>
        <v>2273</v>
      </c>
    </row>
    <row r="10" spans="5:5">
      <c r="E10" s="25"/>
    </row>
    <row r="11" spans="5:5">
      <c r="E11" s="25"/>
    </row>
    <row r="12" spans="5:5">
      <c r="E12" s="25"/>
    </row>
  </sheetData>
  <mergeCells count="1">
    <mergeCell ref="E2:G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J10"/>
  <sheetViews>
    <sheetView workbookViewId="0">
      <selection activeCell="J6" sqref="J6"/>
    </sheetView>
  </sheetViews>
  <sheetFormatPr defaultColWidth="8.88888888888889" defaultRowHeight="14.4"/>
  <cols>
    <col min="6" max="6" width="13.1111111111111" customWidth="1"/>
    <col min="10" max="10" width="16.6666666666667" customWidth="1"/>
  </cols>
  <sheetData>
    <row r="3" spans="6:8">
      <c r="F3" s="7" t="s">
        <v>141</v>
      </c>
      <c r="G3" s="7" t="s">
        <v>142</v>
      </c>
      <c r="H3" s="7"/>
    </row>
    <row r="5" spans="6:10">
      <c r="F5" s="2" t="s">
        <v>143</v>
      </c>
      <c r="G5" s="2" t="s">
        <v>144</v>
      </c>
      <c r="J5" s="2" t="s">
        <v>144</v>
      </c>
    </row>
    <row r="6" spans="6:10">
      <c r="F6" s="18" t="s">
        <v>145</v>
      </c>
      <c r="G6" s="18">
        <v>95</v>
      </c>
      <c r="J6" s="12" t="str" cm="1">
        <f t="array" ref="J6:J8">_xlfn._xlws.FILTER(F6:F10,G6:G10&gt;85)</f>
        <v>Riya</v>
      </c>
    </row>
    <row r="7" spans="6:10">
      <c r="F7" s="18" t="s">
        <v>146</v>
      </c>
      <c r="G7" s="18">
        <v>72</v>
      </c>
      <c r="J7" s="12" t="str">
        <v>Meena</v>
      </c>
    </row>
    <row r="8" spans="6:10">
      <c r="F8" s="18" t="s">
        <v>147</v>
      </c>
      <c r="G8" s="18">
        <v>89</v>
      </c>
      <c r="J8" s="12" t="str">
        <v>Tanu</v>
      </c>
    </row>
    <row r="9" spans="6:7">
      <c r="F9" s="18" t="s">
        <v>148</v>
      </c>
      <c r="G9" s="18">
        <v>60</v>
      </c>
    </row>
    <row r="10" spans="6:7">
      <c r="F10" s="18" t="s">
        <v>149</v>
      </c>
      <c r="G10" s="18">
        <v>98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J12"/>
  <sheetViews>
    <sheetView workbookViewId="0">
      <selection activeCell="I12" sqref="I12"/>
    </sheetView>
  </sheetViews>
  <sheetFormatPr defaultColWidth="8.88888888888889" defaultRowHeight="14.4"/>
  <cols>
    <col min="5" max="5" width="9.66666666666667"/>
    <col min="7" max="7" width="12.3333333333333" customWidth="1"/>
  </cols>
  <sheetData>
    <row r="2" spans="5:6">
      <c r="E2" s="9" t="s">
        <v>150</v>
      </c>
      <c r="F2" s="9"/>
    </row>
    <row r="4" spans="5:10">
      <c r="E4" s="23" t="s">
        <v>151</v>
      </c>
      <c r="F4" s="23"/>
      <c r="G4" s="23"/>
      <c r="H4" s="23"/>
      <c r="I4" s="23"/>
      <c r="J4" s="23"/>
    </row>
    <row r="11" spans="7:9">
      <c r="G11" s="7" t="s">
        <v>152</v>
      </c>
      <c r="H11" s="7" t="s">
        <v>153</v>
      </c>
      <c r="I11" s="7" t="s">
        <v>154</v>
      </c>
    </row>
    <row r="12" spans="5:9">
      <c r="E12" s="8">
        <v>2549.789</v>
      </c>
      <c r="G12" s="5">
        <f>ROUND(2549.789,2)</f>
        <v>2549.79</v>
      </c>
      <c r="H12" s="5">
        <f>CEILING(2549.789,100)</f>
        <v>2600</v>
      </c>
      <c r="I12" s="5">
        <f>FLOOR(2549.789,100)</f>
        <v>2500</v>
      </c>
    </row>
  </sheetData>
  <mergeCells count="2">
    <mergeCell ref="E2:F2"/>
    <mergeCell ref="E4:J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P26"/>
  <sheetViews>
    <sheetView topLeftCell="A7" workbookViewId="0">
      <selection activeCell="H24" sqref="H24"/>
    </sheetView>
  </sheetViews>
  <sheetFormatPr defaultColWidth="8.88888888888889" defaultRowHeight="14.4"/>
  <cols>
    <col min="9" max="9" width="11.3333333333333" customWidth="1"/>
    <col min="10" max="10" width="10.3333333333333" customWidth="1"/>
    <col min="15" max="15" width="10.7777777777778" customWidth="1"/>
    <col min="16" max="16" width="14.2222222222222" customWidth="1"/>
  </cols>
  <sheetData>
    <row r="9" spans="8:10">
      <c r="H9" s="9" t="s">
        <v>155</v>
      </c>
      <c r="I9" s="9"/>
      <c r="J9" s="9"/>
    </row>
    <row r="14" ht="44.4" spans="6:16">
      <c r="F14" s="2" t="s">
        <v>156</v>
      </c>
      <c r="G14" s="2" t="s">
        <v>3</v>
      </c>
      <c r="H14" s="2" t="s">
        <v>157</v>
      </c>
      <c r="I14" s="21" t="s">
        <v>158</v>
      </c>
      <c r="M14" s="2" t="s">
        <v>7</v>
      </c>
      <c r="N14" s="2" t="s">
        <v>8</v>
      </c>
      <c r="O14" s="2" t="s">
        <v>9</v>
      </c>
      <c r="P14" s="7" t="s">
        <v>159</v>
      </c>
    </row>
    <row r="15" ht="28.8" spans="6:16">
      <c r="F15" s="5" t="s">
        <v>145</v>
      </c>
      <c r="G15" s="5">
        <v>85</v>
      </c>
      <c r="H15" s="5">
        <v>90</v>
      </c>
      <c r="I15" s="8" t="str">
        <f>IF(AND(G14&gt;80,H14&gt;80)," Eligible","Not Eligible")</f>
        <v> Eligible</v>
      </c>
      <c r="M15" s="18" t="s">
        <v>11</v>
      </c>
      <c r="N15" s="18">
        <v>600</v>
      </c>
      <c r="O15" s="22">
        <f t="shared" ref="O15:O24" si="0">IF(N15&gt;500,20%,IF(N15&gt;250,15%,IF(N15&gt;100,10%,0)))</f>
        <v>0.2</v>
      </c>
      <c r="P15" s="8" t="str">
        <f>IF(OR(N14&gt;300,O14&gt;10),"Discount","No Discount")</f>
        <v>Discount</v>
      </c>
    </row>
    <row r="16" ht="21" customHeight="1" spans="6:16">
      <c r="F16" s="5" t="s">
        <v>146</v>
      </c>
      <c r="G16" s="5">
        <v>78</v>
      </c>
      <c r="H16" s="5">
        <v>88</v>
      </c>
      <c r="I16" s="8" t="str">
        <f>IF(AND(G15&gt;80,H15&gt;80)," Eligible","Not Eligible")</f>
        <v> Eligible</v>
      </c>
      <c r="M16" s="18" t="s">
        <v>13</v>
      </c>
      <c r="N16" s="18">
        <v>300</v>
      </c>
      <c r="O16" s="22">
        <f t="shared" si="0"/>
        <v>0.15</v>
      </c>
      <c r="P16" s="8" t="str">
        <f t="shared" ref="P16:P24" si="1">IF(OR(N15&gt;300,O15&gt;10),"Discount","No Discount")</f>
        <v>Discount</v>
      </c>
    </row>
    <row r="17" ht="22" customHeight="1" spans="6:16">
      <c r="F17" s="5" t="s">
        <v>147</v>
      </c>
      <c r="G17" s="5">
        <v>92</v>
      </c>
      <c r="H17" s="5">
        <v>81</v>
      </c>
      <c r="I17" s="8" t="str">
        <f>IF(AND(G16&gt;80,H16&gt;80)," Eligible","Not Eligible")</f>
        <v>Not Eligible</v>
      </c>
      <c r="M17" s="18" t="s">
        <v>15</v>
      </c>
      <c r="N17" s="18">
        <v>120</v>
      </c>
      <c r="O17" s="22">
        <f t="shared" si="0"/>
        <v>0.1</v>
      </c>
      <c r="P17" s="8" t="str">
        <f t="shared" si="1"/>
        <v>No Discount</v>
      </c>
    </row>
    <row r="18" ht="19" customHeight="1" spans="6:16">
      <c r="F18" s="5" t="s">
        <v>148</v>
      </c>
      <c r="G18" s="5">
        <v>85</v>
      </c>
      <c r="H18" s="5">
        <v>75</v>
      </c>
      <c r="I18" s="8" t="str">
        <f>IF(AND(G17&gt;80,H17&gt;80)," Eligible","Not Eligible")</f>
        <v> Eligible</v>
      </c>
      <c r="M18" s="18" t="s">
        <v>17</v>
      </c>
      <c r="N18" s="18">
        <v>100</v>
      </c>
      <c r="O18" s="22">
        <f t="shared" si="0"/>
        <v>0</v>
      </c>
      <c r="P18" s="8" t="str">
        <f t="shared" si="1"/>
        <v>No Discount</v>
      </c>
    </row>
    <row r="19" ht="22" customHeight="1" spans="13:16">
      <c r="M19" s="18" t="s">
        <v>19</v>
      </c>
      <c r="N19" s="18">
        <v>500</v>
      </c>
      <c r="O19" s="22">
        <f t="shared" si="0"/>
        <v>0.15</v>
      </c>
      <c r="P19" s="8" t="str">
        <f t="shared" si="1"/>
        <v>No Discount</v>
      </c>
    </row>
    <row r="20" ht="22" customHeight="1" spans="13:16">
      <c r="M20" s="18" t="s">
        <v>21</v>
      </c>
      <c r="N20" s="18">
        <v>250</v>
      </c>
      <c r="O20" s="22">
        <f t="shared" si="0"/>
        <v>0.1</v>
      </c>
      <c r="P20" s="8" t="str">
        <f t="shared" si="1"/>
        <v>Discount</v>
      </c>
    </row>
    <row r="21" ht="22" customHeight="1" spans="13:16">
      <c r="M21" s="18" t="s">
        <v>23</v>
      </c>
      <c r="N21" s="18">
        <v>150</v>
      </c>
      <c r="O21" s="22">
        <f t="shared" si="0"/>
        <v>0.1</v>
      </c>
      <c r="P21" s="8" t="str">
        <f t="shared" si="1"/>
        <v>No Discount</v>
      </c>
    </row>
    <row r="22" ht="17" customHeight="1" spans="13:16">
      <c r="M22" s="18" t="s">
        <v>25</v>
      </c>
      <c r="N22" s="18">
        <v>90</v>
      </c>
      <c r="O22" s="22">
        <f t="shared" si="0"/>
        <v>0</v>
      </c>
      <c r="P22" s="8" t="str">
        <f t="shared" si="1"/>
        <v>No Discount</v>
      </c>
    </row>
    <row r="23" ht="16" customHeight="1" spans="13:16">
      <c r="M23" s="18" t="s">
        <v>27</v>
      </c>
      <c r="N23" s="18">
        <v>750</v>
      </c>
      <c r="O23" s="22">
        <f t="shared" si="0"/>
        <v>0.2</v>
      </c>
      <c r="P23" s="8" t="str">
        <f t="shared" si="1"/>
        <v>No Discount</v>
      </c>
    </row>
    <row r="24" ht="18" customHeight="1" spans="13:16">
      <c r="M24" s="18" t="s">
        <v>29</v>
      </c>
      <c r="N24" s="18">
        <v>400</v>
      </c>
      <c r="O24" s="22">
        <f t="shared" si="0"/>
        <v>0.15</v>
      </c>
      <c r="P24" s="8" t="str">
        <f t="shared" si="1"/>
        <v>Discount</v>
      </c>
    </row>
    <row r="25" ht="17" customHeight="1"/>
    <row r="26" ht="19" customHeight="1"/>
  </sheetData>
  <mergeCells count="1">
    <mergeCell ref="H9:J9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T32"/>
  <sheetViews>
    <sheetView topLeftCell="B6" workbookViewId="0">
      <selection activeCell="M21" sqref="M21"/>
    </sheetView>
  </sheetViews>
  <sheetFormatPr defaultColWidth="8.88888888888889" defaultRowHeight="14.4"/>
  <cols>
    <col min="4" max="4" width="11.2222222222222" customWidth="1"/>
    <col min="5" max="5" width="12.1111111111111" customWidth="1"/>
    <col min="15" max="15" width="12.6666666666667" customWidth="1"/>
    <col min="17" max="17" width="12.7777777777778" customWidth="1"/>
    <col min="20" max="20" width="12.6666666666667" customWidth="1"/>
  </cols>
  <sheetData>
    <row r="7" ht="18" customHeight="1"/>
    <row r="8" ht="24" customHeight="1"/>
    <row r="10" ht="23" customHeight="1"/>
    <row r="11" ht="29.55" spans="15:19">
      <c r="O11" s="2" t="s">
        <v>42</v>
      </c>
      <c r="P11" s="2" t="s">
        <v>86</v>
      </c>
      <c r="Q11" s="2" t="s">
        <v>160</v>
      </c>
      <c r="S11" s="2" t="s">
        <v>160</v>
      </c>
    </row>
    <row r="12" ht="19" customHeight="1" spans="7:19">
      <c r="G12" s="13" t="s">
        <v>2</v>
      </c>
      <c r="H12" s="14" t="s">
        <v>161</v>
      </c>
      <c r="I12" s="14" t="s">
        <v>162</v>
      </c>
      <c r="O12" s="18" t="s">
        <v>163</v>
      </c>
      <c r="P12" s="18" t="s">
        <v>164</v>
      </c>
      <c r="Q12" s="19">
        <v>32000</v>
      </c>
      <c r="S12" s="12">
        <f>_xlfn.XLOOKUP(O12,O12:O14,Q12:Q14)</f>
        <v>32000</v>
      </c>
    </row>
    <row r="13" ht="22" customHeight="1" spans="5:20">
      <c r="E13" s="15" t="s">
        <v>162</v>
      </c>
      <c r="G13" s="16" t="s">
        <v>165</v>
      </c>
      <c r="H13" s="17" t="s">
        <v>166</v>
      </c>
      <c r="I13" s="17">
        <v>86766</v>
      </c>
      <c r="O13" s="18" t="s">
        <v>167</v>
      </c>
      <c r="P13" s="18" t="s">
        <v>168</v>
      </c>
      <c r="Q13" s="19">
        <v>28500</v>
      </c>
      <c r="R13" s="20"/>
      <c r="S13" s="20"/>
      <c r="T13" s="20"/>
    </row>
    <row r="14" ht="29.55" spans="5:20">
      <c r="E14" s="12">
        <f>_xlfn.XLOOKUP(G18,G13:G32,I13:I32,"Not Found")</f>
        <v>78689</v>
      </c>
      <c r="G14" s="16" t="s">
        <v>169</v>
      </c>
      <c r="H14" s="17" t="s">
        <v>166</v>
      </c>
      <c r="I14" s="17">
        <v>31943</v>
      </c>
      <c r="O14" s="18" t="s">
        <v>170</v>
      </c>
      <c r="P14" s="18" t="s">
        <v>171</v>
      </c>
      <c r="Q14" s="19">
        <v>35200</v>
      </c>
      <c r="R14" s="20"/>
      <c r="S14" s="20"/>
      <c r="T14" s="20"/>
    </row>
    <row r="15" ht="18" customHeight="1" spans="7:9">
      <c r="G15" s="16" t="s">
        <v>172</v>
      </c>
      <c r="H15" s="17" t="s">
        <v>173</v>
      </c>
      <c r="I15" s="17">
        <v>63374</v>
      </c>
    </row>
    <row r="16" ht="22" customHeight="1" spans="7:9">
      <c r="G16" s="16" t="s">
        <v>174</v>
      </c>
      <c r="H16" s="17" t="s">
        <v>166</v>
      </c>
      <c r="I16" s="17">
        <v>109972</v>
      </c>
    </row>
    <row r="17" ht="19" customHeight="1" spans="7:9">
      <c r="G17" s="16" t="s">
        <v>175</v>
      </c>
      <c r="H17" s="17" t="s">
        <v>176</v>
      </c>
      <c r="I17" s="17">
        <v>54149</v>
      </c>
    </row>
    <row r="18" ht="29.55" spans="7:9">
      <c r="G18" s="16" t="s">
        <v>177</v>
      </c>
      <c r="H18" s="17" t="s">
        <v>176</v>
      </c>
      <c r="I18" s="17">
        <v>78689</v>
      </c>
    </row>
    <row r="19" ht="22" customHeight="1" spans="7:9">
      <c r="G19" s="16" t="s">
        <v>178</v>
      </c>
      <c r="H19" s="17" t="s">
        <v>179</v>
      </c>
      <c r="I19" s="17">
        <v>35960</v>
      </c>
    </row>
    <row r="20" ht="29.55" spans="7:9">
      <c r="G20" s="16" t="s">
        <v>180</v>
      </c>
      <c r="H20" s="17" t="s">
        <v>176</v>
      </c>
      <c r="I20" s="17">
        <v>91659</v>
      </c>
    </row>
    <row r="21" ht="18" customHeight="1" spans="7:9">
      <c r="G21" s="16" t="s">
        <v>181</v>
      </c>
      <c r="H21" s="17" t="s">
        <v>176</v>
      </c>
      <c r="I21" s="17">
        <v>90423</v>
      </c>
    </row>
    <row r="22" ht="29.55" spans="7:9">
      <c r="G22" s="16" t="s">
        <v>182</v>
      </c>
      <c r="H22" s="17" t="s">
        <v>173</v>
      </c>
      <c r="I22" s="17">
        <v>107877</v>
      </c>
    </row>
    <row r="23" ht="21" customHeight="1" spans="7:9">
      <c r="G23" s="16" t="s">
        <v>183</v>
      </c>
      <c r="H23" s="17" t="s">
        <v>166</v>
      </c>
      <c r="I23" s="17">
        <v>107634</v>
      </c>
    </row>
    <row r="24" ht="29.55" spans="7:9">
      <c r="G24" s="16" t="s">
        <v>184</v>
      </c>
      <c r="H24" s="17" t="s">
        <v>166</v>
      </c>
      <c r="I24" s="17">
        <v>35226</v>
      </c>
    </row>
    <row r="25" ht="21" customHeight="1" spans="7:9">
      <c r="G25" s="16" t="s">
        <v>185</v>
      </c>
      <c r="H25" s="17" t="s">
        <v>173</v>
      </c>
      <c r="I25" s="17">
        <v>40872</v>
      </c>
    </row>
    <row r="26" ht="29.55" spans="7:9">
      <c r="G26" s="16" t="s">
        <v>186</v>
      </c>
      <c r="H26" s="17" t="s">
        <v>173</v>
      </c>
      <c r="I26" s="17">
        <v>55378</v>
      </c>
    </row>
    <row r="27" ht="29.55" spans="7:9">
      <c r="G27" s="16" t="s">
        <v>187</v>
      </c>
      <c r="H27" s="17" t="s">
        <v>173</v>
      </c>
      <c r="I27" s="17">
        <v>63297</v>
      </c>
    </row>
    <row r="28" ht="29.55" spans="7:9">
      <c r="G28" s="16" t="s">
        <v>188</v>
      </c>
      <c r="H28" s="17" t="s">
        <v>166</v>
      </c>
      <c r="I28" s="17">
        <v>114173</v>
      </c>
    </row>
    <row r="29" ht="29.55" spans="7:9">
      <c r="G29" s="16" t="s">
        <v>189</v>
      </c>
      <c r="H29" s="17" t="s">
        <v>173</v>
      </c>
      <c r="I29" s="17">
        <v>86915</v>
      </c>
    </row>
    <row r="30" ht="29.55" spans="7:9">
      <c r="G30" s="16" t="s">
        <v>190</v>
      </c>
      <c r="H30" s="17" t="s">
        <v>176</v>
      </c>
      <c r="I30" s="17">
        <v>116284</v>
      </c>
    </row>
    <row r="31" ht="29.55" spans="7:9">
      <c r="G31" s="16" t="s">
        <v>191</v>
      </c>
      <c r="H31" s="17" t="s">
        <v>179</v>
      </c>
      <c r="I31" s="17">
        <v>116283</v>
      </c>
    </row>
    <row r="32" ht="29.55" spans="7:9">
      <c r="G32" s="16" t="s">
        <v>192</v>
      </c>
      <c r="H32" s="17" t="s">
        <v>179</v>
      </c>
      <c r="I32" s="17">
        <v>99924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P12"/>
  <sheetViews>
    <sheetView workbookViewId="0">
      <selection activeCell="O6" sqref="O6:P7"/>
    </sheetView>
  </sheetViews>
  <sheetFormatPr defaultColWidth="8.88888888888889" defaultRowHeight="14.4"/>
  <sheetData>
    <row r="3" spans="8:9">
      <c r="H3" s="9" t="s">
        <v>193</v>
      </c>
      <c r="I3" s="9"/>
    </row>
    <row r="6" spans="7:16">
      <c r="G6" s="10" t="s">
        <v>2</v>
      </c>
      <c r="H6" s="10" t="s">
        <v>194</v>
      </c>
      <c r="I6" s="10" t="s">
        <v>195</v>
      </c>
      <c r="J6" s="10" t="s">
        <v>196</v>
      </c>
      <c r="O6" s="10" t="s">
        <v>2</v>
      </c>
      <c r="P6" s="10" t="s">
        <v>195</v>
      </c>
    </row>
    <row r="7" spans="7:16">
      <c r="G7" s="11" t="s">
        <v>197</v>
      </c>
      <c r="H7" s="11">
        <v>74</v>
      </c>
      <c r="I7" s="11">
        <v>32</v>
      </c>
      <c r="J7" s="11">
        <v>106</v>
      </c>
      <c r="O7" s="12" t="s">
        <v>198</v>
      </c>
      <c r="P7" s="12">
        <f ca="1">OFFSET($G$6,4,2)</f>
        <v>58</v>
      </c>
    </row>
    <row r="8" spans="7:10">
      <c r="G8" s="11" t="s">
        <v>199</v>
      </c>
      <c r="H8" s="11">
        <v>31</v>
      </c>
      <c r="I8" s="11">
        <v>56</v>
      </c>
      <c r="J8" s="11">
        <v>87</v>
      </c>
    </row>
    <row r="9" spans="7:10">
      <c r="G9" s="11" t="s">
        <v>200</v>
      </c>
      <c r="H9" s="11">
        <v>90</v>
      </c>
      <c r="I9" s="11">
        <v>85</v>
      </c>
      <c r="J9" s="11">
        <v>175</v>
      </c>
    </row>
    <row r="10" spans="7:10">
      <c r="G10" s="11" t="s">
        <v>198</v>
      </c>
      <c r="H10" s="11">
        <v>51</v>
      </c>
      <c r="I10" s="11">
        <v>58</v>
      </c>
      <c r="J10" s="11">
        <v>109</v>
      </c>
    </row>
    <row r="11" spans="7:10">
      <c r="G11" s="11" t="s">
        <v>201</v>
      </c>
      <c r="H11" s="11">
        <v>33</v>
      </c>
      <c r="I11" s="11">
        <v>35</v>
      </c>
      <c r="J11" s="11">
        <v>68</v>
      </c>
    </row>
    <row r="12" spans="7:10">
      <c r="G12" s="11" t="s">
        <v>202</v>
      </c>
      <c r="H12" s="11">
        <v>43</v>
      </c>
      <c r="I12" s="11">
        <v>70</v>
      </c>
      <c r="J12" s="11">
        <v>113</v>
      </c>
    </row>
  </sheetData>
  <mergeCells count="1">
    <mergeCell ref="H3:I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4:P17"/>
  <sheetViews>
    <sheetView workbookViewId="0">
      <selection activeCell="O12" sqref="O12"/>
    </sheetView>
  </sheetViews>
  <sheetFormatPr defaultColWidth="8.88888888888889" defaultRowHeight="14.4"/>
  <cols>
    <col min="14" max="14" width="11.1111111111111" customWidth="1"/>
    <col min="15" max="15" width="9.66666666666667"/>
    <col min="16" max="16" width="12" customWidth="1"/>
  </cols>
  <sheetData>
    <row r="4" spans="9:14">
      <c r="I4" s="1" t="s">
        <v>203</v>
      </c>
      <c r="J4" s="1"/>
      <c r="K4" s="1"/>
      <c r="L4" s="1"/>
      <c r="M4" s="1"/>
      <c r="N4" s="1"/>
    </row>
    <row r="8" spans="10:15">
      <c r="J8" s="2" t="s">
        <v>40</v>
      </c>
      <c r="K8" s="2" t="s">
        <v>204</v>
      </c>
      <c r="L8" s="3" t="s">
        <v>205</v>
      </c>
      <c r="M8" s="3" t="s">
        <v>196</v>
      </c>
      <c r="N8" s="3" t="s">
        <v>206</v>
      </c>
      <c r="O8" s="4">
        <v>0.1</v>
      </c>
    </row>
    <row r="9" spans="10:14">
      <c r="J9" s="5" t="s">
        <v>207</v>
      </c>
      <c r="K9" s="5">
        <v>100</v>
      </c>
      <c r="L9" s="5">
        <v>2</v>
      </c>
      <c r="M9" s="5"/>
      <c r="N9" s="6">
        <v>45818</v>
      </c>
    </row>
    <row r="10" spans="10:14">
      <c r="J10" s="5" t="s">
        <v>208</v>
      </c>
      <c r="K10" s="5">
        <v>150</v>
      </c>
      <c r="L10" s="5">
        <v>3</v>
      </c>
      <c r="M10" s="5"/>
      <c r="N10" s="6">
        <v>45819</v>
      </c>
    </row>
    <row r="11" spans="10:14">
      <c r="J11" s="5" t="s">
        <v>209</v>
      </c>
      <c r="K11" s="5">
        <v>200</v>
      </c>
      <c r="L11" s="5">
        <v>1</v>
      </c>
      <c r="M11" s="5"/>
      <c r="N11" s="6">
        <v>45820</v>
      </c>
    </row>
    <row r="14" spans="10:16">
      <c r="J14" s="2" t="s">
        <v>40</v>
      </c>
      <c r="K14" s="2" t="s">
        <v>204</v>
      </c>
      <c r="L14" s="3" t="s">
        <v>205</v>
      </c>
      <c r="M14" s="3" t="s">
        <v>196</v>
      </c>
      <c r="N14" s="3" t="s">
        <v>206</v>
      </c>
      <c r="O14" s="7" t="s">
        <v>210</v>
      </c>
      <c r="P14" s="7" t="s">
        <v>211</v>
      </c>
    </row>
    <row r="15" spans="10:16">
      <c r="J15" s="5" t="s">
        <v>207</v>
      </c>
      <c r="K15" s="8" cm="1">
        <f t="array" ref="K15:K17">K9:K11</f>
        <v>100</v>
      </c>
      <c r="L15" s="8">
        <v>2</v>
      </c>
      <c r="M15" s="8">
        <f>K15*L15</f>
        <v>200</v>
      </c>
      <c r="N15" s="6">
        <v>45818</v>
      </c>
      <c r="O15" s="8">
        <f>K15*$O$8</f>
        <v>10</v>
      </c>
      <c r="P15" s="8">
        <f>K15*(1+L15)</f>
        <v>300</v>
      </c>
    </row>
    <row r="16" spans="10:16">
      <c r="J16" s="5" t="s">
        <v>208</v>
      </c>
      <c r="K16" s="8">
        <v>150</v>
      </c>
      <c r="L16" s="8">
        <v>3</v>
      </c>
      <c r="M16" s="8">
        <f>K16*L16</f>
        <v>450</v>
      </c>
      <c r="N16" s="6">
        <v>45819</v>
      </c>
      <c r="O16" s="8">
        <f>K16*$O$8</f>
        <v>15</v>
      </c>
      <c r="P16" s="8">
        <f>K16*(1+L16)</f>
        <v>600</v>
      </c>
    </row>
    <row r="17" spans="10:16">
      <c r="J17" s="5" t="s">
        <v>209</v>
      </c>
      <c r="K17" s="8">
        <v>200</v>
      </c>
      <c r="L17" s="8">
        <v>1</v>
      </c>
      <c r="M17" s="8">
        <f>K17*L17</f>
        <v>200</v>
      </c>
      <c r="N17" s="6">
        <v>45820</v>
      </c>
      <c r="O17" s="8">
        <f>K17*$O$8</f>
        <v>20</v>
      </c>
      <c r="P17" s="8">
        <f>K17*(1+L17)</f>
        <v>400</v>
      </c>
    </row>
  </sheetData>
  <mergeCells count="1">
    <mergeCell ref="I4:N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Using IF Formula &amp; Nesting IF</vt:lpstr>
      <vt:lpstr>COUNTIFS, SUMIFS, AVERAGEIFS</vt:lpstr>
      <vt:lpstr>VLOOKUP Function</vt:lpstr>
      <vt:lpstr>INDEX and MATCH Functions</vt:lpstr>
      <vt:lpstr>XMATCH Function</vt:lpstr>
      <vt:lpstr>Excel TEXT Functions</vt:lpstr>
      <vt:lpstr>INDIRECT Function</vt:lpstr>
      <vt:lpstr>Calculate age from date of birt</vt:lpstr>
      <vt:lpstr>Multiple Values FILTER Function</vt:lpstr>
      <vt:lpstr>Math Functions</vt:lpstr>
      <vt:lpstr>Using if with </vt:lpstr>
      <vt:lpstr>xLookup</vt:lpstr>
      <vt:lpstr>OFFSET Function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2025-06-10T18:43:00Z</dcterms:created>
  <dcterms:modified xsi:type="dcterms:W3CDTF">2025-06-12T21:30:59Z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19144EDF33D94F0EB94502942AF1EB17_13</vt:lpwstr>
  </property>
  <property fmtid="{D5CDD505-2E9C-101B-9397-08002B2CF9AE}" pid="3" name="KSOProductBuildVer">
    <vt:lpwstr>1033-12.2.0.21546</vt:lpwstr>
  </property>
</Properties>
</file>