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Portfolio Management" sheetId="1" r:id="rId4"/>
    <sheet state="visible" name="Daily Return" sheetId="2" r:id="rId5"/>
    <sheet state="visible" name="PortfoliosBeta" sheetId="3" r:id="rId6"/>
    <sheet state="visible" name="Daily Portfolio Composition" sheetId="4" r:id="rId7"/>
    <sheet state="visible" name="Sharpe Ratio Calculator" sheetId="5" r:id="rId8"/>
    <sheet state="visible" name="Treynor Ratio Calculator" sheetId="6" r:id="rId9"/>
    <sheet state="visible" name="Sortino Ratio Calculator" sheetId="7" r:id="rId10"/>
    <sheet state="visible" name="Jensen’s Alpha Calculator" sheetId="8" r:id="rId11"/>
    <sheet state="visible" name="KPIs &amp; KRIs" sheetId="9" r:id="rId12"/>
    <sheet state="visible" name="Dashboard" sheetId="10" r:id="rId13"/>
  </sheets>
  <definedNames/>
  <calcPr/>
</workbook>
</file>

<file path=xl/sharedStrings.xml><?xml version="1.0" encoding="utf-8"?>
<sst xmlns="http://schemas.openxmlformats.org/spreadsheetml/2006/main" count="350" uniqueCount="135">
  <si>
    <t>Daily Portfolio Management</t>
  </si>
  <si>
    <t>BUDGET</t>
  </si>
  <si>
    <t>200 Dt</t>
  </si>
  <si>
    <t>Buy/Sell/Hold</t>
  </si>
  <si>
    <t>Quantity</t>
  </si>
  <si>
    <t>Price</t>
  </si>
  <si>
    <t>Overall Value</t>
  </si>
  <si>
    <t>Day</t>
  </si>
  <si>
    <t>Notes</t>
  </si>
  <si>
    <t>MPBS</t>
  </si>
  <si>
    <t>Buy</t>
  </si>
  <si>
    <r>
      <rPr>
        <rFont val="Open Sans"/>
        <color theme="1"/>
      </rPr>
      <t xml:space="preserve">After analyzing the outcomes from both </t>
    </r>
    <r>
      <rPr>
        <rFont val="Open Sans"/>
        <b/>
        <color theme="1"/>
      </rPr>
      <t>Markowitz and technical analysis</t>
    </r>
    <r>
      <rPr>
        <rFont val="Open Sans"/>
        <color theme="1"/>
      </rPr>
      <t>, we have decided to initiate the investment phase by purchasing MPBS, SOTUMAG, and SAM at their current market prices (</t>
    </r>
    <r>
      <rPr>
        <rFont val="Open Sans"/>
        <b/>
        <color rgb="FF4285F4"/>
      </rPr>
      <t>market order</t>
    </r>
    <r>
      <rPr>
        <rFont val="Open Sans"/>
        <color theme="1"/>
      </rPr>
      <t>).</t>
    </r>
  </si>
  <si>
    <t>SAM</t>
  </si>
  <si>
    <t>SOTUMAG</t>
  </si>
  <si>
    <t>TPR</t>
  </si>
  <si>
    <r>
      <rPr>
        <rFont val="Open Sans"/>
        <color theme="1"/>
      </rPr>
      <t xml:space="preserve">We have opted to </t>
    </r>
    <r>
      <rPr>
        <rFont val="Open Sans"/>
        <b/>
        <color theme="1"/>
      </rPr>
      <t>maintain our current holdings</t>
    </r>
    <r>
      <rPr>
        <rFont val="Open Sans"/>
        <color theme="1"/>
      </rPr>
      <t xml:space="preserve"> in MPBS, SAM, and SOTUMAG, with these decisions being influenced by various factors, including market analysis, stock performance, and our overarching investment strategy. Additionally, we have </t>
    </r>
    <r>
      <rPr>
        <rFont val="Open Sans"/>
        <b/>
        <color theme="1"/>
      </rPr>
      <t>initiated positions in TPR and Carthage Cement</t>
    </r>
    <r>
      <rPr>
        <rFont val="Open Sans"/>
        <color theme="1"/>
      </rPr>
      <t xml:space="preserve"> through strategic purchasing (</t>
    </r>
    <r>
      <rPr>
        <rFont val="Open Sans"/>
        <b/>
        <color rgb="FF4285F4"/>
      </rPr>
      <t>market order</t>
    </r>
    <r>
      <rPr>
        <rFont val="Open Sans"/>
        <color theme="1"/>
      </rPr>
      <t xml:space="preserve">).
</t>
    </r>
    <r>
      <rPr>
        <rFont val="Open Sans"/>
        <b/>
        <color rgb="FF38761D"/>
      </rPr>
      <t>The standout performer of the day was SAM, which concluded with a closing price of 4.45 DT.</t>
    </r>
  </si>
  <si>
    <t>Carthage Cement</t>
  </si>
  <si>
    <t>Hold</t>
  </si>
  <si>
    <r>
      <rPr>
        <rFont val="Open Sans"/>
        <color theme="1"/>
      </rPr>
      <t xml:space="preserve">We have opted to </t>
    </r>
    <r>
      <rPr>
        <rFont val="Open Sans"/>
        <b/>
        <color theme="1"/>
      </rPr>
      <t>retain our current holdings</t>
    </r>
    <r>
      <rPr>
        <rFont val="Open Sans"/>
        <color theme="1"/>
      </rPr>
      <t xml:space="preserve">. These choices were likely shaped by various factors, including market analysis, stock performance, and our overarching investment strategy.
</t>
    </r>
    <r>
      <rPr>
        <rFont val="Open Sans"/>
        <b/>
        <color rgb="FF38761D"/>
      </rPr>
      <t>Notably, SAM maintained its standout performance and concluded with a closing price of 4.45.</t>
    </r>
  </si>
  <si>
    <r>
      <rPr>
        <rFont val="Open Sans"/>
        <color theme="1"/>
      </rPr>
      <t xml:space="preserve">Our portfolio strategy stayed consistent, </t>
    </r>
    <r>
      <rPr>
        <rFont val="Open Sans"/>
        <b/>
        <color theme="1"/>
      </rPr>
      <t>holding</t>
    </r>
    <r>
      <rPr>
        <rFont val="Open Sans"/>
        <color theme="1"/>
      </rPr>
      <t xml:space="preserve"> positions in TPR, Carthage Cement, MPBS, SAM, and SOTUMAG. This reflects an ongoing approach aligned with market assessments, stock performance, and our established investment strategy on this date.
</t>
    </r>
    <r>
      <rPr>
        <rFont val="Open Sans"/>
        <b/>
        <color rgb="FF38761D"/>
      </rPr>
      <t>Notably, SAM maintained its standout performance and concluded with a closing price of 4.46.</t>
    </r>
  </si>
  <si>
    <r>
      <rPr>
        <rFont val="Open Sans"/>
        <color theme="1"/>
      </rPr>
      <t xml:space="preserve">We </t>
    </r>
    <r>
      <rPr>
        <rFont val="Open Sans"/>
        <b/>
        <color theme="1"/>
      </rPr>
      <t>maintained holdings</t>
    </r>
    <r>
      <rPr>
        <rFont val="Open Sans"/>
        <color theme="1"/>
      </rPr>
      <t xml:space="preserve"> in TPR, Carthage Cement, MPBS, SAM, and SOTUMAG, likely influenced by behavioral finance. Our confidence in the decision stemmed from the expectation that prices would rise for both negative and positive return stocks.
</t>
    </r>
    <r>
      <rPr>
        <rFont val="Open Sans"/>
        <b/>
        <color rgb="FF38761D"/>
      </rPr>
      <t>SAM maintained its standout performance .</t>
    </r>
  </si>
  <si>
    <r>
      <rPr>
        <rFont val="Open Sans"/>
        <color theme="1"/>
      </rPr>
      <t xml:space="preserve">We opted to </t>
    </r>
    <r>
      <rPr>
        <rFont val="Open Sans"/>
        <b/>
        <color theme="1"/>
      </rPr>
      <t>maintain our positions</t>
    </r>
    <r>
      <rPr>
        <rFont val="Open Sans"/>
        <color theme="1"/>
      </rPr>
      <t xml:space="preserve"> in TPR, Carthage Cement, MPBS, SAM, and SOTUMAG. The day concluded with a </t>
    </r>
    <r>
      <rPr>
        <rFont val="Open Sans"/>
        <b/>
        <color rgb="FFC00000"/>
      </rPr>
      <t>negative return of -0.44%</t>
    </r>
    <r>
      <rPr>
        <rFont val="Open Sans"/>
        <color theme="1"/>
      </rPr>
      <t xml:space="preserve">, reflecting the </t>
    </r>
    <r>
      <rPr>
        <rFont val="Open Sans"/>
        <b/>
        <color rgb="FFC00000"/>
      </rPr>
      <t>underperformance</t>
    </r>
    <r>
      <rPr>
        <rFont val="Open Sans"/>
        <color theme="1"/>
      </rPr>
      <t xml:space="preserve"> of our holdings during this period.</t>
    </r>
  </si>
  <si>
    <r>
      <rPr>
        <rFont val="Open Sans"/>
        <color theme="1"/>
      </rPr>
      <t>While there's a</t>
    </r>
    <r>
      <rPr>
        <rFont val="Open Sans"/>
        <b/>
        <color theme="1"/>
      </rPr>
      <t xml:space="preserve"> slight improvement</t>
    </r>
    <r>
      <rPr>
        <rFont val="Open Sans"/>
        <color theme="1"/>
      </rPr>
      <t xml:space="preserve"> in the price of TPR, the prices of the remaining stocks have remained unchanged from yesterday. Consequently, we've made the decision to implement </t>
    </r>
    <r>
      <rPr>
        <rFont val="Open Sans"/>
        <b/>
        <color theme="4"/>
      </rPr>
      <t>limit sell orders</t>
    </r>
    <r>
      <rPr>
        <rFont val="Open Sans"/>
        <color theme="1"/>
      </rPr>
      <t xml:space="preserve"> on Carthage Cement and MPBS and to hlod the rest of the stocks. Additionally, a </t>
    </r>
    <r>
      <rPr>
        <rFont val="Open Sans"/>
        <b/>
        <color theme="4"/>
      </rPr>
      <t>stop-loss order</t>
    </r>
    <r>
      <rPr>
        <rFont val="Open Sans"/>
        <color theme="1"/>
      </rPr>
      <t xml:space="preserve"> has been placed on Carthage Cement as part of our risk management strategy.</t>
    </r>
  </si>
  <si>
    <r>
      <rPr>
        <rFont val="Open Sans"/>
        <color theme="1"/>
      </rPr>
      <t xml:space="preserve">Our portfolio strategy saw significant changes. We </t>
    </r>
    <r>
      <rPr>
        <rFont val="Open Sans"/>
        <b/>
        <color theme="1"/>
      </rPr>
      <t>sold Carthage Cement and MPBS</t>
    </r>
    <r>
      <rPr>
        <rFont val="Open Sans"/>
        <color theme="1"/>
      </rPr>
      <t xml:space="preserve">, gaining a </t>
    </r>
    <r>
      <rPr>
        <rFont val="Open Sans"/>
        <b/>
        <color rgb="FF38761D"/>
      </rPr>
      <t>notable positive cash flow from MPBS.</t>
    </r>
    <r>
      <rPr>
        <rFont val="Open Sans"/>
        <color theme="1"/>
      </rPr>
      <t xml:space="preserve"> Simultaneously, we entered a </t>
    </r>
    <r>
      <rPr>
        <rFont val="Open Sans"/>
        <b/>
        <color theme="1"/>
      </rPr>
      <t>new position with 3 shares of One TECH Holding</t>
    </r>
    <r>
      <rPr>
        <rFont val="Open Sans"/>
        <color theme="1"/>
      </rPr>
      <t xml:space="preserve">. This dynamic approach aims to maximize returns. </t>
    </r>
    <r>
      <rPr>
        <rFont val="Open Sans"/>
        <b/>
        <color theme="1"/>
      </rPr>
      <t>Retaining positions in SAM, SOTUMAG and TPR</t>
    </r>
    <r>
      <rPr>
        <rFont val="Open Sans"/>
        <color theme="1"/>
      </rPr>
      <t xml:space="preserve"> reflects a selective strategy due to their stable prices.
Overall, our active portfolio management on December 20 resulted in a </t>
    </r>
    <r>
      <rPr>
        <rFont val="Open Sans"/>
        <b/>
        <color rgb="FF38761D"/>
      </rPr>
      <t>positive return of 0.11%</t>
    </r>
    <r>
      <rPr>
        <rFont val="Open Sans"/>
        <color theme="1"/>
      </rPr>
      <t>.</t>
    </r>
  </si>
  <si>
    <t>Sell</t>
  </si>
  <si>
    <t>One TECH Holding</t>
  </si>
  <si>
    <r>
      <rPr>
        <rFont val="Open Sans"/>
        <color theme="1"/>
      </rPr>
      <t xml:space="preserve">Our portfolio strategy involved a </t>
    </r>
    <r>
      <rPr>
        <rFont val="Open Sans"/>
        <b/>
        <color theme="1"/>
      </rPr>
      <t>mix of selling and holding positions.</t>
    </r>
    <r>
      <rPr>
        <rFont val="Open Sans"/>
        <color theme="1"/>
      </rPr>
      <t xml:space="preserve"> We executed </t>
    </r>
    <r>
      <rPr>
        <rFont val="Open Sans"/>
        <b/>
        <color theme="4"/>
      </rPr>
      <t>limit-sell orders</t>
    </r>
    <r>
      <rPr>
        <rFont val="Open Sans"/>
        <color theme="1"/>
      </rPr>
      <t xml:space="preserve"> for TPR and SAM, influenced by performance considerations, while also implementing a </t>
    </r>
    <r>
      <rPr>
        <rFont val="Open Sans"/>
        <b/>
        <color theme="4"/>
      </rPr>
      <t>stop-loss order</t>
    </r>
    <r>
      <rPr>
        <rFont val="Open Sans"/>
        <color theme="1"/>
      </rPr>
      <t xml:space="preserve"> on SOTUMAG. Choosing to retain our position in One TECH Holding reflects a selective approach to stocks with perceived long-term potential, aligning with our strategic vision and positive expectations for its future performance. The day concluded with the lowest return of the investment period (-0.77%), primarily attributed to the significant impact of high taxes.</t>
    </r>
  </si>
  <si>
    <t>SOTMAG</t>
  </si>
  <si>
    <r>
      <rPr>
        <rFont val="Open Sans"/>
        <color theme="1"/>
      </rPr>
      <t xml:space="preserve">On December 22, we </t>
    </r>
    <r>
      <rPr>
        <rFont val="Open Sans"/>
        <b/>
        <color theme="1"/>
      </rPr>
      <t>sold our remaining holdings</t>
    </r>
    <r>
      <rPr>
        <rFont val="Open Sans"/>
        <color theme="1"/>
      </rPr>
      <t xml:space="preserve">, </t>
    </r>
    <r>
      <rPr>
        <rFont val="Open Sans"/>
        <b/>
        <color theme="1"/>
      </rPr>
      <t>moving to our "second portfolio".</t>
    </r>
    <r>
      <rPr>
        <rFont val="Open Sans"/>
        <color theme="1"/>
      </rPr>
      <t xml:space="preserve"> Capitalizing on the </t>
    </r>
    <r>
      <rPr>
        <rFont val="Open Sans"/>
        <b/>
        <color theme="1"/>
      </rPr>
      <t>price upswing of ONE TECH Holding</t>
    </r>
    <r>
      <rPr>
        <rFont val="Open Sans"/>
        <color theme="1"/>
      </rPr>
      <t xml:space="preserve">, we divested from SOTUMAG and One TECH Holding, while </t>
    </r>
    <r>
      <rPr>
        <rFont val="Open Sans"/>
        <b/>
        <color theme="1"/>
      </rPr>
      <t>initiating new positions in Attijari Leasing, BH Bank, and ENNAKL.</t>
    </r>
    <r>
      <rPr>
        <rFont val="Open Sans"/>
        <color theme="1"/>
      </rPr>
      <t xml:space="preserve"> This dynamic approach underscores our agility in responding to market opportunities, optimizing portfolio composition, and pursuing diversification for enhanced returns.</t>
    </r>
  </si>
  <si>
    <t>Attijari Leasing</t>
  </si>
  <si>
    <t>BH Bank</t>
  </si>
  <si>
    <t>ENNAKL</t>
  </si>
  <si>
    <r>
      <rPr>
        <rFont val="Open Sans"/>
        <color theme="1"/>
      </rPr>
      <t xml:space="preserve">We </t>
    </r>
    <r>
      <rPr>
        <rFont val="Open Sans"/>
        <b/>
        <color theme="1"/>
      </rPr>
      <t>retained positions</t>
    </r>
    <r>
      <rPr>
        <rFont val="Open Sans"/>
        <color theme="1"/>
      </rPr>
      <t xml:space="preserve"> in Attijari Leasing, BH Bank, and ENNAKL, signaling stability and a long-term approach. This aligns with our investment strategy, likely influenced by the lack of significant market catalysts or reasons for adjustments on this date.</t>
    </r>
  </si>
  <si>
    <r>
      <rPr>
        <rFont val="Open Sans"/>
        <b/>
        <color rgb="FF38761D"/>
      </rPr>
      <t>Attijari stood out, transforming from a -1% to a +4% return during the day and closing at 17.38DT, a 0.69DT increase from the previous day.</t>
    </r>
    <r>
      <rPr>
        <rFont val="Open Sans"/>
        <color theme="1"/>
      </rPr>
      <t xml:space="preserve"> Capitalizing on this, we placed </t>
    </r>
    <r>
      <rPr>
        <rFont val="Open Sans"/>
        <b/>
        <color theme="4"/>
      </rPr>
      <t>limit sell orders</t>
    </r>
    <r>
      <rPr>
        <rFont val="Open Sans"/>
        <color theme="1"/>
      </rPr>
      <t xml:space="preserve"> for Attijari Leasing and BH Bank at the current market price, and for ENNAKL Automobiles at 12.05DT.
</t>
    </r>
    <r>
      <rPr>
        <rFont val="Open Sans"/>
        <b/>
        <color rgb="FF38761D"/>
      </rPr>
      <t>The day concluded with a remarkable +1.78% return, marking the highest return of the investment period.</t>
    </r>
  </si>
  <si>
    <t>Daily Return Calculator</t>
  </si>
  <si>
    <t>Stocks Value</t>
  </si>
  <si>
    <t>Amount BOUGHT</t>
  </si>
  <si>
    <t>Amount SOLD</t>
  </si>
  <si>
    <t>Amount HELD</t>
  </si>
  <si>
    <t>Disponible</t>
  </si>
  <si>
    <t>Tax</t>
  </si>
  <si>
    <t>Cumul Tax</t>
  </si>
  <si>
    <t>Portfolio Value Pre-Tax</t>
  </si>
  <si>
    <t>Portfolio Value After-Tax</t>
  </si>
  <si>
    <t>Daily Return</t>
  </si>
  <si>
    <t>Daily Return Pre-Tax</t>
  </si>
  <si>
    <t>-</t>
  </si>
  <si>
    <t xml:space="preserve">Average Return (Pre-Tax) = </t>
  </si>
  <si>
    <t xml:space="preserve">Average Return (After-Tax) = </t>
  </si>
  <si>
    <t>Portfolio's Beta Calculator</t>
  </si>
  <si>
    <t>Companies</t>
  </si>
  <si>
    <t>One Tech Holding</t>
  </si>
  <si>
    <t>Portfolio</t>
  </si>
  <si>
    <t>Value</t>
  </si>
  <si>
    <t>Weights</t>
  </si>
  <si>
    <t>Beta</t>
  </si>
  <si>
    <t xml:space="preserve">Average Beta (Portfolio) = </t>
  </si>
  <si>
    <t>Betas' Sources</t>
  </si>
  <si>
    <t>https://www.investing.com/equities/mpbs</t>
  </si>
  <si>
    <t>https://www.investing.com/equities/sotumag</t>
  </si>
  <si>
    <t>https://www.investing.com/equities/atelier-meuble-interieurs</t>
  </si>
  <si>
    <t>https://www.investing.com/equities/soc.-tun.-profiles-aluminium</t>
  </si>
  <si>
    <t>https://www.investing.com/equities/carthage-cement</t>
  </si>
  <si>
    <t>https://fr.investing.com/equities/one-tech-ho</t>
  </si>
  <si>
    <t>https://fr.investing.com/equities/attijari-leasing</t>
  </si>
  <si>
    <t>https://fr.investing.com/equities/banque-de-lhabitat</t>
  </si>
  <si>
    <t>https://fr.investing.com/equities/ennakl-automobiles</t>
  </si>
  <si>
    <t>Daily Portfolio Composition</t>
  </si>
  <si>
    <t>Sharpe Ratio Calculator</t>
  </si>
  <si>
    <t>The Sharpe ratio compares the return of an investment with its risk. It's a mathematical expression of the insight that excess returns over a period of time may signify more volatility and risk, rather than investing skill.</t>
  </si>
  <si>
    <t>Daily Return p</t>
  </si>
  <si>
    <t>Rf</t>
  </si>
  <si>
    <t>Excess Return (Annually)</t>
  </si>
  <si>
    <t>Generally Accepted Sharpe Ratio Brackets:</t>
  </si>
  <si>
    <t>Less than 1</t>
  </si>
  <si>
    <t>Bad</t>
  </si>
  <si>
    <t>1 - 1.99</t>
  </si>
  <si>
    <t>Acceptable to Good</t>
  </si>
  <si>
    <t>2 - 2.99</t>
  </si>
  <si>
    <t>Very Good</t>
  </si>
  <si>
    <t>More than 3</t>
  </si>
  <si>
    <t>Excellent</t>
  </si>
  <si>
    <t>Sharpe Ratio = (Expected Portfolio Return - Risk Free Rate) / Standard Deviation of Portfolio</t>
  </si>
  <si>
    <t>SHARPE RATIO =</t>
  </si>
  <si>
    <t>Expected Annual Portfolio Return (Rx)</t>
  </si>
  <si>
    <t>Risk Free Rate (Rf)</t>
  </si>
  <si>
    <t>Standard Deviation of Rx</t>
  </si>
  <si>
    <r>
      <rPr>
        <rFont val="Open Sans"/>
        <b/>
        <i/>
        <color rgb="FFF1F3F6"/>
      </rPr>
      <t xml:space="preserve">A Sharpe Ratio of </t>
    </r>
    <r>
      <rPr>
        <rFont val="Open Sans"/>
        <b/>
        <i/>
        <color rgb="FFF1C232"/>
      </rPr>
      <t>- 0.18</t>
    </r>
    <r>
      <rPr>
        <rFont val="Open Sans"/>
        <b/>
        <i/>
        <color rgb="FFF1F3F6"/>
      </rPr>
      <t xml:space="preserve"> indicates </t>
    </r>
    <r>
      <rPr>
        <rFont val="Open Sans"/>
        <b/>
        <i/>
        <color rgb="FFF1C232"/>
      </rPr>
      <t>poor performance</t>
    </r>
    <r>
      <rPr>
        <rFont val="Open Sans"/>
        <b/>
        <i/>
        <color rgb="FFF1F3F6"/>
      </rPr>
      <t xml:space="preserve"> of our portfolio</t>
    </r>
  </si>
  <si>
    <t>Treynor Ratio Calculator</t>
  </si>
  <si>
    <r>
      <rPr>
        <rFont val="Open Sans"/>
        <color rgb="FF000000"/>
        <sz val="10.0"/>
      </rPr>
      <t xml:space="preserve">The Treynor ratio, also known as the </t>
    </r>
    <r>
      <rPr>
        <rFont val="Open Sans"/>
        <b/>
        <i/>
        <color rgb="FF000000"/>
        <sz val="10.0"/>
      </rPr>
      <t>reward-to-volatility ratio</t>
    </r>
    <r>
      <rPr>
        <rFont val="Open Sans"/>
        <color rgb="FF000000"/>
        <sz val="10.0"/>
      </rPr>
      <t>, is a performance metric for determining how much excess return was generated for each unit of risk taken on by a portfolio.</t>
    </r>
  </si>
  <si>
    <t>Treynor Ratio = (Expected Portfolio Return - Risk Free Rate) / Beta of Portfolio</t>
  </si>
  <si>
    <t>Treynor RATIO =</t>
  </si>
  <si>
    <t>Beta of Rx</t>
  </si>
  <si>
    <r>
      <rPr>
        <rFont val="Open Sans"/>
        <b/>
        <i/>
        <color rgb="FFF1F3F6"/>
      </rPr>
      <t xml:space="preserve">The Treynor Ratio, in our case, in </t>
    </r>
    <r>
      <rPr>
        <rFont val="Open Sans"/>
        <b/>
        <i/>
        <color rgb="FFF1C232"/>
      </rPr>
      <t>not meaningful</t>
    </r>
    <r>
      <rPr>
        <rFont val="Open Sans"/>
        <b/>
        <i/>
        <color rgb="FFF1F3F6"/>
      </rPr>
      <t xml:space="preserve"> beacause our portfolio's </t>
    </r>
    <r>
      <rPr>
        <rFont val="Open Sans"/>
        <b/>
        <i/>
        <color rgb="FFF1C232"/>
      </rPr>
      <t>beta is negative</t>
    </r>
    <r>
      <rPr>
        <rFont val="Open Sans"/>
        <b/>
        <i/>
        <color rgb="FFF1F3F6"/>
      </rPr>
      <t>.</t>
    </r>
  </si>
  <si>
    <t>Sortino Ratio Calculator</t>
  </si>
  <si>
    <r>
      <rPr>
        <rFont val="&quot;Open Sans&quot;, sans-serif"/>
        <color rgb="FF000000"/>
      </rPr>
      <t xml:space="preserve">This ratio is similar to the Sharpe Ratio, but it only penalizes negative returns, which makes it a better measure of downside risk.
</t>
    </r>
    <r>
      <rPr>
        <rFont val="&quot;Open Sans&quot;, sans-serif"/>
        <b/>
        <color rgb="FF000000"/>
        <u/>
      </rPr>
      <t>Sortino vs Sharpe ratio:</t>
    </r>
    <r>
      <rPr>
        <rFont val="&quot;Open Sans&quot;, sans-serif"/>
        <color rgb="FF000000"/>
      </rPr>
      <t xml:space="preserve"> The Sharpe ratio indicates how well an equity investment is performing compared to a risk-free investment, taking into consideration the additional risk level involved with holding the equity investment. The Sortino ratio is a variation of the Sharpe ratio that only factors in downside risk.</t>
    </r>
  </si>
  <si>
    <t>Generally Accepted Sortino Ratio Brackets:</t>
  </si>
  <si>
    <t>Sortino ratio = (Rp – Rf) / Dd</t>
  </si>
  <si>
    <t>Dd = sqrt([sum of (Ri – Rf)^2 / N] * [N / (N-1)])</t>
  </si>
  <si>
    <t>Sortino RATIO =</t>
  </si>
  <si>
    <t>Downside Deviation =</t>
  </si>
  <si>
    <r>
      <rPr>
        <rFont val="Open Sans"/>
        <b/>
        <i/>
        <color rgb="FFF1F3F6"/>
      </rPr>
      <t xml:space="preserve">A Sortino Ratio of </t>
    </r>
    <r>
      <rPr>
        <rFont val="Open Sans"/>
        <b/>
        <i/>
        <color rgb="FFF1C232"/>
      </rPr>
      <t>- 0.28</t>
    </r>
    <r>
      <rPr>
        <rFont val="Open Sans"/>
        <b/>
        <i/>
        <color rgb="FFF1F3F6"/>
      </rPr>
      <t xml:space="preserve"> indicates </t>
    </r>
    <r>
      <rPr>
        <rFont val="Open Sans"/>
        <b/>
        <i/>
        <color rgb="FFF1C232"/>
      </rPr>
      <t>poor performance</t>
    </r>
    <r>
      <rPr>
        <rFont val="Open Sans"/>
        <b/>
        <i/>
        <color rgb="FFF1F3F6"/>
      </rPr>
      <t xml:space="preserve"> of our portfolio</t>
    </r>
  </si>
  <si>
    <t>Jensen’s Alpha Calculator</t>
  </si>
  <si>
    <r>
      <rPr>
        <rFont val="&quot;Open Sans&quot;, sans-serif"/>
        <color rgb="FF000000"/>
      </rPr>
      <t xml:space="preserve">The Jensen measure is calculated using the Capital Asset Pricing Model (CAPM). The Jensen ratio calculates the excess return that a portfolio generates over its expected return. This measure of return is also known as </t>
    </r>
    <r>
      <rPr>
        <rFont val="&quot;Open Sans&quot;, sans-serif"/>
        <b/>
        <i/>
        <color rgb="FF000000"/>
      </rPr>
      <t>alpha</t>
    </r>
    <r>
      <rPr>
        <rFont val="&quot;Open Sans&quot;, sans-serif"/>
        <color rgb="FF000000"/>
      </rPr>
      <t>.</t>
    </r>
  </si>
  <si>
    <t>Jensen’s Alpha = Expected Portfolio Return - Portfolio Return (CAPM)</t>
  </si>
  <si>
    <t>Portfolio Return (CAPM)=risk-free rate+β(return of market - risk-free rate of return)</t>
  </si>
  <si>
    <t>Jensen’s Alpha =</t>
  </si>
  <si>
    <t>Portfolio Return (CAPM)</t>
  </si>
  <si>
    <t>Expected Market Return (Rm)</t>
  </si>
  <si>
    <r>
      <rPr>
        <rFont val="Open Sans"/>
        <b/>
        <i/>
        <color rgb="FFF1F3F6"/>
      </rPr>
      <t xml:space="preserve">-32.90% alpha means the portfolio generated returns </t>
    </r>
    <r>
      <rPr>
        <rFont val="Open Sans"/>
        <b/>
        <i/>
        <color rgb="FFF1C232"/>
      </rPr>
      <t>32.90% lower</t>
    </r>
    <r>
      <rPr>
        <rFont val="Open Sans"/>
        <b/>
        <i/>
        <color rgb="FFF1F3F6"/>
      </rPr>
      <t xml:space="preserve"> than its benchmark</t>
    </r>
    <r>
      <rPr>
        <rFont val="Open Sans"/>
        <b/>
        <i/>
        <color rgb="FFF1C232"/>
      </rPr>
      <t xml:space="preserve"> R(CAPM)</t>
    </r>
    <r>
      <rPr>
        <rFont val="Open Sans"/>
        <b/>
        <i/>
        <color rgb="FFF1F3F6"/>
      </rPr>
      <t xml:space="preserve">, suggesting </t>
    </r>
    <r>
      <rPr>
        <rFont val="Open Sans"/>
        <b/>
        <i/>
        <color rgb="FFF1C232"/>
      </rPr>
      <t>serious underperformance.</t>
    </r>
  </si>
  <si>
    <t xml:space="preserve">Total Return Calculator : </t>
  </si>
  <si>
    <t>Total return measures the overall change in value of the portfolio, including both capital gains and dividends.</t>
  </si>
  <si>
    <r>
      <rPr>
        <rFont val="Arial"/>
        <b/>
        <color rgb="FFFFFFFF"/>
      </rPr>
      <t>Total return :</t>
    </r>
    <r>
      <rPr>
        <rFont val="Arial"/>
        <color rgb="FFFFFFFF"/>
      </rPr>
      <t xml:space="preserve"> </t>
    </r>
  </si>
  <si>
    <t xml:space="preserve">Total Return = (Ending Portfolio Value - Beginning Portfolio Value) / Beginning Portfolio Value
</t>
  </si>
  <si>
    <r>
      <rPr>
        <rFont val="Cambria"/>
        <b/>
        <color rgb="FFFFFFFF"/>
        <sz val="11.0"/>
      </rPr>
      <t xml:space="preserve">                         Standard deviation:  </t>
    </r>
    <r>
      <rPr>
        <rFont val="Cambria"/>
        <b/>
        <color rgb="FFFFFFFF"/>
        <sz val="12.0"/>
      </rPr>
      <t xml:space="preserve"> </t>
    </r>
    <r>
      <rPr>
        <rFont val="Cambria"/>
        <b val="0"/>
        <color rgb="FFFFFFFF"/>
        <sz val="12.0"/>
      </rPr>
      <t>Measures the volatility or risk of the portfolio. A lower standard deviation indicates lower volatility.</t>
    </r>
  </si>
  <si>
    <t>Daily return p</t>
  </si>
  <si>
    <t xml:space="preserve">Excess return(annually) </t>
  </si>
  <si>
    <t>Standard deviation :</t>
  </si>
  <si>
    <r>
      <rPr>
        <rFont val="Cambria"/>
        <b/>
        <color rgb="FFFFFFFF"/>
        <sz val="11.0"/>
      </rPr>
      <t xml:space="preserve">                        Risk-Adjusted return ( Sharpe ratio): </t>
    </r>
    <r>
      <rPr>
        <rFont val="Cambria"/>
        <b val="0"/>
        <color rgb="FFFFFFFF"/>
        <sz val="11.0"/>
      </rPr>
      <t>Adjusts the portfolio's return for the level of risk taken.</t>
    </r>
  </si>
  <si>
    <r>
      <rPr>
        <rFont val="Cambria"/>
        <b/>
        <color rgb="FFFFFFFF"/>
        <sz val="11.0"/>
      </rPr>
      <t xml:space="preserve">                         Beta :  </t>
    </r>
    <r>
      <rPr>
        <rFont val="Cambria"/>
        <b val="0"/>
        <color rgb="FFFFFFFF"/>
        <sz val="11.0"/>
      </rPr>
      <t>Beta measures the portfolio's sensitivity to market movements.</t>
    </r>
  </si>
  <si>
    <r>
      <rPr>
        <rFont val="Arial"/>
        <b/>
        <color rgb="FF990000"/>
      </rPr>
      <t>Check the portfolio's beta sheet for calculation details</t>
    </r>
    <r>
      <rPr>
        <rFont val="Arial"/>
        <color theme="1"/>
      </rPr>
      <t xml:space="preserve"> </t>
    </r>
  </si>
  <si>
    <r>
      <rPr>
        <rFont val="Cambria"/>
        <b/>
        <color rgb="FFFFFFFF"/>
        <sz val="11.0"/>
      </rPr>
      <t xml:space="preserve">                        Portfolio Turnover:  </t>
    </r>
    <r>
      <rPr>
        <rFont val="Cambria"/>
        <b val="0"/>
        <color rgb="FFFFFFFF"/>
        <sz val="11.0"/>
      </rPr>
      <t xml:space="preserve">Reflects the frequency with which assets in the portfolio are bought and sold. 
</t>
    </r>
  </si>
  <si>
    <t>Portfolio Turnover: (Total purchases + Total Sales) / Average portfolio Value</t>
  </si>
  <si>
    <t>Portfolio Turnover</t>
  </si>
  <si>
    <t>DASHBOARD</t>
  </si>
  <si>
    <t>Return
 -0.1%</t>
  </si>
  <si>
    <t>Interpretation:</t>
  </si>
  <si>
    <t>A standard deviation of 106% means that the portfolio's returns have historically deviated, on average, by 106 percentage points from the mean return. This is a substantial level of variability and implies that the portfolio's performance has experienced significant fluctuations.</t>
  </si>
  <si>
    <t>Negative Return: Indicates a decrease in the overall value of the portfolio.</t>
  </si>
  <si>
    <t xml:space="preserve">A portfolio with a negative beta is generally considered to be negatively correlated with the overall market.
This negative correlation can be beneficial for diversification purposes, as it means the portfolio may act as a hedge against market downturns.
</t>
  </si>
  <si>
    <t xml:space="preserve">A negative Sharpe ratio indicates that the portfolio is not generating returns in excess of the risk-free rate. In this case, the negative value suggests that the portfolio's returns are not sufficient to compensate for the risk taken.                        </t>
  </si>
  <si>
    <t xml:space="preserve">A portfolio turnover of 291% suggests a very high level of trading activity within the portfolio over the specified time period which justifies the transaction costs incurred. </t>
  </si>
  <si>
    <t xml:space="preserve">
</t>
  </si>
  <si>
    <r>
      <rPr>
        <rFont val="Cambria, serif"/>
        <b/>
        <color rgb="FF000000"/>
        <sz val="16.0"/>
      </rPr>
      <t>Average Return</t>
    </r>
    <r>
      <rPr>
        <rFont val="Cambria, serif"/>
        <b/>
        <color rgb="FF38761D"/>
        <sz val="16.0"/>
      </rPr>
      <t xml:space="preserve"> (-0.057%)</t>
    </r>
    <r>
      <rPr>
        <rFont val="Cambria, serif"/>
        <b/>
        <color rgb="FF000000"/>
        <sz val="16.0"/>
      </rPr>
      <t xml:space="preserve">: The portfolio, on average, has lost a very small amount each day (approximately 0.057%). However, it's crucial to consider the variance to understand the variability of returns.
Standard Deviation </t>
    </r>
    <r>
      <rPr>
        <rFont val="Cambria, serif"/>
        <b/>
        <color rgb="FFC00000"/>
        <sz val="16.0"/>
      </rPr>
      <t>(0.70%)</t>
    </r>
    <r>
      <rPr>
        <rFont val="Cambria, serif"/>
        <b/>
        <color rgb="FF000000"/>
        <sz val="16.0"/>
      </rPr>
      <t>: This indicates significant fluctuation in daily returns. The actual returns have often deviated from the average return by about 0.70%, suggesting both gains and losses of varying  magnitudes.</t>
    </r>
  </si>
  <si>
    <t>This graph clearly demonstrates the drag taxes exert on our portfolio's value. The consistent gap between pre-tax value and after-tax value lines visually portrays the impact of capital gains taxes on realized profits. This impact is particularly evident in short-term holdings, highlighting the importance of tax-efficient strategies for optimal portfolio performance.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</si>
</sst>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numFmt numFmtId="165" formatCode="#,##0.000"/>
    <numFmt numFmtId="166" formatCode="00.00%"/>
    <numFmt numFmtId="167" formatCode="0.000"/>
    <numFmt numFmtId="168" formatCode="0.000%"/>
    <numFmt numFmtId="169" formatCode="#,##0.000000"/>
    <numFmt numFmtId="170" formatCode="0.0000000"/>
  </numFmts>
  <fonts count="52">
    <font>
      <sz val="10.0"/>
      <color rgb="FF000000"/>
      <name val="Arial"/>
      <scheme val="minor"/>
    </font>
    <font>
      <b/>
      <sz val="12.0"/>
      <color theme="0"/>
      <name val="&quot;Open Sans&quot;"/>
    </font>
    <font>
      <b/>
      <color rgb="FFFFFFFF"/>
      <name val="Open Sans"/>
    </font>
    <font>
      <b/>
      <color rgb="FF000000"/>
      <name val="Open Sans"/>
    </font>
    <font>
      <color theme="1"/>
      <name val="Open Sans"/>
    </font>
    <font/>
    <font>
      <color rgb="FF000000"/>
      <name val="Open Sans"/>
    </font>
    <font>
      <sz val="12.0"/>
      <color rgb="FF000000"/>
      <name val="&quot;Open Sans&quot;"/>
    </font>
    <font>
      <b/>
      <color rgb="FFFFFFFF"/>
      <name val="&quot;Open Sans&quot;"/>
    </font>
    <font>
      <b/>
      <sz val="11.0"/>
      <color rgb="FFFFFFFF"/>
      <name val="&quot;Open Sans&quot;"/>
    </font>
    <font>
      <color theme="1"/>
      <name val="Arial"/>
      <scheme val="minor"/>
    </font>
    <font>
      <color theme="1"/>
      <name val="Arial"/>
    </font>
    <font>
      <b/>
      <color rgb="FFCC0000"/>
      <name val="Open Sans"/>
    </font>
    <font>
      <b/>
      <color rgb="FF38761D"/>
      <name val="Open Sans"/>
    </font>
    <font>
      <b/>
      <color rgb="FFC00000"/>
      <name val="Open Sans"/>
    </font>
    <font>
      <sz val="9.0"/>
      <color rgb="FF000000"/>
      <name val="Open Sans"/>
    </font>
    <font>
      <b/>
      <color rgb="FFFFFFFF"/>
      <name val="&quot;docs-Open Sans&quot;"/>
    </font>
    <font>
      <b/>
      <color rgb="FF000000"/>
      <name val="Arial"/>
    </font>
    <font>
      <sz val="9.0"/>
      <color rgb="FF232526"/>
      <name val="Inter"/>
    </font>
    <font>
      <b/>
      <color theme="1"/>
      <name val="Open Sans"/>
    </font>
    <font>
      <u/>
      <color rgb="FF0000FF"/>
      <name val="Open Sans"/>
    </font>
    <font>
      <u/>
      <color rgb="FF0000FF"/>
      <name val="Open Sans"/>
    </font>
    <font>
      <u/>
      <color rgb="FF0000FF"/>
      <name val="Open Sans"/>
    </font>
    <font>
      <sz val="10.0"/>
      <color rgb="FF000000"/>
      <name val="&quot;Open Sans&quot;"/>
    </font>
    <font>
      <color rgb="FF000000"/>
      <name val="&quot;Open Sans&quot;"/>
    </font>
    <font>
      <b/>
      <color rgb="FF000000"/>
      <name val="&quot;Open Sans&quot;"/>
    </font>
    <font>
      <color rgb="FFCC0000"/>
      <name val="&quot;Open Sans&quot;"/>
    </font>
    <font>
      <color rgb="FF38761D"/>
      <name val="&quot;Open Sans&quot;"/>
    </font>
    <font>
      <color theme="1"/>
      <name val="&quot;Open Sans&quot;"/>
    </font>
    <font>
      <b/>
      <sz val="11.0"/>
      <color rgb="FFCC0000"/>
      <name val="Cambria"/>
    </font>
    <font>
      <b/>
      <color theme="1"/>
      <name val="&quot;Open Sans&quot;"/>
    </font>
    <font>
      <b/>
      <i/>
      <color rgb="FFC00000"/>
      <name val="&quot;Open Sans&quot;"/>
    </font>
    <font>
      <b/>
      <i/>
      <color rgb="FFF1F3F6"/>
      <name val="Open Sans"/>
    </font>
    <font>
      <sz val="10.0"/>
      <color rgb="FF000000"/>
      <name val="Open Sans"/>
    </font>
    <font>
      <color rgb="FF0000FF"/>
      <name val="&quot;Open Sans&quot;"/>
    </font>
    <font>
      <u/>
      <color rgb="FF0000FF"/>
    </font>
    <font>
      <sz val="11.0"/>
      <color rgb="FFFFFFFF"/>
      <name val="Cambria"/>
    </font>
    <font>
      <color rgb="FFFFFFFF"/>
      <name val="Arial"/>
      <scheme val="minor"/>
    </font>
    <font>
      <sz val="14.0"/>
      <color rgb="FF000000"/>
      <name val="Arial"/>
    </font>
    <font>
      <b/>
      <i/>
      <color rgb="FFC00000"/>
      <name val="Open Sans"/>
    </font>
    <font>
      <b/>
      <sz val="11.0"/>
      <color rgb="FFFFFFFF"/>
      <name val="Cambria"/>
    </font>
    <font>
      <b/>
      <i/>
      <sz val="12.0"/>
      <color rgb="FFCC0000"/>
      <name val="Cambria"/>
    </font>
    <font>
      <b/>
      <color rgb="FFFFFFFF"/>
      <name val="Arial"/>
      <scheme val="minor"/>
    </font>
    <font>
      <b/>
      <u/>
      <sz val="14.0"/>
      <color rgb="FFCCCCCC"/>
      <name val="Cambria"/>
    </font>
    <font>
      <b/>
      <sz val="17.0"/>
      <color rgb="FFFFFFFF"/>
      <name val="Cambria"/>
    </font>
    <font>
      <b/>
      <u/>
      <sz val="14.0"/>
      <color rgb="FFCC0000"/>
      <name val="Cambria"/>
    </font>
    <font>
      <sz val="21.0"/>
      <color rgb="FFFFFFFF"/>
      <name val="Cambria"/>
    </font>
    <font>
      <sz val="11.0"/>
      <color rgb="FF000000"/>
      <name val="Cambria"/>
    </font>
    <font>
      <sz val="12.0"/>
      <color rgb="FF000000"/>
      <name val="Cambria"/>
    </font>
    <font>
      <sz val="11.0"/>
      <color theme="1"/>
      <name val="Cambria"/>
    </font>
    <font>
      <b/>
      <u/>
      <sz val="14.0"/>
      <color rgb="FFCC0000"/>
      <name val="Cambria"/>
    </font>
    <font>
      <b/>
      <sz val="16.0"/>
      <color rgb="FF000000"/>
      <name val="Cambria"/>
    </font>
  </fonts>
  <fills count="20">
    <fill>
      <patternFill patternType="none"/>
    </fill>
    <fill>
      <patternFill patternType="lightGray"/>
    </fill>
    <fill>
      <patternFill patternType="solid">
        <fgColor rgb="FF132E57"/>
        <bgColor rgb="FF132E57"/>
      </patternFill>
    </fill>
    <fill>
      <patternFill patternType="solid">
        <fgColor rgb="FFC00000"/>
        <bgColor rgb="FFC00000"/>
      </patternFill>
    </fill>
    <fill>
      <patternFill patternType="solid">
        <fgColor rgb="FFEA9999"/>
        <bgColor rgb="FFEA9999"/>
      </patternFill>
    </fill>
    <fill>
      <patternFill patternType="solid">
        <fgColor rgb="FFFFFFFF"/>
        <bgColor rgb="FFFFFFFF"/>
      </patternFill>
    </fill>
    <fill>
      <patternFill patternType="solid">
        <fgColor rgb="FFDFE8F7"/>
        <bgColor rgb="FFDFE8F7"/>
      </patternFill>
    </fill>
    <fill>
      <patternFill patternType="solid">
        <fgColor rgb="FFD9D2E9"/>
        <bgColor rgb="FFD9D2E9"/>
      </patternFill>
    </fill>
    <fill>
      <patternFill patternType="solid">
        <fgColor rgb="FF38761D"/>
        <bgColor rgb="FF38761D"/>
      </patternFill>
    </fill>
    <fill>
      <patternFill patternType="solid">
        <fgColor rgb="FFB6D7A8"/>
        <bgColor rgb="FFB6D7A8"/>
      </patternFill>
    </fill>
    <fill>
      <patternFill patternType="solid">
        <fgColor rgb="FFA2C4C9"/>
        <bgColor rgb="FFA2C4C9"/>
      </patternFill>
    </fill>
    <fill>
      <patternFill patternType="solid">
        <fgColor rgb="FFF1C232"/>
        <bgColor rgb="FFF1C232"/>
      </patternFill>
    </fill>
    <fill>
      <patternFill patternType="solid">
        <fgColor rgb="FFFFF2CC"/>
        <bgColor rgb="FFFFF2CC"/>
      </patternFill>
    </fill>
    <fill>
      <patternFill patternType="solid">
        <fgColor rgb="FFCC0000"/>
        <bgColor rgb="FFCC0000"/>
      </patternFill>
    </fill>
    <fill>
      <patternFill patternType="solid">
        <fgColor rgb="FFD9EAD3"/>
        <bgColor rgb="FFD9EAD3"/>
      </patternFill>
    </fill>
    <fill>
      <patternFill patternType="solid">
        <fgColor rgb="FF6AA84F"/>
        <bgColor rgb="FF6AA84F"/>
      </patternFill>
    </fill>
    <fill>
      <patternFill patternType="solid">
        <fgColor rgb="FF274E13"/>
        <bgColor rgb="FF274E13"/>
      </patternFill>
    </fill>
    <fill>
      <patternFill patternType="solid">
        <fgColor rgb="FFA4C2F4"/>
        <bgColor rgb="FFA4C2F4"/>
      </patternFill>
    </fill>
    <fill>
      <patternFill patternType="solid">
        <fgColor rgb="FFF9CB9C"/>
        <bgColor rgb="FFF9CB9C"/>
      </patternFill>
    </fill>
    <fill>
      <patternFill patternType="solid">
        <fgColor rgb="FF0B5394"/>
        <bgColor rgb="FF0B5394"/>
      </patternFill>
    </fill>
  </fills>
  <borders count="44">
    <border/>
    <border>
      <left style="thin">
        <color rgb="FF132E57"/>
      </left>
    </border>
    <border>
      <bottom style="thin">
        <color rgb="FF132E57"/>
      </bottom>
    </border>
    <border>
      <left style="thin">
        <color rgb="FF132E57"/>
      </left>
      <bottom style="thin">
        <color rgb="FF132E57"/>
      </bottom>
    </border>
    <border>
      <top style="thin">
        <color rgb="FF132E57"/>
      </top>
    </border>
    <border>
      <left style="thin">
        <color rgb="FF132E57"/>
      </left>
      <right style="thin">
        <color rgb="FF132E57"/>
      </right>
      <top style="thin">
        <color rgb="FF132E57"/>
      </top>
      <bottom style="thin">
        <color rgb="FF132E57"/>
      </bottom>
    </border>
    <border>
      <left style="thin">
        <color rgb="FF38761D"/>
      </left>
      <top style="thin">
        <color rgb="FF38761D"/>
      </top>
      <bottom style="thin">
        <color rgb="FF38761D"/>
      </bottom>
    </border>
    <border>
      <right style="thin">
        <color rgb="FF38761D"/>
      </right>
      <top style="thin">
        <color rgb="FF38761D"/>
      </top>
      <bottom style="thin">
        <color rgb="FF38761D"/>
      </bottom>
    </border>
    <border>
      <left style="thin">
        <color rgb="FF38761D"/>
      </left>
      <right style="thin">
        <color rgb="FF38761D"/>
      </right>
      <top style="thin">
        <color rgb="FF38761D"/>
      </top>
      <bottom style="thin">
        <color rgb="FF38761D"/>
      </bottom>
    </border>
    <border>
      <left style="thin">
        <color rgb="FFC00000"/>
      </left>
      <bottom style="thin">
        <color rgb="FFC00000"/>
      </bottom>
    </border>
    <border>
      <right style="thin">
        <color rgb="FFC00000"/>
      </right>
      <bottom style="thin">
        <color rgb="FFC00000"/>
      </bottom>
    </border>
    <border>
      <left style="thin">
        <color rgb="FFC00000"/>
      </left>
      <right style="thin">
        <color rgb="FFC00000"/>
      </right>
      <bottom style="thin">
        <color rgb="FFC00000"/>
      </bottom>
    </border>
    <border>
      <right style="thin">
        <color rgb="FF132E57"/>
      </right>
      <top style="thin">
        <color rgb="FF132E57"/>
      </top>
      <bottom style="thin">
        <color rgb="FF132E57"/>
      </bottom>
    </border>
    <border>
      <left style="thin">
        <color rgb="FF132E57"/>
      </left>
      <right style="thin">
        <color rgb="FF132E57"/>
      </right>
    </border>
    <border>
      <right style="thin">
        <color rgb="FF132E57"/>
      </right>
    </border>
    <border>
      <left style="thin">
        <color rgb="FF132E57"/>
      </left>
      <right style="thin">
        <color rgb="FF000000"/>
      </right>
    </border>
    <border>
      <left style="thin">
        <color rgb="FF132E57"/>
      </left>
      <right style="thin">
        <color rgb="FF132E57"/>
      </right>
      <bottom style="thin">
        <color rgb="FF132E57"/>
      </bottom>
    </border>
    <border>
      <left style="thin">
        <color rgb="FF132E57"/>
      </left>
      <top style="thin">
        <color rgb="FF132E57"/>
      </top>
    </border>
    <border>
      <left style="thin">
        <color rgb="FF132E57"/>
      </left>
      <right style="thin">
        <color rgb="FF132E57"/>
      </right>
      <top style="thin">
        <color rgb="FF132E57"/>
      </top>
    </border>
    <border>
      <right style="thin">
        <color rgb="FF132E57"/>
      </right>
      <top style="thin">
        <color rgb="FF132E57"/>
      </top>
    </border>
    <border>
      <right style="thin">
        <color rgb="FF132E57"/>
      </right>
      <bottom style="thin">
        <color rgb="FF132E57"/>
      </bottom>
    </border>
    <border>
      <left style="thin">
        <color rgb="FF132E57"/>
      </left>
      <right style="thin">
        <color rgb="FF000000"/>
      </right>
      <bottom style="thin">
        <color rgb="FF132E57"/>
      </bottom>
    </border>
    <border>
      <left style="thin">
        <color rgb="FFC00000"/>
      </left>
      <top style="thin">
        <color rgb="FFC00000"/>
      </top>
      <bottom style="thin">
        <color rgb="FFC00000"/>
      </bottom>
    </border>
    <border>
      <right style="thin">
        <color rgb="FFC00000"/>
      </right>
      <top style="thin">
        <color rgb="FFC00000"/>
      </top>
      <bottom style="thin">
        <color rgb="FFC00000"/>
      </bottom>
    </border>
    <border>
      <left style="thin">
        <color rgb="FFC00000"/>
      </left>
      <right style="thin">
        <color rgb="FFC00000"/>
      </right>
      <top style="thin">
        <color rgb="FFC00000"/>
      </top>
      <bottom style="thin">
        <color rgb="FFC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132E57"/>
      </left>
      <top style="thin">
        <color rgb="FF132E57"/>
      </top>
      <bottom style="thin">
        <color rgb="FF132E57"/>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
      <right style="thin">
        <color rgb="FFFFFFFF"/>
      </right>
    </border>
    <border>
      <left style="thin">
        <color rgb="FFD9D9D9"/>
      </left>
      <top style="thin">
        <color rgb="FFD9D9D9"/>
      </top>
    </border>
    <border>
      <top style="thin">
        <color rgb="FFD9D9D9"/>
      </top>
    </border>
    <border>
      <right style="thin">
        <color rgb="FFD9D9D9"/>
      </right>
      <top style="thin">
        <color rgb="FFD9D9D9"/>
      </top>
    </border>
    <border>
      <left style="thin">
        <color rgb="FFD9D9D9"/>
      </left>
      <bottom style="thin">
        <color rgb="FFD9D9D9"/>
      </bottom>
    </border>
    <border>
      <bottom style="thin">
        <color rgb="FFD9D9D9"/>
      </bottom>
    </border>
    <border>
      <right style="thin">
        <color rgb="FFD9D9D9"/>
      </right>
      <bottom style="thin">
        <color rgb="FFD9D9D9"/>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Font="1"/>
    <xf borderId="0" fillId="3" fontId="2" numFmtId="0" xfId="0" applyAlignment="1" applyFill="1" applyFont="1">
      <alignment readingOrder="0"/>
    </xf>
    <xf borderId="0" fillId="4" fontId="3" numFmtId="0" xfId="0" applyAlignment="1" applyFill="1" applyFont="1">
      <alignment readingOrder="0"/>
    </xf>
    <xf borderId="0" fillId="0" fontId="4" numFmtId="0" xfId="0" applyAlignment="1" applyFont="1">
      <alignment readingOrder="0"/>
    </xf>
    <xf borderId="0" fillId="2" fontId="2" numFmtId="0" xfId="0" applyAlignment="1" applyFont="1">
      <alignment readingOrder="0"/>
    </xf>
    <xf borderId="0" fillId="2" fontId="2" numFmtId="0" xfId="0" applyAlignment="1" applyFont="1">
      <alignment horizontal="center" readingOrder="0"/>
    </xf>
    <xf borderId="1" fillId="2" fontId="2" numFmtId="0" xfId="0" applyAlignment="1" applyBorder="1" applyFont="1">
      <alignment readingOrder="0"/>
    </xf>
    <xf borderId="0" fillId="0" fontId="4" numFmtId="164" xfId="0" applyAlignment="1" applyFont="1" applyNumberFormat="1">
      <alignment readingOrder="0"/>
    </xf>
    <xf borderId="1" fillId="0" fontId="4" numFmtId="0" xfId="0" applyAlignment="1" applyBorder="1" applyFont="1">
      <alignment horizontal="left" readingOrder="0" shrinkToFit="0" vertical="top" wrapText="1"/>
    </xf>
    <xf borderId="1" fillId="0" fontId="5" numFmtId="0" xfId="0" applyBorder="1" applyFont="1"/>
    <xf borderId="2" fillId="0" fontId="4" numFmtId="0" xfId="0" applyAlignment="1" applyBorder="1" applyFont="1">
      <alignment readingOrder="0"/>
    </xf>
    <xf borderId="2" fillId="0" fontId="4" numFmtId="0" xfId="0" applyBorder="1" applyFont="1"/>
    <xf borderId="2" fillId="0" fontId="4" numFmtId="164" xfId="0" applyAlignment="1" applyBorder="1" applyFont="1" applyNumberFormat="1">
      <alignment readingOrder="0"/>
    </xf>
    <xf borderId="3" fillId="0" fontId="5" numFmtId="0" xfId="0" applyBorder="1" applyFont="1"/>
    <xf borderId="1" fillId="0" fontId="4" numFmtId="0" xfId="0" applyAlignment="1" applyBorder="1" applyFont="1">
      <alignment readingOrder="0" shrinkToFit="0" vertical="top" wrapText="1"/>
    </xf>
    <xf borderId="2" fillId="0" fontId="6" numFmtId="164" xfId="0" applyAlignment="1" applyBorder="1" applyFont="1" applyNumberFormat="1">
      <alignment horizontal="right" readingOrder="0"/>
    </xf>
    <xf borderId="0" fillId="0" fontId="6" numFmtId="164" xfId="0" applyAlignment="1" applyFont="1" applyNumberFormat="1">
      <alignment horizontal="right" readingOrder="0"/>
    </xf>
    <xf borderId="0" fillId="5" fontId="6" numFmtId="164" xfId="0" applyAlignment="1" applyFill="1" applyFont="1" applyNumberFormat="1">
      <alignment horizontal="right" readingOrder="0"/>
    </xf>
    <xf borderId="2" fillId="5" fontId="6" numFmtId="164" xfId="0" applyAlignment="1" applyBorder="1" applyFont="1" applyNumberFormat="1">
      <alignment horizontal="right" readingOrder="0"/>
    </xf>
    <xf borderId="2" fillId="2" fontId="2" numFmtId="0" xfId="0" applyAlignment="1" applyBorder="1" applyFont="1">
      <alignment readingOrder="0"/>
    </xf>
    <xf borderId="4" fillId="2" fontId="2" numFmtId="0" xfId="0" applyAlignment="1" applyBorder="1" applyFont="1">
      <alignment readingOrder="0"/>
    </xf>
    <xf borderId="4" fillId="0" fontId="4" numFmtId="0" xfId="0" applyAlignment="1" applyBorder="1" applyFont="1">
      <alignment readingOrder="0"/>
    </xf>
    <xf borderId="4" fillId="0" fontId="4" numFmtId="0" xfId="0" applyBorder="1" applyFont="1"/>
    <xf borderId="4" fillId="5" fontId="6" numFmtId="164" xfId="0" applyAlignment="1" applyBorder="1" applyFont="1" applyNumberFormat="1">
      <alignment horizontal="right" readingOrder="0"/>
    </xf>
    <xf borderId="0" fillId="2" fontId="7" numFmtId="0" xfId="0" applyAlignment="1" applyFont="1">
      <alignment shrinkToFit="0" vertical="bottom" wrapText="0"/>
    </xf>
    <xf borderId="0" fillId="2" fontId="8" numFmtId="0" xfId="0" applyAlignment="1" applyFont="1">
      <alignment readingOrder="0" shrinkToFit="0" wrapText="0"/>
    </xf>
    <xf borderId="0" fillId="2" fontId="9" numFmtId="0" xfId="0" applyAlignment="1" applyFont="1">
      <alignment shrinkToFit="0" vertical="bottom" wrapText="0"/>
    </xf>
    <xf borderId="0" fillId="2" fontId="7" numFmtId="0" xfId="0" applyAlignment="1" applyFont="1">
      <alignment horizontal="center" shrinkToFit="0" vertical="bottom" wrapText="0"/>
    </xf>
    <xf borderId="0" fillId="2" fontId="10" numFmtId="0" xfId="0" applyFont="1"/>
    <xf borderId="0" fillId="2" fontId="10" numFmtId="165" xfId="0" applyFont="1" applyNumberFormat="1"/>
    <xf borderId="0" fillId="2" fontId="11" numFmtId="166" xfId="0" applyAlignment="1" applyFont="1" applyNumberFormat="1">
      <alignment vertical="bottom"/>
    </xf>
    <xf borderId="0" fillId="0" fontId="10" numFmtId="165" xfId="0" applyFont="1" applyNumberFormat="1"/>
    <xf borderId="0" fillId="0" fontId="11" numFmtId="166" xfId="0" applyAlignment="1" applyFont="1" applyNumberFormat="1">
      <alignment vertical="bottom"/>
    </xf>
    <xf borderId="5" fillId="2" fontId="2" numFmtId="0" xfId="0" applyAlignment="1" applyBorder="1" applyFont="1">
      <alignment horizontal="center" readingOrder="0"/>
    </xf>
    <xf borderId="5" fillId="2" fontId="2" numFmtId="0" xfId="0" applyAlignment="1" applyBorder="1" applyFont="1">
      <alignment readingOrder="0"/>
    </xf>
    <xf borderId="5" fillId="2" fontId="2" numFmtId="165" xfId="0" applyAlignment="1" applyBorder="1" applyFont="1" applyNumberFormat="1">
      <alignment readingOrder="0"/>
    </xf>
    <xf borderId="5" fillId="2" fontId="2" numFmtId="166" xfId="0" applyAlignment="1" applyBorder="1" applyFont="1" applyNumberFormat="1">
      <alignment vertical="bottom"/>
    </xf>
    <xf borderId="5" fillId="2" fontId="2" numFmtId="0" xfId="0" applyAlignment="1" applyBorder="1" applyFont="1">
      <alignment readingOrder="0" vertical="bottom"/>
    </xf>
    <xf borderId="5" fillId="2" fontId="2" numFmtId="164" xfId="0" applyAlignment="1" applyBorder="1" applyFont="1" applyNumberFormat="1">
      <alignment readingOrder="0"/>
    </xf>
    <xf borderId="0" fillId="0" fontId="4" numFmtId="167" xfId="0" applyFont="1" applyNumberFormat="1"/>
    <xf borderId="0" fillId="0" fontId="4" numFmtId="165" xfId="0" applyFont="1" applyNumberFormat="1"/>
    <xf borderId="0" fillId="6" fontId="12" numFmtId="166" xfId="0" applyAlignment="1" applyFill="1" applyFont="1" applyNumberFormat="1">
      <alignment horizontal="right" vertical="bottom"/>
    </xf>
    <xf quotePrefix="1" borderId="0" fillId="7" fontId="10" numFmtId="0" xfId="0" applyAlignment="1" applyFill="1" applyFont="1">
      <alignment horizontal="right" readingOrder="0"/>
    </xf>
    <xf borderId="0" fillId="6" fontId="13" numFmtId="166" xfId="0" applyAlignment="1" applyFont="1" applyNumberFormat="1">
      <alignment horizontal="right" vertical="bottom"/>
    </xf>
    <xf borderId="0" fillId="7" fontId="13" numFmtId="166" xfId="0" applyAlignment="1" applyFont="1" applyNumberFormat="1">
      <alignment horizontal="right" vertical="bottom"/>
    </xf>
    <xf borderId="0" fillId="7" fontId="14" numFmtId="166" xfId="0" applyAlignment="1" applyFont="1" applyNumberFormat="1">
      <alignment horizontal="right" vertical="bottom"/>
    </xf>
    <xf borderId="6" fillId="8" fontId="2" numFmtId="165" xfId="0" applyAlignment="1" applyBorder="1" applyFill="1" applyFont="1" applyNumberFormat="1">
      <alignment readingOrder="0" vertical="bottom"/>
    </xf>
    <xf borderId="7" fillId="0" fontId="5" numFmtId="0" xfId="0" applyBorder="1" applyFont="1"/>
    <xf borderId="8" fillId="9" fontId="15" numFmtId="166" xfId="0" applyBorder="1" applyFill="1" applyFont="1" applyNumberFormat="1"/>
    <xf borderId="9" fillId="3" fontId="2" numFmtId="165" xfId="0" applyAlignment="1" applyBorder="1" applyFont="1" applyNumberFormat="1">
      <alignment readingOrder="0" vertical="bottom"/>
    </xf>
    <xf borderId="10" fillId="0" fontId="5" numFmtId="0" xfId="0" applyBorder="1" applyFont="1"/>
    <xf borderId="11" fillId="4" fontId="15" numFmtId="166" xfId="0" applyBorder="1" applyFont="1" applyNumberFormat="1"/>
    <xf borderId="0" fillId="2" fontId="11" numFmtId="0" xfId="0" applyAlignment="1" applyFont="1">
      <alignment vertical="bottom"/>
    </xf>
    <xf borderId="0" fillId="0" fontId="11" numFmtId="0" xfId="0" applyAlignment="1" applyFont="1">
      <alignment vertical="bottom"/>
    </xf>
    <xf borderId="0" fillId="0" fontId="2" numFmtId="0" xfId="0" applyAlignment="1" applyFont="1">
      <alignment readingOrder="0" vertical="bottom"/>
    </xf>
    <xf borderId="12" fillId="2" fontId="2" numFmtId="0" xfId="0" applyAlignment="1" applyBorder="1" applyFont="1">
      <alignment vertical="bottom"/>
    </xf>
    <xf borderId="5" fillId="2" fontId="2" numFmtId="0" xfId="0" applyAlignment="1" applyBorder="1" applyFont="1">
      <alignment vertical="bottom"/>
    </xf>
    <xf borderId="5" fillId="2" fontId="16" numFmtId="0" xfId="0" applyAlignment="1" applyBorder="1" applyFont="1">
      <alignment horizontal="left" readingOrder="0"/>
    </xf>
    <xf borderId="13" fillId="2" fontId="2" numFmtId="164" xfId="0" applyAlignment="1" applyBorder="1" applyFont="1" applyNumberFormat="1">
      <alignment horizontal="center" readingOrder="0" vertical="bottom"/>
    </xf>
    <xf borderId="13" fillId="10" fontId="17" numFmtId="0" xfId="0" applyAlignment="1" applyBorder="1" applyFill="1" applyFont="1">
      <alignment vertical="bottom"/>
    </xf>
    <xf borderId="13" fillId="0" fontId="11" numFmtId="0" xfId="0" applyAlignment="1" applyBorder="1" applyFont="1">
      <alignment horizontal="right" vertical="bottom"/>
    </xf>
    <xf borderId="14" fillId="0" fontId="11" numFmtId="0" xfId="0" applyAlignment="1" applyBorder="1" applyFont="1">
      <alignment horizontal="right" readingOrder="0" vertical="bottom"/>
    </xf>
    <xf borderId="13" fillId="0" fontId="11" numFmtId="0" xfId="0" applyAlignment="1" applyBorder="1" applyFont="1">
      <alignment horizontal="right" readingOrder="0" vertical="bottom"/>
    </xf>
    <xf borderId="15" fillId="0" fontId="11" numFmtId="0" xfId="0" applyAlignment="1" applyBorder="1" applyFont="1">
      <alignment horizontal="right" vertical="bottom"/>
    </xf>
    <xf borderId="13" fillId="0" fontId="5" numFmtId="0" xfId="0" applyBorder="1" applyFont="1"/>
    <xf borderId="13" fillId="0" fontId="11" numFmtId="166" xfId="0" applyAlignment="1" applyBorder="1" applyFont="1" applyNumberFormat="1">
      <alignment horizontal="right" vertical="bottom"/>
    </xf>
    <xf borderId="15" fillId="0" fontId="11" numFmtId="9" xfId="0" applyAlignment="1" applyBorder="1" applyFont="1" applyNumberFormat="1">
      <alignment horizontal="right" vertical="bottom"/>
    </xf>
    <xf borderId="0" fillId="5" fontId="18" numFmtId="0" xfId="0" applyAlignment="1" applyFont="1">
      <alignment readingOrder="0" shrinkToFit="0" wrapText="0"/>
    </xf>
    <xf borderId="16" fillId="0" fontId="5" numFmtId="0" xfId="0" applyBorder="1" applyFont="1"/>
    <xf borderId="13" fillId="0" fontId="11" numFmtId="0" xfId="0" applyAlignment="1" applyBorder="1" applyFont="1">
      <alignment readingOrder="0" vertical="bottom"/>
    </xf>
    <xf borderId="14" fillId="0" fontId="11" numFmtId="0" xfId="0" applyAlignment="1" applyBorder="1" applyFont="1">
      <alignment readingOrder="0" vertical="bottom"/>
    </xf>
    <xf borderId="15" fillId="6" fontId="11" numFmtId="0" xfId="0" applyAlignment="1" applyBorder="1" applyFont="1">
      <alignment horizontal="right" vertical="bottom"/>
    </xf>
    <xf borderId="0" fillId="5" fontId="18" numFmtId="0" xfId="0" applyFont="1"/>
    <xf borderId="17" fillId="2" fontId="2" numFmtId="164" xfId="0" applyAlignment="1" applyBorder="1" applyFont="1" applyNumberFormat="1">
      <alignment horizontal="center" readingOrder="0" vertical="bottom"/>
    </xf>
    <xf borderId="18" fillId="10" fontId="17" numFmtId="0" xfId="0" applyAlignment="1" applyBorder="1" applyFont="1">
      <alignment vertical="bottom"/>
    </xf>
    <xf borderId="18" fillId="0" fontId="11" numFmtId="0" xfId="0" applyAlignment="1" applyBorder="1" applyFont="1">
      <alignment horizontal="right" vertical="bottom"/>
    </xf>
    <xf borderId="19" fillId="0" fontId="11" numFmtId="0" xfId="0" applyAlignment="1" applyBorder="1" applyFont="1">
      <alignment horizontal="right" readingOrder="0" vertical="bottom"/>
    </xf>
    <xf borderId="18" fillId="0" fontId="11" numFmtId="0" xfId="0" applyAlignment="1" applyBorder="1" applyFont="1">
      <alignment horizontal="right" readingOrder="0" vertical="bottom"/>
    </xf>
    <xf borderId="19" fillId="0" fontId="11" numFmtId="0" xfId="0" applyAlignment="1" applyBorder="1" applyFont="1">
      <alignment horizontal="right" vertical="bottom"/>
    </xf>
    <xf borderId="14" fillId="0" fontId="11" numFmtId="9" xfId="0" applyAlignment="1" applyBorder="1" applyFont="1" applyNumberFormat="1">
      <alignment horizontal="right" vertical="bottom"/>
    </xf>
    <xf borderId="16" fillId="10" fontId="17" numFmtId="0" xfId="0" applyAlignment="1" applyBorder="1" applyFont="1">
      <alignment vertical="bottom"/>
    </xf>
    <xf borderId="16" fillId="0" fontId="11" numFmtId="0" xfId="0" applyAlignment="1" applyBorder="1" applyFont="1">
      <alignment readingOrder="0" vertical="bottom"/>
    </xf>
    <xf borderId="13" fillId="0" fontId="11" numFmtId="4" xfId="0" applyAlignment="1" applyBorder="1" applyFont="1" applyNumberFormat="1">
      <alignment horizontal="right" readingOrder="0" vertical="bottom"/>
    </xf>
    <xf borderId="14" fillId="0" fontId="11" numFmtId="9" xfId="0" applyAlignment="1" applyBorder="1" applyFont="1" applyNumberFormat="1">
      <alignment horizontal="right" readingOrder="0" vertical="bottom"/>
    </xf>
    <xf borderId="20" fillId="0" fontId="11" numFmtId="0" xfId="0" applyAlignment="1" applyBorder="1" applyFont="1">
      <alignment readingOrder="0" vertical="bottom"/>
    </xf>
    <xf borderId="21" fillId="6" fontId="11" numFmtId="0" xfId="0" applyAlignment="1" applyBorder="1" applyFont="1">
      <alignment horizontal="right" vertical="bottom"/>
    </xf>
    <xf borderId="22" fillId="3" fontId="2" numFmtId="0" xfId="0" applyAlignment="1" applyBorder="1" applyFont="1">
      <alignment readingOrder="0" vertical="bottom"/>
    </xf>
    <xf borderId="23" fillId="0" fontId="5" numFmtId="0" xfId="0" applyBorder="1" applyFont="1"/>
    <xf borderId="24" fillId="4" fontId="15" numFmtId="0" xfId="0" applyBorder="1" applyFont="1"/>
    <xf borderId="25" fillId="11" fontId="19" numFmtId="0" xfId="0" applyAlignment="1" applyBorder="1" applyFill="1" applyFont="1">
      <alignment readingOrder="0" vertical="bottom"/>
    </xf>
    <xf borderId="26" fillId="11" fontId="19" numFmtId="0" xfId="0" applyAlignment="1" applyBorder="1" applyFont="1">
      <alignment readingOrder="0" vertical="bottom"/>
    </xf>
    <xf borderId="27" fillId="11" fontId="19" numFmtId="0" xfId="0" applyAlignment="1" applyBorder="1" applyFont="1">
      <alignment readingOrder="0" vertical="bottom"/>
    </xf>
    <xf borderId="28" fillId="0" fontId="5" numFmtId="0" xfId="0" applyBorder="1" applyFont="1"/>
    <xf borderId="25" fillId="12" fontId="20" numFmtId="0" xfId="0" applyAlignment="1" applyBorder="1" applyFill="1" applyFont="1">
      <alignment readingOrder="0" vertical="bottom"/>
    </xf>
    <xf borderId="26" fillId="12" fontId="21" numFmtId="0" xfId="0" applyAlignment="1" applyBorder="1" applyFont="1">
      <alignment readingOrder="0" vertical="bottom"/>
    </xf>
    <xf borderId="27" fillId="12" fontId="22" numFmtId="0" xfId="0" applyAlignment="1" applyBorder="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16" numFmtId="0" xfId="0" applyAlignment="1" applyFont="1">
      <alignment horizontal="left" readingOrder="0"/>
    </xf>
    <xf borderId="0" fillId="2" fontId="2" numFmtId="164" xfId="0" applyAlignment="1" applyFont="1" applyNumberFormat="1">
      <alignment readingOrder="0"/>
    </xf>
    <xf borderId="0" fillId="0" fontId="11" numFmtId="0" xfId="0" applyAlignment="1" applyFont="1">
      <alignment horizontal="right" vertical="bottom"/>
    </xf>
    <xf borderId="0" fillId="0" fontId="11" numFmtId="0" xfId="0" applyAlignment="1" applyFont="1">
      <alignment horizontal="right" readingOrder="0" vertical="bottom"/>
    </xf>
    <xf borderId="0" fillId="0" fontId="10" numFmtId="0" xfId="0" applyFont="1"/>
    <xf borderId="0" fillId="0" fontId="10" numFmtId="0" xfId="0" applyAlignment="1" applyFont="1">
      <alignment readingOrder="0"/>
    </xf>
    <xf borderId="0" fillId="6" fontId="23" numFmtId="0" xfId="0" applyAlignment="1" applyFont="1">
      <alignment readingOrder="0" shrinkToFit="0" vertical="bottom" wrapText="1"/>
    </xf>
    <xf borderId="0" fillId="0" fontId="24" numFmtId="0" xfId="0" applyAlignment="1" applyFont="1">
      <alignment shrinkToFit="0" vertical="bottom" wrapText="0"/>
    </xf>
    <xf borderId="29" fillId="0" fontId="25" numFmtId="0" xfId="0" applyAlignment="1" applyBorder="1" applyFont="1">
      <alignment readingOrder="0" shrinkToFit="0" vertical="bottom" wrapText="0"/>
    </xf>
    <xf borderId="29" fillId="0" fontId="25" numFmtId="0" xfId="0" applyAlignment="1" applyBorder="1" applyFont="1">
      <alignment horizontal="center" readingOrder="0" shrinkToFit="0" vertical="bottom" wrapText="0"/>
    </xf>
    <xf borderId="29" fillId="0" fontId="25" numFmtId="0" xfId="0" applyAlignment="1" applyBorder="1" applyFont="1">
      <alignment horizontal="center" readingOrder="0" shrinkToFit="0" vertical="bottom" wrapText="1"/>
    </xf>
    <xf borderId="0" fillId="0" fontId="24" numFmtId="164" xfId="0" applyAlignment="1" applyFont="1" applyNumberFormat="1">
      <alignment horizontal="center" readingOrder="0" shrinkToFit="0" vertical="bottom" wrapText="0"/>
    </xf>
    <xf borderId="0" fillId="6" fontId="26" numFmtId="10" xfId="0" applyAlignment="1" applyFont="1" applyNumberFormat="1">
      <alignment horizontal="center" readingOrder="0" shrinkToFit="0" vertical="bottom" wrapText="0"/>
    </xf>
    <xf borderId="0" fillId="0" fontId="24" numFmtId="10" xfId="0" applyAlignment="1" applyFont="1" applyNumberFormat="1">
      <alignment horizontal="center" readingOrder="0" shrinkToFit="0" vertical="bottom" wrapText="0"/>
    </xf>
    <xf borderId="0" fillId="0" fontId="24" numFmtId="10" xfId="0" applyAlignment="1" applyFont="1" applyNumberFormat="1">
      <alignment shrinkToFit="0" vertical="bottom" wrapText="0"/>
    </xf>
    <xf borderId="0" fillId="6" fontId="27" numFmtId="10" xfId="0" applyAlignment="1" applyFont="1" applyNumberFormat="1">
      <alignment horizontal="center" readingOrder="0" shrinkToFit="0" vertical="bottom" wrapText="0"/>
    </xf>
    <xf borderId="0" fillId="0" fontId="28" numFmtId="0" xfId="0" applyAlignment="1" applyFont="1">
      <alignment shrinkToFit="0" vertical="bottom" wrapText="0"/>
    </xf>
    <xf borderId="0" fillId="5" fontId="29" numFmtId="0" xfId="0" applyAlignment="1" applyFont="1">
      <alignment readingOrder="0"/>
    </xf>
    <xf borderId="0" fillId="0" fontId="30" numFmtId="0" xfId="0" applyAlignment="1" applyFont="1">
      <alignment horizontal="left" readingOrder="0" shrinkToFit="0" wrapText="0"/>
    </xf>
    <xf borderId="25" fillId="0" fontId="30" numFmtId="0" xfId="0" applyAlignment="1" applyBorder="1" applyFont="1">
      <alignment horizontal="center" readingOrder="0" shrinkToFit="0" vertical="bottom" wrapText="0"/>
    </xf>
    <xf borderId="25" fillId="13" fontId="30" numFmtId="0" xfId="0" applyAlignment="1" applyBorder="1" applyFill="1" applyFont="1">
      <alignment horizontal="center" vertical="bottom"/>
    </xf>
    <xf borderId="30" fillId="0" fontId="30" numFmtId="0" xfId="0" applyAlignment="1" applyBorder="1" applyFont="1">
      <alignment horizontal="center" readingOrder="0" shrinkToFit="0" vertical="bottom" wrapText="0"/>
    </xf>
    <xf borderId="30" fillId="14" fontId="30" numFmtId="0" xfId="0" applyAlignment="1" applyBorder="1" applyFill="1" applyFont="1">
      <alignment horizontal="center" vertical="bottom"/>
    </xf>
    <xf borderId="30" fillId="15" fontId="30" numFmtId="0" xfId="0" applyAlignment="1" applyBorder="1" applyFill="1" applyFont="1">
      <alignment horizontal="center" vertical="bottom"/>
    </xf>
    <xf borderId="30" fillId="16" fontId="30" numFmtId="0" xfId="0" applyAlignment="1" applyBorder="1" applyFill="1" applyFont="1">
      <alignment horizontal="center" vertical="bottom"/>
    </xf>
    <xf borderId="0" fillId="0" fontId="31" numFmtId="0" xfId="0" applyAlignment="1" applyFont="1">
      <alignment readingOrder="0" shrinkToFit="0" vertical="bottom" wrapText="0"/>
    </xf>
    <xf borderId="0" fillId="17" fontId="30" numFmtId="0" xfId="0" applyAlignment="1" applyFill="1" applyFont="1">
      <alignment readingOrder="0" shrinkToFit="0" wrapText="0"/>
    </xf>
    <xf borderId="0" fillId="17" fontId="30" numFmtId="0" xfId="0" applyAlignment="1" applyFont="1">
      <alignment shrinkToFit="0" wrapText="0"/>
    </xf>
    <xf borderId="0" fillId="17" fontId="30" numFmtId="4" xfId="0" applyAlignment="1" applyFont="1" applyNumberFormat="1">
      <alignment horizontal="center" readingOrder="0" shrinkToFit="0" wrapText="0"/>
    </xf>
    <xf borderId="0" fillId="13" fontId="30" numFmtId="0" xfId="0" applyAlignment="1" applyFont="1">
      <alignment horizontal="center" readingOrder="0" shrinkToFit="0" wrapText="0"/>
    </xf>
    <xf borderId="0" fillId="0" fontId="24" numFmtId="0" xfId="0" applyAlignment="1" applyFont="1">
      <alignment readingOrder="0" shrinkToFit="0" vertical="bottom" wrapText="0"/>
    </xf>
    <xf borderId="0" fillId="3" fontId="32" numFmtId="0" xfId="0" applyAlignment="1" applyFont="1">
      <alignment readingOrder="0"/>
    </xf>
    <xf borderId="0" fillId="6" fontId="33" numFmtId="0" xfId="0" applyAlignment="1" applyFont="1">
      <alignment readingOrder="0" shrinkToFit="0" wrapText="1"/>
    </xf>
    <xf borderId="0" fillId="5" fontId="33" numFmtId="10" xfId="0" applyAlignment="1" applyFont="1" applyNumberFormat="1">
      <alignment horizontal="center" readingOrder="0"/>
    </xf>
    <xf borderId="0" fillId="0" fontId="24" numFmtId="168" xfId="0" applyAlignment="1" applyFont="1" applyNumberFormat="1">
      <alignment shrinkToFit="0" vertical="bottom" wrapText="0"/>
    </xf>
    <xf borderId="0" fillId="17" fontId="30" numFmtId="2" xfId="0" applyAlignment="1" applyFont="1" applyNumberFormat="1">
      <alignment horizontal="center" readingOrder="0" shrinkToFit="0" wrapText="0"/>
    </xf>
    <xf borderId="0" fillId="17" fontId="30" numFmtId="0" xfId="0" applyAlignment="1" applyFont="1">
      <alignment horizontal="center" readingOrder="0" shrinkToFit="0" wrapText="0"/>
    </xf>
    <xf borderId="0" fillId="4" fontId="25" numFmtId="169" xfId="0" applyAlignment="1" applyFont="1" applyNumberFormat="1">
      <alignment horizontal="center" readingOrder="0" shrinkToFit="0" vertical="bottom" wrapText="0"/>
    </xf>
    <xf borderId="0" fillId="13" fontId="32" numFmtId="0" xfId="0" applyAlignment="1" applyFont="1">
      <alignment readingOrder="0"/>
    </xf>
    <xf borderId="0" fillId="6" fontId="24" numFmtId="0" xfId="0" applyAlignment="1" applyFont="1">
      <alignment readingOrder="0" shrinkToFit="0" vertical="bottom" wrapText="1"/>
    </xf>
    <xf borderId="0" fillId="0" fontId="24" numFmtId="0" xfId="0" applyAlignment="1" applyFont="1">
      <alignment horizontal="center" shrinkToFit="0" vertical="bottom" wrapText="0"/>
    </xf>
    <xf borderId="0" fillId="0" fontId="34" numFmtId="0" xfId="0" applyAlignment="1" applyFont="1">
      <alignment horizontal="center" shrinkToFit="0" vertical="bottom" wrapText="0"/>
    </xf>
    <xf borderId="0" fillId="0" fontId="24" numFmtId="4" xfId="0" applyAlignment="1" applyFont="1" applyNumberFormat="1">
      <alignment horizontal="center" readingOrder="0" shrinkToFit="0" vertical="bottom" wrapText="0"/>
    </xf>
    <xf borderId="0" fillId="6" fontId="24" numFmtId="0" xfId="0" applyAlignment="1" applyFont="1">
      <alignment readingOrder="0" shrinkToFit="0" vertical="bottom" wrapText="1"/>
    </xf>
    <xf borderId="0" fillId="0" fontId="28" numFmtId="10" xfId="0" applyAlignment="1" applyFont="1" applyNumberFormat="1">
      <alignment horizontal="center" readingOrder="0" shrinkToFit="0" vertical="bottom" wrapText="0"/>
    </xf>
    <xf borderId="0" fillId="17" fontId="30" numFmtId="10" xfId="0" applyAlignment="1" applyFont="1" applyNumberFormat="1">
      <alignment horizontal="center" readingOrder="0" shrinkToFit="0" wrapText="0"/>
    </xf>
    <xf borderId="0" fillId="0" fontId="24" numFmtId="169" xfId="0" applyAlignment="1" applyFont="1" applyNumberFormat="1">
      <alignment horizontal="center" readingOrder="0" shrinkToFit="0" vertical="bottom" wrapText="0"/>
    </xf>
    <xf borderId="0" fillId="0" fontId="35" numFmtId="0" xfId="0" applyAlignment="1" applyFont="1">
      <alignment readingOrder="0"/>
    </xf>
    <xf borderId="0" fillId="3" fontId="32" numFmtId="0" xfId="0" applyAlignment="1" applyFont="1">
      <alignment readingOrder="0" shrinkToFit="0" wrapText="1"/>
    </xf>
    <xf borderId="0" fillId="2" fontId="7" numFmtId="0" xfId="0" applyAlignment="1" applyFont="1">
      <alignment readingOrder="0" shrinkToFit="0" vertical="bottom" wrapText="0"/>
    </xf>
    <xf borderId="0" fillId="2" fontId="36" numFmtId="0" xfId="0" applyAlignment="1" applyFont="1">
      <alignment horizontal="left" readingOrder="0"/>
    </xf>
    <xf borderId="0" fillId="2" fontId="37" numFmtId="0" xfId="0" applyAlignment="1" applyFont="1">
      <alignment readingOrder="0"/>
    </xf>
    <xf borderId="0" fillId="2" fontId="37" numFmtId="10" xfId="0" applyFont="1" applyNumberFormat="1"/>
    <xf borderId="0" fillId="0" fontId="38" numFmtId="0" xfId="0" applyAlignment="1" applyFont="1">
      <alignment readingOrder="0"/>
    </xf>
    <xf borderId="0" fillId="0" fontId="39" numFmtId="0" xfId="0" applyAlignment="1" applyFont="1">
      <alignment readingOrder="0"/>
    </xf>
    <xf borderId="0" fillId="2" fontId="40" numFmtId="0" xfId="0" applyAlignment="1" applyFont="1">
      <alignment readingOrder="0"/>
    </xf>
    <xf borderId="25" fillId="0" fontId="25" numFmtId="0" xfId="0" applyAlignment="1" applyBorder="1" applyFont="1">
      <alignment readingOrder="0" shrinkToFit="0" vertical="bottom" wrapText="0"/>
    </xf>
    <xf borderId="25" fillId="0" fontId="25" numFmtId="0" xfId="0" applyAlignment="1" applyBorder="1" applyFont="1">
      <alignment horizontal="center" readingOrder="0" shrinkToFit="0" vertical="bottom" wrapText="0"/>
    </xf>
    <xf borderId="25" fillId="0" fontId="25" numFmtId="0" xfId="0" applyAlignment="1" applyBorder="1" applyFont="1">
      <alignment horizontal="left" readingOrder="0" shrinkToFit="0" vertical="bottom" wrapText="1"/>
    </xf>
    <xf borderId="31" fillId="0" fontId="24" numFmtId="164" xfId="0" applyAlignment="1" applyBorder="1" applyFont="1" applyNumberFormat="1">
      <alignment horizontal="center" readingOrder="0" shrinkToFit="0" vertical="bottom" wrapText="0"/>
    </xf>
    <xf borderId="32" fillId="0" fontId="24" numFmtId="10" xfId="0" applyAlignment="1" applyBorder="1" applyFont="1" applyNumberFormat="1">
      <alignment horizontal="center" readingOrder="0" shrinkToFit="0" vertical="bottom" wrapText="0"/>
    </xf>
    <xf borderId="33" fillId="0" fontId="24" numFmtId="164" xfId="0" applyAlignment="1" applyBorder="1" applyFont="1" applyNumberFormat="1">
      <alignment horizontal="center" readingOrder="0" shrinkToFit="0" vertical="bottom" wrapText="0"/>
    </xf>
    <xf borderId="29" fillId="6" fontId="27" numFmtId="10" xfId="0" applyAlignment="1" applyBorder="1" applyFont="1" applyNumberFormat="1">
      <alignment horizontal="center" readingOrder="0" shrinkToFit="0" vertical="bottom" wrapText="0"/>
    </xf>
    <xf borderId="29" fillId="0" fontId="24" numFmtId="10" xfId="0" applyAlignment="1" applyBorder="1" applyFont="1" applyNumberFormat="1">
      <alignment horizontal="center" readingOrder="0" shrinkToFit="0" vertical="bottom" wrapText="0"/>
    </xf>
    <xf borderId="34" fillId="0" fontId="24" numFmtId="10" xfId="0" applyAlignment="1" applyBorder="1" applyFont="1" applyNumberFormat="1">
      <alignment horizontal="center" readingOrder="0" shrinkToFit="0" vertical="bottom" wrapText="0"/>
    </xf>
    <xf borderId="0" fillId="5" fontId="39" numFmtId="0" xfId="0" applyAlignment="1" applyFont="1">
      <alignment horizontal="left" readingOrder="0"/>
    </xf>
    <xf borderId="26" fillId="17" fontId="30" numFmtId="0" xfId="0" applyAlignment="1" applyBorder="1" applyFont="1">
      <alignment readingOrder="0" shrinkToFit="0" wrapText="0"/>
    </xf>
    <xf borderId="35" fillId="0" fontId="5" numFmtId="0" xfId="0" applyBorder="1" applyFont="1"/>
    <xf borderId="25" fillId="17" fontId="30" numFmtId="4" xfId="0" applyAlignment="1" applyBorder="1" applyFont="1" applyNumberFormat="1">
      <alignment horizontal="center" readingOrder="0" shrinkToFit="0" wrapText="0"/>
    </xf>
    <xf borderId="0" fillId="0" fontId="30" numFmtId="0" xfId="0" applyAlignment="1" applyFont="1">
      <alignment horizontal="center" readingOrder="0" shrinkToFit="0" wrapText="0"/>
    </xf>
    <xf borderId="31" fillId="0" fontId="24" numFmtId="0" xfId="0" applyAlignment="1" applyBorder="1" applyFont="1">
      <alignment readingOrder="0" shrinkToFit="0" vertical="bottom" wrapText="0"/>
    </xf>
    <xf borderId="36" fillId="0" fontId="24" numFmtId="10" xfId="0" applyAlignment="1" applyBorder="1" applyFont="1" applyNumberFormat="1">
      <alignment horizontal="center" readingOrder="0" shrinkToFit="0" vertical="bottom" wrapText="0"/>
    </xf>
    <xf borderId="33" fillId="0" fontId="24" numFmtId="0" xfId="0" applyAlignment="1" applyBorder="1" applyFont="1">
      <alignment readingOrder="0" shrinkToFit="0" vertical="bottom" wrapText="0"/>
    </xf>
    <xf borderId="29" fillId="0" fontId="5" numFmtId="0" xfId="0" applyBorder="1" applyFont="1"/>
    <xf borderId="30" fillId="0" fontId="24" numFmtId="10" xfId="0" applyAlignment="1" applyBorder="1" applyFont="1" applyNumberFormat="1">
      <alignment horizontal="center" shrinkToFit="0" vertical="bottom" wrapText="0"/>
    </xf>
    <xf borderId="24" fillId="4" fontId="15" numFmtId="170" xfId="0" applyBorder="1" applyFont="1" applyNumberFormat="1"/>
    <xf borderId="0" fillId="5" fontId="41" numFmtId="0" xfId="0" applyAlignment="1" applyFont="1">
      <alignment readingOrder="0"/>
    </xf>
    <xf borderId="37" fillId="2" fontId="42" numFmtId="0" xfId="0" applyAlignment="1" applyBorder="1" applyFont="1">
      <alignment readingOrder="0"/>
    </xf>
    <xf borderId="0" fillId="0" fontId="43" numFmtId="0" xfId="0" applyAlignment="1" applyFont="1">
      <alignment readingOrder="0" shrinkToFit="0" wrapText="1"/>
    </xf>
    <xf borderId="0" fillId="0" fontId="44" numFmtId="0" xfId="0" applyAlignment="1" applyFont="1">
      <alignment horizontal="center" readingOrder="0"/>
    </xf>
    <xf borderId="0" fillId="0" fontId="10" numFmtId="0" xfId="0" applyAlignment="1" applyFont="1">
      <alignment readingOrder="0" shrinkToFit="0" wrapText="1"/>
    </xf>
    <xf borderId="38" fillId="18" fontId="44" numFmtId="0" xfId="0" applyAlignment="1" applyBorder="1" applyFill="1" applyFont="1">
      <alignment horizontal="center" readingOrder="0" vertical="center"/>
    </xf>
    <xf borderId="39" fillId="0" fontId="5" numFmtId="0" xfId="0" applyBorder="1" applyFont="1"/>
    <xf borderId="40" fillId="0" fontId="5" numFmtId="0" xfId="0" applyBorder="1" applyFont="1"/>
    <xf borderId="41" fillId="0" fontId="5" numFmtId="0" xfId="0" applyBorder="1" applyFont="1"/>
    <xf borderId="42" fillId="0" fontId="5" numFmtId="0" xfId="0" applyBorder="1" applyFont="1"/>
    <xf borderId="43" fillId="0" fontId="5" numFmtId="0" xfId="0" applyBorder="1" applyFont="1"/>
    <xf borderId="0" fillId="0" fontId="45" numFmtId="0" xfId="0" applyAlignment="1" applyFont="1">
      <alignment readingOrder="0"/>
    </xf>
    <xf borderId="0" fillId="19" fontId="46" numFmtId="0" xfId="0" applyAlignment="1" applyFill="1" applyFont="1">
      <alignment horizontal="center" readingOrder="0" vertical="top"/>
    </xf>
    <xf borderId="0" fillId="0" fontId="47" numFmtId="0" xfId="0" applyAlignment="1" applyFont="1">
      <alignment readingOrder="0" shrinkToFit="0" wrapText="1"/>
    </xf>
    <xf borderId="0" fillId="0" fontId="47" numFmtId="0" xfId="0" applyAlignment="1" applyFont="1">
      <alignment readingOrder="0" vertical="bottom"/>
    </xf>
    <xf borderId="0" fillId="0" fontId="48" numFmtId="0" xfId="0" applyAlignment="1" applyFont="1">
      <alignment horizontal="left" readingOrder="0" shrinkToFit="0" wrapText="1"/>
    </xf>
    <xf borderId="0" fillId="0" fontId="49" numFmtId="0" xfId="0" applyAlignment="1" applyFont="1">
      <alignment readingOrder="0" shrinkToFit="0" wrapText="1"/>
    </xf>
    <xf borderId="0" fillId="0" fontId="48" numFmtId="0" xfId="0" applyAlignment="1" applyFont="1">
      <alignment shrinkToFit="0" wrapText="1"/>
    </xf>
    <xf borderId="0" fillId="0" fontId="50" numFmtId="0" xfId="0" applyAlignment="1" applyFont="1">
      <alignment readingOrder="0" shrinkToFit="0" wrapText="1"/>
    </xf>
    <xf borderId="0" fillId="0" fontId="51" numFmtId="0" xfId="0" applyAlignment="1" applyFont="1">
      <alignment readingOrder="0" shrinkToFit="0" vertical="center" wrapText="1"/>
    </xf>
    <xf borderId="0" fillId="0" fontId="5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232526"/>
                </a:solidFill>
                <a:latin typeface="serif"/>
              </a:defRPr>
            </a:pPr>
            <a:r>
              <a:rPr b="1" sz="3000">
                <a:solidFill>
                  <a:srgbClr val="232526"/>
                </a:solidFill>
                <a:latin typeface="serif"/>
              </a:rPr>
              <a:t>Portfolio's Daily Composition</a:t>
            </a:r>
          </a:p>
        </c:rich>
      </c:tx>
      <c:layout>
        <c:manualLayout>
          <c:xMode val="edge"/>
          <c:yMode val="edge"/>
          <c:x val="0.02925"/>
          <c:y val="0.05"/>
        </c:manualLayout>
      </c:layout>
      <c:overlay val="0"/>
    </c:title>
    <c:plotArea>
      <c:layout/>
      <c:barChart>
        <c:barDir val="col"/>
        <c:grouping val="stacked"/>
        <c:ser>
          <c:idx val="0"/>
          <c:order val="0"/>
          <c:tx>
            <c:strRef>
              <c:f>'Daily Portfolio Composition'!$C$3</c:f>
            </c:strRef>
          </c:tx>
          <c:spPr>
            <a:solidFill>
              <a:srgbClr val="A64D79"/>
            </a:solidFill>
            <a:ln cmpd="sng">
              <a:solidFill>
                <a:srgbClr val="000000"/>
              </a:solidFill>
            </a:ln>
          </c:spPr>
          <c:cat>
            <c:strRef>
              <c:f>'Daily Portfolio Composition'!$B$4:$B$15</c:f>
            </c:strRef>
          </c:cat>
          <c:val>
            <c:numRef>
              <c:f>'Daily Portfolio Composition'!$C$4:$C$15</c:f>
              <c:numCache/>
            </c:numRef>
          </c:val>
        </c:ser>
        <c:ser>
          <c:idx val="1"/>
          <c:order val="1"/>
          <c:tx>
            <c:strRef>
              <c:f>'Daily Portfolio Composition'!$D$3</c:f>
            </c:strRef>
          </c:tx>
          <c:spPr>
            <a:solidFill>
              <a:srgbClr val="8E7CC3"/>
            </a:solidFill>
            <a:ln cmpd="sng">
              <a:solidFill>
                <a:srgbClr val="000000"/>
              </a:solidFill>
            </a:ln>
          </c:spPr>
          <c:cat>
            <c:strRef>
              <c:f>'Daily Portfolio Composition'!$B$4:$B$15</c:f>
            </c:strRef>
          </c:cat>
          <c:val>
            <c:numRef>
              <c:f>'Daily Portfolio Composition'!$D$4:$D$15</c:f>
              <c:numCache/>
            </c:numRef>
          </c:val>
        </c:ser>
        <c:ser>
          <c:idx val="2"/>
          <c:order val="2"/>
          <c:tx>
            <c:strRef>
              <c:f>'Daily Portfolio Composition'!$E$3</c:f>
            </c:strRef>
          </c:tx>
          <c:spPr>
            <a:solidFill>
              <a:srgbClr val="6FA8DC"/>
            </a:solidFill>
            <a:ln cmpd="sng">
              <a:solidFill>
                <a:srgbClr val="000000"/>
              </a:solidFill>
            </a:ln>
          </c:spPr>
          <c:cat>
            <c:strRef>
              <c:f>'Daily Portfolio Composition'!$B$4:$B$15</c:f>
            </c:strRef>
          </c:cat>
          <c:val>
            <c:numRef>
              <c:f>'Daily Portfolio Composition'!$E$4:$E$15</c:f>
              <c:numCache/>
            </c:numRef>
          </c:val>
        </c:ser>
        <c:ser>
          <c:idx val="3"/>
          <c:order val="3"/>
          <c:tx>
            <c:strRef>
              <c:f>'Daily Portfolio Composition'!$F$3</c:f>
            </c:strRef>
          </c:tx>
          <c:spPr>
            <a:solidFill>
              <a:srgbClr val="93C47D"/>
            </a:solidFill>
            <a:ln cmpd="sng">
              <a:solidFill>
                <a:srgbClr val="000000"/>
              </a:solidFill>
            </a:ln>
          </c:spPr>
          <c:cat>
            <c:strRef>
              <c:f>'Daily Portfolio Composition'!$B$4:$B$15</c:f>
            </c:strRef>
          </c:cat>
          <c:val>
            <c:numRef>
              <c:f>'Daily Portfolio Composition'!$F$4:$F$15</c:f>
              <c:numCache/>
            </c:numRef>
          </c:val>
        </c:ser>
        <c:ser>
          <c:idx val="4"/>
          <c:order val="4"/>
          <c:tx>
            <c:strRef>
              <c:f>'Daily Portfolio Composition'!$G$3</c:f>
            </c:strRef>
          </c:tx>
          <c:spPr>
            <a:solidFill>
              <a:srgbClr val="FFD966"/>
            </a:solidFill>
            <a:ln cmpd="sng">
              <a:solidFill>
                <a:srgbClr val="000000"/>
              </a:solidFill>
            </a:ln>
          </c:spPr>
          <c:cat>
            <c:strRef>
              <c:f>'Daily Portfolio Composition'!$B$4:$B$15</c:f>
            </c:strRef>
          </c:cat>
          <c:val>
            <c:numRef>
              <c:f>'Daily Portfolio Composition'!$G$4:$G$15</c:f>
              <c:numCache/>
            </c:numRef>
          </c:val>
        </c:ser>
        <c:ser>
          <c:idx val="5"/>
          <c:order val="5"/>
          <c:tx>
            <c:strRef>
              <c:f>'Daily Portfolio Composition'!$H$3</c:f>
            </c:strRef>
          </c:tx>
          <c:spPr>
            <a:solidFill>
              <a:schemeClr val="accent6"/>
            </a:solidFill>
            <a:ln cmpd="sng">
              <a:solidFill>
                <a:srgbClr val="000000"/>
              </a:solidFill>
            </a:ln>
          </c:spPr>
          <c:dPt>
            <c:idx val="7"/>
            <c:spPr>
              <a:solidFill>
                <a:schemeClr val="accent6"/>
              </a:solidFill>
              <a:ln cmpd="sng">
                <a:solidFill>
                  <a:srgbClr val="000000"/>
                </a:solidFill>
              </a:ln>
            </c:spPr>
          </c:dPt>
          <c:dPt>
            <c:idx val="8"/>
            <c:spPr>
              <a:solidFill>
                <a:schemeClr val="accent6"/>
              </a:solidFill>
              <a:ln cmpd="sng">
                <a:solidFill>
                  <a:srgbClr val="000000"/>
                </a:solidFill>
              </a:ln>
            </c:spPr>
          </c:dPt>
          <c:cat>
            <c:strRef>
              <c:f>'Daily Portfolio Composition'!$B$4:$B$15</c:f>
            </c:strRef>
          </c:cat>
          <c:val>
            <c:numRef>
              <c:f>'Daily Portfolio Composition'!$H$4:$H$15</c:f>
              <c:numCache/>
            </c:numRef>
          </c:val>
        </c:ser>
        <c:ser>
          <c:idx val="6"/>
          <c:order val="6"/>
          <c:tx>
            <c:strRef>
              <c:f>'Daily Portfolio Composition'!$I$3</c:f>
            </c:strRef>
          </c:tx>
          <c:spPr>
            <a:solidFill>
              <a:srgbClr val="F6B26B"/>
            </a:solidFill>
            <a:ln cmpd="sng">
              <a:solidFill>
                <a:srgbClr val="000000"/>
              </a:solidFill>
            </a:ln>
          </c:spPr>
          <c:cat>
            <c:strRef>
              <c:f>'Daily Portfolio Composition'!$B$4:$B$15</c:f>
            </c:strRef>
          </c:cat>
          <c:val>
            <c:numRef>
              <c:f>'Daily Portfolio Composition'!$I$4:$I$15</c:f>
              <c:numCache/>
            </c:numRef>
          </c:val>
        </c:ser>
        <c:ser>
          <c:idx val="7"/>
          <c:order val="7"/>
          <c:tx>
            <c:strRef>
              <c:f>'Daily Portfolio Composition'!$J$3</c:f>
            </c:strRef>
          </c:tx>
          <c:spPr>
            <a:solidFill>
              <a:srgbClr val="E06666"/>
            </a:solidFill>
            <a:ln cmpd="sng">
              <a:solidFill>
                <a:srgbClr val="000000"/>
              </a:solidFill>
            </a:ln>
          </c:spPr>
          <c:cat>
            <c:strRef>
              <c:f>'Daily Portfolio Composition'!$B$4:$B$15</c:f>
            </c:strRef>
          </c:cat>
          <c:val>
            <c:numRef>
              <c:f>'Daily Portfolio Composition'!$J$4:$J$15</c:f>
              <c:numCache/>
            </c:numRef>
          </c:val>
        </c:ser>
        <c:ser>
          <c:idx val="8"/>
          <c:order val="8"/>
          <c:tx>
            <c:strRef>
              <c:f>'Daily Portfolio Composition'!$K$3</c:f>
            </c:strRef>
          </c:tx>
          <c:spPr>
            <a:solidFill>
              <a:srgbClr val="FE9BFE"/>
            </a:solidFill>
            <a:ln cmpd="sng">
              <a:solidFill>
                <a:srgbClr val="000000"/>
              </a:solidFill>
            </a:ln>
          </c:spPr>
          <c:cat>
            <c:strRef>
              <c:f>'Daily Portfolio Composition'!$B$4:$B$15</c:f>
            </c:strRef>
          </c:cat>
          <c:val>
            <c:numRef>
              <c:f>'Daily Portfolio Composition'!$K$4:$K$15</c:f>
              <c:numCache/>
            </c:numRef>
          </c:val>
        </c:ser>
        <c:overlap val="100"/>
        <c:axId val="1283770059"/>
        <c:axId val="1145166184"/>
      </c:barChart>
      <c:catAx>
        <c:axId val="1283770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232526"/>
                </a:solidFill>
                <a:latin typeface="+mn-lt"/>
              </a:defRPr>
            </a:pPr>
          </a:p>
        </c:txPr>
        <c:crossAx val="1145166184"/>
      </c:catAx>
      <c:valAx>
        <c:axId val="1145166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1">
                <a:solidFill>
                  <a:srgbClr val="232526"/>
                </a:solidFill>
                <a:latin typeface="+mn-lt"/>
              </a:defRPr>
            </a:pPr>
          </a:p>
        </c:txPr>
        <c:crossAx val="1283770059"/>
      </c:valAx>
    </c:plotArea>
    <c:legend>
      <c:legendPos val="b"/>
      <c:overlay val="0"/>
      <c:txPr>
        <a:bodyPr/>
        <a:lstStyle/>
        <a:p>
          <a:pPr lvl="0">
            <a:defRPr b="1">
              <a:solidFill>
                <a:srgbClr val="1A1A1A"/>
              </a:solidFill>
              <a:latin typeface="serif"/>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232526"/>
                </a:solidFill>
                <a:latin typeface="serif"/>
              </a:defRPr>
            </a:pPr>
            <a:r>
              <a:rPr b="1" sz="3000">
                <a:solidFill>
                  <a:srgbClr val="232526"/>
                </a:solidFill>
                <a:latin typeface="serif"/>
              </a:rPr>
              <a:t>Portfolio's Daily Composition</a:t>
            </a:r>
          </a:p>
        </c:rich>
      </c:tx>
      <c:layout>
        <c:manualLayout>
          <c:xMode val="edge"/>
          <c:yMode val="edge"/>
          <c:x val="0.02925"/>
          <c:y val="0.05"/>
        </c:manualLayout>
      </c:layout>
      <c:overlay val="0"/>
    </c:title>
    <c:plotArea>
      <c:layout/>
      <c:barChart>
        <c:barDir val="col"/>
        <c:grouping val="stacked"/>
        <c:ser>
          <c:idx val="0"/>
          <c:order val="0"/>
          <c:tx>
            <c:strRef>
              <c:f>'Daily Portfolio Composition'!$C$3</c:f>
            </c:strRef>
          </c:tx>
          <c:spPr>
            <a:solidFill>
              <a:srgbClr val="A64D79"/>
            </a:solidFill>
            <a:ln cmpd="sng">
              <a:solidFill>
                <a:srgbClr val="000000"/>
              </a:solidFill>
            </a:ln>
          </c:spPr>
          <c:cat>
            <c:strRef>
              <c:f>'Daily Portfolio Composition'!$B$4:$B$15</c:f>
            </c:strRef>
          </c:cat>
          <c:val>
            <c:numRef>
              <c:f>'Daily Portfolio Composition'!$C$4:$C$15</c:f>
              <c:numCache/>
            </c:numRef>
          </c:val>
        </c:ser>
        <c:ser>
          <c:idx val="1"/>
          <c:order val="1"/>
          <c:tx>
            <c:strRef>
              <c:f>'Daily Portfolio Composition'!$D$3</c:f>
            </c:strRef>
          </c:tx>
          <c:spPr>
            <a:solidFill>
              <a:srgbClr val="8E7CC3"/>
            </a:solidFill>
            <a:ln cmpd="sng">
              <a:solidFill>
                <a:srgbClr val="000000"/>
              </a:solidFill>
            </a:ln>
          </c:spPr>
          <c:cat>
            <c:strRef>
              <c:f>'Daily Portfolio Composition'!$B$4:$B$15</c:f>
            </c:strRef>
          </c:cat>
          <c:val>
            <c:numRef>
              <c:f>'Daily Portfolio Composition'!$D$4:$D$15</c:f>
              <c:numCache/>
            </c:numRef>
          </c:val>
        </c:ser>
        <c:ser>
          <c:idx val="2"/>
          <c:order val="2"/>
          <c:tx>
            <c:strRef>
              <c:f>'Daily Portfolio Composition'!$E$3</c:f>
            </c:strRef>
          </c:tx>
          <c:spPr>
            <a:solidFill>
              <a:srgbClr val="6FA8DC"/>
            </a:solidFill>
            <a:ln cmpd="sng">
              <a:solidFill>
                <a:srgbClr val="000000"/>
              </a:solidFill>
            </a:ln>
          </c:spPr>
          <c:cat>
            <c:strRef>
              <c:f>'Daily Portfolio Composition'!$B$4:$B$15</c:f>
            </c:strRef>
          </c:cat>
          <c:val>
            <c:numRef>
              <c:f>'Daily Portfolio Composition'!$E$4:$E$15</c:f>
              <c:numCache/>
            </c:numRef>
          </c:val>
        </c:ser>
        <c:ser>
          <c:idx val="3"/>
          <c:order val="3"/>
          <c:tx>
            <c:strRef>
              <c:f>'Daily Portfolio Composition'!$F$3</c:f>
            </c:strRef>
          </c:tx>
          <c:spPr>
            <a:solidFill>
              <a:srgbClr val="93C47D"/>
            </a:solidFill>
            <a:ln cmpd="sng">
              <a:solidFill>
                <a:srgbClr val="000000"/>
              </a:solidFill>
            </a:ln>
          </c:spPr>
          <c:cat>
            <c:strRef>
              <c:f>'Daily Portfolio Composition'!$B$4:$B$15</c:f>
            </c:strRef>
          </c:cat>
          <c:val>
            <c:numRef>
              <c:f>'Daily Portfolio Composition'!$F$4:$F$15</c:f>
              <c:numCache/>
            </c:numRef>
          </c:val>
        </c:ser>
        <c:ser>
          <c:idx val="4"/>
          <c:order val="4"/>
          <c:tx>
            <c:strRef>
              <c:f>'Daily Portfolio Composition'!$G$3</c:f>
            </c:strRef>
          </c:tx>
          <c:spPr>
            <a:solidFill>
              <a:srgbClr val="FFD966"/>
            </a:solidFill>
            <a:ln cmpd="sng">
              <a:solidFill>
                <a:srgbClr val="000000"/>
              </a:solidFill>
            </a:ln>
          </c:spPr>
          <c:cat>
            <c:strRef>
              <c:f>'Daily Portfolio Composition'!$B$4:$B$15</c:f>
            </c:strRef>
          </c:cat>
          <c:val>
            <c:numRef>
              <c:f>'Daily Portfolio Composition'!$G$4:$G$15</c:f>
              <c:numCache/>
            </c:numRef>
          </c:val>
        </c:ser>
        <c:ser>
          <c:idx val="5"/>
          <c:order val="5"/>
          <c:tx>
            <c:strRef>
              <c:f>'Daily Portfolio Composition'!$H$3</c:f>
            </c:strRef>
          </c:tx>
          <c:spPr>
            <a:solidFill>
              <a:schemeClr val="accent6"/>
            </a:solidFill>
            <a:ln cmpd="sng">
              <a:solidFill>
                <a:srgbClr val="000000"/>
              </a:solidFill>
            </a:ln>
          </c:spPr>
          <c:dPt>
            <c:idx val="7"/>
            <c:spPr>
              <a:solidFill>
                <a:schemeClr val="accent6"/>
              </a:solidFill>
              <a:ln cmpd="sng">
                <a:solidFill>
                  <a:srgbClr val="000000"/>
                </a:solidFill>
              </a:ln>
            </c:spPr>
          </c:dPt>
          <c:dPt>
            <c:idx val="8"/>
            <c:spPr>
              <a:solidFill>
                <a:schemeClr val="accent6"/>
              </a:solidFill>
              <a:ln cmpd="sng">
                <a:solidFill>
                  <a:srgbClr val="000000"/>
                </a:solidFill>
              </a:ln>
            </c:spPr>
          </c:dPt>
          <c:cat>
            <c:strRef>
              <c:f>'Daily Portfolio Composition'!$B$4:$B$15</c:f>
            </c:strRef>
          </c:cat>
          <c:val>
            <c:numRef>
              <c:f>'Daily Portfolio Composition'!$H$4:$H$15</c:f>
              <c:numCache/>
            </c:numRef>
          </c:val>
        </c:ser>
        <c:ser>
          <c:idx val="6"/>
          <c:order val="6"/>
          <c:tx>
            <c:strRef>
              <c:f>'Daily Portfolio Composition'!$I$3</c:f>
            </c:strRef>
          </c:tx>
          <c:spPr>
            <a:solidFill>
              <a:srgbClr val="F6B26B"/>
            </a:solidFill>
            <a:ln cmpd="sng">
              <a:solidFill>
                <a:srgbClr val="000000"/>
              </a:solidFill>
            </a:ln>
          </c:spPr>
          <c:cat>
            <c:strRef>
              <c:f>'Daily Portfolio Composition'!$B$4:$B$15</c:f>
            </c:strRef>
          </c:cat>
          <c:val>
            <c:numRef>
              <c:f>'Daily Portfolio Composition'!$I$4:$I$15</c:f>
              <c:numCache/>
            </c:numRef>
          </c:val>
        </c:ser>
        <c:ser>
          <c:idx val="7"/>
          <c:order val="7"/>
          <c:tx>
            <c:strRef>
              <c:f>'Daily Portfolio Composition'!$J$3</c:f>
            </c:strRef>
          </c:tx>
          <c:spPr>
            <a:solidFill>
              <a:srgbClr val="E06666"/>
            </a:solidFill>
            <a:ln cmpd="sng">
              <a:solidFill>
                <a:srgbClr val="000000"/>
              </a:solidFill>
            </a:ln>
          </c:spPr>
          <c:cat>
            <c:strRef>
              <c:f>'Daily Portfolio Composition'!$B$4:$B$15</c:f>
            </c:strRef>
          </c:cat>
          <c:val>
            <c:numRef>
              <c:f>'Daily Portfolio Composition'!$J$4:$J$15</c:f>
              <c:numCache/>
            </c:numRef>
          </c:val>
        </c:ser>
        <c:ser>
          <c:idx val="8"/>
          <c:order val="8"/>
          <c:tx>
            <c:strRef>
              <c:f>'Daily Portfolio Composition'!$K$3</c:f>
            </c:strRef>
          </c:tx>
          <c:spPr>
            <a:solidFill>
              <a:srgbClr val="FE9BFE"/>
            </a:solidFill>
            <a:ln cmpd="sng">
              <a:solidFill>
                <a:srgbClr val="000000"/>
              </a:solidFill>
            </a:ln>
          </c:spPr>
          <c:cat>
            <c:strRef>
              <c:f>'Daily Portfolio Composition'!$B$4:$B$15</c:f>
            </c:strRef>
          </c:cat>
          <c:val>
            <c:numRef>
              <c:f>'Daily Portfolio Composition'!$K$4:$K$15</c:f>
              <c:numCache/>
            </c:numRef>
          </c:val>
        </c:ser>
        <c:overlap val="100"/>
        <c:axId val="1565825692"/>
        <c:axId val="981136266"/>
      </c:barChart>
      <c:catAx>
        <c:axId val="1565825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232526"/>
                </a:solidFill>
                <a:latin typeface="+mn-lt"/>
              </a:defRPr>
            </a:pPr>
          </a:p>
        </c:txPr>
        <c:crossAx val="981136266"/>
      </c:catAx>
      <c:valAx>
        <c:axId val="9811362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1">
                <a:solidFill>
                  <a:srgbClr val="232526"/>
                </a:solidFill>
                <a:latin typeface="+mn-lt"/>
              </a:defRPr>
            </a:pPr>
          </a:p>
        </c:txPr>
        <c:crossAx val="1565825692"/>
      </c:valAx>
    </c:plotArea>
    <c:legend>
      <c:legendPos val="b"/>
      <c:overlay val="0"/>
      <c:txPr>
        <a:bodyPr/>
        <a:lstStyle/>
        <a:p>
          <a:pPr lvl="0">
            <a:defRPr b="1">
              <a:solidFill>
                <a:srgbClr val="1A1A1A"/>
              </a:solidFill>
              <a:latin typeface="serif"/>
            </a:defRPr>
          </a:pPr>
        </a:p>
      </c:txPr>
    </c:legend>
    <c:plotVisOnly val="1"/>
  </c:chart>
  <c:spPr>
    <a:solidFill>
      <a:srgbClr val="FFFFFF">
        <a:alpha val="0"/>
      </a:srgbClr>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247650</xdr:colOff>
      <xdr:row>23</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66675</xdr:colOff>
      <xdr:row>12</xdr:row>
      <xdr:rowOff>123825</xdr:rowOff>
    </xdr:from>
    <xdr:ext cx="1857375" cy="1219200"/>
    <xdr:grpSp>
      <xdr:nvGrpSpPr>
        <xdr:cNvPr id="2" name="Shape 2" title="Drawing"/>
        <xdr:cNvGrpSpPr/>
      </xdr:nvGrpSpPr>
      <xdr:grpSpPr>
        <a:xfrm>
          <a:off x="460150" y="368125"/>
          <a:ext cx="1840500" cy="1145600"/>
          <a:chOff x="460150" y="368125"/>
          <a:chExt cx="1840500" cy="1145600"/>
        </a:xfrm>
      </xdr:grpSpPr>
      <xdr:sp>
        <xdr:nvSpPr>
          <xdr:cNvPr id="8" name="Shape 8"/>
          <xdr:cNvSpPr/>
        </xdr:nvSpPr>
        <xdr:spPr>
          <a:xfrm>
            <a:off x="460150" y="368125"/>
            <a:ext cx="1840500" cy="11454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9" name="Shape 9"/>
          <xdr:cNvSpPr txBox="1"/>
        </xdr:nvSpPr>
        <xdr:spPr>
          <a:xfrm>
            <a:off x="460150" y="368325"/>
            <a:ext cx="1840500" cy="1145400"/>
          </a:xfrm>
          <a:prstGeom prst="rect">
            <a:avLst/>
          </a:prstGeom>
          <a:solidFill>
            <a:srgbClr val="0B5394"/>
          </a:solidFill>
          <a:ln cap="flat" cmpd="sng" w="9525">
            <a:solidFill>
              <a:srgbClr val="0B5394"/>
            </a:solidFill>
            <a:prstDash val="solid"/>
            <a:round/>
            <a:headEnd len="sm" w="sm" type="none"/>
            <a:tailEnd len="sm" w="sm" type="none"/>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500">
                <a:solidFill>
                  <a:srgbClr val="FFFFFF"/>
                </a:solidFill>
                <a:latin typeface="Cambria"/>
                <a:ea typeface="Cambria"/>
                <a:cs typeface="Cambria"/>
                <a:sym typeface="Cambria"/>
              </a:rPr>
              <a:t>Sharpe Ratio </a:t>
            </a:r>
            <a:endParaRPr b="1" sz="1500">
              <a:solidFill>
                <a:srgbClr val="FFFFFF"/>
              </a:solidFill>
              <a:latin typeface="Cambria"/>
              <a:ea typeface="Cambria"/>
              <a:cs typeface="Cambria"/>
              <a:sym typeface="Cambria"/>
            </a:endParaRPr>
          </a:p>
          <a:p>
            <a:pPr indent="0" lvl="0" marL="0" rtl="0" algn="ctr">
              <a:spcBef>
                <a:spcPts val="0"/>
              </a:spcBef>
              <a:spcAft>
                <a:spcPts val="0"/>
              </a:spcAft>
              <a:buNone/>
            </a:pPr>
            <a:r>
              <a:t/>
            </a:r>
            <a:endParaRPr b="1" sz="1500">
              <a:solidFill>
                <a:srgbClr val="FFFFFF"/>
              </a:solidFill>
              <a:latin typeface="Cambria"/>
              <a:ea typeface="Cambria"/>
              <a:cs typeface="Cambria"/>
              <a:sym typeface="Cambria"/>
            </a:endParaRPr>
          </a:p>
          <a:p>
            <a:pPr indent="0" lvl="0" marL="0" rtl="0" algn="ctr">
              <a:spcBef>
                <a:spcPts val="0"/>
              </a:spcBef>
              <a:spcAft>
                <a:spcPts val="0"/>
              </a:spcAft>
              <a:buNone/>
            </a:pPr>
            <a:r>
              <a:rPr b="1" lang="en-US" sz="1500">
                <a:solidFill>
                  <a:srgbClr val="FFFFFF"/>
                </a:solidFill>
                <a:latin typeface="Cambria"/>
                <a:ea typeface="Cambria"/>
                <a:cs typeface="Cambria"/>
                <a:sym typeface="Cambria"/>
              </a:rPr>
              <a:t>-0.6</a:t>
            </a:r>
            <a:endParaRPr b="1" sz="1500">
              <a:solidFill>
                <a:srgbClr val="FFFFFF"/>
              </a:solidFill>
              <a:latin typeface="Cambria"/>
              <a:ea typeface="Cambria"/>
              <a:cs typeface="Cambria"/>
              <a:sym typeface="Cambria"/>
            </a:endParaRPr>
          </a:p>
          <a:p>
            <a:pPr indent="0" lvl="0" marL="0" rtl="0" algn="l">
              <a:spcBef>
                <a:spcPts val="0"/>
              </a:spcBef>
              <a:spcAft>
                <a:spcPts val="0"/>
              </a:spcAft>
              <a:buNone/>
            </a:pPr>
            <a:r>
              <a:t/>
            </a:r>
            <a:endParaRPr sz="1400"/>
          </a:p>
          <a:p>
            <a:pPr indent="0" lvl="0" marL="0" rtl="0" algn="l">
              <a:spcBef>
                <a:spcPts val="0"/>
              </a:spcBef>
              <a:spcAft>
                <a:spcPts val="0"/>
              </a:spcAft>
              <a:buNone/>
            </a:pPr>
            <a:r>
              <a:rPr lang="en-US" sz="1400"/>
              <a:t>   </a:t>
            </a:r>
            <a:endParaRPr sz="1400"/>
          </a:p>
        </xdr:txBody>
      </xdr:sp>
    </xdr:grpSp>
    <xdr:clientData fLocksWithSheet="0"/>
  </xdr:oneCellAnchor>
  <xdr:oneCellAnchor>
    <xdr:from>
      <xdr:col>9</xdr:col>
      <xdr:colOff>66675</xdr:colOff>
      <xdr:row>5</xdr:row>
      <xdr:rowOff>28575</xdr:rowOff>
    </xdr:from>
    <xdr:ext cx="1857375" cy="1276350"/>
    <xdr:grpSp>
      <xdr:nvGrpSpPr>
        <xdr:cNvPr id="2" name="Shape 2" title="Drawing"/>
        <xdr:cNvGrpSpPr/>
      </xdr:nvGrpSpPr>
      <xdr:grpSpPr>
        <a:xfrm>
          <a:off x="1124825" y="531775"/>
          <a:ext cx="2024725" cy="1421400"/>
          <a:chOff x="1124825" y="531775"/>
          <a:chExt cx="2024725" cy="1421400"/>
        </a:xfrm>
      </xdr:grpSpPr>
      <xdr:sp>
        <xdr:nvSpPr>
          <xdr:cNvPr id="10" name="Shape 10"/>
          <xdr:cNvSpPr/>
        </xdr:nvSpPr>
        <xdr:spPr>
          <a:xfrm>
            <a:off x="1124825" y="541950"/>
            <a:ext cx="1942800" cy="1411200"/>
          </a:xfrm>
          <a:prstGeom prst="rect">
            <a:avLst/>
          </a:prstGeom>
          <a:solidFill>
            <a:srgbClr val="2E3785">
              <a:alpha val="67000"/>
            </a:srgbClr>
          </a:solidFill>
          <a:ln cap="flat" cmpd="sng" w="9525">
            <a:solidFill>
              <a:srgbClr val="2E3785"/>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1" name="Shape 11"/>
          <xdr:cNvSpPr txBox="1"/>
        </xdr:nvSpPr>
        <xdr:spPr>
          <a:xfrm>
            <a:off x="1135050" y="531775"/>
            <a:ext cx="2014500" cy="1421400"/>
          </a:xfrm>
          <a:prstGeom prst="rect">
            <a:avLst/>
          </a:prstGeom>
          <a:solidFill>
            <a:srgbClr val="0B5394"/>
          </a:solidFill>
          <a:ln cap="flat" cmpd="sng" w="9525">
            <a:solidFill>
              <a:srgbClr val="2E3785"/>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600">
                <a:solidFill>
                  <a:srgbClr val="FFFFFF"/>
                </a:solidFill>
                <a:latin typeface="Cambria"/>
                <a:ea typeface="Cambria"/>
                <a:cs typeface="Cambria"/>
                <a:sym typeface="Cambria"/>
              </a:rPr>
              <a:t>Standard Deviation</a:t>
            </a:r>
            <a:endParaRPr b="1" sz="1600">
              <a:solidFill>
                <a:srgbClr val="FFFFFF"/>
              </a:solidFill>
              <a:latin typeface="Cambria"/>
              <a:ea typeface="Cambria"/>
              <a:cs typeface="Cambria"/>
              <a:sym typeface="Cambria"/>
            </a:endParaRPr>
          </a:p>
          <a:p>
            <a:pPr indent="0" lvl="0" marL="0" rtl="0" algn="l">
              <a:spcBef>
                <a:spcPts val="0"/>
              </a:spcBef>
              <a:spcAft>
                <a:spcPts val="0"/>
              </a:spcAft>
              <a:buNone/>
            </a:pPr>
            <a:r>
              <a:t/>
            </a:r>
            <a:endParaRPr b="1" sz="1600">
              <a:solidFill>
                <a:srgbClr val="FFFFFF"/>
              </a:solidFill>
              <a:latin typeface="Cambria"/>
              <a:ea typeface="Cambria"/>
              <a:cs typeface="Cambria"/>
              <a:sym typeface="Cambria"/>
            </a:endParaRPr>
          </a:p>
          <a:p>
            <a:pPr indent="0" lvl="0" marL="0" rtl="0" algn="l">
              <a:spcBef>
                <a:spcPts val="0"/>
              </a:spcBef>
              <a:spcAft>
                <a:spcPts val="0"/>
              </a:spcAft>
              <a:buNone/>
            </a:pPr>
            <a:r>
              <a:rPr b="1" lang="en-US" sz="1600">
                <a:solidFill>
                  <a:srgbClr val="FFFFFF"/>
                </a:solidFill>
                <a:latin typeface="Cambria"/>
                <a:ea typeface="Cambria"/>
                <a:cs typeface="Cambria"/>
                <a:sym typeface="Cambria"/>
              </a:rPr>
              <a:t>            106.19%</a:t>
            </a:r>
            <a:endParaRPr b="1" sz="1600">
              <a:solidFill>
                <a:srgbClr val="FFFFFF"/>
              </a:solidFill>
              <a:latin typeface="Cambria"/>
              <a:ea typeface="Cambria"/>
              <a:cs typeface="Cambria"/>
              <a:sym typeface="Cambria"/>
            </a:endParaRPr>
          </a:p>
        </xdr:txBody>
      </xdr:sp>
    </xdr:grpSp>
    <xdr:clientData fLocksWithSheet="0"/>
  </xdr:oneCellAnchor>
  <xdr:oneCellAnchor>
    <xdr:from>
      <xdr:col>0</xdr:col>
      <xdr:colOff>19050</xdr:colOff>
      <xdr:row>12</xdr:row>
      <xdr:rowOff>104775</xdr:rowOff>
    </xdr:from>
    <xdr:ext cx="1857375" cy="1257300"/>
    <xdr:grpSp>
      <xdr:nvGrpSpPr>
        <xdr:cNvPr id="2" name="Shape 2" title="Drawing"/>
        <xdr:cNvGrpSpPr/>
      </xdr:nvGrpSpPr>
      <xdr:grpSpPr>
        <a:xfrm>
          <a:off x="1278200" y="1114600"/>
          <a:ext cx="1748450" cy="1237250"/>
          <a:chOff x="1278200" y="1114600"/>
          <a:chExt cx="1748450" cy="1237250"/>
        </a:xfrm>
      </xdr:grpSpPr>
      <xdr:sp>
        <xdr:nvSpPr>
          <xdr:cNvPr id="12" name="Shape 12"/>
          <xdr:cNvSpPr/>
        </xdr:nvSpPr>
        <xdr:spPr>
          <a:xfrm>
            <a:off x="1278200" y="1114600"/>
            <a:ext cx="1738500" cy="1237200"/>
          </a:xfrm>
          <a:prstGeom prst="rect">
            <a:avLst/>
          </a:prstGeom>
          <a:solidFill>
            <a:srgbClr val="0B5394"/>
          </a:solidFill>
          <a:ln cap="flat" cmpd="sng" w="9525">
            <a:solidFill>
              <a:srgbClr val="0B5394"/>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3" name="Shape 13"/>
          <xdr:cNvSpPr txBox="1"/>
        </xdr:nvSpPr>
        <xdr:spPr>
          <a:xfrm>
            <a:off x="1298650" y="1135050"/>
            <a:ext cx="1728000" cy="12168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700">
                <a:solidFill>
                  <a:srgbClr val="FFFFFF"/>
                </a:solidFill>
                <a:latin typeface="Cambria"/>
                <a:ea typeface="Cambria"/>
                <a:cs typeface="Cambria"/>
                <a:sym typeface="Cambria"/>
              </a:rPr>
              <a:t>Beta</a:t>
            </a:r>
            <a:endParaRPr b="1" sz="1700">
              <a:solidFill>
                <a:srgbClr val="FFFFFF"/>
              </a:solidFill>
              <a:latin typeface="Cambria"/>
              <a:ea typeface="Cambria"/>
              <a:cs typeface="Cambria"/>
              <a:sym typeface="Cambria"/>
            </a:endParaRPr>
          </a:p>
          <a:p>
            <a:pPr indent="0" lvl="0" marL="0" rtl="0" algn="ctr">
              <a:spcBef>
                <a:spcPts val="0"/>
              </a:spcBef>
              <a:spcAft>
                <a:spcPts val="0"/>
              </a:spcAft>
              <a:buNone/>
            </a:pPr>
            <a:r>
              <a:t/>
            </a:r>
            <a:endParaRPr b="1" sz="1700">
              <a:solidFill>
                <a:srgbClr val="FFFFFF"/>
              </a:solidFill>
              <a:latin typeface="Cambria"/>
              <a:ea typeface="Cambria"/>
              <a:cs typeface="Cambria"/>
              <a:sym typeface="Cambria"/>
            </a:endParaRPr>
          </a:p>
          <a:p>
            <a:pPr indent="0" lvl="0" marL="0" rtl="0" algn="ctr">
              <a:spcBef>
                <a:spcPts val="0"/>
              </a:spcBef>
              <a:spcAft>
                <a:spcPts val="0"/>
              </a:spcAft>
              <a:buNone/>
            </a:pPr>
            <a:r>
              <a:rPr b="1" lang="en-US" sz="1700">
                <a:solidFill>
                  <a:srgbClr val="FFFFFF"/>
                </a:solidFill>
                <a:latin typeface="Cambria"/>
                <a:ea typeface="Cambria"/>
                <a:cs typeface="Cambria"/>
                <a:sym typeface="Cambria"/>
              </a:rPr>
              <a:t>-0.02 </a:t>
            </a:r>
            <a:endParaRPr b="1" sz="1700">
              <a:solidFill>
                <a:srgbClr val="FFFFFF"/>
              </a:solidFill>
              <a:latin typeface="Cambria"/>
              <a:ea typeface="Cambria"/>
              <a:cs typeface="Cambria"/>
              <a:sym typeface="Cambria"/>
            </a:endParaRPr>
          </a:p>
        </xdr:txBody>
      </xdr:sp>
    </xdr:grpSp>
    <xdr:clientData fLocksWithSheet="0"/>
  </xdr:oneCellAnchor>
  <xdr:oneCellAnchor>
    <xdr:from>
      <xdr:col>0</xdr:col>
      <xdr:colOff>9525</xdr:colOff>
      <xdr:row>16</xdr:row>
      <xdr:rowOff>28575</xdr:rowOff>
    </xdr:from>
    <xdr:ext cx="1924050" cy="1257300"/>
    <xdr:grpSp>
      <xdr:nvGrpSpPr>
        <xdr:cNvPr id="2" name="Shape 2" title="Drawing"/>
        <xdr:cNvGrpSpPr/>
      </xdr:nvGrpSpPr>
      <xdr:grpSpPr>
        <a:xfrm>
          <a:off x="1554300" y="736250"/>
          <a:ext cx="2188200" cy="1329300"/>
          <a:chOff x="1554300" y="736250"/>
          <a:chExt cx="2188200" cy="1329300"/>
        </a:xfrm>
      </xdr:grpSpPr>
      <xdr:sp>
        <xdr:nvSpPr>
          <xdr:cNvPr id="14" name="Shape 14"/>
          <xdr:cNvSpPr/>
        </xdr:nvSpPr>
        <xdr:spPr>
          <a:xfrm>
            <a:off x="1554300" y="736250"/>
            <a:ext cx="2127000" cy="1329300"/>
          </a:xfrm>
          <a:prstGeom prst="rect">
            <a:avLst/>
          </a:prstGeom>
          <a:solidFill>
            <a:srgbClr val="0B5394"/>
          </a:solidFill>
          <a:ln cap="flat" cmpd="sng" w="9525">
            <a:solidFill>
              <a:srgbClr val="0B5394"/>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5" name="Shape 15"/>
          <xdr:cNvSpPr txBox="1"/>
        </xdr:nvSpPr>
        <xdr:spPr>
          <a:xfrm>
            <a:off x="1554300" y="736250"/>
            <a:ext cx="2188200" cy="13293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600">
                <a:solidFill>
                  <a:srgbClr val="FFFFFF"/>
                </a:solidFill>
                <a:latin typeface="Cambria"/>
                <a:ea typeface="Cambria"/>
                <a:cs typeface="Cambria"/>
                <a:sym typeface="Cambria"/>
              </a:rPr>
              <a:t>Portfolio Turnover</a:t>
            </a:r>
            <a:endParaRPr b="1" sz="1600">
              <a:solidFill>
                <a:srgbClr val="FFFFFF"/>
              </a:solidFill>
              <a:latin typeface="Cambria"/>
              <a:ea typeface="Cambria"/>
              <a:cs typeface="Cambria"/>
              <a:sym typeface="Cambria"/>
            </a:endParaRPr>
          </a:p>
          <a:p>
            <a:pPr indent="0" lvl="0" marL="0" rtl="0" algn="ctr">
              <a:spcBef>
                <a:spcPts val="0"/>
              </a:spcBef>
              <a:spcAft>
                <a:spcPts val="0"/>
              </a:spcAft>
              <a:buNone/>
            </a:pPr>
            <a:r>
              <a:t/>
            </a:r>
            <a:endParaRPr b="1" sz="1600">
              <a:solidFill>
                <a:srgbClr val="FFFFFF"/>
              </a:solidFill>
              <a:latin typeface="Cambria"/>
              <a:ea typeface="Cambria"/>
              <a:cs typeface="Cambria"/>
              <a:sym typeface="Cambria"/>
            </a:endParaRPr>
          </a:p>
          <a:p>
            <a:pPr indent="0" lvl="0" marL="0" rtl="0" algn="ctr">
              <a:spcBef>
                <a:spcPts val="0"/>
              </a:spcBef>
              <a:spcAft>
                <a:spcPts val="0"/>
              </a:spcAft>
              <a:buNone/>
            </a:pPr>
            <a:r>
              <a:rPr b="1" lang="en-US" sz="1600">
                <a:solidFill>
                  <a:srgbClr val="FFFFFF"/>
                </a:solidFill>
                <a:latin typeface="Cambria"/>
                <a:ea typeface="Cambria"/>
                <a:cs typeface="Cambria"/>
                <a:sym typeface="Cambria"/>
              </a:rPr>
              <a:t>291.26%</a:t>
            </a:r>
            <a:endParaRPr b="1" sz="1600">
              <a:solidFill>
                <a:srgbClr val="FFFFFF"/>
              </a:solidFill>
              <a:latin typeface="Cambria"/>
              <a:ea typeface="Cambria"/>
              <a:cs typeface="Cambria"/>
              <a:sym typeface="Cambria"/>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16</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28575</xdr:rowOff>
    </xdr:from>
    <xdr:ext cx="4810125" cy="876300"/>
    <xdr:sp>
      <xdr:nvSpPr>
        <xdr:cNvPr id="3" name="Shape 3"/>
        <xdr:cNvSpPr txBox="1"/>
      </xdr:nvSpPr>
      <xdr:spPr>
        <a:xfrm>
          <a:off x="554250" y="820100"/>
          <a:ext cx="4795800" cy="858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u="sng">
              <a:solidFill>
                <a:srgbClr val="CC0000"/>
              </a:solidFill>
              <a:latin typeface="Cambria"/>
              <a:ea typeface="Cambria"/>
              <a:cs typeface="Cambria"/>
              <a:sym typeface="Cambria"/>
            </a:rPr>
            <a:t>Interpretation: </a:t>
          </a:r>
          <a:endParaRPr b="1" sz="1400" u="sng">
            <a:solidFill>
              <a:srgbClr val="CC0000"/>
            </a:solidFill>
            <a:latin typeface="Cambria"/>
            <a:ea typeface="Cambria"/>
            <a:cs typeface="Cambria"/>
            <a:sym typeface="Cambria"/>
          </a:endParaRPr>
        </a:p>
        <a:p>
          <a:pPr indent="0" lvl="0" marL="0" rtl="0" algn="l">
            <a:spcBef>
              <a:spcPts val="0"/>
            </a:spcBef>
            <a:spcAft>
              <a:spcPts val="0"/>
            </a:spcAft>
            <a:buNone/>
          </a:pPr>
          <a:r>
            <a:rPr lang="en-US" sz="1400">
              <a:latin typeface="Cambria"/>
              <a:ea typeface="Cambria"/>
              <a:cs typeface="Cambria"/>
              <a:sym typeface="Cambria"/>
            </a:rPr>
            <a:t>Negative Return: Indicates a decrease in the overall value of the portfolio.</a:t>
          </a:r>
          <a:endParaRPr sz="1400">
            <a:latin typeface="Cambria"/>
            <a:ea typeface="Cambria"/>
            <a:cs typeface="Cambria"/>
            <a:sym typeface="Cambria"/>
          </a:endParaRPr>
        </a:p>
      </xdr:txBody>
    </xdr:sp>
    <xdr:clientData fLocksWithSheet="0"/>
  </xdr:oneCellAnchor>
  <xdr:oneCellAnchor>
    <xdr:from>
      <xdr:col>0</xdr:col>
      <xdr:colOff>0</xdr:colOff>
      <xdr:row>39</xdr:row>
      <xdr:rowOff>209550</xdr:rowOff>
    </xdr:from>
    <xdr:ext cx="6715125" cy="971550"/>
    <xdr:sp>
      <xdr:nvSpPr>
        <xdr:cNvPr id="4" name="Shape 4"/>
        <xdr:cNvSpPr txBox="1"/>
      </xdr:nvSpPr>
      <xdr:spPr>
        <a:xfrm>
          <a:off x="155425" y="809875"/>
          <a:ext cx="6702600" cy="951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u="sng">
              <a:solidFill>
                <a:srgbClr val="CC0000"/>
              </a:solidFill>
              <a:latin typeface="Cambria"/>
              <a:ea typeface="Cambria"/>
              <a:cs typeface="Cambria"/>
              <a:sym typeface="Cambria"/>
            </a:rPr>
            <a:t>Interpretation: </a:t>
          </a:r>
          <a:endParaRPr b="1" sz="1400" u="sng">
            <a:solidFill>
              <a:srgbClr val="CC0000"/>
            </a:solidFill>
            <a:latin typeface="Cambria"/>
            <a:ea typeface="Cambria"/>
            <a:cs typeface="Cambria"/>
            <a:sym typeface="Cambria"/>
          </a:endParaRPr>
        </a:p>
        <a:p>
          <a:pPr indent="0" lvl="0" marL="0" rtl="0" algn="l">
            <a:spcBef>
              <a:spcPts val="0"/>
            </a:spcBef>
            <a:spcAft>
              <a:spcPts val="0"/>
            </a:spcAft>
            <a:buNone/>
          </a:pPr>
          <a:r>
            <a:rPr lang="en-US" sz="1200">
              <a:latin typeface="Cambria"/>
              <a:ea typeface="Cambria"/>
              <a:cs typeface="Cambria"/>
              <a:sym typeface="Cambria"/>
            </a:rPr>
            <a:t>A standard deviation of 184.5% means that the portfolio's returns have historically deviated, on average, by 184.5 percentage points from the mean return. This is a substantial level of variability and implies that the portfolio's performance has experienced significant fluctuations.</a:t>
          </a:r>
          <a:endParaRPr sz="1400">
            <a:latin typeface="Cambria"/>
            <a:ea typeface="Cambria"/>
            <a:cs typeface="Cambria"/>
            <a:sym typeface="Cambria"/>
          </a:endParaRPr>
        </a:p>
      </xdr:txBody>
    </xdr:sp>
    <xdr:clientData fLocksWithSheet="0"/>
  </xdr:oneCellAnchor>
  <xdr:oneCellAnchor>
    <xdr:from>
      <xdr:col>0</xdr:col>
      <xdr:colOff>57150</xdr:colOff>
      <xdr:row>52</xdr:row>
      <xdr:rowOff>95250</xdr:rowOff>
    </xdr:from>
    <xdr:ext cx="6324600" cy="1171575"/>
    <xdr:sp>
      <xdr:nvSpPr>
        <xdr:cNvPr id="5" name="Shape 5"/>
        <xdr:cNvSpPr txBox="1"/>
      </xdr:nvSpPr>
      <xdr:spPr>
        <a:xfrm>
          <a:off x="-59300" y="1055275"/>
          <a:ext cx="6370500" cy="1155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u="sng">
              <a:solidFill>
                <a:srgbClr val="CC0000"/>
              </a:solidFill>
              <a:latin typeface="Cambria"/>
              <a:ea typeface="Cambria"/>
              <a:cs typeface="Cambria"/>
              <a:sym typeface="Cambria"/>
            </a:rPr>
            <a:t>Interpretation: </a:t>
          </a:r>
          <a:endParaRPr b="1" sz="1400" u="sng">
            <a:solidFill>
              <a:srgbClr val="CC0000"/>
            </a:solidFill>
            <a:latin typeface="Cambria"/>
            <a:ea typeface="Cambria"/>
            <a:cs typeface="Cambria"/>
            <a:sym typeface="Cambria"/>
          </a:endParaRPr>
        </a:p>
        <a:p>
          <a:pPr indent="0" lvl="0" marL="0" rtl="0" algn="l">
            <a:spcBef>
              <a:spcPts val="0"/>
            </a:spcBef>
            <a:spcAft>
              <a:spcPts val="0"/>
            </a:spcAft>
            <a:buNone/>
          </a:pPr>
          <a:r>
            <a:rPr lang="en-US" sz="1200">
              <a:latin typeface="Cambria"/>
              <a:ea typeface="Cambria"/>
              <a:cs typeface="Cambria"/>
              <a:sym typeface="Cambria"/>
            </a:rPr>
            <a:t>A negative Sharpe ratio indicates that the portfolio is not generating returns in excess of the risk-free rate. In this case, the negative value suggests that the portfolio's returns are not sufficient to compensate for the risk taken.</a:t>
          </a:r>
          <a:endParaRPr sz="1200">
            <a:latin typeface="Cambria"/>
            <a:ea typeface="Cambria"/>
            <a:cs typeface="Cambria"/>
            <a:sym typeface="Cambria"/>
          </a:endParaRPr>
        </a:p>
      </xdr:txBody>
    </xdr:sp>
    <xdr:clientData fLocksWithSheet="0"/>
  </xdr:oneCellAnchor>
  <xdr:oneCellAnchor>
    <xdr:from>
      <xdr:col>0</xdr:col>
      <xdr:colOff>0</xdr:colOff>
      <xdr:row>60</xdr:row>
      <xdr:rowOff>200025</xdr:rowOff>
    </xdr:from>
    <xdr:ext cx="6010275" cy="1104900"/>
    <xdr:sp>
      <xdr:nvSpPr>
        <xdr:cNvPr id="6" name="Shape 6"/>
        <xdr:cNvSpPr txBox="1"/>
      </xdr:nvSpPr>
      <xdr:spPr>
        <a:xfrm>
          <a:off x="-90000" y="728075"/>
          <a:ext cx="6094500" cy="1083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u="sng">
              <a:solidFill>
                <a:srgbClr val="CC0000"/>
              </a:solidFill>
              <a:latin typeface="Cambria"/>
              <a:ea typeface="Cambria"/>
              <a:cs typeface="Cambria"/>
              <a:sym typeface="Cambria"/>
            </a:rPr>
            <a:t>Interpretation: </a:t>
          </a:r>
          <a:endParaRPr b="1" sz="1400" u="sng">
            <a:solidFill>
              <a:srgbClr val="CC0000"/>
            </a:solidFill>
            <a:latin typeface="Cambria"/>
            <a:ea typeface="Cambria"/>
            <a:cs typeface="Cambria"/>
            <a:sym typeface="Cambria"/>
          </a:endParaRPr>
        </a:p>
        <a:p>
          <a:pPr indent="-304800" lvl="0" marL="457200" rtl="0" algn="l">
            <a:spcBef>
              <a:spcPts val="0"/>
            </a:spcBef>
            <a:spcAft>
              <a:spcPts val="0"/>
            </a:spcAft>
            <a:buSzPts val="1200"/>
            <a:buFont typeface="Cambria"/>
            <a:buChar char="●"/>
          </a:pPr>
          <a:r>
            <a:rPr lang="en-US" sz="1200">
              <a:latin typeface="Cambria"/>
              <a:ea typeface="Cambria"/>
              <a:cs typeface="Cambria"/>
              <a:sym typeface="Cambria"/>
            </a:rPr>
            <a:t>A portfolio with a negative beta is generally considered to be negatively correlated with the overall market.</a:t>
          </a:r>
          <a:endParaRPr sz="1200">
            <a:latin typeface="Cambria"/>
            <a:ea typeface="Cambria"/>
            <a:cs typeface="Cambria"/>
            <a:sym typeface="Cambria"/>
          </a:endParaRPr>
        </a:p>
        <a:p>
          <a:pPr indent="-304800" lvl="0" marL="457200" rtl="0" algn="l">
            <a:spcBef>
              <a:spcPts val="0"/>
            </a:spcBef>
            <a:spcAft>
              <a:spcPts val="0"/>
            </a:spcAft>
            <a:buSzPts val="1200"/>
            <a:buFont typeface="Cambria"/>
            <a:buChar char="●"/>
          </a:pPr>
          <a:r>
            <a:rPr lang="en-US" sz="1200">
              <a:latin typeface="Cambria"/>
              <a:ea typeface="Cambria"/>
              <a:cs typeface="Cambria"/>
              <a:sym typeface="Cambria"/>
            </a:rPr>
            <a:t>This negative correlation can be beneficial for diversification purposes, as it means the portfolio may act as a hedge against market downturns.</a:t>
          </a:r>
          <a:endParaRPr sz="1200">
            <a:latin typeface="Cambria"/>
            <a:ea typeface="Cambria"/>
            <a:cs typeface="Cambria"/>
            <a:sym typeface="Cambria"/>
          </a:endParaRPr>
        </a:p>
      </xdr:txBody>
    </xdr:sp>
    <xdr:clientData fLocksWithSheet="0"/>
  </xdr:oneCellAnchor>
  <xdr:oneCellAnchor>
    <xdr:from>
      <xdr:col>0</xdr:col>
      <xdr:colOff>66675</xdr:colOff>
      <xdr:row>84</xdr:row>
      <xdr:rowOff>171450</xdr:rowOff>
    </xdr:from>
    <xdr:ext cx="6000750" cy="1171575"/>
    <xdr:sp>
      <xdr:nvSpPr>
        <xdr:cNvPr id="7" name="Shape 7"/>
        <xdr:cNvSpPr txBox="1"/>
      </xdr:nvSpPr>
      <xdr:spPr>
        <a:xfrm>
          <a:off x="-89975" y="953050"/>
          <a:ext cx="6084300" cy="1155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u="sng">
              <a:solidFill>
                <a:srgbClr val="CC0000"/>
              </a:solidFill>
              <a:latin typeface="Cambria"/>
              <a:ea typeface="Cambria"/>
              <a:cs typeface="Cambria"/>
              <a:sym typeface="Cambria"/>
            </a:rPr>
            <a:t>Interpretation: </a:t>
          </a:r>
          <a:endParaRPr b="1" sz="1400" u="sng">
            <a:solidFill>
              <a:srgbClr val="CC0000"/>
            </a:solidFill>
            <a:latin typeface="Cambria"/>
            <a:ea typeface="Cambria"/>
            <a:cs typeface="Cambria"/>
            <a:sym typeface="Cambria"/>
          </a:endParaRPr>
        </a:p>
        <a:p>
          <a:pPr indent="0" lvl="0" marL="0" rtl="0" algn="l">
            <a:spcBef>
              <a:spcPts val="0"/>
            </a:spcBef>
            <a:spcAft>
              <a:spcPts val="0"/>
            </a:spcAft>
            <a:buNone/>
          </a:pPr>
          <a:r>
            <a:rPr lang="en-US" sz="1200">
              <a:latin typeface="Cambria"/>
              <a:ea typeface="Cambria"/>
              <a:cs typeface="Cambria"/>
              <a:sym typeface="Cambria"/>
            </a:rPr>
            <a:t>A portfolio turnover of 291% suggests a very high level of trading activity within the portfolio over the specified time period which justifies the transaction costs incurred. </a:t>
          </a:r>
          <a:endParaRPr sz="1400">
            <a:latin typeface="Cambria"/>
            <a:ea typeface="Cambria"/>
            <a:cs typeface="Cambria"/>
            <a:sym typeface="Cambria"/>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vesting.com/equities/mpbs" TargetMode="External"/><Relationship Id="rId2" Type="http://schemas.openxmlformats.org/officeDocument/2006/relationships/hyperlink" Target="https://www.investing.com/equities/sotumag" TargetMode="External"/><Relationship Id="rId3" Type="http://schemas.openxmlformats.org/officeDocument/2006/relationships/hyperlink" Target="https://www.investing.com/equities/atelier-meuble-interieurs" TargetMode="External"/><Relationship Id="rId4" Type="http://schemas.openxmlformats.org/officeDocument/2006/relationships/hyperlink" Target="https://www.investing.com/equities/soc.-tun.-profiles-aluminium" TargetMode="External"/><Relationship Id="rId10" Type="http://schemas.openxmlformats.org/officeDocument/2006/relationships/drawing" Target="../drawings/drawing3.xml"/><Relationship Id="rId9" Type="http://schemas.openxmlformats.org/officeDocument/2006/relationships/hyperlink" Target="https://fr.investing.com/equities/ennakl-automobiles" TargetMode="External"/><Relationship Id="rId5" Type="http://schemas.openxmlformats.org/officeDocument/2006/relationships/hyperlink" Target="https://www.investing.com/equities/carthage-cement" TargetMode="External"/><Relationship Id="rId6" Type="http://schemas.openxmlformats.org/officeDocument/2006/relationships/hyperlink" Target="https://fr.investing.com/equities/one-tech-ho" TargetMode="External"/><Relationship Id="rId7" Type="http://schemas.openxmlformats.org/officeDocument/2006/relationships/hyperlink" Target="https://fr.investing.com/equities/attijari-leasing" TargetMode="External"/><Relationship Id="rId8" Type="http://schemas.openxmlformats.org/officeDocument/2006/relationships/hyperlink" Target="https://fr.investing.com/equities/banque-de-lhabita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lboursa.com/marches/cotation_PX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25"/>
    <col customWidth="1" min="7" max="7" width="100.0"/>
  </cols>
  <sheetData>
    <row r="1">
      <c r="A1" s="1" t="s">
        <v>0</v>
      </c>
    </row>
    <row r="2">
      <c r="A2" s="2"/>
      <c r="B2" s="3"/>
      <c r="C2" s="4"/>
      <c r="D2" s="4"/>
      <c r="E2" s="4"/>
      <c r="F2" s="4"/>
    </row>
    <row r="3">
      <c r="A3" s="5" t="s">
        <v>1</v>
      </c>
      <c r="B3" s="6" t="s">
        <v>2</v>
      </c>
      <c r="C3" s="4"/>
      <c r="D3" s="4"/>
      <c r="E3" s="4"/>
      <c r="F3" s="4"/>
    </row>
    <row r="4">
      <c r="A4" s="4"/>
      <c r="B4" s="4"/>
      <c r="C4" s="4"/>
      <c r="D4" s="4"/>
      <c r="E4" s="4"/>
      <c r="F4" s="4"/>
    </row>
    <row r="5">
      <c r="A5" s="7"/>
      <c r="B5" s="8" t="s">
        <v>3</v>
      </c>
      <c r="C5" s="9" t="s">
        <v>4</v>
      </c>
      <c r="D5" s="9" t="s">
        <v>5</v>
      </c>
      <c r="E5" s="8" t="s">
        <v>6</v>
      </c>
      <c r="F5" s="8" t="s">
        <v>7</v>
      </c>
      <c r="G5" s="10" t="s">
        <v>8</v>
      </c>
    </row>
    <row r="6">
      <c r="A6" s="8" t="s">
        <v>9</v>
      </c>
      <c r="B6" s="7" t="s">
        <v>10</v>
      </c>
      <c r="C6" s="7">
        <v>6.0</v>
      </c>
      <c r="D6" s="7">
        <v>4.95</v>
      </c>
      <c r="E6" s="4">
        <f t="shared" ref="E6:E59" si="1">C6*D6</f>
        <v>29.7</v>
      </c>
      <c r="F6" s="11">
        <v>45271.0</v>
      </c>
      <c r="G6" s="12" t="s">
        <v>11</v>
      </c>
    </row>
    <row r="7">
      <c r="A7" s="8" t="s">
        <v>12</v>
      </c>
      <c r="B7" s="7" t="s">
        <v>10</v>
      </c>
      <c r="C7" s="7">
        <v>9.0</v>
      </c>
      <c r="D7" s="7">
        <v>4.2</v>
      </c>
      <c r="E7" s="4">
        <f t="shared" si="1"/>
        <v>37.8</v>
      </c>
      <c r="F7" s="11">
        <v>45271.0</v>
      </c>
      <c r="G7" s="13"/>
    </row>
    <row r="8">
      <c r="A8" s="8" t="s">
        <v>13</v>
      </c>
      <c r="B8" s="14" t="s">
        <v>10</v>
      </c>
      <c r="C8" s="14">
        <v>10.0</v>
      </c>
      <c r="D8" s="14">
        <v>4.89</v>
      </c>
      <c r="E8" s="15">
        <f t="shared" si="1"/>
        <v>48.9</v>
      </c>
      <c r="F8" s="16">
        <v>45271.0</v>
      </c>
      <c r="G8" s="17"/>
    </row>
    <row r="9">
      <c r="A9" s="8" t="s">
        <v>14</v>
      </c>
      <c r="B9" s="7" t="s">
        <v>10</v>
      </c>
      <c r="C9" s="7">
        <v>2.0</v>
      </c>
      <c r="D9" s="7">
        <v>4.99</v>
      </c>
      <c r="E9" s="4">
        <f t="shared" si="1"/>
        <v>9.98</v>
      </c>
      <c r="F9" s="11">
        <v>45272.0</v>
      </c>
      <c r="G9" s="18" t="s">
        <v>15</v>
      </c>
    </row>
    <row r="10">
      <c r="A10" s="8" t="s">
        <v>16</v>
      </c>
      <c r="B10" s="7" t="s">
        <v>10</v>
      </c>
      <c r="C10" s="7">
        <v>20.0</v>
      </c>
      <c r="D10" s="7">
        <v>1.96</v>
      </c>
      <c r="E10" s="4">
        <f t="shared" si="1"/>
        <v>39.2</v>
      </c>
      <c r="F10" s="11">
        <v>45272.0</v>
      </c>
      <c r="G10" s="13"/>
    </row>
    <row r="11">
      <c r="A11" s="8" t="s">
        <v>9</v>
      </c>
      <c r="B11" s="7" t="s">
        <v>17</v>
      </c>
      <c r="C11" s="7">
        <v>6.0</v>
      </c>
      <c r="D11" s="7">
        <v>4.95</v>
      </c>
      <c r="E11" s="4">
        <f t="shared" si="1"/>
        <v>29.7</v>
      </c>
      <c r="F11" s="11">
        <v>45272.0</v>
      </c>
      <c r="G11" s="13"/>
    </row>
    <row r="12">
      <c r="A12" s="8" t="s">
        <v>12</v>
      </c>
      <c r="B12" s="7" t="s">
        <v>17</v>
      </c>
      <c r="C12" s="7">
        <v>9.0</v>
      </c>
      <c r="D12" s="7">
        <v>4.4</v>
      </c>
      <c r="E12" s="4">
        <f t="shared" si="1"/>
        <v>39.6</v>
      </c>
      <c r="F12" s="11">
        <v>45272.0</v>
      </c>
      <c r="G12" s="13"/>
    </row>
    <row r="13">
      <c r="A13" s="8" t="s">
        <v>13</v>
      </c>
      <c r="B13" s="14" t="s">
        <v>17</v>
      </c>
      <c r="C13" s="14">
        <v>10.0</v>
      </c>
      <c r="D13" s="14">
        <v>4.84</v>
      </c>
      <c r="E13" s="15">
        <f t="shared" si="1"/>
        <v>48.4</v>
      </c>
      <c r="F13" s="16">
        <v>45272.0</v>
      </c>
      <c r="G13" s="17"/>
    </row>
    <row r="14">
      <c r="A14" s="8" t="s">
        <v>14</v>
      </c>
      <c r="B14" s="7" t="s">
        <v>17</v>
      </c>
      <c r="C14" s="7">
        <v>2.0</v>
      </c>
      <c r="D14" s="7">
        <v>4.95</v>
      </c>
      <c r="E14" s="4">
        <f t="shared" si="1"/>
        <v>9.9</v>
      </c>
      <c r="F14" s="11">
        <v>45273.0</v>
      </c>
      <c r="G14" s="18" t="s">
        <v>18</v>
      </c>
    </row>
    <row r="15">
      <c r="A15" s="8" t="s">
        <v>16</v>
      </c>
      <c r="B15" s="7" t="s">
        <v>17</v>
      </c>
      <c r="C15" s="7">
        <v>20.0</v>
      </c>
      <c r="D15" s="7">
        <v>1.93</v>
      </c>
      <c r="E15" s="4">
        <f t="shared" si="1"/>
        <v>38.6</v>
      </c>
      <c r="F15" s="11">
        <v>45273.0</v>
      </c>
      <c r="G15" s="13"/>
    </row>
    <row r="16">
      <c r="A16" s="8" t="s">
        <v>9</v>
      </c>
      <c r="B16" s="7" t="s">
        <v>17</v>
      </c>
      <c r="C16" s="7">
        <v>6.0</v>
      </c>
      <c r="D16" s="7">
        <v>4.96</v>
      </c>
      <c r="E16" s="4">
        <f t="shared" si="1"/>
        <v>29.76</v>
      </c>
      <c r="F16" s="11">
        <v>45273.0</v>
      </c>
      <c r="G16" s="13"/>
    </row>
    <row r="17">
      <c r="A17" s="8" t="s">
        <v>12</v>
      </c>
      <c r="B17" s="7" t="s">
        <v>17</v>
      </c>
      <c r="C17" s="7">
        <v>9.0</v>
      </c>
      <c r="D17" s="7">
        <v>4.45</v>
      </c>
      <c r="E17" s="4">
        <f t="shared" si="1"/>
        <v>40.05</v>
      </c>
      <c r="F17" s="11">
        <v>45273.0</v>
      </c>
      <c r="G17" s="13"/>
    </row>
    <row r="18">
      <c r="A18" s="8" t="s">
        <v>13</v>
      </c>
      <c r="B18" s="14" t="s">
        <v>17</v>
      </c>
      <c r="C18" s="14">
        <v>10.0</v>
      </c>
      <c r="D18" s="14">
        <v>4.85</v>
      </c>
      <c r="E18" s="15">
        <f t="shared" si="1"/>
        <v>48.5</v>
      </c>
      <c r="F18" s="19">
        <v>45273.0</v>
      </c>
      <c r="G18" s="17"/>
    </row>
    <row r="19">
      <c r="A19" s="8" t="s">
        <v>14</v>
      </c>
      <c r="B19" s="7" t="s">
        <v>17</v>
      </c>
      <c r="C19" s="7">
        <v>2.0</v>
      </c>
      <c r="D19" s="7">
        <v>4.98</v>
      </c>
      <c r="E19" s="4">
        <f t="shared" si="1"/>
        <v>9.96</v>
      </c>
      <c r="F19" s="20">
        <v>45274.0</v>
      </c>
      <c r="G19" s="18" t="s">
        <v>19</v>
      </c>
    </row>
    <row r="20">
      <c r="A20" s="8" t="s">
        <v>16</v>
      </c>
      <c r="B20" s="7" t="s">
        <v>17</v>
      </c>
      <c r="C20" s="7">
        <v>20.0</v>
      </c>
      <c r="D20" s="7">
        <v>1.92</v>
      </c>
      <c r="E20" s="4">
        <f t="shared" si="1"/>
        <v>38.4</v>
      </c>
      <c r="F20" s="20">
        <v>45274.0</v>
      </c>
      <c r="G20" s="13"/>
    </row>
    <row r="21">
      <c r="A21" s="8" t="s">
        <v>9</v>
      </c>
      <c r="B21" s="7" t="s">
        <v>17</v>
      </c>
      <c r="C21" s="7">
        <v>6.0</v>
      </c>
      <c r="D21" s="7">
        <v>4.9</v>
      </c>
      <c r="E21" s="4">
        <f t="shared" si="1"/>
        <v>29.4</v>
      </c>
      <c r="F21" s="20">
        <v>45274.0</v>
      </c>
      <c r="G21" s="13"/>
    </row>
    <row r="22">
      <c r="A22" s="8" t="s">
        <v>12</v>
      </c>
      <c r="B22" s="7" t="s">
        <v>17</v>
      </c>
      <c r="C22" s="7">
        <v>9.0</v>
      </c>
      <c r="D22" s="7">
        <v>4.46</v>
      </c>
      <c r="E22" s="4">
        <f t="shared" si="1"/>
        <v>40.14</v>
      </c>
      <c r="F22" s="20">
        <v>45274.0</v>
      </c>
      <c r="G22" s="13"/>
    </row>
    <row r="23">
      <c r="A23" s="8" t="s">
        <v>13</v>
      </c>
      <c r="B23" s="14" t="s">
        <v>17</v>
      </c>
      <c r="C23" s="14">
        <v>10.0</v>
      </c>
      <c r="D23" s="14">
        <v>4.85</v>
      </c>
      <c r="E23" s="15">
        <f t="shared" si="1"/>
        <v>48.5</v>
      </c>
      <c r="F23" s="19">
        <v>45274.0</v>
      </c>
      <c r="G23" s="17"/>
    </row>
    <row r="24">
      <c r="A24" s="8" t="s">
        <v>14</v>
      </c>
      <c r="B24" s="7" t="s">
        <v>17</v>
      </c>
      <c r="C24" s="7">
        <v>2.0</v>
      </c>
      <c r="D24" s="7">
        <v>4.99</v>
      </c>
      <c r="E24" s="4">
        <f t="shared" si="1"/>
        <v>9.98</v>
      </c>
      <c r="F24" s="20">
        <v>45275.0</v>
      </c>
      <c r="G24" s="18" t="s">
        <v>20</v>
      </c>
    </row>
    <row r="25">
      <c r="A25" s="8" t="s">
        <v>16</v>
      </c>
      <c r="B25" s="7" t="s">
        <v>17</v>
      </c>
      <c r="C25" s="7">
        <v>20.0</v>
      </c>
      <c r="D25" s="7">
        <v>1.92</v>
      </c>
      <c r="E25" s="4">
        <f t="shared" si="1"/>
        <v>38.4</v>
      </c>
      <c r="F25" s="20">
        <v>45275.0</v>
      </c>
      <c r="G25" s="13"/>
    </row>
    <row r="26">
      <c r="A26" s="8" t="s">
        <v>9</v>
      </c>
      <c r="B26" s="7" t="s">
        <v>17</v>
      </c>
      <c r="C26" s="7">
        <v>6.0</v>
      </c>
      <c r="D26" s="7">
        <v>4.9</v>
      </c>
      <c r="E26" s="4">
        <f t="shared" si="1"/>
        <v>29.4</v>
      </c>
      <c r="F26" s="20">
        <v>45275.0</v>
      </c>
      <c r="G26" s="13"/>
    </row>
    <row r="27">
      <c r="A27" s="8" t="s">
        <v>12</v>
      </c>
      <c r="B27" s="7" t="s">
        <v>17</v>
      </c>
      <c r="C27" s="7">
        <v>9.0</v>
      </c>
      <c r="D27" s="7">
        <v>4.46</v>
      </c>
      <c r="E27" s="4">
        <f t="shared" si="1"/>
        <v>40.14</v>
      </c>
      <c r="F27" s="20">
        <v>45275.0</v>
      </c>
      <c r="G27" s="13"/>
    </row>
    <row r="28">
      <c r="A28" s="8" t="s">
        <v>13</v>
      </c>
      <c r="B28" s="14" t="s">
        <v>17</v>
      </c>
      <c r="C28" s="14">
        <v>10.0</v>
      </c>
      <c r="D28" s="14">
        <v>4.86</v>
      </c>
      <c r="E28" s="15">
        <f t="shared" si="1"/>
        <v>48.6</v>
      </c>
      <c r="F28" s="19">
        <v>45275.0</v>
      </c>
      <c r="G28" s="17"/>
    </row>
    <row r="29">
      <c r="A29" s="8" t="s">
        <v>14</v>
      </c>
      <c r="B29" s="7" t="s">
        <v>17</v>
      </c>
      <c r="C29" s="7">
        <v>2.0</v>
      </c>
      <c r="D29" s="7">
        <v>4.92</v>
      </c>
      <c r="E29" s="4">
        <f t="shared" si="1"/>
        <v>9.84</v>
      </c>
      <c r="F29" s="11">
        <v>45278.0</v>
      </c>
      <c r="G29" s="18" t="s">
        <v>21</v>
      </c>
    </row>
    <row r="30">
      <c r="A30" s="8" t="s">
        <v>16</v>
      </c>
      <c r="B30" s="7" t="s">
        <v>17</v>
      </c>
      <c r="C30" s="7">
        <v>20.0</v>
      </c>
      <c r="D30" s="7">
        <v>1.89</v>
      </c>
      <c r="E30" s="4">
        <f t="shared" si="1"/>
        <v>37.8</v>
      </c>
      <c r="F30" s="11">
        <v>45278.0</v>
      </c>
      <c r="G30" s="13"/>
    </row>
    <row r="31">
      <c r="A31" s="8" t="s">
        <v>9</v>
      </c>
      <c r="B31" s="7" t="s">
        <v>17</v>
      </c>
      <c r="C31" s="7">
        <v>6.0</v>
      </c>
      <c r="D31" s="7">
        <v>4.95</v>
      </c>
      <c r="E31" s="4">
        <f t="shared" si="1"/>
        <v>29.7</v>
      </c>
      <c r="F31" s="21">
        <v>45278.0</v>
      </c>
      <c r="G31" s="13"/>
    </row>
    <row r="32">
      <c r="A32" s="8" t="s">
        <v>12</v>
      </c>
      <c r="B32" s="7" t="s">
        <v>17</v>
      </c>
      <c r="C32" s="7">
        <v>9.0</v>
      </c>
      <c r="D32" s="7">
        <v>4.4</v>
      </c>
      <c r="E32" s="4">
        <f t="shared" si="1"/>
        <v>39.6</v>
      </c>
      <c r="F32" s="11">
        <v>45278.0</v>
      </c>
      <c r="G32" s="13"/>
    </row>
    <row r="33">
      <c r="A33" s="8" t="s">
        <v>13</v>
      </c>
      <c r="B33" s="14" t="s">
        <v>17</v>
      </c>
      <c r="C33" s="14">
        <v>10.0</v>
      </c>
      <c r="D33" s="14">
        <v>4.86</v>
      </c>
      <c r="E33" s="15">
        <f t="shared" si="1"/>
        <v>48.6</v>
      </c>
      <c r="F33" s="16">
        <v>45278.0</v>
      </c>
      <c r="G33" s="17"/>
    </row>
    <row r="34">
      <c r="A34" s="8" t="s">
        <v>14</v>
      </c>
      <c r="B34" s="7" t="s">
        <v>17</v>
      </c>
      <c r="C34" s="7">
        <v>2.0</v>
      </c>
      <c r="D34" s="7">
        <v>4.98</v>
      </c>
      <c r="E34" s="4">
        <f t="shared" si="1"/>
        <v>9.96</v>
      </c>
      <c r="F34" s="11">
        <v>45279.0</v>
      </c>
      <c r="G34" s="18" t="s">
        <v>22</v>
      </c>
    </row>
    <row r="35">
      <c r="A35" s="8" t="s">
        <v>16</v>
      </c>
      <c r="B35" s="7" t="s">
        <v>17</v>
      </c>
      <c r="C35" s="7">
        <v>20.0</v>
      </c>
      <c r="D35" s="7">
        <v>1.88</v>
      </c>
      <c r="E35" s="4">
        <f t="shared" si="1"/>
        <v>37.6</v>
      </c>
      <c r="F35" s="21">
        <v>45279.0</v>
      </c>
      <c r="G35" s="13"/>
    </row>
    <row r="36">
      <c r="A36" s="8" t="s">
        <v>9</v>
      </c>
      <c r="B36" s="7" t="s">
        <v>17</v>
      </c>
      <c r="C36" s="7">
        <v>6.0</v>
      </c>
      <c r="D36" s="7">
        <v>4.9</v>
      </c>
      <c r="E36" s="4">
        <f t="shared" si="1"/>
        <v>29.4</v>
      </c>
      <c r="F36" s="21">
        <v>45279.0</v>
      </c>
      <c r="G36" s="13"/>
    </row>
    <row r="37">
      <c r="A37" s="8" t="s">
        <v>12</v>
      </c>
      <c r="B37" s="7" t="s">
        <v>17</v>
      </c>
      <c r="C37" s="7">
        <v>9.0</v>
      </c>
      <c r="D37" s="7">
        <v>4.4</v>
      </c>
      <c r="E37" s="4">
        <f t="shared" si="1"/>
        <v>39.6</v>
      </c>
      <c r="F37" s="21">
        <v>45279.0</v>
      </c>
      <c r="G37" s="13"/>
    </row>
    <row r="38">
      <c r="A38" s="8" t="s">
        <v>13</v>
      </c>
      <c r="B38" s="14" t="s">
        <v>17</v>
      </c>
      <c r="C38" s="14">
        <v>10.0</v>
      </c>
      <c r="D38" s="14">
        <v>4.86</v>
      </c>
      <c r="E38" s="15">
        <f t="shared" si="1"/>
        <v>48.6</v>
      </c>
      <c r="F38" s="22">
        <v>45279.0</v>
      </c>
      <c r="G38" s="17"/>
    </row>
    <row r="39">
      <c r="A39" s="8" t="s">
        <v>14</v>
      </c>
      <c r="B39" s="7" t="s">
        <v>17</v>
      </c>
      <c r="C39" s="7">
        <v>2.0</v>
      </c>
      <c r="D39" s="7">
        <v>4.98</v>
      </c>
      <c r="E39" s="4">
        <f t="shared" si="1"/>
        <v>9.96</v>
      </c>
      <c r="F39" s="21">
        <v>45280.0</v>
      </c>
      <c r="G39" s="18" t="s">
        <v>23</v>
      </c>
    </row>
    <row r="40">
      <c r="A40" s="8" t="s">
        <v>16</v>
      </c>
      <c r="B40" s="7" t="s">
        <v>24</v>
      </c>
      <c r="C40" s="7">
        <v>20.0</v>
      </c>
      <c r="D40" s="7">
        <v>1.88</v>
      </c>
      <c r="E40" s="4">
        <f t="shared" si="1"/>
        <v>37.6</v>
      </c>
      <c r="F40" s="21">
        <v>45280.0</v>
      </c>
      <c r="G40" s="13"/>
    </row>
    <row r="41">
      <c r="A41" s="8" t="s">
        <v>9</v>
      </c>
      <c r="B41" s="7" t="s">
        <v>24</v>
      </c>
      <c r="C41" s="7">
        <v>6.0</v>
      </c>
      <c r="D41" s="7">
        <v>5.19</v>
      </c>
      <c r="E41" s="4">
        <f t="shared" si="1"/>
        <v>31.14</v>
      </c>
      <c r="F41" s="21">
        <v>45280.0</v>
      </c>
      <c r="G41" s="13"/>
    </row>
    <row r="42">
      <c r="A42" s="8" t="s">
        <v>12</v>
      </c>
      <c r="B42" s="7" t="s">
        <v>17</v>
      </c>
      <c r="C42" s="7">
        <v>9.0</v>
      </c>
      <c r="D42" s="7">
        <v>4.4</v>
      </c>
      <c r="E42" s="4">
        <f t="shared" si="1"/>
        <v>39.6</v>
      </c>
      <c r="F42" s="21">
        <v>45280.0</v>
      </c>
      <c r="G42" s="13"/>
    </row>
    <row r="43">
      <c r="A43" s="8" t="s">
        <v>13</v>
      </c>
      <c r="B43" s="7" t="s">
        <v>17</v>
      </c>
      <c r="C43" s="7">
        <v>10.0</v>
      </c>
      <c r="D43" s="7">
        <v>4.86</v>
      </c>
      <c r="E43" s="4">
        <f t="shared" si="1"/>
        <v>48.6</v>
      </c>
      <c r="F43" s="21">
        <v>45280.0</v>
      </c>
      <c r="G43" s="13"/>
    </row>
    <row r="44">
      <c r="A44" s="23" t="s">
        <v>25</v>
      </c>
      <c r="B44" s="14" t="s">
        <v>10</v>
      </c>
      <c r="C44" s="14">
        <v>3.0</v>
      </c>
      <c r="D44" s="14">
        <v>8.49</v>
      </c>
      <c r="E44" s="15">
        <f t="shared" si="1"/>
        <v>25.47</v>
      </c>
      <c r="F44" s="22">
        <v>45280.0</v>
      </c>
      <c r="G44" s="17"/>
    </row>
    <row r="45">
      <c r="A45" s="8" t="s">
        <v>14</v>
      </c>
      <c r="B45" s="7" t="s">
        <v>24</v>
      </c>
      <c r="C45" s="7">
        <v>2.0</v>
      </c>
      <c r="D45" s="7">
        <v>4.98</v>
      </c>
      <c r="E45" s="4">
        <f t="shared" si="1"/>
        <v>9.96</v>
      </c>
      <c r="F45" s="21">
        <v>45281.0</v>
      </c>
      <c r="G45" s="18" t="s">
        <v>26</v>
      </c>
    </row>
    <row r="46">
      <c r="A46" s="8" t="s">
        <v>12</v>
      </c>
      <c r="B46" s="7" t="s">
        <v>24</v>
      </c>
      <c r="C46" s="7">
        <v>9.0</v>
      </c>
      <c r="D46" s="7">
        <v>4.4</v>
      </c>
      <c r="E46" s="4">
        <f t="shared" si="1"/>
        <v>39.6</v>
      </c>
      <c r="F46" s="21">
        <v>45281.0</v>
      </c>
      <c r="G46" s="13"/>
    </row>
    <row r="47">
      <c r="A47" s="8" t="s">
        <v>13</v>
      </c>
      <c r="B47" s="7" t="s">
        <v>17</v>
      </c>
      <c r="C47" s="7">
        <v>10.0</v>
      </c>
      <c r="D47" s="7">
        <v>4.86</v>
      </c>
      <c r="E47" s="4">
        <f t="shared" si="1"/>
        <v>48.6</v>
      </c>
      <c r="F47" s="21">
        <v>45281.0</v>
      </c>
      <c r="G47" s="13"/>
    </row>
    <row r="48">
      <c r="A48" s="23" t="s">
        <v>25</v>
      </c>
      <c r="B48" s="14" t="s">
        <v>17</v>
      </c>
      <c r="C48" s="14">
        <v>3.0</v>
      </c>
      <c r="D48" s="14">
        <v>8.41</v>
      </c>
      <c r="E48" s="15">
        <f t="shared" si="1"/>
        <v>25.23</v>
      </c>
      <c r="F48" s="19">
        <v>45281.0</v>
      </c>
      <c r="G48" s="17"/>
    </row>
    <row r="49">
      <c r="A49" s="8" t="s">
        <v>27</v>
      </c>
      <c r="B49" s="7" t="s">
        <v>24</v>
      </c>
      <c r="C49" s="7">
        <v>10.0</v>
      </c>
      <c r="D49" s="7">
        <v>4.86</v>
      </c>
      <c r="E49" s="4">
        <f t="shared" si="1"/>
        <v>48.6</v>
      </c>
      <c r="F49" s="21">
        <v>45282.0</v>
      </c>
      <c r="G49" s="18" t="s">
        <v>28</v>
      </c>
    </row>
    <row r="50">
      <c r="A50" s="8" t="s">
        <v>25</v>
      </c>
      <c r="B50" s="7" t="s">
        <v>24</v>
      </c>
      <c r="C50" s="7">
        <v>3.0</v>
      </c>
      <c r="D50" s="7">
        <v>8.55</v>
      </c>
      <c r="E50" s="4">
        <f t="shared" si="1"/>
        <v>25.65</v>
      </c>
      <c r="F50" s="21">
        <v>45282.0</v>
      </c>
      <c r="G50" s="13"/>
    </row>
    <row r="51">
      <c r="A51" s="8" t="s">
        <v>29</v>
      </c>
      <c r="B51" s="7" t="s">
        <v>10</v>
      </c>
      <c r="C51" s="7">
        <v>5.0</v>
      </c>
      <c r="D51" s="7">
        <v>16.7</v>
      </c>
      <c r="E51" s="4">
        <f t="shared" si="1"/>
        <v>83.5</v>
      </c>
      <c r="F51" s="21">
        <v>45282.0</v>
      </c>
      <c r="G51" s="13"/>
    </row>
    <row r="52">
      <c r="A52" s="8" t="s">
        <v>30</v>
      </c>
      <c r="B52" s="7" t="s">
        <v>10</v>
      </c>
      <c r="C52" s="7">
        <v>6.0</v>
      </c>
      <c r="D52" s="7">
        <v>11.8</v>
      </c>
      <c r="E52" s="4">
        <f t="shared" si="1"/>
        <v>70.8</v>
      </c>
      <c r="F52" s="21">
        <v>45282.0</v>
      </c>
      <c r="G52" s="13"/>
    </row>
    <row r="53">
      <c r="A53" s="8" t="s">
        <v>31</v>
      </c>
      <c r="B53" s="7" t="s">
        <v>10</v>
      </c>
      <c r="C53" s="7">
        <v>3.0</v>
      </c>
      <c r="D53" s="7">
        <v>12.0</v>
      </c>
      <c r="E53" s="4">
        <f t="shared" si="1"/>
        <v>36</v>
      </c>
      <c r="F53" s="21">
        <v>45282.0</v>
      </c>
      <c r="G53" s="17"/>
    </row>
    <row r="54">
      <c r="A54" s="24" t="s">
        <v>29</v>
      </c>
      <c r="B54" s="25" t="s">
        <v>17</v>
      </c>
      <c r="C54" s="25">
        <v>5.0</v>
      </c>
      <c r="D54" s="25">
        <v>16.69</v>
      </c>
      <c r="E54" s="26">
        <f t="shared" si="1"/>
        <v>83.45</v>
      </c>
      <c r="F54" s="27">
        <v>45285.0</v>
      </c>
      <c r="G54" s="18" t="s">
        <v>32</v>
      </c>
    </row>
    <row r="55">
      <c r="A55" s="8" t="s">
        <v>30</v>
      </c>
      <c r="B55" s="7" t="s">
        <v>17</v>
      </c>
      <c r="C55" s="7">
        <v>6.0</v>
      </c>
      <c r="D55" s="7">
        <v>11.94</v>
      </c>
      <c r="E55" s="4">
        <f t="shared" si="1"/>
        <v>71.64</v>
      </c>
      <c r="F55" s="21">
        <v>45285.0</v>
      </c>
      <c r="G55" s="13"/>
    </row>
    <row r="56">
      <c r="A56" s="8" t="s">
        <v>31</v>
      </c>
      <c r="B56" s="7" t="s">
        <v>17</v>
      </c>
      <c r="C56" s="7">
        <v>3.0</v>
      </c>
      <c r="D56" s="7">
        <v>12.0</v>
      </c>
      <c r="E56" s="4">
        <f t="shared" si="1"/>
        <v>36</v>
      </c>
      <c r="F56" s="21">
        <v>45285.0</v>
      </c>
      <c r="G56" s="17"/>
    </row>
    <row r="57">
      <c r="A57" s="24" t="s">
        <v>29</v>
      </c>
      <c r="B57" s="25" t="s">
        <v>17</v>
      </c>
      <c r="C57" s="25">
        <v>5.0</v>
      </c>
      <c r="D57" s="25">
        <v>17.38</v>
      </c>
      <c r="E57" s="26">
        <f t="shared" si="1"/>
        <v>86.9</v>
      </c>
      <c r="F57" s="27">
        <v>45286.0</v>
      </c>
      <c r="G57" s="18" t="s">
        <v>33</v>
      </c>
    </row>
    <row r="58">
      <c r="A58" s="8" t="s">
        <v>30</v>
      </c>
      <c r="B58" s="7" t="s">
        <v>17</v>
      </c>
      <c r="C58" s="7">
        <v>6.0</v>
      </c>
      <c r="D58" s="7">
        <v>11.94</v>
      </c>
      <c r="E58" s="4">
        <f t="shared" si="1"/>
        <v>71.64</v>
      </c>
      <c r="F58" s="21">
        <v>45286.0</v>
      </c>
      <c r="G58" s="13"/>
    </row>
    <row r="59" ht="19.5" customHeight="1">
      <c r="A59" s="8" t="s">
        <v>31</v>
      </c>
      <c r="B59" s="7" t="s">
        <v>17</v>
      </c>
      <c r="C59" s="7">
        <v>3.0</v>
      </c>
      <c r="D59" s="7">
        <v>12.0</v>
      </c>
      <c r="E59" s="4">
        <f t="shared" si="1"/>
        <v>36</v>
      </c>
      <c r="F59" s="21">
        <v>45286.0</v>
      </c>
      <c r="G59" s="13"/>
    </row>
  </sheetData>
  <mergeCells count="13">
    <mergeCell ref="G34:G38"/>
    <mergeCell ref="G39:G44"/>
    <mergeCell ref="G45:G48"/>
    <mergeCell ref="G49:G53"/>
    <mergeCell ref="G54:G56"/>
    <mergeCell ref="G57:G59"/>
    <mergeCell ref="A1:G1"/>
    <mergeCell ref="G6:G8"/>
    <mergeCell ref="G9:G13"/>
    <mergeCell ref="G14:G18"/>
    <mergeCell ref="G19:G23"/>
    <mergeCell ref="G24:G28"/>
    <mergeCell ref="G29:G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0.13"/>
  </cols>
  <sheetData>
    <row r="1">
      <c r="C1" s="180"/>
      <c r="D1" s="180"/>
      <c r="E1" s="181"/>
      <c r="F1" s="181"/>
      <c r="G1" s="181"/>
      <c r="H1" s="181"/>
      <c r="K1" s="182"/>
      <c r="L1" s="182"/>
      <c r="M1" s="182"/>
      <c r="N1" s="182"/>
    </row>
    <row r="2">
      <c r="C2" s="180"/>
      <c r="D2" s="180"/>
      <c r="E2" s="183" t="s">
        <v>124</v>
      </c>
      <c r="F2" s="184"/>
      <c r="G2" s="184"/>
      <c r="H2" s="185"/>
      <c r="K2" s="182"/>
      <c r="L2" s="182"/>
      <c r="M2" s="182"/>
      <c r="N2" s="182"/>
    </row>
    <row r="3">
      <c r="C3" s="180"/>
      <c r="D3" s="180"/>
      <c r="E3" s="186"/>
      <c r="F3" s="187"/>
      <c r="G3" s="187"/>
      <c r="H3" s="188"/>
      <c r="K3" s="182"/>
      <c r="L3" s="182"/>
      <c r="M3" s="182"/>
      <c r="N3" s="182"/>
    </row>
    <row r="4">
      <c r="C4" s="180"/>
      <c r="D4" s="180"/>
      <c r="E4" s="189"/>
      <c r="F4" s="189"/>
      <c r="G4" s="189"/>
      <c r="H4" s="189"/>
      <c r="K4" s="182"/>
      <c r="L4" s="182"/>
      <c r="M4" s="182"/>
      <c r="N4" s="182"/>
    </row>
    <row r="5">
      <c r="E5" s="189"/>
      <c r="F5" s="189"/>
      <c r="G5" s="189"/>
      <c r="H5" s="189"/>
      <c r="K5" s="182"/>
      <c r="L5" s="182"/>
      <c r="M5" s="182"/>
      <c r="N5" s="182"/>
    </row>
    <row r="6">
      <c r="A6" s="190" t="s">
        <v>125</v>
      </c>
      <c r="C6" s="180" t="s">
        <v>126</v>
      </c>
      <c r="E6" s="189"/>
      <c r="F6" s="189"/>
      <c r="G6" s="189"/>
      <c r="H6" s="189"/>
      <c r="K6" s="182"/>
      <c r="L6" s="180" t="s">
        <v>126</v>
      </c>
      <c r="N6" s="182"/>
    </row>
    <row r="7">
      <c r="G7" s="189"/>
      <c r="H7" s="189"/>
      <c r="K7" s="182"/>
      <c r="L7" s="191" t="s">
        <v>127</v>
      </c>
    </row>
    <row r="8">
      <c r="C8" s="192" t="s">
        <v>128</v>
      </c>
      <c r="G8" s="189"/>
      <c r="H8" s="189"/>
      <c r="K8" s="182"/>
    </row>
    <row r="9">
      <c r="G9" s="189"/>
      <c r="H9" s="189"/>
      <c r="K9" s="182"/>
    </row>
    <row r="10">
      <c r="G10" s="189"/>
      <c r="H10" s="189"/>
      <c r="K10" s="182"/>
    </row>
    <row r="11">
      <c r="G11" s="189"/>
      <c r="H11" s="189"/>
      <c r="K11" s="182"/>
    </row>
    <row r="12">
      <c r="G12" s="189"/>
      <c r="H12" s="189"/>
      <c r="K12" s="182"/>
      <c r="L12" s="182"/>
      <c r="M12" s="182"/>
      <c r="N12" s="182"/>
    </row>
    <row r="13" ht="14.25" customHeight="1">
      <c r="E13" s="189"/>
      <c r="F13" s="189"/>
      <c r="G13" s="189"/>
      <c r="H13" s="189"/>
      <c r="K13" s="182"/>
      <c r="L13" s="182"/>
      <c r="M13" s="182"/>
      <c r="N13" s="182"/>
    </row>
    <row r="14" ht="24.75" customHeight="1">
      <c r="C14" s="180" t="s">
        <v>126</v>
      </c>
      <c r="E14" s="193"/>
      <c r="F14" s="193"/>
      <c r="G14" s="189"/>
      <c r="H14" s="189"/>
      <c r="K14" s="182"/>
      <c r="L14" s="180" t="s">
        <v>126</v>
      </c>
    </row>
    <row r="15" ht="72.0" customHeight="1">
      <c r="C15" s="194" t="s">
        <v>129</v>
      </c>
      <c r="H15" s="189"/>
      <c r="K15" s="182"/>
      <c r="L15" s="194" t="s">
        <v>130</v>
      </c>
    </row>
    <row r="16">
      <c r="C16" s="195"/>
      <c r="D16" s="189"/>
      <c r="E16" s="189"/>
      <c r="F16" s="189"/>
      <c r="G16" s="189"/>
      <c r="H16" s="189"/>
      <c r="K16" s="182"/>
      <c r="L16" s="182"/>
      <c r="M16" s="182"/>
      <c r="N16" s="182"/>
    </row>
    <row r="17">
      <c r="C17" s="189"/>
      <c r="D17" s="189"/>
      <c r="E17" s="189"/>
      <c r="F17" s="189"/>
      <c r="G17" s="189"/>
      <c r="H17" s="189"/>
      <c r="K17" s="182"/>
      <c r="L17" s="182"/>
      <c r="M17" s="182"/>
      <c r="N17" s="182"/>
    </row>
    <row r="18">
      <c r="C18" s="180" t="s">
        <v>126</v>
      </c>
      <c r="E18" s="189"/>
      <c r="F18" s="189"/>
      <c r="G18" s="189"/>
      <c r="H18" s="189"/>
      <c r="K18" s="182"/>
      <c r="L18" s="182"/>
      <c r="M18" s="182"/>
      <c r="N18" s="182"/>
    </row>
    <row r="19">
      <c r="C19" s="191" t="s">
        <v>131</v>
      </c>
      <c r="H19" s="189"/>
      <c r="K19" s="182"/>
      <c r="L19" s="182"/>
      <c r="M19" s="182"/>
      <c r="N19" s="182"/>
    </row>
    <row r="20">
      <c r="H20" s="189"/>
      <c r="K20" s="182"/>
      <c r="L20" s="182"/>
      <c r="M20" s="182"/>
      <c r="N20" s="182"/>
    </row>
    <row r="21">
      <c r="I21" s="196" t="s">
        <v>132</v>
      </c>
      <c r="N21" s="182"/>
    </row>
    <row r="22">
      <c r="H22" s="189"/>
      <c r="N22" s="182"/>
    </row>
    <row r="23">
      <c r="H23" s="189"/>
      <c r="N23" s="182"/>
    </row>
    <row r="24">
      <c r="C24" s="189"/>
      <c r="D24" s="189"/>
      <c r="E24" s="189"/>
      <c r="F24" s="189"/>
      <c r="G24" s="189"/>
      <c r="H24" s="189"/>
      <c r="N24" s="182"/>
    </row>
    <row r="25">
      <c r="C25" s="189"/>
      <c r="D25" s="189"/>
      <c r="E25" s="189"/>
      <c r="F25" s="189"/>
      <c r="G25" s="189"/>
      <c r="H25" s="197" t="s">
        <v>133</v>
      </c>
      <c r="M25" s="196"/>
      <c r="N25" s="182"/>
    </row>
    <row r="26">
      <c r="C26" s="189"/>
      <c r="D26" s="189"/>
      <c r="E26" s="189"/>
      <c r="F26" s="189"/>
      <c r="G26" s="189"/>
      <c r="M26" s="196"/>
      <c r="N26" s="182"/>
    </row>
    <row r="27">
      <c r="C27" s="189"/>
      <c r="D27" s="189"/>
      <c r="E27" s="189"/>
      <c r="F27" s="189"/>
      <c r="G27" s="189"/>
      <c r="M27" s="196"/>
      <c r="N27" s="182"/>
    </row>
    <row r="28">
      <c r="C28" s="189"/>
      <c r="D28" s="189"/>
      <c r="E28" s="189"/>
      <c r="F28" s="189"/>
      <c r="G28" s="189"/>
      <c r="M28" s="196"/>
      <c r="N28" s="182"/>
    </row>
    <row r="29">
      <c r="C29" s="189"/>
      <c r="D29" s="189"/>
      <c r="E29" s="189"/>
      <c r="F29" s="189"/>
      <c r="G29" s="189"/>
      <c r="M29" s="196"/>
      <c r="N29" s="182"/>
    </row>
    <row r="30">
      <c r="C30" s="189"/>
      <c r="D30" s="189"/>
      <c r="E30" s="189"/>
      <c r="F30" s="189"/>
      <c r="G30" s="189"/>
      <c r="M30" s="196"/>
      <c r="N30" s="182"/>
    </row>
    <row r="31">
      <c r="C31" s="189"/>
      <c r="D31" s="189"/>
      <c r="E31" s="189"/>
      <c r="F31" s="189"/>
      <c r="G31" s="189"/>
      <c r="M31" s="196"/>
      <c r="N31" s="182"/>
    </row>
    <row r="32">
      <c r="C32" s="189"/>
      <c r="D32" s="189"/>
      <c r="E32" s="189"/>
      <c r="F32" s="189"/>
      <c r="G32" s="189"/>
      <c r="M32" s="196"/>
      <c r="N32" s="182"/>
    </row>
    <row r="33">
      <c r="C33" s="189"/>
      <c r="D33" s="189"/>
      <c r="E33" s="189"/>
      <c r="F33" s="189"/>
      <c r="G33" s="189"/>
      <c r="M33" s="196"/>
      <c r="N33" s="182"/>
    </row>
    <row r="34">
      <c r="C34" s="189"/>
      <c r="D34" s="189"/>
      <c r="E34" s="189"/>
      <c r="F34" s="189"/>
      <c r="G34" s="189"/>
      <c r="M34" s="196"/>
      <c r="N34" s="182"/>
    </row>
    <row r="35">
      <c r="C35" s="189"/>
      <c r="D35" s="189"/>
      <c r="E35" s="189"/>
      <c r="F35" s="189"/>
      <c r="G35" s="189"/>
      <c r="M35" s="196"/>
      <c r="N35" s="182"/>
    </row>
    <row r="36">
      <c r="C36" s="189"/>
      <c r="D36" s="189"/>
      <c r="E36" s="189"/>
      <c r="F36" s="189"/>
      <c r="G36" s="189"/>
      <c r="M36" s="196"/>
      <c r="N36" s="182"/>
    </row>
    <row r="37">
      <c r="C37" s="189"/>
      <c r="D37" s="189"/>
      <c r="E37" s="189"/>
      <c r="F37" s="189"/>
      <c r="G37" s="189"/>
      <c r="M37" s="196"/>
      <c r="N37" s="182"/>
    </row>
    <row r="38">
      <c r="C38" s="189"/>
      <c r="D38" s="189"/>
      <c r="E38" s="189"/>
      <c r="F38" s="189"/>
      <c r="G38" s="189"/>
      <c r="M38" s="196"/>
      <c r="N38" s="182"/>
    </row>
    <row r="39">
      <c r="C39" s="189"/>
      <c r="D39" s="189"/>
      <c r="E39" s="189"/>
      <c r="F39" s="189"/>
      <c r="G39" s="189"/>
      <c r="M39" s="196"/>
      <c r="N39" s="182"/>
    </row>
    <row r="40">
      <c r="C40" s="189"/>
      <c r="D40" s="189"/>
      <c r="E40" s="189"/>
      <c r="F40" s="189"/>
      <c r="G40" s="189"/>
      <c r="M40" s="196"/>
      <c r="N40" s="182"/>
    </row>
    <row r="41">
      <c r="C41" s="189"/>
      <c r="D41" s="189"/>
      <c r="E41" s="189"/>
      <c r="F41" s="189"/>
      <c r="G41" s="189"/>
      <c r="H41" s="189"/>
      <c r="I41" s="196"/>
      <c r="J41" s="196"/>
      <c r="K41" s="196"/>
      <c r="L41" s="196"/>
      <c r="M41" s="196"/>
      <c r="N41" s="182"/>
    </row>
    <row r="42">
      <c r="C42" s="189"/>
      <c r="D42" s="189"/>
      <c r="E42" s="189"/>
      <c r="F42" s="189"/>
      <c r="G42" s="189"/>
      <c r="H42" s="189"/>
      <c r="I42" s="196"/>
      <c r="J42" s="196"/>
      <c r="K42" s="196"/>
      <c r="L42" s="196"/>
      <c r="M42" s="196"/>
      <c r="N42" s="182"/>
    </row>
    <row r="43">
      <c r="C43" s="189"/>
      <c r="D43" s="189"/>
      <c r="E43" s="189"/>
      <c r="F43" s="189"/>
      <c r="G43" s="189"/>
      <c r="H43" s="189"/>
      <c r="I43" s="196"/>
      <c r="J43" s="196"/>
      <c r="K43" s="196"/>
      <c r="L43" s="196"/>
      <c r="M43" s="196"/>
      <c r="N43" s="182"/>
    </row>
    <row r="44">
      <c r="C44" s="189"/>
      <c r="D44" s="189"/>
      <c r="E44" s="189"/>
      <c r="F44" s="189"/>
      <c r="G44" s="189"/>
      <c r="H44" s="198" t="s">
        <v>134</v>
      </c>
      <c r="M44" s="196"/>
      <c r="N44" s="182"/>
    </row>
    <row r="45">
      <c r="C45" s="189"/>
      <c r="D45" s="189"/>
      <c r="E45" s="189"/>
      <c r="F45" s="189"/>
      <c r="G45" s="189"/>
      <c r="M45" s="196"/>
      <c r="N45" s="182"/>
    </row>
    <row r="46">
      <c r="C46" s="189"/>
      <c r="D46" s="189"/>
      <c r="E46" s="189"/>
      <c r="F46" s="189"/>
      <c r="G46" s="189"/>
      <c r="M46" s="196"/>
      <c r="N46" s="182"/>
    </row>
    <row r="47">
      <c r="C47" s="189"/>
      <c r="D47" s="189"/>
      <c r="E47" s="189"/>
      <c r="F47" s="189"/>
      <c r="G47" s="189"/>
      <c r="M47" s="196"/>
      <c r="N47" s="182"/>
    </row>
    <row r="48">
      <c r="C48" s="189"/>
      <c r="D48" s="189"/>
      <c r="E48" s="189"/>
      <c r="F48" s="189"/>
      <c r="G48" s="189"/>
      <c r="M48" s="196"/>
      <c r="N48" s="182"/>
    </row>
    <row r="49">
      <c r="C49" s="189"/>
      <c r="D49" s="189"/>
      <c r="E49" s="189"/>
      <c r="F49" s="189"/>
      <c r="G49" s="189"/>
      <c r="M49" s="196"/>
      <c r="N49" s="182"/>
    </row>
    <row r="50">
      <c r="C50" s="189"/>
      <c r="D50" s="189"/>
      <c r="E50" s="189"/>
      <c r="F50" s="189"/>
      <c r="G50" s="189"/>
      <c r="M50" s="196"/>
      <c r="N50" s="182"/>
    </row>
    <row r="51">
      <c r="C51" s="189"/>
      <c r="D51" s="189"/>
      <c r="E51" s="189"/>
      <c r="F51" s="189"/>
      <c r="G51" s="189"/>
      <c r="M51" s="196"/>
      <c r="N51" s="182"/>
    </row>
    <row r="52">
      <c r="C52" s="189"/>
      <c r="D52" s="189"/>
      <c r="E52" s="189"/>
      <c r="F52" s="189"/>
      <c r="G52" s="189"/>
      <c r="M52" s="196"/>
      <c r="N52" s="182"/>
    </row>
    <row r="53">
      <c r="C53" s="189"/>
      <c r="D53" s="189"/>
      <c r="E53" s="189"/>
      <c r="F53" s="189"/>
      <c r="G53" s="189"/>
      <c r="M53" s="196"/>
      <c r="N53" s="182"/>
    </row>
    <row r="54">
      <c r="C54" s="189"/>
      <c r="D54" s="189"/>
      <c r="E54" s="189"/>
      <c r="F54" s="189"/>
      <c r="G54" s="189"/>
      <c r="M54" s="196"/>
      <c r="N54" s="182"/>
    </row>
    <row r="55">
      <c r="C55" s="189"/>
      <c r="D55" s="189"/>
      <c r="E55" s="189"/>
      <c r="F55" s="189"/>
      <c r="G55" s="189"/>
      <c r="M55" s="196"/>
      <c r="N55" s="182"/>
    </row>
    <row r="56">
      <c r="C56" s="189"/>
      <c r="D56" s="189"/>
      <c r="E56" s="189"/>
      <c r="F56" s="189"/>
      <c r="G56" s="189"/>
      <c r="M56" s="196"/>
      <c r="N56" s="182"/>
    </row>
    <row r="57">
      <c r="C57" s="189"/>
      <c r="D57" s="189"/>
      <c r="E57" s="189"/>
      <c r="F57" s="189"/>
      <c r="G57" s="189"/>
      <c r="M57" s="196"/>
      <c r="N57" s="182"/>
    </row>
    <row r="58">
      <c r="C58" s="189"/>
      <c r="D58" s="189"/>
      <c r="E58" s="189"/>
      <c r="F58" s="189"/>
      <c r="G58" s="189"/>
      <c r="M58" s="196"/>
      <c r="N58" s="182"/>
    </row>
    <row r="59">
      <c r="C59" s="189"/>
      <c r="D59" s="189"/>
      <c r="E59" s="189"/>
      <c r="F59" s="189"/>
      <c r="G59" s="189"/>
      <c r="M59" s="196"/>
      <c r="N59" s="182"/>
    </row>
    <row r="60">
      <c r="C60" s="189"/>
      <c r="D60" s="189"/>
      <c r="E60" s="189"/>
      <c r="F60" s="189"/>
      <c r="G60" s="189"/>
      <c r="M60" s="196"/>
      <c r="N60" s="182"/>
    </row>
    <row r="61">
      <c r="C61" s="189"/>
      <c r="D61" s="189"/>
      <c r="E61" s="189"/>
      <c r="F61" s="189"/>
      <c r="G61" s="189"/>
      <c r="H61" s="189"/>
      <c r="I61" s="196"/>
      <c r="J61" s="196"/>
      <c r="K61" s="196"/>
      <c r="L61" s="196"/>
      <c r="M61" s="196"/>
      <c r="N61" s="182"/>
    </row>
    <row r="62">
      <c r="C62" s="189"/>
      <c r="D62" s="189"/>
      <c r="E62" s="189"/>
      <c r="F62" s="189"/>
      <c r="G62" s="189"/>
      <c r="H62" s="189"/>
      <c r="I62" s="196"/>
      <c r="J62" s="196"/>
      <c r="K62" s="196"/>
      <c r="L62" s="196"/>
      <c r="M62" s="196"/>
      <c r="N62" s="182"/>
    </row>
    <row r="63">
      <c r="C63" s="189"/>
      <c r="D63" s="189"/>
      <c r="E63" s="189"/>
      <c r="F63" s="189"/>
      <c r="G63" s="189"/>
      <c r="H63" s="189"/>
      <c r="I63" s="196"/>
      <c r="J63" s="196"/>
      <c r="K63" s="196"/>
      <c r="L63" s="196"/>
      <c r="M63" s="196"/>
      <c r="N63" s="182"/>
    </row>
    <row r="64">
      <c r="C64" s="189"/>
      <c r="D64" s="189"/>
      <c r="E64" s="189"/>
      <c r="F64" s="189"/>
      <c r="G64" s="189"/>
      <c r="H64" s="189"/>
      <c r="M64" s="196"/>
      <c r="N64" s="182"/>
    </row>
    <row r="65">
      <c r="C65" s="189"/>
      <c r="D65" s="189"/>
      <c r="E65" s="189"/>
      <c r="F65" s="189"/>
      <c r="G65" s="189"/>
      <c r="M65" s="196"/>
      <c r="N65" s="182"/>
    </row>
    <row r="66">
      <c r="C66" s="189"/>
      <c r="D66" s="189"/>
      <c r="E66" s="189"/>
      <c r="F66" s="189"/>
      <c r="G66" s="189"/>
      <c r="M66" s="196"/>
      <c r="N66" s="182"/>
    </row>
    <row r="67">
      <c r="C67" s="189"/>
      <c r="D67" s="189"/>
      <c r="E67" s="189"/>
      <c r="F67" s="189"/>
      <c r="G67" s="189"/>
      <c r="M67" s="196"/>
      <c r="N67" s="182"/>
    </row>
    <row r="68">
      <c r="C68" s="189"/>
      <c r="D68" s="189"/>
      <c r="E68" s="189"/>
      <c r="F68" s="189"/>
      <c r="G68" s="189"/>
      <c r="M68" s="196"/>
      <c r="N68" s="182"/>
    </row>
    <row r="69">
      <c r="C69" s="189"/>
      <c r="D69" s="189"/>
      <c r="E69" s="189"/>
      <c r="F69" s="189"/>
      <c r="G69" s="189"/>
      <c r="M69" s="196"/>
      <c r="N69" s="182"/>
    </row>
    <row r="70">
      <c r="C70" s="189"/>
      <c r="D70" s="189"/>
      <c r="E70" s="189"/>
      <c r="F70" s="189"/>
      <c r="G70" s="189"/>
      <c r="M70" s="196"/>
      <c r="N70" s="182"/>
    </row>
    <row r="71">
      <c r="C71" s="189"/>
      <c r="D71" s="189"/>
      <c r="E71" s="189"/>
      <c r="F71" s="189"/>
      <c r="G71" s="189"/>
      <c r="M71" s="196"/>
      <c r="N71" s="182"/>
    </row>
    <row r="72">
      <c r="C72" s="189"/>
      <c r="D72" s="189"/>
      <c r="E72" s="189"/>
      <c r="F72" s="189"/>
      <c r="G72" s="189"/>
      <c r="M72" s="196"/>
      <c r="N72" s="182"/>
    </row>
    <row r="73">
      <c r="C73" s="189"/>
      <c r="D73" s="189"/>
      <c r="E73" s="189"/>
      <c r="F73" s="189"/>
      <c r="G73" s="189"/>
      <c r="M73" s="196"/>
      <c r="N73" s="182"/>
    </row>
    <row r="74">
      <c r="C74" s="189"/>
      <c r="D74" s="189"/>
      <c r="E74" s="189"/>
      <c r="F74" s="189"/>
      <c r="G74" s="189"/>
      <c r="M74" s="196"/>
      <c r="N74" s="182"/>
    </row>
    <row r="75">
      <c r="C75" s="189"/>
      <c r="D75" s="189"/>
      <c r="E75" s="189"/>
      <c r="F75" s="189"/>
      <c r="G75" s="189"/>
      <c r="M75" s="196"/>
      <c r="N75" s="182"/>
    </row>
    <row r="76">
      <c r="C76" s="189"/>
      <c r="D76" s="189"/>
      <c r="E76" s="189"/>
      <c r="F76" s="189"/>
      <c r="G76" s="189"/>
      <c r="M76" s="196"/>
      <c r="N76" s="182"/>
    </row>
    <row r="77">
      <c r="C77" s="189"/>
      <c r="D77" s="189"/>
      <c r="E77" s="189"/>
      <c r="F77" s="189"/>
      <c r="G77" s="189"/>
      <c r="M77" s="196"/>
      <c r="N77" s="182"/>
    </row>
    <row r="78">
      <c r="C78" s="189"/>
      <c r="D78" s="189"/>
      <c r="E78" s="189"/>
      <c r="F78" s="189"/>
      <c r="G78" s="189"/>
      <c r="M78" s="196"/>
      <c r="N78" s="182"/>
    </row>
    <row r="79">
      <c r="C79" s="189"/>
      <c r="D79" s="189"/>
      <c r="E79" s="189"/>
      <c r="F79" s="189"/>
      <c r="G79" s="189"/>
      <c r="M79" s="196"/>
      <c r="N79" s="182"/>
    </row>
    <row r="80">
      <c r="C80" s="189"/>
      <c r="D80" s="189"/>
      <c r="E80" s="189"/>
      <c r="F80" s="189"/>
      <c r="G80" s="189"/>
      <c r="M80" s="196"/>
      <c r="N80" s="182"/>
    </row>
    <row r="81">
      <c r="C81" s="189"/>
      <c r="D81" s="189"/>
      <c r="E81" s="189"/>
      <c r="F81" s="189"/>
      <c r="G81" s="189"/>
      <c r="M81" s="196"/>
      <c r="N81" s="182"/>
    </row>
    <row r="82">
      <c r="C82" s="189"/>
      <c r="D82" s="189"/>
      <c r="E82" s="189"/>
      <c r="F82" s="189"/>
      <c r="G82" s="189"/>
      <c r="H82" s="189"/>
      <c r="I82" s="196"/>
      <c r="J82" s="196"/>
      <c r="K82" s="196"/>
      <c r="L82" s="196"/>
      <c r="M82" s="196"/>
      <c r="N82" s="182"/>
    </row>
    <row r="83">
      <c r="C83" s="189"/>
      <c r="D83" s="189"/>
      <c r="E83" s="189"/>
      <c r="F83" s="189"/>
      <c r="G83" s="189"/>
      <c r="H83" s="189"/>
      <c r="I83" s="196"/>
      <c r="J83" s="196"/>
      <c r="K83" s="196"/>
      <c r="L83" s="196"/>
      <c r="M83" s="196"/>
      <c r="N83" s="182"/>
    </row>
    <row r="84">
      <c r="C84" s="189"/>
      <c r="D84" s="189"/>
      <c r="E84" s="189"/>
      <c r="F84" s="189"/>
      <c r="G84" s="189"/>
      <c r="H84" s="189"/>
      <c r="I84" s="196"/>
      <c r="J84" s="196"/>
      <c r="K84" s="196"/>
      <c r="L84" s="196"/>
      <c r="M84" s="196"/>
      <c r="N84" s="182"/>
    </row>
    <row r="85">
      <c r="C85" s="189"/>
      <c r="D85" s="189"/>
      <c r="E85" s="189"/>
      <c r="F85" s="189"/>
      <c r="G85" s="189"/>
      <c r="H85" s="189"/>
      <c r="I85" s="196"/>
      <c r="J85" s="196"/>
      <c r="K85" s="196"/>
      <c r="L85" s="196"/>
      <c r="M85" s="196"/>
      <c r="N85" s="182"/>
    </row>
    <row r="86">
      <c r="C86" s="189"/>
      <c r="D86" s="189"/>
      <c r="E86" s="189"/>
      <c r="F86" s="189"/>
      <c r="G86" s="189"/>
      <c r="H86" s="189"/>
      <c r="I86" s="196"/>
      <c r="J86" s="196"/>
      <c r="K86" s="196"/>
      <c r="L86" s="196"/>
      <c r="M86" s="196"/>
      <c r="N86" s="182"/>
    </row>
    <row r="87">
      <c r="C87" s="189"/>
      <c r="D87" s="189"/>
      <c r="E87" s="189"/>
      <c r="F87" s="189"/>
      <c r="G87" s="189"/>
      <c r="H87" s="189"/>
      <c r="I87" s="196"/>
      <c r="J87" s="196"/>
      <c r="K87" s="196"/>
      <c r="L87" s="196"/>
      <c r="M87" s="196"/>
      <c r="N87" s="182"/>
    </row>
    <row r="88">
      <c r="C88" s="189"/>
      <c r="D88" s="189"/>
      <c r="E88" s="189"/>
      <c r="F88" s="189"/>
      <c r="G88" s="189"/>
      <c r="H88" s="189"/>
      <c r="I88" s="196"/>
      <c r="J88" s="196"/>
      <c r="K88" s="196"/>
      <c r="L88" s="196"/>
      <c r="M88" s="196"/>
      <c r="N88" s="182"/>
    </row>
    <row r="89">
      <c r="C89" s="189"/>
      <c r="D89" s="189"/>
      <c r="E89" s="189"/>
      <c r="F89" s="189"/>
      <c r="G89" s="189"/>
      <c r="H89" s="189"/>
      <c r="I89" s="196"/>
      <c r="J89" s="196"/>
      <c r="K89" s="196"/>
      <c r="L89" s="196"/>
      <c r="M89" s="196"/>
      <c r="N89" s="182"/>
    </row>
    <row r="90">
      <c r="C90" s="189"/>
      <c r="D90" s="189"/>
      <c r="E90" s="189"/>
      <c r="F90" s="189"/>
      <c r="G90" s="189"/>
      <c r="H90" s="189"/>
      <c r="I90" s="196"/>
      <c r="J90" s="196"/>
      <c r="K90" s="196"/>
      <c r="L90" s="196"/>
      <c r="M90" s="196"/>
      <c r="N90" s="182"/>
    </row>
    <row r="91">
      <c r="C91" s="189"/>
      <c r="D91" s="189"/>
      <c r="E91" s="189"/>
      <c r="F91" s="189"/>
      <c r="G91" s="189"/>
      <c r="H91" s="189"/>
      <c r="I91" s="196"/>
      <c r="J91" s="196"/>
      <c r="K91" s="196"/>
      <c r="L91" s="196"/>
      <c r="M91" s="196"/>
      <c r="N91" s="182"/>
    </row>
    <row r="92">
      <c r="C92" s="189"/>
      <c r="D92" s="189"/>
      <c r="E92" s="189"/>
      <c r="F92" s="189"/>
      <c r="G92" s="189"/>
      <c r="H92" s="189"/>
      <c r="I92" s="196"/>
      <c r="J92" s="196"/>
      <c r="K92" s="196"/>
      <c r="L92" s="196"/>
      <c r="M92" s="196"/>
      <c r="N92" s="182"/>
    </row>
    <row r="93">
      <c r="C93" s="189"/>
      <c r="D93" s="189"/>
      <c r="E93" s="189"/>
      <c r="F93" s="189"/>
      <c r="G93" s="189"/>
      <c r="H93" s="189"/>
      <c r="I93" s="196"/>
      <c r="J93" s="196"/>
      <c r="K93" s="196"/>
      <c r="L93" s="196"/>
      <c r="M93" s="196"/>
      <c r="N93" s="182"/>
    </row>
    <row r="94">
      <c r="C94" s="189"/>
      <c r="D94" s="189"/>
      <c r="E94" s="189"/>
      <c r="F94" s="189"/>
      <c r="G94" s="189"/>
      <c r="H94" s="189"/>
      <c r="I94" s="196"/>
      <c r="J94" s="196"/>
      <c r="K94" s="196"/>
      <c r="L94" s="196"/>
      <c r="M94" s="196"/>
      <c r="N94" s="182"/>
    </row>
    <row r="95">
      <c r="C95" s="189"/>
      <c r="D95" s="189"/>
      <c r="E95" s="189"/>
      <c r="F95" s="189"/>
      <c r="G95" s="189"/>
      <c r="H95" s="189"/>
      <c r="I95" s="196"/>
      <c r="J95" s="196"/>
      <c r="K95" s="196"/>
      <c r="L95" s="196"/>
      <c r="M95" s="196"/>
      <c r="N95" s="182"/>
    </row>
    <row r="96">
      <c r="C96" s="189"/>
      <c r="D96" s="189"/>
      <c r="E96" s="189"/>
      <c r="F96" s="189"/>
      <c r="G96" s="189"/>
      <c r="H96" s="189"/>
      <c r="I96" s="196"/>
      <c r="J96" s="196"/>
      <c r="K96" s="196"/>
      <c r="L96" s="196"/>
      <c r="M96" s="196"/>
      <c r="N96" s="182"/>
    </row>
    <row r="97">
      <c r="C97" s="189"/>
      <c r="D97" s="189"/>
      <c r="E97" s="189"/>
      <c r="F97" s="189"/>
      <c r="G97" s="189"/>
      <c r="H97" s="189"/>
      <c r="I97" s="196"/>
      <c r="J97" s="196"/>
      <c r="K97" s="196"/>
      <c r="L97" s="196"/>
      <c r="M97" s="196"/>
      <c r="N97" s="182"/>
    </row>
    <row r="98">
      <c r="C98" s="189"/>
      <c r="D98" s="189"/>
      <c r="E98" s="189"/>
      <c r="F98" s="189"/>
      <c r="G98" s="189"/>
      <c r="H98" s="189"/>
      <c r="I98" s="196"/>
      <c r="J98" s="196"/>
      <c r="K98" s="196"/>
      <c r="L98" s="196"/>
      <c r="M98" s="196"/>
      <c r="N98" s="182"/>
    </row>
    <row r="99">
      <c r="C99" s="189"/>
      <c r="D99" s="189"/>
      <c r="E99" s="189"/>
      <c r="F99" s="189"/>
      <c r="G99" s="189"/>
      <c r="H99" s="189"/>
      <c r="I99" s="196"/>
      <c r="J99" s="196"/>
      <c r="K99" s="196"/>
      <c r="L99" s="196"/>
      <c r="M99" s="196"/>
      <c r="N99" s="182"/>
    </row>
    <row r="100">
      <c r="C100" s="189"/>
      <c r="D100" s="189"/>
      <c r="E100" s="189"/>
      <c r="F100" s="189"/>
      <c r="G100" s="189"/>
      <c r="H100" s="189"/>
      <c r="I100" s="196"/>
      <c r="J100" s="196"/>
      <c r="K100" s="196"/>
      <c r="L100" s="196"/>
      <c r="M100" s="196"/>
      <c r="N100" s="182"/>
    </row>
    <row r="101">
      <c r="C101" s="189"/>
      <c r="D101" s="189"/>
      <c r="E101" s="189"/>
      <c r="F101" s="189"/>
      <c r="G101" s="189"/>
      <c r="H101" s="189"/>
      <c r="I101" s="196"/>
      <c r="J101" s="196"/>
      <c r="K101" s="196"/>
      <c r="L101" s="196"/>
      <c r="M101" s="196"/>
      <c r="N101" s="182"/>
    </row>
    <row r="102">
      <c r="C102" s="189"/>
      <c r="D102" s="189"/>
      <c r="E102" s="189"/>
      <c r="F102" s="189"/>
      <c r="G102" s="189"/>
      <c r="H102" s="189"/>
      <c r="I102" s="196"/>
      <c r="J102" s="196"/>
      <c r="K102" s="196"/>
      <c r="L102" s="196"/>
      <c r="M102" s="196"/>
      <c r="N102" s="182"/>
    </row>
    <row r="103">
      <c r="C103" s="189"/>
      <c r="D103" s="189"/>
      <c r="E103" s="189"/>
      <c r="F103" s="189"/>
      <c r="G103" s="189"/>
      <c r="H103" s="189"/>
      <c r="I103" s="196"/>
      <c r="J103" s="196"/>
      <c r="K103" s="196"/>
      <c r="L103" s="196"/>
      <c r="M103" s="196"/>
      <c r="N103" s="182"/>
    </row>
    <row r="104">
      <c r="C104" s="189"/>
      <c r="D104" s="189"/>
      <c r="E104" s="189"/>
      <c r="F104" s="189"/>
      <c r="G104" s="189"/>
      <c r="H104" s="189"/>
      <c r="I104" s="196"/>
      <c r="J104" s="196"/>
      <c r="K104" s="196"/>
      <c r="L104" s="196"/>
      <c r="M104" s="196"/>
      <c r="N104" s="182"/>
    </row>
    <row r="105">
      <c r="C105" s="189"/>
      <c r="D105" s="189"/>
      <c r="E105" s="189"/>
      <c r="F105" s="189"/>
      <c r="G105" s="189"/>
      <c r="H105" s="189"/>
      <c r="I105" s="196"/>
      <c r="J105" s="196"/>
      <c r="K105" s="196"/>
      <c r="L105" s="196"/>
      <c r="M105" s="196"/>
      <c r="N105" s="182"/>
    </row>
    <row r="106">
      <c r="C106" s="189"/>
      <c r="D106" s="189"/>
      <c r="E106" s="189"/>
      <c r="F106" s="189"/>
      <c r="G106" s="189"/>
      <c r="H106" s="189"/>
      <c r="I106" s="196"/>
      <c r="J106" s="196"/>
      <c r="K106" s="196"/>
      <c r="L106" s="196"/>
      <c r="M106" s="196"/>
      <c r="N106" s="182"/>
    </row>
    <row r="107">
      <c r="C107" s="189"/>
      <c r="D107" s="189"/>
      <c r="E107" s="189"/>
      <c r="F107" s="189"/>
      <c r="G107" s="189"/>
      <c r="H107" s="189"/>
      <c r="I107" s="196"/>
      <c r="J107" s="196"/>
      <c r="K107" s="196"/>
      <c r="L107" s="196"/>
      <c r="M107" s="196"/>
      <c r="N107" s="182"/>
    </row>
    <row r="108">
      <c r="C108" s="189"/>
      <c r="D108" s="189"/>
      <c r="E108" s="189"/>
      <c r="F108" s="189"/>
      <c r="G108" s="189"/>
      <c r="H108" s="189"/>
      <c r="I108" s="196"/>
      <c r="J108" s="196"/>
      <c r="K108" s="196"/>
      <c r="L108" s="196"/>
      <c r="M108" s="196"/>
      <c r="N108" s="182"/>
    </row>
    <row r="109">
      <c r="C109" s="189"/>
      <c r="D109" s="189"/>
      <c r="E109" s="189"/>
      <c r="F109" s="189"/>
      <c r="G109" s="189"/>
      <c r="H109" s="189"/>
      <c r="I109" s="196"/>
      <c r="J109" s="196"/>
      <c r="K109" s="196"/>
      <c r="L109" s="196"/>
      <c r="M109" s="196"/>
      <c r="N109" s="182"/>
    </row>
    <row r="110">
      <c r="C110" s="189"/>
      <c r="D110" s="189"/>
      <c r="E110" s="189"/>
      <c r="F110" s="189"/>
      <c r="G110" s="189"/>
      <c r="H110" s="189"/>
      <c r="I110" s="196"/>
      <c r="J110" s="196"/>
      <c r="K110" s="196"/>
      <c r="L110" s="196"/>
      <c r="M110" s="196"/>
      <c r="N110" s="182"/>
    </row>
    <row r="111">
      <c r="C111" s="189"/>
      <c r="D111" s="189"/>
      <c r="E111" s="189"/>
      <c r="F111" s="189"/>
      <c r="G111" s="189"/>
      <c r="H111" s="189"/>
      <c r="I111" s="196"/>
      <c r="J111" s="196"/>
      <c r="K111" s="196"/>
      <c r="L111" s="196"/>
      <c r="M111" s="196"/>
      <c r="N111" s="182"/>
    </row>
    <row r="112">
      <c r="C112" s="189"/>
      <c r="D112" s="189"/>
      <c r="E112" s="189"/>
      <c r="F112" s="189"/>
      <c r="G112" s="189"/>
      <c r="H112" s="189"/>
      <c r="I112" s="196"/>
      <c r="J112" s="196"/>
      <c r="K112" s="196"/>
      <c r="L112" s="196"/>
      <c r="M112" s="196"/>
      <c r="N112" s="182"/>
    </row>
    <row r="113">
      <c r="C113" s="189"/>
      <c r="D113" s="189"/>
      <c r="E113" s="189"/>
      <c r="F113" s="189"/>
      <c r="G113" s="189"/>
      <c r="H113" s="189"/>
      <c r="I113" s="196"/>
      <c r="J113" s="196"/>
      <c r="K113" s="196"/>
      <c r="L113" s="196"/>
      <c r="M113" s="196"/>
      <c r="N113" s="182"/>
    </row>
    <row r="114">
      <c r="C114" s="189"/>
      <c r="D114" s="189"/>
      <c r="E114" s="189"/>
      <c r="F114" s="189"/>
      <c r="G114" s="189"/>
      <c r="H114" s="189"/>
      <c r="I114" s="196"/>
      <c r="J114" s="196"/>
      <c r="K114" s="196"/>
      <c r="L114" s="196"/>
      <c r="M114" s="196"/>
      <c r="N114" s="182"/>
    </row>
    <row r="115">
      <c r="C115" s="189"/>
      <c r="D115" s="189"/>
      <c r="E115" s="189"/>
      <c r="F115" s="189"/>
      <c r="G115" s="189"/>
      <c r="H115" s="189"/>
      <c r="I115" s="196"/>
      <c r="J115" s="196"/>
      <c r="K115" s="196"/>
      <c r="L115" s="196"/>
      <c r="M115" s="196"/>
      <c r="N115" s="182"/>
    </row>
    <row r="116">
      <c r="C116" s="189"/>
      <c r="D116" s="189"/>
      <c r="E116" s="189"/>
      <c r="F116" s="189"/>
      <c r="G116" s="189"/>
      <c r="H116" s="189"/>
      <c r="I116" s="196"/>
      <c r="J116" s="196"/>
      <c r="K116" s="196"/>
      <c r="L116" s="196"/>
      <c r="M116" s="196"/>
      <c r="N116" s="182"/>
    </row>
    <row r="117">
      <c r="C117" s="189"/>
      <c r="D117" s="189"/>
      <c r="E117" s="189"/>
      <c r="F117" s="189"/>
      <c r="G117" s="189"/>
      <c r="H117" s="189"/>
      <c r="I117" s="196"/>
      <c r="J117" s="196"/>
      <c r="K117" s="196"/>
      <c r="L117" s="196"/>
      <c r="M117" s="196"/>
      <c r="N117" s="182"/>
    </row>
    <row r="118">
      <c r="C118" s="189"/>
      <c r="D118" s="189"/>
      <c r="E118" s="189"/>
      <c r="F118" s="189"/>
      <c r="G118" s="189"/>
      <c r="H118" s="189"/>
      <c r="I118" s="196"/>
      <c r="J118" s="196"/>
      <c r="K118" s="196"/>
      <c r="L118" s="196"/>
      <c r="M118" s="196"/>
      <c r="N118" s="182"/>
    </row>
    <row r="119">
      <c r="C119" s="189"/>
      <c r="D119" s="189"/>
      <c r="E119" s="189"/>
      <c r="F119" s="189"/>
      <c r="G119" s="189"/>
      <c r="H119" s="189"/>
      <c r="I119" s="196"/>
      <c r="J119" s="196"/>
      <c r="K119" s="196"/>
      <c r="L119" s="196"/>
      <c r="M119" s="196"/>
      <c r="N119" s="182"/>
    </row>
    <row r="120">
      <c r="C120" s="189"/>
      <c r="D120" s="189"/>
      <c r="E120" s="189"/>
      <c r="F120" s="189"/>
      <c r="G120" s="189"/>
      <c r="H120" s="189"/>
      <c r="I120" s="196"/>
      <c r="J120" s="196"/>
      <c r="K120" s="196"/>
      <c r="L120" s="196"/>
      <c r="M120" s="196"/>
      <c r="N120" s="182"/>
    </row>
    <row r="121">
      <c r="C121" s="189"/>
      <c r="D121" s="189"/>
      <c r="E121" s="189"/>
      <c r="F121" s="189"/>
      <c r="G121" s="189"/>
      <c r="H121" s="189"/>
      <c r="I121" s="196"/>
      <c r="J121" s="196"/>
      <c r="K121" s="196"/>
      <c r="L121" s="196"/>
      <c r="M121" s="196"/>
      <c r="N121" s="182"/>
    </row>
    <row r="122">
      <c r="C122" s="189"/>
      <c r="D122" s="189"/>
      <c r="E122" s="189"/>
      <c r="F122" s="189"/>
      <c r="G122" s="189"/>
      <c r="H122" s="189"/>
      <c r="I122" s="196"/>
      <c r="J122" s="196"/>
      <c r="K122" s="196"/>
      <c r="L122" s="196"/>
      <c r="M122" s="196"/>
      <c r="N122" s="182"/>
    </row>
    <row r="123">
      <c r="C123" s="189"/>
      <c r="D123" s="189"/>
      <c r="E123" s="189"/>
      <c r="F123" s="189"/>
      <c r="G123" s="189"/>
      <c r="H123" s="189"/>
      <c r="I123" s="196"/>
      <c r="J123" s="196"/>
      <c r="K123" s="196"/>
      <c r="L123" s="196"/>
      <c r="M123" s="196"/>
      <c r="N123" s="182"/>
    </row>
    <row r="124">
      <c r="C124" s="189"/>
      <c r="D124" s="189"/>
      <c r="E124" s="189"/>
      <c r="F124" s="189"/>
      <c r="G124" s="189"/>
      <c r="H124" s="189"/>
      <c r="I124" s="196"/>
      <c r="J124" s="196"/>
      <c r="K124" s="196"/>
      <c r="L124" s="196"/>
      <c r="M124" s="196"/>
      <c r="N124" s="182"/>
    </row>
    <row r="125">
      <c r="C125" s="189"/>
      <c r="D125" s="189"/>
      <c r="E125" s="189"/>
      <c r="F125" s="189"/>
      <c r="G125" s="189"/>
      <c r="H125" s="189"/>
      <c r="I125" s="196"/>
      <c r="J125" s="196"/>
      <c r="K125" s="196"/>
      <c r="L125" s="196"/>
      <c r="M125" s="196"/>
      <c r="N125" s="182"/>
    </row>
    <row r="126">
      <c r="C126" s="189"/>
      <c r="D126" s="189"/>
      <c r="E126" s="189"/>
      <c r="F126" s="189"/>
      <c r="G126" s="189"/>
      <c r="H126" s="189"/>
      <c r="I126" s="196"/>
      <c r="J126" s="196"/>
      <c r="K126" s="196"/>
      <c r="L126" s="196"/>
      <c r="M126" s="196"/>
      <c r="N126" s="182"/>
    </row>
    <row r="127">
      <c r="C127" s="189"/>
      <c r="D127" s="189"/>
      <c r="E127" s="189"/>
      <c r="F127" s="189"/>
      <c r="G127" s="189"/>
      <c r="H127" s="189"/>
      <c r="I127" s="196"/>
      <c r="J127" s="196"/>
      <c r="K127" s="196"/>
      <c r="L127" s="196"/>
      <c r="M127" s="196"/>
      <c r="N127" s="182"/>
    </row>
    <row r="128">
      <c r="C128" s="189"/>
      <c r="D128" s="189"/>
      <c r="E128" s="189"/>
      <c r="F128" s="189"/>
      <c r="G128" s="189"/>
      <c r="H128" s="189"/>
      <c r="I128" s="196"/>
      <c r="J128" s="196"/>
      <c r="K128" s="196"/>
      <c r="L128" s="196"/>
      <c r="M128" s="196"/>
      <c r="N128" s="182"/>
    </row>
    <row r="129">
      <c r="C129" s="189"/>
      <c r="D129" s="189"/>
      <c r="E129" s="189"/>
      <c r="F129" s="189"/>
      <c r="G129" s="189"/>
      <c r="H129" s="189"/>
      <c r="I129" s="196"/>
      <c r="J129" s="196"/>
      <c r="K129" s="196"/>
      <c r="L129" s="196"/>
      <c r="M129" s="196"/>
      <c r="N129" s="182"/>
    </row>
    <row r="130">
      <c r="C130" s="189"/>
      <c r="D130" s="189"/>
      <c r="E130" s="189"/>
      <c r="F130" s="189"/>
      <c r="G130" s="189"/>
      <c r="H130" s="189"/>
      <c r="I130" s="196"/>
      <c r="J130" s="196"/>
      <c r="K130" s="196"/>
      <c r="L130" s="196"/>
      <c r="M130" s="196"/>
      <c r="N130" s="182"/>
    </row>
    <row r="131">
      <c r="C131" s="189"/>
      <c r="D131" s="189"/>
      <c r="E131" s="189"/>
      <c r="F131" s="189"/>
      <c r="G131" s="189"/>
      <c r="H131" s="189"/>
      <c r="I131" s="196"/>
      <c r="J131" s="196"/>
      <c r="K131" s="196"/>
      <c r="L131" s="196"/>
      <c r="M131" s="196"/>
      <c r="N131" s="182"/>
    </row>
    <row r="132">
      <c r="C132" s="189"/>
      <c r="D132" s="189"/>
      <c r="E132" s="189"/>
      <c r="F132" s="189"/>
      <c r="G132" s="189"/>
      <c r="H132" s="189"/>
      <c r="I132" s="196"/>
      <c r="J132" s="196"/>
      <c r="K132" s="196"/>
      <c r="L132" s="196"/>
      <c r="M132" s="196"/>
      <c r="N132" s="182"/>
    </row>
    <row r="133">
      <c r="C133" s="189"/>
      <c r="D133" s="189"/>
      <c r="E133" s="189"/>
      <c r="F133" s="189"/>
      <c r="G133" s="189"/>
      <c r="H133" s="189"/>
      <c r="I133" s="196"/>
      <c r="J133" s="196"/>
      <c r="K133" s="196"/>
      <c r="L133" s="196"/>
      <c r="M133" s="196"/>
      <c r="N133" s="182"/>
    </row>
    <row r="134">
      <c r="C134" s="189"/>
      <c r="D134" s="189"/>
      <c r="E134" s="189"/>
      <c r="F134" s="189"/>
      <c r="G134" s="189"/>
      <c r="H134" s="189"/>
      <c r="I134" s="196"/>
      <c r="J134" s="196"/>
      <c r="K134" s="196"/>
      <c r="L134" s="196"/>
      <c r="M134" s="196"/>
      <c r="N134" s="182"/>
    </row>
    <row r="135">
      <c r="C135" s="189"/>
      <c r="D135" s="189"/>
      <c r="E135" s="189"/>
      <c r="F135" s="189"/>
      <c r="G135" s="189"/>
      <c r="H135" s="189"/>
      <c r="I135" s="196"/>
      <c r="J135" s="196"/>
      <c r="K135" s="196"/>
      <c r="L135" s="196"/>
      <c r="M135" s="196"/>
      <c r="N135" s="182"/>
    </row>
    <row r="136">
      <c r="C136" s="189"/>
      <c r="D136" s="189"/>
      <c r="E136" s="189"/>
      <c r="F136" s="189"/>
      <c r="G136" s="189"/>
      <c r="H136" s="189"/>
      <c r="I136" s="196"/>
      <c r="J136" s="196"/>
      <c r="K136" s="196"/>
      <c r="L136" s="196"/>
      <c r="M136" s="196"/>
      <c r="N136" s="182"/>
    </row>
    <row r="137">
      <c r="C137" s="189"/>
      <c r="D137" s="189"/>
      <c r="E137" s="189"/>
      <c r="F137" s="189"/>
      <c r="G137" s="189"/>
      <c r="H137" s="189"/>
      <c r="I137" s="196"/>
      <c r="J137" s="196"/>
      <c r="K137" s="196"/>
      <c r="L137" s="196"/>
      <c r="M137" s="196"/>
      <c r="N137" s="182"/>
    </row>
    <row r="138">
      <c r="C138" s="189"/>
      <c r="D138" s="189"/>
      <c r="E138" s="189"/>
      <c r="F138" s="189"/>
      <c r="G138" s="189"/>
      <c r="H138" s="189"/>
      <c r="I138" s="196"/>
      <c r="J138" s="196"/>
      <c r="K138" s="196"/>
      <c r="L138" s="196"/>
      <c r="M138" s="196"/>
      <c r="N138" s="182"/>
    </row>
    <row r="139">
      <c r="C139" s="189"/>
      <c r="D139" s="189"/>
      <c r="E139" s="189"/>
      <c r="F139" s="189"/>
      <c r="G139" s="189"/>
      <c r="H139" s="189"/>
      <c r="I139" s="196"/>
      <c r="J139" s="196"/>
      <c r="K139" s="196"/>
      <c r="L139" s="196"/>
      <c r="M139" s="196"/>
      <c r="N139" s="182"/>
    </row>
    <row r="140">
      <c r="C140" s="189"/>
      <c r="D140" s="189"/>
      <c r="E140" s="189"/>
      <c r="F140" s="189"/>
      <c r="G140" s="189"/>
      <c r="H140" s="189"/>
      <c r="I140" s="196"/>
      <c r="J140" s="196"/>
      <c r="K140" s="196"/>
      <c r="L140" s="196"/>
      <c r="M140" s="196"/>
      <c r="N140" s="182"/>
    </row>
    <row r="141">
      <c r="C141" s="189"/>
      <c r="D141" s="189"/>
      <c r="E141" s="189"/>
      <c r="F141" s="189"/>
      <c r="G141" s="189"/>
      <c r="H141" s="189"/>
      <c r="I141" s="196"/>
      <c r="J141" s="196"/>
      <c r="K141" s="196"/>
      <c r="L141" s="196"/>
      <c r="M141" s="196"/>
      <c r="N141" s="182"/>
    </row>
    <row r="142">
      <c r="C142" s="189"/>
      <c r="D142" s="189"/>
      <c r="E142" s="189"/>
      <c r="F142" s="189"/>
      <c r="G142" s="189"/>
      <c r="H142" s="189"/>
      <c r="I142" s="196"/>
      <c r="J142" s="196"/>
      <c r="K142" s="196"/>
      <c r="L142" s="196"/>
      <c r="M142" s="196"/>
      <c r="N142" s="182"/>
    </row>
    <row r="143">
      <c r="C143" s="189"/>
      <c r="D143" s="189"/>
      <c r="E143" s="189"/>
      <c r="F143" s="189"/>
      <c r="G143" s="189"/>
      <c r="H143" s="189"/>
      <c r="I143" s="196"/>
      <c r="J143" s="196"/>
      <c r="K143" s="196"/>
      <c r="L143" s="196"/>
      <c r="M143" s="196"/>
      <c r="N143" s="182"/>
    </row>
    <row r="144">
      <c r="C144" s="189"/>
      <c r="D144" s="189"/>
      <c r="E144" s="189"/>
      <c r="F144" s="189"/>
      <c r="G144" s="189"/>
      <c r="H144" s="189"/>
      <c r="I144" s="196"/>
      <c r="J144" s="196"/>
      <c r="K144" s="196"/>
      <c r="L144" s="196"/>
      <c r="M144" s="196"/>
      <c r="N144" s="182"/>
    </row>
    <row r="145">
      <c r="C145" s="189"/>
      <c r="D145" s="189"/>
      <c r="E145" s="189"/>
      <c r="F145" s="189"/>
      <c r="G145" s="189"/>
      <c r="H145" s="189"/>
      <c r="I145" s="196"/>
      <c r="J145" s="196"/>
      <c r="K145" s="196"/>
      <c r="L145" s="196"/>
      <c r="M145" s="196"/>
      <c r="N145" s="182"/>
    </row>
    <row r="146">
      <c r="C146" s="189"/>
      <c r="D146" s="189"/>
      <c r="E146" s="189"/>
      <c r="F146" s="189"/>
      <c r="G146" s="189"/>
      <c r="H146" s="189"/>
      <c r="I146" s="196"/>
      <c r="J146" s="196"/>
      <c r="K146" s="196"/>
      <c r="L146" s="196"/>
      <c r="M146" s="196"/>
      <c r="N146" s="182"/>
    </row>
    <row r="147">
      <c r="C147" s="189"/>
      <c r="D147" s="189"/>
      <c r="E147" s="189"/>
      <c r="F147" s="189"/>
      <c r="G147" s="189"/>
      <c r="H147" s="189"/>
      <c r="I147" s="196"/>
      <c r="J147" s="196"/>
      <c r="K147" s="196"/>
      <c r="L147" s="196"/>
      <c r="M147" s="196"/>
      <c r="N147" s="182"/>
    </row>
    <row r="148">
      <c r="C148" s="189"/>
      <c r="D148" s="189"/>
      <c r="E148" s="189"/>
      <c r="F148" s="189"/>
      <c r="G148" s="189"/>
      <c r="H148" s="189"/>
      <c r="I148" s="196"/>
      <c r="J148" s="196"/>
      <c r="K148" s="196"/>
      <c r="L148" s="196"/>
      <c r="M148" s="196"/>
      <c r="N148" s="182"/>
    </row>
    <row r="149">
      <c r="C149" s="189"/>
      <c r="D149" s="189"/>
      <c r="E149" s="189"/>
      <c r="F149" s="189"/>
      <c r="G149" s="189"/>
      <c r="H149" s="189"/>
      <c r="I149" s="196"/>
      <c r="J149" s="196"/>
      <c r="K149" s="196"/>
      <c r="L149" s="196"/>
      <c r="M149" s="196"/>
      <c r="N149" s="182"/>
    </row>
    <row r="150">
      <c r="C150" s="189"/>
      <c r="D150" s="189"/>
      <c r="E150" s="189"/>
      <c r="F150" s="189"/>
      <c r="G150" s="189"/>
      <c r="H150" s="189"/>
      <c r="I150" s="196"/>
      <c r="J150" s="196"/>
      <c r="K150" s="196"/>
      <c r="L150" s="196"/>
      <c r="M150" s="196"/>
      <c r="N150" s="182"/>
    </row>
    <row r="151">
      <c r="C151" s="189"/>
      <c r="D151" s="189"/>
      <c r="E151" s="189"/>
      <c r="F151" s="189"/>
      <c r="G151" s="189"/>
      <c r="H151" s="189"/>
      <c r="I151" s="196"/>
      <c r="J151" s="196"/>
      <c r="K151" s="196"/>
      <c r="L151" s="196"/>
      <c r="M151" s="196"/>
      <c r="N151" s="182"/>
    </row>
    <row r="152">
      <c r="C152" s="189"/>
      <c r="D152" s="189"/>
      <c r="E152" s="189"/>
      <c r="F152" s="189"/>
      <c r="G152" s="189"/>
      <c r="H152" s="189"/>
      <c r="I152" s="196"/>
      <c r="J152" s="196"/>
      <c r="K152" s="196"/>
      <c r="L152" s="196"/>
      <c r="M152" s="196"/>
      <c r="N152" s="182"/>
    </row>
    <row r="153">
      <c r="C153" s="189"/>
      <c r="D153" s="189"/>
      <c r="E153" s="189"/>
      <c r="F153" s="189"/>
      <c r="G153" s="189"/>
      <c r="H153" s="189"/>
      <c r="I153" s="196"/>
      <c r="J153" s="196"/>
      <c r="K153" s="196"/>
      <c r="L153" s="196"/>
      <c r="M153" s="196"/>
      <c r="N153" s="182"/>
    </row>
    <row r="154">
      <c r="C154" s="189"/>
      <c r="D154" s="189"/>
      <c r="E154" s="189"/>
      <c r="F154" s="189"/>
      <c r="G154" s="189"/>
      <c r="H154" s="189"/>
      <c r="I154" s="196"/>
      <c r="J154" s="196"/>
      <c r="K154" s="196"/>
      <c r="L154" s="196"/>
      <c r="M154" s="196"/>
      <c r="N154" s="182"/>
    </row>
    <row r="155">
      <c r="C155" s="189"/>
      <c r="D155" s="189"/>
      <c r="E155" s="189"/>
      <c r="F155" s="189"/>
      <c r="G155" s="189"/>
      <c r="H155" s="189"/>
      <c r="I155" s="196"/>
      <c r="J155" s="196"/>
      <c r="K155" s="196"/>
      <c r="L155" s="196"/>
      <c r="M155" s="196"/>
      <c r="N155" s="182"/>
    </row>
    <row r="156">
      <c r="C156" s="189"/>
      <c r="D156" s="189"/>
      <c r="E156" s="189"/>
      <c r="F156" s="189"/>
      <c r="G156" s="189"/>
      <c r="H156" s="189"/>
      <c r="I156" s="196"/>
      <c r="J156" s="196"/>
      <c r="K156" s="196"/>
      <c r="L156" s="196"/>
      <c r="M156" s="196"/>
      <c r="N156" s="182"/>
    </row>
    <row r="157">
      <c r="C157" s="189"/>
      <c r="D157" s="189"/>
      <c r="E157" s="189"/>
      <c r="F157" s="189"/>
      <c r="G157" s="189"/>
      <c r="H157" s="189"/>
      <c r="I157" s="196"/>
      <c r="J157" s="196"/>
      <c r="K157" s="196"/>
      <c r="L157" s="196"/>
      <c r="M157" s="196"/>
      <c r="N157" s="182"/>
    </row>
    <row r="158">
      <c r="C158" s="189"/>
      <c r="D158" s="189"/>
      <c r="E158" s="189"/>
      <c r="F158" s="189"/>
      <c r="G158" s="189"/>
      <c r="H158" s="189"/>
      <c r="I158" s="196"/>
      <c r="J158" s="196"/>
      <c r="K158" s="196"/>
      <c r="L158" s="196"/>
      <c r="M158" s="196"/>
      <c r="N158" s="182"/>
    </row>
    <row r="159">
      <c r="C159" s="189"/>
      <c r="D159" s="189"/>
      <c r="E159" s="189"/>
      <c r="F159" s="189"/>
      <c r="G159" s="189"/>
      <c r="H159" s="189"/>
      <c r="I159" s="196"/>
      <c r="J159" s="196"/>
      <c r="K159" s="196"/>
      <c r="L159" s="196"/>
      <c r="M159" s="196"/>
      <c r="N159" s="182"/>
    </row>
    <row r="160">
      <c r="C160" s="189"/>
      <c r="D160" s="189"/>
      <c r="E160" s="189"/>
      <c r="F160" s="189"/>
      <c r="G160" s="189"/>
      <c r="H160" s="189"/>
      <c r="I160" s="196"/>
      <c r="J160" s="196"/>
      <c r="K160" s="196"/>
      <c r="L160" s="196"/>
      <c r="M160" s="196"/>
      <c r="N160" s="182"/>
    </row>
    <row r="161">
      <c r="C161" s="189"/>
      <c r="D161" s="189"/>
      <c r="E161" s="189"/>
      <c r="F161" s="189"/>
      <c r="G161" s="189"/>
      <c r="H161" s="189"/>
      <c r="I161" s="196"/>
      <c r="J161" s="196"/>
      <c r="K161" s="196"/>
      <c r="L161" s="196"/>
      <c r="M161" s="196"/>
      <c r="N161" s="182"/>
    </row>
    <row r="162">
      <c r="C162" s="189"/>
      <c r="D162" s="189"/>
      <c r="E162" s="189"/>
      <c r="F162" s="189"/>
      <c r="G162" s="189"/>
      <c r="H162" s="189"/>
      <c r="I162" s="196"/>
      <c r="J162" s="196"/>
      <c r="K162" s="196"/>
      <c r="L162" s="196"/>
      <c r="M162" s="196"/>
      <c r="N162" s="182"/>
    </row>
    <row r="163">
      <c r="C163" s="189"/>
      <c r="D163" s="189"/>
      <c r="E163" s="189"/>
      <c r="F163" s="189"/>
      <c r="G163" s="189"/>
      <c r="H163" s="189"/>
      <c r="I163" s="196"/>
      <c r="J163" s="196"/>
      <c r="K163" s="196"/>
      <c r="L163" s="196"/>
      <c r="M163" s="196"/>
      <c r="N163" s="182"/>
    </row>
    <row r="164">
      <c r="C164" s="189"/>
      <c r="D164" s="189"/>
      <c r="E164" s="189"/>
      <c r="F164" s="189"/>
      <c r="G164" s="189"/>
      <c r="H164" s="189"/>
      <c r="I164" s="196"/>
      <c r="J164" s="196"/>
      <c r="K164" s="196"/>
      <c r="L164" s="196"/>
      <c r="M164" s="196"/>
      <c r="N164" s="182"/>
    </row>
    <row r="165">
      <c r="C165" s="189"/>
      <c r="D165" s="189"/>
      <c r="E165" s="189"/>
      <c r="F165" s="189"/>
      <c r="G165" s="189"/>
      <c r="H165" s="189"/>
      <c r="I165" s="196"/>
      <c r="J165" s="196"/>
      <c r="K165" s="196"/>
      <c r="L165" s="196"/>
      <c r="M165" s="196"/>
      <c r="N165" s="182"/>
    </row>
    <row r="166">
      <c r="C166" s="189"/>
      <c r="D166" s="189"/>
      <c r="E166" s="189"/>
      <c r="F166" s="189"/>
      <c r="G166" s="189"/>
      <c r="H166" s="189"/>
      <c r="I166" s="196"/>
      <c r="J166" s="196"/>
      <c r="K166" s="196"/>
      <c r="L166" s="196"/>
      <c r="M166" s="196"/>
      <c r="N166" s="182"/>
    </row>
    <row r="167">
      <c r="C167" s="189"/>
      <c r="D167" s="189"/>
      <c r="E167" s="189"/>
      <c r="F167" s="189"/>
      <c r="G167" s="189"/>
      <c r="H167" s="189"/>
      <c r="I167" s="196"/>
      <c r="J167" s="196"/>
      <c r="K167" s="196"/>
      <c r="L167" s="196"/>
      <c r="M167" s="196"/>
      <c r="N167" s="182"/>
    </row>
    <row r="168">
      <c r="C168" s="189"/>
      <c r="D168" s="189"/>
      <c r="E168" s="189"/>
      <c r="F168" s="189"/>
      <c r="G168" s="189"/>
      <c r="H168" s="189"/>
      <c r="I168" s="196"/>
      <c r="J168" s="196"/>
      <c r="K168" s="196"/>
      <c r="L168" s="196"/>
      <c r="M168" s="196"/>
      <c r="N168" s="182"/>
    </row>
    <row r="169">
      <c r="C169" s="189"/>
      <c r="D169" s="189"/>
      <c r="E169" s="189"/>
      <c r="F169" s="189"/>
      <c r="G169" s="189"/>
      <c r="H169" s="189"/>
      <c r="I169" s="196"/>
      <c r="J169" s="196"/>
      <c r="K169" s="196"/>
      <c r="L169" s="196"/>
      <c r="M169" s="196"/>
      <c r="N169" s="182"/>
    </row>
    <row r="170">
      <c r="C170" s="189"/>
      <c r="D170" s="189"/>
      <c r="E170" s="189"/>
      <c r="F170" s="189"/>
      <c r="G170" s="189"/>
      <c r="H170" s="189"/>
      <c r="I170" s="196"/>
      <c r="J170" s="196"/>
      <c r="K170" s="196"/>
      <c r="L170" s="196"/>
      <c r="M170" s="196"/>
      <c r="N170" s="182"/>
    </row>
    <row r="171">
      <c r="C171" s="189"/>
      <c r="D171" s="189"/>
      <c r="E171" s="189"/>
      <c r="F171" s="189"/>
      <c r="G171" s="189"/>
      <c r="H171" s="189"/>
      <c r="I171" s="196"/>
      <c r="J171" s="196"/>
      <c r="K171" s="196"/>
      <c r="L171" s="196"/>
      <c r="M171" s="196"/>
      <c r="N171" s="182"/>
    </row>
    <row r="172">
      <c r="C172" s="189"/>
      <c r="D172" s="189"/>
      <c r="E172" s="189"/>
      <c r="F172" s="189"/>
      <c r="G172" s="189"/>
      <c r="H172" s="189"/>
      <c r="I172" s="196"/>
      <c r="J172" s="196"/>
      <c r="K172" s="196"/>
      <c r="L172" s="196"/>
      <c r="M172" s="196"/>
      <c r="N172" s="182"/>
    </row>
    <row r="173">
      <c r="C173" s="189"/>
      <c r="D173" s="189"/>
      <c r="E173" s="189"/>
      <c r="F173" s="189"/>
      <c r="G173" s="189"/>
      <c r="H173" s="189"/>
      <c r="I173" s="196"/>
      <c r="J173" s="196"/>
      <c r="K173" s="196"/>
      <c r="L173" s="196"/>
      <c r="M173" s="196"/>
      <c r="N173" s="182"/>
    </row>
    <row r="174">
      <c r="C174" s="189"/>
      <c r="D174" s="189"/>
      <c r="E174" s="189"/>
      <c r="F174" s="189"/>
      <c r="G174" s="189"/>
      <c r="H174" s="189"/>
      <c r="I174" s="196"/>
      <c r="J174" s="196"/>
      <c r="K174" s="196"/>
      <c r="L174" s="196"/>
      <c r="M174" s="196"/>
      <c r="N174" s="182"/>
    </row>
    <row r="175">
      <c r="C175" s="189"/>
      <c r="D175" s="189"/>
      <c r="E175" s="189"/>
      <c r="F175" s="189"/>
      <c r="G175" s="189"/>
      <c r="H175" s="189"/>
      <c r="I175" s="196"/>
      <c r="J175" s="196"/>
      <c r="K175" s="196"/>
      <c r="L175" s="196"/>
      <c r="M175" s="196"/>
      <c r="N175" s="182"/>
    </row>
    <row r="176">
      <c r="C176" s="189"/>
      <c r="D176" s="189"/>
      <c r="E176" s="189"/>
      <c r="F176" s="189"/>
      <c r="G176" s="189"/>
      <c r="H176" s="189"/>
      <c r="I176" s="196"/>
      <c r="J176" s="196"/>
      <c r="K176" s="196"/>
      <c r="L176" s="196"/>
      <c r="M176" s="196"/>
      <c r="N176" s="182"/>
    </row>
    <row r="177">
      <c r="C177" s="189"/>
      <c r="D177" s="189"/>
      <c r="E177" s="189"/>
      <c r="F177" s="189"/>
      <c r="G177" s="189"/>
      <c r="H177" s="189"/>
      <c r="I177" s="196"/>
      <c r="J177" s="196"/>
      <c r="K177" s="196"/>
      <c r="L177" s="196"/>
      <c r="M177" s="196"/>
      <c r="N177" s="182"/>
    </row>
    <row r="178">
      <c r="C178" s="189"/>
      <c r="D178" s="189"/>
      <c r="E178" s="189"/>
      <c r="F178" s="189"/>
      <c r="G178" s="189"/>
      <c r="H178" s="189"/>
      <c r="I178" s="196"/>
      <c r="J178" s="196"/>
      <c r="K178" s="196"/>
      <c r="L178" s="196"/>
      <c r="M178" s="196"/>
      <c r="N178" s="182"/>
    </row>
    <row r="179">
      <c r="C179" s="189"/>
      <c r="D179" s="189"/>
      <c r="E179" s="189"/>
      <c r="F179" s="189"/>
      <c r="G179" s="189"/>
      <c r="H179" s="189"/>
      <c r="I179" s="196"/>
      <c r="J179" s="196"/>
      <c r="K179" s="196"/>
      <c r="L179" s="196"/>
      <c r="M179" s="196"/>
      <c r="N179" s="182"/>
    </row>
    <row r="180">
      <c r="C180" s="189"/>
      <c r="D180" s="189"/>
      <c r="E180" s="189"/>
      <c r="F180" s="189"/>
      <c r="G180" s="189"/>
      <c r="H180" s="189"/>
      <c r="I180" s="196"/>
      <c r="J180" s="196"/>
      <c r="K180" s="196"/>
      <c r="L180" s="196"/>
      <c r="M180" s="196"/>
      <c r="N180" s="182"/>
    </row>
    <row r="181">
      <c r="C181" s="189"/>
      <c r="D181" s="189"/>
      <c r="E181" s="189"/>
      <c r="F181" s="189"/>
      <c r="G181" s="189"/>
      <c r="H181" s="189"/>
      <c r="I181" s="196"/>
      <c r="J181" s="196"/>
      <c r="K181" s="196"/>
      <c r="L181" s="196"/>
      <c r="M181" s="196"/>
      <c r="N181" s="182"/>
    </row>
    <row r="182">
      <c r="C182" s="189"/>
      <c r="D182" s="189"/>
      <c r="E182" s="189"/>
      <c r="F182" s="189"/>
      <c r="G182" s="189"/>
      <c r="H182" s="189"/>
      <c r="I182" s="196"/>
      <c r="J182" s="196"/>
      <c r="K182" s="196"/>
      <c r="L182" s="196"/>
      <c r="M182" s="196"/>
      <c r="N182" s="182"/>
    </row>
    <row r="183">
      <c r="C183" s="189"/>
      <c r="D183" s="189"/>
      <c r="E183" s="189"/>
      <c r="F183" s="189"/>
      <c r="G183" s="189"/>
      <c r="H183" s="189"/>
      <c r="I183" s="196"/>
      <c r="J183" s="196"/>
      <c r="K183" s="196"/>
      <c r="L183" s="196"/>
      <c r="M183" s="196"/>
      <c r="N183" s="182"/>
    </row>
    <row r="184">
      <c r="C184" s="189"/>
      <c r="D184" s="189"/>
      <c r="E184" s="189"/>
      <c r="F184" s="189"/>
      <c r="G184" s="189"/>
      <c r="H184" s="189"/>
      <c r="I184" s="196"/>
      <c r="J184" s="196"/>
      <c r="K184" s="196"/>
      <c r="L184" s="196"/>
      <c r="M184" s="196"/>
      <c r="N184" s="182"/>
    </row>
    <row r="185">
      <c r="C185" s="189"/>
      <c r="D185" s="189"/>
      <c r="E185" s="189"/>
      <c r="F185" s="189"/>
      <c r="G185" s="189"/>
      <c r="H185" s="189"/>
      <c r="I185" s="196"/>
      <c r="J185" s="196"/>
      <c r="K185" s="196"/>
      <c r="L185" s="196"/>
      <c r="M185" s="196"/>
      <c r="N185" s="182"/>
    </row>
    <row r="186">
      <c r="C186" s="189"/>
      <c r="D186" s="189"/>
      <c r="E186" s="189"/>
      <c r="F186" s="189"/>
      <c r="G186" s="189"/>
      <c r="H186" s="189"/>
      <c r="I186" s="196"/>
      <c r="J186" s="196"/>
      <c r="K186" s="196"/>
      <c r="L186" s="196"/>
      <c r="M186" s="196"/>
      <c r="N186" s="182"/>
    </row>
    <row r="187">
      <c r="C187" s="189"/>
      <c r="D187" s="189"/>
      <c r="E187" s="189"/>
      <c r="F187" s="189"/>
      <c r="G187" s="189"/>
      <c r="H187" s="189"/>
      <c r="I187" s="196"/>
      <c r="J187" s="196"/>
      <c r="K187" s="196"/>
      <c r="L187" s="196"/>
      <c r="M187" s="196"/>
      <c r="N187" s="182"/>
    </row>
    <row r="188">
      <c r="C188" s="189"/>
      <c r="D188" s="189"/>
      <c r="E188" s="189"/>
      <c r="F188" s="189"/>
      <c r="G188" s="189"/>
      <c r="H188" s="189"/>
      <c r="I188" s="196"/>
      <c r="J188" s="196"/>
      <c r="K188" s="196"/>
      <c r="L188" s="196"/>
      <c r="M188" s="196"/>
      <c r="N188" s="182"/>
    </row>
    <row r="189">
      <c r="C189" s="189"/>
      <c r="D189" s="189"/>
      <c r="E189" s="189"/>
      <c r="F189" s="189"/>
      <c r="G189" s="189"/>
      <c r="H189" s="189"/>
      <c r="I189" s="196"/>
      <c r="J189" s="196"/>
      <c r="K189" s="196"/>
      <c r="L189" s="196"/>
      <c r="M189" s="196"/>
      <c r="N189" s="182"/>
    </row>
    <row r="190">
      <c r="C190" s="189"/>
      <c r="D190" s="189"/>
      <c r="E190" s="189"/>
      <c r="F190" s="189"/>
      <c r="G190" s="189"/>
      <c r="H190" s="189"/>
      <c r="I190" s="196"/>
      <c r="J190" s="196"/>
      <c r="K190" s="196"/>
      <c r="L190" s="196"/>
      <c r="M190" s="196"/>
      <c r="N190" s="182"/>
    </row>
    <row r="191">
      <c r="C191" s="189"/>
      <c r="D191" s="189"/>
      <c r="E191" s="189"/>
      <c r="F191" s="189"/>
      <c r="G191" s="189"/>
      <c r="H191" s="189"/>
      <c r="I191" s="196"/>
      <c r="J191" s="196"/>
      <c r="K191" s="196"/>
      <c r="L191" s="196"/>
      <c r="M191" s="196"/>
      <c r="N191" s="182"/>
    </row>
    <row r="192">
      <c r="C192" s="189"/>
      <c r="D192" s="189"/>
      <c r="E192" s="189"/>
      <c r="F192" s="189"/>
      <c r="G192" s="189"/>
      <c r="H192" s="189"/>
      <c r="I192" s="196"/>
      <c r="J192" s="196"/>
      <c r="K192" s="196"/>
      <c r="L192" s="196"/>
      <c r="M192" s="196"/>
      <c r="N192" s="182"/>
    </row>
    <row r="193">
      <c r="C193" s="189"/>
      <c r="D193" s="189"/>
      <c r="E193" s="189"/>
      <c r="F193" s="189"/>
      <c r="G193" s="189"/>
      <c r="H193" s="189"/>
      <c r="I193" s="196"/>
      <c r="J193" s="196"/>
      <c r="K193" s="196"/>
      <c r="L193" s="196"/>
      <c r="M193" s="196"/>
      <c r="N193" s="182"/>
    </row>
    <row r="194">
      <c r="C194" s="189"/>
      <c r="D194" s="189"/>
      <c r="E194" s="189"/>
      <c r="F194" s="189"/>
      <c r="G194" s="189"/>
      <c r="H194" s="189"/>
      <c r="I194" s="196"/>
      <c r="J194" s="196"/>
      <c r="K194" s="196"/>
      <c r="L194" s="196"/>
      <c r="M194" s="196"/>
      <c r="N194" s="182"/>
    </row>
    <row r="195">
      <c r="C195" s="189"/>
      <c r="D195" s="189"/>
      <c r="E195" s="189"/>
      <c r="F195" s="189"/>
      <c r="G195" s="189"/>
      <c r="H195" s="189"/>
      <c r="I195" s="196"/>
      <c r="J195" s="196"/>
      <c r="K195" s="196"/>
      <c r="L195" s="196"/>
      <c r="M195" s="196"/>
      <c r="N195" s="182"/>
    </row>
    <row r="196">
      <c r="C196" s="189"/>
      <c r="D196" s="189"/>
      <c r="E196" s="189"/>
      <c r="F196" s="189"/>
      <c r="G196" s="189"/>
      <c r="H196" s="189"/>
      <c r="I196" s="196"/>
      <c r="J196" s="196"/>
      <c r="K196" s="196"/>
      <c r="L196" s="196"/>
      <c r="M196" s="196"/>
      <c r="N196" s="182"/>
    </row>
    <row r="197">
      <c r="C197" s="189"/>
      <c r="D197" s="189"/>
      <c r="E197" s="189"/>
      <c r="F197" s="189"/>
      <c r="G197" s="189"/>
      <c r="H197" s="189"/>
      <c r="I197" s="196"/>
      <c r="J197" s="196"/>
      <c r="K197" s="196"/>
      <c r="L197" s="196"/>
      <c r="M197" s="196"/>
      <c r="N197" s="182"/>
    </row>
    <row r="198">
      <c r="C198" s="189"/>
      <c r="D198" s="189"/>
      <c r="E198" s="189"/>
      <c r="F198" s="189"/>
      <c r="G198" s="189"/>
      <c r="H198" s="189"/>
      <c r="I198" s="196"/>
      <c r="J198" s="196"/>
      <c r="K198" s="196"/>
      <c r="L198" s="196"/>
      <c r="M198" s="196"/>
      <c r="N198" s="182"/>
    </row>
    <row r="199">
      <c r="C199" s="189"/>
      <c r="D199" s="189"/>
      <c r="E199" s="189"/>
      <c r="F199" s="189"/>
      <c r="G199" s="189"/>
      <c r="H199" s="189"/>
      <c r="I199" s="196"/>
      <c r="J199" s="196"/>
      <c r="K199" s="196"/>
      <c r="L199" s="196"/>
      <c r="M199" s="196"/>
      <c r="N199" s="182"/>
    </row>
    <row r="200">
      <c r="C200" s="189"/>
      <c r="D200" s="189"/>
      <c r="E200" s="189"/>
      <c r="F200" s="189"/>
      <c r="G200" s="189"/>
      <c r="H200" s="189"/>
      <c r="I200" s="196"/>
      <c r="J200" s="196"/>
      <c r="K200" s="196"/>
      <c r="L200" s="196"/>
      <c r="M200" s="196"/>
      <c r="N200" s="182"/>
    </row>
    <row r="201">
      <c r="C201" s="189"/>
      <c r="D201" s="189"/>
      <c r="E201" s="189"/>
      <c r="F201" s="189"/>
      <c r="G201" s="189"/>
      <c r="H201" s="189"/>
      <c r="I201" s="196"/>
      <c r="J201" s="196"/>
      <c r="K201" s="196"/>
      <c r="L201" s="196"/>
      <c r="M201" s="196"/>
      <c r="N201" s="182"/>
    </row>
    <row r="202">
      <c r="C202" s="189"/>
      <c r="D202" s="189"/>
      <c r="E202" s="189"/>
      <c r="F202" s="189"/>
      <c r="G202" s="189"/>
      <c r="H202" s="189"/>
      <c r="I202" s="196"/>
      <c r="J202" s="196"/>
      <c r="K202" s="196"/>
      <c r="L202" s="196"/>
      <c r="M202" s="196"/>
      <c r="N202" s="182"/>
    </row>
    <row r="203">
      <c r="C203" s="189"/>
      <c r="D203" s="189"/>
      <c r="E203" s="189"/>
      <c r="F203" s="189"/>
      <c r="G203" s="189"/>
      <c r="H203" s="189"/>
      <c r="I203" s="196"/>
      <c r="J203" s="196"/>
      <c r="K203" s="196"/>
      <c r="L203" s="196"/>
      <c r="M203" s="196"/>
      <c r="N203" s="182"/>
    </row>
    <row r="204">
      <c r="C204" s="189"/>
      <c r="D204" s="189"/>
      <c r="E204" s="189"/>
      <c r="F204" s="189"/>
      <c r="G204" s="189"/>
      <c r="H204" s="189"/>
      <c r="I204" s="196"/>
      <c r="J204" s="196"/>
      <c r="K204" s="196"/>
      <c r="L204" s="196"/>
      <c r="M204" s="196"/>
      <c r="N204" s="182"/>
    </row>
    <row r="205">
      <c r="C205" s="189"/>
      <c r="D205" s="189"/>
      <c r="E205" s="189"/>
      <c r="F205" s="189"/>
      <c r="G205" s="189"/>
      <c r="H205" s="189"/>
      <c r="I205" s="196"/>
      <c r="J205" s="196"/>
      <c r="K205" s="196"/>
      <c r="L205" s="196"/>
      <c r="M205" s="196"/>
      <c r="N205" s="182"/>
    </row>
    <row r="206">
      <c r="C206" s="189"/>
      <c r="D206" s="189"/>
      <c r="E206" s="189"/>
      <c r="F206" s="189"/>
      <c r="G206" s="189"/>
      <c r="H206" s="189"/>
      <c r="I206" s="196"/>
      <c r="J206" s="196"/>
      <c r="K206" s="196"/>
      <c r="L206" s="196"/>
      <c r="M206" s="196"/>
      <c r="N206" s="182"/>
    </row>
    <row r="207">
      <c r="C207" s="189"/>
      <c r="D207" s="189"/>
      <c r="E207" s="189"/>
      <c r="F207" s="189"/>
      <c r="G207" s="189"/>
      <c r="H207" s="189"/>
      <c r="I207" s="196"/>
      <c r="J207" s="196"/>
      <c r="K207" s="196"/>
      <c r="L207" s="196"/>
      <c r="M207" s="196"/>
      <c r="N207" s="182"/>
    </row>
    <row r="208">
      <c r="C208" s="189"/>
      <c r="D208" s="189"/>
      <c r="E208" s="189"/>
      <c r="F208" s="189"/>
      <c r="G208" s="189"/>
      <c r="H208" s="189"/>
      <c r="I208" s="196"/>
      <c r="J208" s="196"/>
      <c r="K208" s="196"/>
      <c r="L208" s="196"/>
      <c r="M208" s="196"/>
      <c r="N208" s="182"/>
    </row>
    <row r="209">
      <c r="C209" s="189"/>
      <c r="D209" s="189"/>
      <c r="E209" s="189"/>
      <c r="F209" s="189"/>
      <c r="G209" s="189"/>
      <c r="H209" s="189"/>
      <c r="I209" s="196"/>
      <c r="J209" s="196"/>
      <c r="K209" s="196"/>
      <c r="L209" s="196"/>
      <c r="M209" s="196"/>
      <c r="N209" s="182"/>
    </row>
    <row r="210">
      <c r="C210" s="189"/>
      <c r="D210" s="189"/>
      <c r="E210" s="189"/>
      <c r="F210" s="189"/>
      <c r="G210" s="189"/>
      <c r="H210" s="189"/>
      <c r="I210" s="196"/>
      <c r="J210" s="196"/>
      <c r="K210" s="196"/>
      <c r="L210" s="196"/>
      <c r="M210" s="196"/>
      <c r="N210" s="182"/>
    </row>
    <row r="211">
      <c r="C211" s="189"/>
      <c r="D211" s="189"/>
      <c r="E211" s="189"/>
      <c r="F211" s="189"/>
      <c r="G211" s="189"/>
      <c r="H211" s="189"/>
      <c r="I211" s="196"/>
      <c r="J211" s="196"/>
      <c r="K211" s="196"/>
      <c r="L211" s="196"/>
      <c r="M211" s="196"/>
      <c r="N211" s="182"/>
    </row>
    <row r="212">
      <c r="C212" s="189"/>
      <c r="D212" s="189"/>
      <c r="E212" s="189"/>
      <c r="F212" s="189"/>
      <c r="G212" s="189"/>
      <c r="H212" s="189"/>
      <c r="I212" s="196"/>
      <c r="J212" s="196"/>
      <c r="K212" s="196"/>
      <c r="L212" s="196"/>
      <c r="M212" s="196"/>
      <c r="N212" s="182"/>
    </row>
    <row r="213">
      <c r="C213" s="189"/>
      <c r="D213" s="189"/>
      <c r="E213" s="189"/>
      <c r="F213" s="189"/>
      <c r="G213" s="189"/>
      <c r="H213" s="189"/>
      <c r="I213" s="196"/>
      <c r="J213" s="196"/>
      <c r="K213" s="196"/>
      <c r="L213" s="196"/>
      <c r="M213" s="196"/>
      <c r="N213" s="182"/>
    </row>
    <row r="214">
      <c r="C214" s="189"/>
      <c r="D214" s="189"/>
      <c r="E214" s="189"/>
      <c r="F214" s="189"/>
      <c r="G214" s="189"/>
      <c r="H214" s="189"/>
      <c r="I214" s="196"/>
      <c r="J214" s="196"/>
      <c r="K214" s="196"/>
      <c r="L214" s="196"/>
      <c r="M214" s="196"/>
      <c r="N214" s="182"/>
    </row>
    <row r="215">
      <c r="C215" s="189"/>
      <c r="D215" s="189"/>
      <c r="E215" s="189"/>
      <c r="F215" s="189"/>
      <c r="G215" s="189"/>
      <c r="H215" s="189"/>
      <c r="I215" s="196"/>
      <c r="J215" s="196"/>
      <c r="K215" s="196"/>
      <c r="L215" s="196"/>
      <c r="M215" s="196"/>
      <c r="N215" s="182"/>
    </row>
    <row r="216">
      <c r="C216" s="189"/>
      <c r="D216" s="189"/>
      <c r="E216" s="189"/>
      <c r="F216" s="189"/>
      <c r="G216" s="189"/>
      <c r="H216" s="189"/>
      <c r="I216" s="196"/>
      <c r="J216" s="196"/>
      <c r="K216" s="196"/>
      <c r="L216" s="196"/>
      <c r="M216" s="196"/>
      <c r="N216" s="182"/>
    </row>
    <row r="217">
      <c r="C217" s="189"/>
      <c r="D217" s="189"/>
      <c r="E217" s="189"/>
      <c r="F217" s="189"/>
      <c r="G217" s="189"/>
      <c r="H217" s="189"/>
      <c r="I217" s="196"/>
      <c r="J217" s="196"/>
      <c r="K217" s="196"/>
      <c r="L217" s="196"/>
      <c r="M217" s="196"/>
      <c r="N217" s="182"/>
    </row>
    <row r="218">
      <c r="C218" s="189"/>
      <c r="D218" s="189"/>
      <c r="E218" s="189"/>
      <c r="F218" s="189"/>
      <c r="G218" s="189"/>
      <c r="H218" s="189"/>
      <c r="I218" s="196"/>
      <c r="J218" s="196"/>
      <c r="K218" s="196"/>
      <c r="L218" s="196"/>
      <c r="M218" s="196"/>
      <c r="N218" s="182"/>
    </row>
    <row r="219">
      <c r="C219" s="189"/>
      <c r="D219" s="189"/>
      <c r="E219" s="189"/>
      <c r="F219" s="189"/>
      <c r="G219" s="189"/>
      <c r="H219" s="189"/>
      <c r="I219" s="196"/>
      <c r="J219" s="196"/>
      <c r="K219" s="196"/>
      <c r="L219" s="196"/>
      <c r="M219" s="196"/>
      <c r="N219" s="182"/>
    </row>
    <row r="220">
      <c r="C220" s="189"/>
      <c r="D220" s="189"/>
      <c r="E220" s="189"/>
      <c r="F220" s="189"/>
      <c r="G220" s="189"/>
      <c r="H220" s="189"/>
      <c r="I220" s="196"/>
      <c r="J220" s="196"/>
      <c r="K220" s="196"/>
      <c r="L220" s="196"/>
      <c r="M220" s="196"/>
      <c r="N220" s="182"/>
    </row>
    <row r="221">
      <c r="C221" s="189"/>
      <c r="D221" s="189"/>
      <c r="E221" s="189"/>
      <c r="F221" s="189"/>
      <c r="G221" s="189"/>
      <c r="H221" s="189"/>
      <c r="I221" s="196"/>
      <c r="J221" s="196"/>
      <c r="K221" s="196"/>
      <c r="L221" s="196"/>
      <c r="M221" s="196"/>
      <c r="N221" s="182"/>
    </row>
    <row r="222">
      <c r="C222" s="189"/>
      <c r="D222" s="189"/>
      <c r="E222" s="189"/>
      <c r="F222" s="189"/>
      <c r="G222" s="189"/>
      <c r="H222" s="189"/>
      <c r="I222" s="196"/>
      <c r="J222" s="196"/>
      <c r="K222" s="196"/>
      <c r="L222" s="196"/>
      <c r="M222" s="196"/>
      <c r="N222" s="182"/>
    </row>
    <row r="223">
      <c r="C223" s="189"/>
      <c r="D223" s="189"/>
      <c r="E223" s="189"/>
      <c r="F223" s="189"/>
      <c r="G223" s="189"/>
      <c r="H223" s="189"/>
      <c r="I223" s="196"/>
      <c r="J223" s="196"/>
      <c r="K223" s="196"/>
      <c r="L223" s="196"/>
      <c r="M223" s="196"/>
      <c r="N223" s="182"/>
    </row>
    <row r="224">
      <c r="C224" s="189"/>
      <c r="D224" s="189"/>
      <c r="E224" s="189"/>
      <c r="F224" s="189"/>
      <c r="G224" s="189"/>
      <c r="H224" s="189"/>
      <c r="I224" s="196"/>
      <c r="J224" s="196"/>
      <c r="K224" s="196"/>
      <c r="L224" s="196"/>
      <c r="M224" s="196"/>
      <c r="N224" s="182"/>
    </row>
    <row r="225">
      <c r="C225" s="189"/>
      <c r="D225" s="189"/>
      <c r="E225" s="189"/>
      <c r="F225" s="189"/>
      <c r="G225" s="189"/>
      <c r="H225" s="189"/>
      <c r="I225" s="196"/>
      <c r="J225" s="196"/>
      <c r="K225" s="196"/>
      <c r="L225" s="196"/>
      <c r="M225" s="196"/>
      <c r="N225" s="182"/>
    </row>
    <row r="226">
      <c r="C226" s="189"/>
      <c r="D226" s="189"/>
      <c r="E226" s="189"/>
      <c r="F226" s="189"/>
      <c r="G226" s="189"/>
      <c r="H226" s="189"/>
      <c r="I226" s="196"/>
      <c r="J226" s="196"/>
      <c r="K226" s="196"/>
      <c r="L226" s="196"/>
      <c r="M226" s="196"/>
      <c r="N226" s="182"/>
    </row>
    <row r="227">
      <c r="C227" s="189"/>
      <c r="D227" s="189"/>
      <c r="E227" s="189"/>
      <c r="F227" s="189"/>
      <c r="G227" s="189"/>
      <c r="H227" s="189"/>
      <c r="I227" s="196"/>
      <c r="J227" s="196"/>
      <c r="K227" s="196"/>
      <c r="L227" s="196"/>
      <c r="M227" s="196"/>
      <c r="N227" s="182"/>
    </row>
    <row r="228">
      <c r="C228" s="189"/>
      <c r="D228" s="189"/>
      <c r="E228" s="189"/>
      <c r="F228" s="189"/>
      <c r="G228" s="189"/>
      <c r="H228" s="189"/>
      <c r="I228" s="196"/>
      <c r="J228" s="196"/>
      <c r="K228" s="196"/>
      <c r="L228" s="196"/>
      <c r="M228" s="196"/>
      <c r="N228" s="182"/>
    </row>
    <row r="229">
      <c r="C229" s="189"/>
      <c r="D229" s="189"/>
      <c r="E229" s="189"/>
      <c r="F229" s="189"/>
      <c r="G229" s="189"/>
      <c r="H229" s="189"/>
      <c r="I229" s="196"/>
      <c r="J229" s="196"/>
      <c r="K229" s="196"/>
      <c r="L229" s="196"/>
      <c r="M229" s="196"/>
      <c r="N229" s="182"/>
    </row>
    <row r="230">
      <c r="C230" s="189"/>
      <c r="D230" s="189"/>
      <c r="E230" s="189"/>
      <c r="F230" s="189"/>
      <c r="G230" s="189"/>
      <c r="H230" s="189"/>
      <c r="I230" s="196"/>
      <c r="J230" s="196"/>
      <c r="K230" s="196"/>
      <c r="L230" s="196"/>
      <c r="M230" s="196"/>
      <c r="N230" s="182"/>
    </row>
    <row r="231">
      <c r="C231" s="189"/>
      <c r="D231" s="189"/>
      <c r="E231" s="189"/>
      <c r="F231" s="189"/>
      <c r="G231" s="189"/>
      <c r="H231" s="189"/>
      <c r="I231" s="196"/>
      <c r="J231" s="196"/>
      <c r="K231" s="196"/>
      <c r="L231" s="196"/>
      <c r="M231" s="196"/>
      <c r="N231" s="182"/>
    </row>
    <row r="232">
      <c r="C232" s="189"/>
      <c r="D232" s="189"/>
      <c r="E232" s="189"/>
      <c r="F232" s="189"/>
      <c r="G232" s="189"/>
      <c r="H232" s="189"/>
      <c r="I232" s="196"/>
      <c r="J232" s="196"/>
      <c r="K232" s="196"/>
      <c r="L232" s="196"/>
      <c r="M232" s="196"/>
      <c r="N232" s="182"/>
    </row>
    <row r="233">
      <c r="C233" s="189"/>
      <c r="D233" s="189"/>
      <c r="E233" s="189"/>
      <c r="F233" s="189"/>
      <c r="G233" s="189"/>
      <c r="H233" s="189"/>
      <c r="I233" s="196"/>
      <c r="J233" s="196"/>
      <c r="K233" s="196"/>
      <c r="L233" s="196"/>
      <c r="M233" s="196"/>
      <c r="N233" s="182"/>
    </row>
    <row r="234">
      <c r="C234" s="189"/>
      <c r="D234" s="189"/>
      <c r="E234" s="189"/>
      <c r="F234" s="189"/>
      <c r="G234" s="189"/>
      <c r="H234" s="189"/>
      <c r="I234" s="196"/>
      <c r="J234" s="196"/>
      <c r="K234" s="196"/>
      <c r="L234" s="196"/>
      <c r="M234" s="196"/>
      <c r="N234" s="182"/>
    </row>
    <row r="235">
      <c r="C235" s="189"/>
      <c r="D235" s="189"/>
      <c r="E235" s="189"/>
      <c r="F235" s="189"/>
      <c r="G235" s="189"/>
      <c r="H235" s="189"/>
      <c r="I235" s="196"/>
      <c r="J235" s="196"/>
      <c r="K235" s="196"/>
      <c r="L235" s="196"/>
      <c r="M235" s="196"/>
      <c r="N235" s="182"/>
    </row>
    <row r="236">
      <c r="C236" s="189"/>
      <c r="D236" s="189"/>
      <c r="E236" s="189"/>
      <c r="F236" s="189"/>
      <c r="G236" s="189"/>
      <c r="H236" s="189"/>
      <c r="I236" s="196"/>
      <c r="J236" s="196"/>
      <c r="K236" s="196"/>
      <c r="L236" s="196"/>
      <c r="M236" s="196"/>
      <c r="N236" s="182"/>
    </row>
    <row r="237">
      <c r="C237" s="189"/>
      <c r="D237" s="189"/>
      <c r="E237" s="189"/>
      <c r="F237" s="189"/>
      <c r="G237" s="189"/>
      <c r="H237" s="189"/>
      <c r="I237" s="196"/>
      <c r="J237" s="196"/>
      <c r="K237" s="196"/>
      <c r="L237" s="196"/>
      <c r="M237" s="196"/>
      <c r="N237" s="182"/>
    </row>
    <row r="238">
      <c r="C238" s="189"/>
      <c r="D238" s="189"/>
      <c r="E238" s="189"/>
      <c r="F238" s="189"/>
      <c r="G238" s="189"/>
      <c r="H238" s="189"/>
      <c r="I238" s="196"/>
      <c r="J238" s="196"/>
      <c r="K238" s="196"/>
      <c r="L238" s="196"/>
      <c r="M238" s="196"/>
      <c r="N238" s="182"/>
    </row>
    <row r="239">
      <c r="C239" s="189"/>
      <c r="D239" s="189"/>
      <c r="E239" s="189"/>
      <c r="F239" s="189"/>
      <c r="G239" s="189"/>
      <c r="H239" s="189"/>
      <c r="I239" s="196"/>
      <c r="J239" s="196"/>
      <c r="K239" s="196"/>
      <c r="L239" s="196"/>
      <c r="M239" s="196"/>
      <c r="N239" s="182"/>
    </row>
    <row r="240">
      <c r="C240" s="189"/>
      <c r="D240" s="189"/>
      <c r="E240" s="189"/>
      <c r="F240" s="189"/>
      <c r="G240" s="189"/>
      <c r="H240" s="189"/>
      <c r="I240" s="196"/>
      <c r="J240" s="196"/>
      <c r="K240" s="196"/>
      <c r="L240" s="196"/>
      <c r="M240" s="196"/>
      <c r="N240" s="182"/>
    </row>
    <row r="241">
      <c r="C241" s="189"/>
      <c r="D241" s="189"/>
      <c r="E241" s="189"/>
      <c r="F241" s="189"/>
      <c r="G241" s="189"/>
      <c r="H241" s="189"/>
      <c r="I241" s="196"/>
      <c r="J241" s="196"/>
      <c r="K241" s="196"/>
      <c r="L241" s="196"/>
      <c r="M241" s="196"/>
      <c r="N241" s="182"/>
    </row>
    <row r="242">
      <c r="C242" s="189"/>
      <c r="D242" s="189"/>
      <c r="E242" s="189"/>
      <c r="F242" s="189"/>
      <c r="G242" s="189"/>
      <c r="H242" s="189"/>
      <c r="I242" s="196"/>
      <c r="J242" s="196"/>
      <c r="K242" s="196"/>
      <c r="L242" s="196"/>
      <c r="M242" s="196"/>
      <c r="N242" s="182"/>
    </row>
    <row r="243">
      <c r="C243" s="189"/>
      <c r="D243" s="189"/>
      <c r="E243" s="189"/>
      <c r="F243" s="189"/>
      <c r="G243" s="189"/>
      <c r="H243" s="189"/>
      <c r="I243" s="196"/>
      <c r="J243" s="196"/>
      <c r="K243" s="196"/>
      <c r="L243" s="196"/>
      <c r="M243" s="196"/>
      <c r="N243" s="182"/>
    </row>
    <row r="244">
      <c r="C244" s="189"/>
      <c r="D244" s="189"/>
      <c r="E244" s="189"/>
      <c r="F244" s="189"/>
      <c r="G244" s="189"/>
      <c r="H244" s="189"/>
      <c r="I244" s="196"/>
      <c r="J244" s="196"/>
      <c r="K244" s="196"/>
      <c r="L244" s="196"/>
      <c r="M244" s="196"/>
      <c r="N244" s="182"/>
    </row>
    <row r="245">
      <c r="C245" s="189"/>
      <c r="D245" s="189"/>
      <c r="E245" s="189"/>
      <c r="F245" s="189"/>
      <c r="G245" s="189"/>
      <c r="H245" s="189"/>
      <c r="I245" s="196"/>
      <c r="J245" s="196"/>
      <c r="K245" s="196"/>
      <c r="L245" s="196"/>
      <c r="M245" s="196"/>
      <c r="N245" s="182"/>
    </row>
    <row r="246">
      <c r="C246" s="189"/>
      <c r="D246" s="189"/>
      <c r="E246" s="189"/>
      <c r="F246" s="189"/>
      <c r="G246" s="189"/>
      <c r="H246" s="189"/>
      <c r="I246" s="196"/>
      <c r="J246" s="196"/>
      <c r="K246" s="196"/>
      <c r="L246" s="196"/>
      <c r="M246" s="196"/>
      <c r="N246" s="182"/>
    </row>
    <row r="247">
      <c r="C247" s="189"/>
      <c r="D247" s="189"/>
      <c r="E247" s="189"/>
      <c r="F247" s="189"/>
      <c r="G247" s="189"/>
      <c r="H247" s="189"/>
      <c r="I247" s="196"/>
      <c r="J247" s="196"/>
      <c r="K247" s="196"/>
      <c r="L247" s="196"/>
      <c r="M247" s="196"/>
      <c r="N247" s="182"/>
    </row>
    <row r="248">
      <c r="C248" s="189"/>
      <c r="D248" s="189"/>
      <c r="E248" s="189"/>
      <c r="F248" s="189"/>
      <c r="G248" s="189"/>
      <c r="H248" s="189"/>
      <c r="I248" s="196"/>
      <c r="J248" s="196"/>
      <c r="K248" s="196"/>
      <c r="L248" s="196"/>
      <c r="M248" s="196"/>
      <c r="N248" s="182"/>
    </row>
    <row r="249">
      <c r="C249" s="189"/>
      <c r="D249" s="189"/>
      <c r="E249" s="189"/>
      <c r="F249" s="189"/>
      <c r="G249" s="189"/>
      <c r="H249" s="189"/>
      <c r="I249" s="196"/>
      <c r="J249" s="196"/>
      <c r="K249" s="196"/>
      <c r="L249" s="196"/>
      <c r="M249" s="196"/>
      <c r="N249" s="182"/>
    </row>
    <row r="250">
      <c r="C250" s="189"/>
      <c r="D250" s="189"/>
      <c r="E250" s="189"/>
      <c r="F250" s="189"/>
      <c r="G250" s="189"/>
      <c r="H250" s="189"/>
      <c r="I250" s="196"/>
      <c r="J250" s="196"/>
      <c r="K250" s="196"/>
      <c r="L250" s="196"/>
      <c r="M250" s="196"/>
      <c r="N250" s="182"/>
    </row>
    <row r="251">
      <c r="C251" s="189"/>
      <c r="D251" s="189"/>
      <c r="E251" s="189"/>
      <c r="F251" s="189"/>
      <c r="G251" s="189"/>
      <c r="H251" s="189"/>
      <c r="I251" s="196"/>
      <c r="J251" s="196"/>
      <c r="K251" s="196"/>
      <c r="L251" s="196"/>
      <c r="M251" s="196"/>
      <c r="N251" s="182"/>
    </row>
    <row r="252">
      <c r="C252" s="189"/>
      <c r="D252" s="189"/>
      <c r="E252" s="189"/>
      <c r="F252" s="189"/>
      <c r="G252" s="189"/>
      <c r="H252" s="189"/>
      <c r="I252" s="196"/>
      <c r="J252" s="196"/>
      <c r="K252" s="196"/>
      <c r="L252" s="196"/>
      <c r="M252" s="196"/>
      <c r="N252" s="182"/>
    </row>
    <row r="253">
      <c r="C253" s="189"/>
      <c r="D253" s="189"/>
      <c r="E253" s="189"/>
      <c r="F253" s="189"/>
      <c r="G253" s="189"/>
      <c r="H253" s="189"/>
      <c r="I253" s="196"/>
      <c r="J253" s="196"/>
      <c r="K253" s="196"/>
      <c r="L253" s="196"/>
      <c r="M253" s="196"/>
      <c r="N253" s="182"/>
    </row>
    <row r="254">
      <c r="C254" s="189"/>
      <c r="D254" s="189"/>
      <c r="E254" s="189"/>
      <c r="F254" s="189"/>
      <c r="G254" s="189"/>
      <c r="H254" s="189"/>
      <c r="I254" s="196"/>
      <c r="J254" s="196"/>
      <c r="K254" s="196"/>
      <c r="L254" s="196"/>
      <c r="M254" s="196"/>
      <c r="N254" s="182"/>
    </row>
    <row r="255">
      <c r="C255" s="189"/>
      <c r="D255" s="189"/>
      <c r="E255" s="189"/>
      <c r="F255" s="189"/>
      <c r="G255" s="189"/>
      <c r="H255" s="189"/>
      <c r="I255" s="196"/>
      <c r="J255" s="196"/>
      <c r="K255" s="196"/>
      <c r="L255" s="196"/>
      <c r="M255" s="196"/>
      <c r="N255" s="182"/>
    </row>
    <row r="256">
      <c r="C256" s="189"/>
      <c r="D256" s="189"/>
      <c r="E256" s="189"/>
      <c r="F256" s="189"/>
      <c r="G256" s="189"/>
      <c r="H256" s="189"/>
      <c r="I256" s="196"/>
      <c r="J256" s="196"/>
      <c r="K256" s="196"/>
      <c r="L256" s="196"/>
      <c r="M256" s="196"/>
      <c r="N256" s="182"/>
    </row>
    <row r="257">
      <c r="C257" s="189"/>
      <c r="D257" s="189"/>
      <c r="E257" s="189"/>
      <c r="F257" s="189"/>
      <c r="G257" s="189"/>
      <c r="H257" s="189"/>
      <c r="I257" s="196"/>
      <c r="J257" s="196"/>
      <c r="K257" s="196"/>
      <c r="L257" s="196"/>
      <c r="M257" s="196"/>
      <c r="N257" s="182"/>
    </row>
    <row r="258">
      <c r="C258" s="189"/>
      <c r="D258" s="189"/>
      <c r="E258" s="189"/>
      <c r="F258" s="189"/>
      <c r="G258" s="189"/>
      <c r="H258" s="189"/>
      <c r="I258" s="196"/>
      <c r="J258" s="196"/>
      <c r="K258" s="196"/>
      <c r="L258" s="196"/>
      <c r="M258" s="196"/>
      <c r="N258" s="182"/>
    </row>
    <row r="259">
      <c r="C259" s="189"/>
      <c r="D259" s="189"/>
      <c r="E259" s="189"/>
      <c r="F259" s="189"/>
      <c r="G259" s="189"/>
      <c r="H259" s="189"/>
      <c r="I259" s="196"/>
      <c r="J259" s="196"/>
      <c r="K259" s="196"/>
      <c r="L259" s="196"/>
      <c r="M259" s="196"/>
      <c r="N259" s="182"/>
    </row>
    <row r="260">
      <c r="C260" s="189"/>
      <c r="D260" s="189"/>
      <c r="E260" s="189"/>
      <c r="F260" s="189"/>
      <c r="G260" s="189"/>
      <c r="H260" s="189"/>
      <c r="I260" s="196"/>
      <c r="J260" s="196"/>
      <c r="K260" s="196"/>
      <c r="L260" s="196"/>
      <c r="M260" s="196"/>
      <c r="N260" s="182"/>
    </row>
    <row r="261">
      <c r="C261" s="189"/>
      <c r="D261" s="189"/>
      <c r="E261" s="189"/>
      <c r="F261" s="189"/>
      <c r="G261" s="189"/>
      <c r="H261" s="189"/>
      <c r="I261" s="196"/>
      <c r="J261" s="196"/>
      <c r="K261" s="196"/>
      <c r="L261" s="196"/>
      <c r="M261" s="196"/>
      <c r="N261" s="182"/>
    </row>
    <row r="262">
      <c r="C262" s="189"/>
      <c r="D262" s="189"/>
      <c r="E262" s="189"/>
      <c r="F262" s="189"/>
      <c r="G262" s="189"/>
      <c r="H262" s="189"/>
      <c r="I262" s="196"/>
      <c r="J262" s="196"/>
      <c r="K262" s="196"/>
      <c r="L262" s="196"/>
      <c r="M262" s="196"/>
      <c r="N262" s="182"/>
    </row>
    <row r="263">
      <c r="C263" s="189"/>
      <c r="D263" s="189"/>
      <c r="E263" s="189"/>
      <c r="F263" s="189"/>
      <c r="G263" s="189"/>
      <c r="H263" s="189"/>
      <c r="I263" s="196"/>
      <c r="J263" s="196"/>
      <c r="K263" s="196"/>
      <c r="L263" s="196"/>
      <c r="M263" s="196"/>
      <c r="N263" s="182"/>
    </row>
    <row r="264">
      <c r="C264" s="189"/>
      <c r="D264" s="189"/>
      <c r="E264" s="189"/>
      <c r="F264" s="189"/>
      <c r="G264" s="189"/>
      <c r="H264" s="189"/>
      <c r="I264" s="196"/>
      <c r="J264" s="196"/>
      <c r="K264" s="196"/>
      <c r="L264" s="196"/>
      <c r="M264" s="196"/>
      <c r="N264" s="182"/>
    </row>
    <row r="265">
      <c r="C265" s="189"/>
      <c r="D265" s="189"/>
      <c r="E265" s="189"/>
      <c r="F265" s="189"/>
      <c r="G265" s="189"/>
      <c r="H265" s="189"/>
      <c r="I265" s="196"/>
      <c r="J265" s="196"/>
      <c r="K265" s="196"/>
      <c r="L265" s="196"/>
      <c r="M265" s="196"/>
      <c r="N265" s="182"/>
    </row>
    <row r="266">
      <c r="C266" s="189"/>
      <c r="D266" s="189"/>
      <c r="E266" s="189"/>
      <c r="F266" s="189"/>
      <c r="G266" s="189"/>
      <c r="H266" s="189"/>
      <c r="I266" s="196"/>
      <c r="J266" s="196"/>
      <c r="K266" s="196"/>
      <c r="L266" s="196"/>
      <c r="M266" s="196"/>
      <c r="N266" s="182"/>
    </row>
    <row r="267">
      <c r="C267" s="189"/>
      <c r="D267" s="189"/>
      <c r="E267" s="189"/>
      <c r="F267" s="189"/>
      <c r="G267" s="189"/>
      <c r="H267" s="189"/>
      <c r="I267" s="196"/>
      <c r="J267" s="196"/>
      <c r="K267" s="196"/>
      <c r="L267" s="196"/>
      <c r="M267" s="196"/>
      <c r="N267" s="182"/>
    </row>
    <row r="268">
      <c r="C268" s="189"/>
      <c r="D268" s="189"/>
      <c r="E268" s="189"/>
      <c r="F268" s="189"/>
      <c r="G268" s="189"/>
      <c r="H268" s="189"/>
      <c r="I268" s="196"/>
      <c r="J268" s="196"/>
      <c r="K268" s="196"/>
      <c r="L268" s="196"/>
      <c r="M268" s="196"/>
      <c r="N268" s="182"/>
    </row>
    <row r="269">
      <c r="C269" s="189"/>
      <c r="D269" s="189"/>
      <c r="E269" s="189"/>
      <c r="F269" s="189"/>
      <c r="G269" s="189"/>
      <c r="H269" s="189"/>
      <c r="I269" s="196"/>
      <c r="J269" s="196"/>
      <c r="K269" s="196"/>
      <c r="L269" s="196"/>
      <c r="M269" s="196"/>
      <c r="N269" s="182"/>
    </row>
    <row r="270">
      <c r="C270" s="189"/>
      <c r="D270" s="189"/>
      <c r="E270" s="189"/>
      <c r="F270" s="189"/>
      <c r="G270" s="189"/>
      <c r="H270" s="189"/>
      <c r="I270" s="196"/>
      <c r="J270" s="196"/>
      <c r="K270" s="196"/>
      <c r="L270" s="196"/>
      <c r="M270" s="196"/>
      <c r="N270" s="182"/>
    </row>
    <row r="271">
      <c r="C271" s="189"/>
      <c r="D271" s="189"/>
      <c r="E271" s="189"/>
      <c r="F271" s="189"/>
      <c r="G271" s="189"/>
      <c r="H271" s="189"/>
      <c r="I271" s="196"/>
      <c r="J271" s="196"/>
      <c r="K271" s="196"/>
      <c r="L271" s="196"/>
      <c r="M271" s="196"/>
      <c r="N271" s="182"/>
    </row>
    <row r="272">
      <c r="C272" s="189"/>
      <c r="D272" s="189"/>
      <c r="E272" s="189"/>
      <c r="F272" s="189"/>
      <c r="G272" s="189"/>
      <c r="H272" s="189"/>
      <c r="I272" s="196"/>
      <c r="J272" s="196"/>
      <c r="K272" s="196"/>
      <c r="L272" s="196"/>
      <c r="M272" s="196"/>
      <c r="N272" s="182"/>
    </row>
    <row r="273">
      <c r="C273" s="189"/>
      <c r="D273" s="189"/>
      <c r="E273" s="189"/>
      <c r="F273" s="189"/>
      <c r="G273" s="189"/>
      <c r="H273" s="189"/>
      <c r="I273" s="196"/>
      <c r="J273" s="196"/>
      <c r="K273" s="196"/>
      <c r="L273" s="196"/>
      <c r="M273" s="196"/>
      <c r="N273" s="182"/>
    </row>
    <row r="274">
      <c r="C274" s="189"/>
      <c r="D274" s="189"/>
      <c r="E274" s="189"/>
      <c r="F274" s="189"/>
      <c r="G274" s="189"/>
      <c r="H274" s="189"/>
      <c r="I274" s="196"/>
      <c r="J274" s="196"/>
      <c r="K274" s="196"/>
      <c r="L274" s="196"/>
      <c r="M274" s="196"/>
      <c r="N274" s="182"/>
    </row>
    <row r="275">
      <c r="C275" s="189"/>
      <c r="D275" s="189"/>
      <c r="E275" s="189"/>
      <c r="F275" s="189"/>
      <c r="G275" s="189"/>
      <c r="H275" s="189"/>
      <c r="I275" s="196"/>
      <c r="J275" s="196"/>
      <c r="K275" s="196"/>
      <c r="L275" s="196"/>
      <c r="M275" s="196"/>
      <c r="N275" s="182"/>
    </row>
    <row r="276">
      <c r="C276" s="189"/>
      <c r="D276" s="189"/>
      <c r="E276" s="189"/>
      <c r="F276" s="189"/>
      <c r="G276" s="189"/>
      <c r="H276" s="189"/>
      <c r="I276" s="196"/>
      <c r="J276" s="196"/>
      <c r="K276" s="196"/>
      <c r="L276" s="196"/>
      <c r="M276" s="196"/>
      <c r="N276" s="182"/>
    </row>
    <row r="277">
      <c r="C277" s="189"/>
      <c r="D277" s="189"/>
      <c r="E277" s="189"/>
      <c r="F277" s="189"/>
      <c r="G277" s="189"/>
      <c r="H277" s="189"/>
      <c r="I277" s="196"/>
      <c r="J277" s="196"/>
      <c r="K277" s="196"/>
      <c r="L277" s="196"/>
      <c r="M277" s="196"/>
      <c r="N277" s="182"/>
    </row>
    <row r="278">
      <c r="C278" s="189"/>
      <c r="D278" s="189"/>
      <c r="E278" s="189"/>
      <c r="F278" s="189"/>
      <c r="G278" s="189"/>
      <c r="H278" s="189"/>
      <c r="I278" s="196"/>
      <c r="J278" s="196"/>
      <c r="K278" s="196"/>
      <c r="L278" s="196"/>
      <c r="M278" s="196"/>
      <c r="N278" s="182"/>
    </row>
    <row r="279">
      <c r="C279" s="189"/>
      <c r="D279" s="189"/>
      <c r="E279" s="189"/>
      <c r="F279" s="189"/>
      <c r="G279" s="189"/>
      <c r="H279" s="189"/>
      <c r="I279" s="196"/>
      <c r="J279" s="196"/>
      <c r="K279" s="196"/>
      <c r="L279" s="196"/>
      <c r="M279" s="196"/>
      <c r="N279" s="182"/>
    </row>
    <row r="280">
      <c r="C280" s="189"/>
      <c r="D280" s="189"/>
      <c r="E280" s="189"/>
      <c r="F280" s="189"/>
      <c r="G280" s="189"/>
      <c r="H280" s="189"/>
      <c r="I280" s="196"/>
      <c r="J280" s="196"/>
      <c r="K280" s="196"/>
      <c r="L280" s="196"/>
      <c r="M280" s="196"/>
      <c r="N280" s="182"/>
    </row>
    <row r="281">
      <c r="C281" s="189"/>
      <c r="D281" s="189"/>
      <c r="E281" s="189"/>
      <c r="F281" s="189"/>
      <c r="G281" s="189"/>
      <c r="H281" s="189"/>
      <c r="I281" s="196"/>
      <c r="J281" s="196"/>
      <c r="K281" s="196"/>
      <c r="L281" s="196"/>
      <c r="M281" s="196"/>
      <c r="N281" s="182"/>
    </row>
    <row r="282">
      <c r="C282" s="189"/>
      <c r="D282" s="189"/>
      <c r="E282" s="189"/>
      <c r="F282" s="189"/>
      <c r="G282" s="189"/>
      <c r="H282" s="189"/>
      <c r="I282" s="196"/>
      <c r="J282" s="196"/>
      <c r="K282" s="196"/>
      <c r="L282" s="196"/>
      <c r="M282" s="196"/>
      <c r="N282" s="182"/>
    </row>
    <row r="283">
      <c r="C283" s="189"/>
      <c r="D283" s="189"/>
      <c r="E283" s="189"/>
      <c r="F283" s="189"/>
      <c r="G283" s="189"/>
      <c r="H283" s="189"/>
      <c r="I283" s="196"/>
      <c r="J283" s="196"/>
      <c r="K283" s="196"/>
      <c r="L283" s="196"/>
      <c r="M283" s="196"/>
      <c r="N283" s="182"/>
    </row>
    <row r="284">
      <c r="C284" s="189"/>
      <c r="D284" s="189"/>
      <c r="E284" s="189"/>
      <c r="F284" s="189"/>
      <c r="G284" s="189"/>
      <c r="H284" s="189"/>
      <c r="I284" s="196"/>
      <c r="J284" s="196"/>
      <c r="K284" s="196"/>
      <c r="L284" s="196"/>
      <c r="M284" s="196"/>
      <c r="N284" s="182"/>
    </row>
    <row r="285">
      <c r="C285" s="189"/>
      <c r="D285" s="189"/>
      <c r="E285" s="189"/>
      <c r="F285" s="189"/>
      <c r="G285" s="189"/>
      <c r="H285" s="189"/>
      <c r="I285" s="196"/>
      <c r="J285" s="196"/>
      <c r="K285" s="196"/>
      <c r="L285" s="196"/>
      <c r="M285" s="196"/>
      <c r="N285" s="182"/>
    </row>
    <row r="286">
      <c r="C286" s="189"/>
      <c r="D286" s="189"/>
      <c r="E286" s="189"/>
      <c r="F286" s="189"/>
      <c r="G286" s="189"/>
      <c r="H286" s="189"/>
      <c r="I286" s="196"/>
      <c r="J286" s="196"/>
      <c r="K286" s="196"/>
      <c r="L286" s="196"/>
      <c r="M286" s="196"/>
      <c r="N286" s="182"/>
    </row>
    <row r="287">
      <c r="C287" s="189"/>
      <c r="D287" s="189"/>
      <c r="E287" s="189"/>
      <c r="F287" s="189"/>
      <c r="G287" s="189"/>
      <c r="H287" s="189"/>
      <c r="I287" s="196"/>
      <c r="J287" s="196"/>
      <c r="K287" s="196"/>
      <c r="L287" s="196"/>
      <c r="M287" s="196"/>
      <c r="N287" s="182"/>
    </row>
    <row r="288">
      <c r="C288" s="189"/>
      <c r="D288" s="189"/>
      <c r="E288" s="189"/>
      <c r="F288" s="189"/>
      <c r="G288" s="189"/>
      <c r="H288" s="189"/>
      <c r="I288" s="196"/>
      <c r="J288" s="196"/>
      <c r="K288" s="196"/>
      <c r="L288" s="196"/>
      <c r="M288" s="196"/>
      <c r="N288" s="182"/>
    </row>
    <row r="289">
      <c r="C289" s="189"/>
      <c r="D289" s="189"/>
      <c r="E289" s="189"/>
      <c r="F289" s="189"/>
      <c r="G289" s="189"/>
      <c r="H289" s="189"/>
      <c r="I289" s="196"/>
      <c r="J289" s="196"/>
      <c r="K289" s="196"/>
      <c r="L289" s="196"/>
      <c r="M289" s="196"/>
      <c r="N289" s="182"/>
    </row>
    <row r="290">
      <c r="C290" s="189"/>
      <c r="D290" s="189"/>
      <c r="E290" s="189"/>
      <c r="F290" s="189"/>
      <c r="G290" s="189"/>
      <c r="H290" s="189"/>
      <c r="I290" s="196"/>
      <c r="J290" s="196"/>
      <c r="K290" s="196"/>
      <c r="L290" s="196"/>
      <c r="M290" s="196"/>
      <c r="N290" s="182"/>
    </row>
    <row r="291">
      <c r="C291" s="189"/>
      <c r="D291" s="189"/>
      <c r="E291" s="189"/>
      <c r="F291" s="189"/>
      <c r="G291" s="189"/>
      <c r="H291" s="189"/>
      <c r="I291" s="196"/>
      <c r="J291" s="196"/>
      <c r="K291" s="196"/>
      <c r="L291" s="196"/>
      <c r="M291" s="196"/>
      <c r="N291" s="182"/>
    </row>
    <row r="292">
      <c r="C292" s="189"/>
      <c r="D292" s="189"/>
      <c r="E292" s="189"/>
      <c r="F292" s="189"/>
      <c r="G292" s="189"/>
      <c r="H292" s="189"/>
      <c r="I292" s="196"/>
      <c r="J292" s="196"/>
      <c r="K292" s="196"/>
      <c r="L292" s="196"/>
      <c r="M292" s="196"/>
      <c r="N292" s="182"/>
    </row>
    <row r="293">
      <c r="C293" s="189"/>
      <c r="D293" s="189"/>
      <c r="E293" s="189"/>
      <c r="F293" s="189"/>
      <c r="G293" s="189"/>
      <c r="H293" s="189"/>
      <c r="I293" s="196"/>
      <c r="J293" s="196"/>
      <c r="K293" s="196"/>
      <c r="L293" s="196"/>
      <c r="M293" s="196"/>
      <c r="N293" s="182"/>
    </row>
    <row r="294">
      <c r="C294" s="189"/>
      <c r="D294" s="189"/>
      <c r="E294" s="189"/>
      <c r="F294" s="189"/>
      <c r="G294" s="189"/>
      <c r="H294" s="189"/>
      <c r="I294" s="196"/>
      <c r="J294" s="196"/>
      <c r="K294" s="196"/>
      <c r="L294" s="196"/>
      <c r="M294" s="196"/>
      <c r="N294" s="182"/>
    </row>
    <row r="295">
      <c r="C295" s="189"/>
      <c r="D295" s="189"/>
      <c r="E295" s="189"/>
      <c r="F295" s="189"/>
      <c r="G295" s="189"/>
      <c r="H295" s="189"/>
      <c r="I295" s="196"/>
      <c r="J295" s="196"/>
      <c r="K295" s="196"/>
      <c r="L295" s="196"/>
      <c r="M295" s="196"/>
      <c r="N295" s="182"/>
    </row>
    <row r="296">
      <c r="C296" s="189"/>
      <c r="D296" s="189"/>
      <c r="E296" s="189"/>
      <c r="F296" s="189"/>
      <c r="G296" s="189"/>
      <c r="H296" s="189"/>
      <c r="I296" s="196"/>
      <c r="J296" s="196"/>
      <c r="K296" s="196"/>
      <c r="L296" s="196"/>
      <c r="M296" s="196"/>
      <c r="N296" s="182"/>
    </row>
    <row r="297">
      <c r="C297" s="189"/>
      <c r="D297" s="189"/>
      <c r="E297" s="189"/>
      <c r="F297" s="189"/>
      <c r="G297" s="189"/>
      <c r="H297" s="189"/>
      <c r="I297" s="196"/>
      <c r="J297" s="196"/>
      <c r="K297" s="196"/>
      <c r="L297" s="196"/>
      <c r="M297" s="196"/>
      <c r="N297" s="182"/>
    </row>
    <row r="298">
      <c r="C298" s="189"/>
      <c r="D298" s="189"/>
      <c r="E298" s="189"/>
      <c r="F298" s="189"/>
      <c r="G298" s="189"/>
      <c r="H298" s="189"/>
      <c r="I298" s="196"/>
      <c r="J298" s="196"/>
      <c r="K298" s="196"/>
      <c r="L298" s="196"/>
      <c r="M298" s="196"/>
      <c r="N298" s="182"/>
    </row>
    <row r="299">
      <c r="C299" s="189"/>
      <c r="D299" s="189"/>
      <c r="E299" s="189"/>
      <c r="F299" s="189"/>
      <c r="G299" s="189"/>
      <c r="H299" s="189"/>
      <c r="I299" s="196"/>
      <c r="J299" s="196"/>
      <c r="K299" s="196"/>
      <c r="L299" s="196"/>
      <c r="M299" s="196"/>
      <c r="N299" s="182"/>
    </row>
    <row r="300">
      <c r="C300" s="189"/>
      <c r="D300" s="189"/>
      <c r="E300" s="189"/>
      <c r="F300" s="189"/>
      <c r="G300" s="189"/>
      <c r="H300" s="189"/>
      <c r="I300" s="196"/>
      <c r="J300" s="196"/>
      <c r="K300" s="196"/>
      <c r="L300" s="196"/>
      <c r="M300" s="196"/>
      <c r="N300" s="182"/>
    </row>
    <row r="301">
      <c r="C301" s="189"/>
      <c r="D301" s="189"/>
      <c r="E301" s="189"/>
      <c r="F301" s="189"/>
      <c r="G301" s="189"/>
      <c r="H301" s="189"/>
      <c r="I301" s="196"/>
      <c r="J301" s="196"/>
      <c r="K301" s="196"/>
      <c r="L301" s="196"/>
      <c r="M301" s="196"/>
      <c r="N301" s="182"/>
    </row>
    <row r="302">
      <c r="C302" s="189"/>
      <c r="D302" s="189"/>
      <c r="E302" s="189"/>
      <c r="F302" s="189"/>
      <c r="G302" s="189"/>
      <c r="H302" s="189"/>
      <c r="I302" s="196"/>
      <c r="J302" s="196"/>
      <c r="K302" s="196"/>
      <c r="L302" s="196"/>
      <c r="M302" s="196"/>
      <c r="N302" s="182"/>
    </row>
    <row r="303">
      <c r="C303" s="189"/>
      <c r="D303" s="189"/>
      <c r="E303" s="189"/>
      <c r="F303" s="189"/>
      <c r="G303" s="189"/>
      <c r="H303" s="189"/>
      <c r="I303" s="196"/>
      <c r="J303" s="196"/>
      <c r="K303" s="196"/>
      <c r="L303" s="196"/>
      <c r="M303" s="196"/>
      <c r="N303" s="182"/>
    </row>
    <row r="304">
      <c r="C304" s="189"/>
      <c r="D304" s="189"/>
      <c r="E304" s="189"/>
      <c r="F304" s="189"/>
      <c r="G304" s="189"/>
      <c r="H304" s="189"/>
      <c r="I304" s="196"/>
      <c r="J304" s="196"/>
      <c r="K304" s="196"/>
      <c r="L304" s="196"/>
      <c r="M304" s="196"/>
      <c r="N304" s="182"/>
    </row>
    <row r="305">
      <c r="C305" s="189"/>
      <c r="D305" s="189"/>
      <c r="E305" s="189"/>
      <c r="F305" s="189"/>
      <c r="G305" s="189"/>
      <c r="H305" s="189"/>
      <c r="I305" s="196"/>
      <c r="J305" s="196"/>
      <c r="K305" s="196"/>
      <c r="L305" s="196"/>
      <c r="M305" s="196"/>
      <c r="N305" s="182"/>
    </row>
    <row r="306">
      <c r="C306" s="189"/>
      <c r="D306" s="189"/>
      <c r="E306" s="189"/>
      <c r="F306" s="189"/>
      <c r="G306" s="189"/>
      <c r="H306" s="189"/>
      <c r="I306" s="196"/>
      <c r="J306" s="196"/>
      <c r="K306" s="196"/>
      <c r="L306" s="196"/>
      <c r="M306" s="196"/>
      <c r="N306" s="182"/>
    </row>
    <row r="307">
      <c r="C307" s="189"/>
      <c r="D307" s="189"/>
      <c r="E307" s="189"/>
      <c r="F307" s="189"/>
      <c r="G307" s="189"/>
      <c r="H307" s="189"/>
      <c r="I307" s="196"/>
      <c r="J307" s="196"/>
      <c r="K307" s="196"/>
      <c r="L307" s="196"/>
      <c r="M307" s="196"/>
      <c r="N307" s="182"/>
    </row>
    <row r="308">
      <c r="C308" s="189"/>
      <c r="D308" s="189"/>
      <c r="E308" s="189"/>
      <c r="F308" s="189"/>
      <c r="G308" s="189"/>
      <c r="H308" s="189"/>
      <c r="I308" s="196"/>
      <c r="J308" s="196"/>
      <c r="K308" s="196"/>
      <c r="L308" s="196"/>
      <c r="M308" s="196"/>
      <c r="N308" s="182"/>
    </row>
    <row r="309">
      <c r="C309" s="189"/>
      <c r="D309" s="189"/>
      <c r="E309" s="189"/>
      <c r="F309" s="189"/>
      <c r="G309" s="189"/>
      <c r="H309" s="189"/>
      <c r="I309" s="196"/>
      <c r="J309" s="196"/>
      <c r="K309" s="196"/>
      <c r="L309" s="196"/>
      <c r="M309" s="196"/>
      <c r="N309" s="182"/>
    </row>
    <row r="310">
      <c r="C310" s="189"/>
      <c r="D310" s="189"/>
      <c r="E310" s="189"/>
      <c r="F310" s="189"/>
      <c r="G310" s="189"/>
      <c r="H310" s="189"/>
      <c r="I310" s="196"/>
      <c r="J310" s="196"/>
      <c r="K310" s="196"/>
      <c r="L310" s="196"/>
      <c r="M310" s="196"/>
      <c r="N310" s="182"/>
    </row>
    <row r="311">
      <c r="C311" s="189"/>
      <c r="D311" s="189"/>
      <c r="E311" s="189"/>
      <c r="F311" s="189"/>
      <c r="G311" s="189"/>
      <c r="H311" s="189"/>
      <c r="I311" s="196"/>
      <c r="J311" s="196"/>
      <c r="K311" s="196"/>
      <c r="L311" s="196"/>
      <c r="M311" s="196"/>
      <c r="N311" s="182"/>
    </row>
    <row r="312">
      <c r="C312" s="189"/>
      <c r="D312" s="189"/>
      <c r="E312" s="189"/>
      <c r="F312" s="189"/>
      <c r="G312" s="189"/>
      <c r="H312" s="189"/>
      <c r="I312" s="196"/>
      <c r="J312" s="196"/>
      <c r="K312" s="196"/>
      <c r="L312" s="196"/>
      <c r="M312" s="196"/>
      <c r="N312" s="182"/>
    </row>
    <row r="313">
      <c r="C313" s="189"/>
      <c r="D313" s="189"/>
      <c r="E313" s="189"/>
      <c r="F313" s="189"/>
      <c r="G313" s="189"/>
      <c r="H313" s="189"/>
      <c r="I313" s="196"/>
      <c r="J313" s="196"/>
      <c r="K313" s="196"/>
      <c r="L313" s="196"/>
      <c r="M313" s="196"/>
      <c r="N313" s="182"/>
    </row>
    <row r="314">
      <c r="C314" s="189"/>
      <c r="D314" s="189"/>
      <c r="E314" s="189"/>
      <c r="F314" s="189"/>
      <c r="G314" s="189"/>
      <c r="H314" s="189"/>
      <c r="I314" s="196"/>
      <c r="J314" s="196"/>
      <c r="K314" s="196"/>
      <c r="L314" s="196"/>
      <c r="M314" s="196"/>
      <c r="N314" s="182"/>
    </row>
    <row r="315">
      <c r="C315" s="189"/>
      <c r="D315" s="189"/>
      <c r="E315" s="189"/>
      <c r="F315" s="189"/>
      <c r="G315" s="189"/>
      <c r="H315" s="189"/>
      <c r="I315" s="196"/>
      <c r="J315" s="196"/>
      <c r="K315" s="196"/>
      <c r="L315" s="196"/>
      <c r="M315" s="196"/>
      <c r="N315" s="182"/>
    </row>
    <row r="316">
      <c r="C316" s="189"/>
      <c r="D316" s="189"/>
      <c r="E316" s="189"/>
      <c r="F316" s="189"/>
      <c r="G316" s="189"/>
      <c r="H316" s="189"/>
      <c r="I316" s="196"/>
      <c r="J316" s="196"/>
      <c r="K316" s="196"/>
      <c r="L316" s="196"/>
      <c r="M316" s="196"/>
      <c r="N316" s="182"/>
    </row>
    <row r="317">
      <c r="C317" s="189"/>
      <c r="D317" s="189"/>
      <c r="E317" s="189"/>
      <c r="F317" s="189"/>
      <c r="G317" s="189"/>
      <c r="H317" s="189"/>
      <c r="I317" s="196"/>
      <c r="J317" s="196"/>
      <c r="K317" s="196"/>
      <c r="L317" s="196"/>
      <c r="M317" s="196"/>
      <c r="N317" s="182"/>
    </row>
    <row r="318">
      <c r="C318" s="189"/>
      <c r="D318" s="189"/>
      <c r="E318" s="189"/>
      <c r="F318" s="189"/>
      <c r="G318" s="189"/>
      <c r="H318" s="189"/>
      <c r="I318" s="196"/>
      <c r="J318" s="196"/>
      <c r="K318" s="196"/>
      <c r="L318" s="196"/>
      <c r="M318" s="196"/>
      <c r="N318" s="182"/>
    </row>
    <row r="319">
      <c r="C319" s="189"/>
      <c r="D319" s="189"/>
      <c r="E319" s="189"/>
      <c r="F319" s="189"/>
      <c r="G319" s="189"/>
      <c r="H319" s="189"/>
      <c r="I319" s="196"/>
      <c r="J319" s="196"/>
      <c r="K319" s="196"/>
      <c r="L319" s="196"/>
      <c r="M319" s="196"/>
      <c r="N319" s="182"/>
    </row>
    <row r="320">
      <c r="C320" s="189"/>
      <c r="D320" s="189"/>
      <c r="E320" s="189"/>
      <c r="F320" s="189"/>
      <c r="G320" s="189"/>
      <c r="H320" s="189"/>
      <c r="I320" s="196"/>
      <c r="J320" s="196"/>
      <c r="K320" s="196"/>
      <c r="L320" s="196"/>
      <c r="M320" s="196"/>
      <c r="N320" s="182"/>
    </row>
    <row r="321">
      <c r="C321" s="189"/>
      <c r="D321" s="189"/>
      <c r="E321" s="189"/>
      <c r="F321" s="189"/>
      <c r="G321" s="189"/>
      <c r="H321" s="189"/>
      <c r="I321" s="196"/>
      <c r="J321" s="196"/>
      <c r="K321" s="196"/>
      <c r="L321" s="196"/>
      <c r="M321" s="196"/>
      <c r="N321" s="182"/>
    </row>
    <row r="322">
      <c r="C322" s="189"/>
      <c r="D322" s="189"/>
      <c r="E322" s="189"/>
      <c r="F322" s="189"/>
      <c r="G322" s="189"/>
      <c r="H322" s="189"/>
      <c r="I322" s="196"/>
      <c r="J322" s="196"/>
      <c r="K322" s="196"/>
      <c r="L322" s="196"/>
      <c r="M322" s="196"/>
      <c r="N322" s="182"/>
    </row>
    <row r="323">
      <c r="C323" s="189"/>
      <c r="D323" s="189"/>
      <c r="E323" s="189"/>
      <c r="F323" s="189"/>
      <c r="G323" s="189"/>
      <c r="H323" s="189"/>
      <c r="I323" s="196"/>
      <c r="J323" s="196"/>
      <c r="K323" s="196"/>
      <c r="L323" s="196"/>
      <c r="M323" s="196"/>
      <c r="N323" s="182"/>
    </row>
    <row r="324">
      <c r="C324" s="189"/>
      <c r="D324" s="189"/>
      <c r="E324" s="189"/>
      <c r="F324" s="189"/>
      <c r="G324" s="189"/>
      <c r="H324" s="189"/>
      <c r="I324" s="196"/>
      <c r="J324" s="196"/>
      <c r="K324" s="196"/>
      <c r="L324" s="196"/>
      <c r="M324" s="196"/>
      <c r="N324" s="182"/>
    </row>
    <row r="325">
      <c r="C325" s="189"/>
      <c r="D325" s="189"/>
      <c r="E325" s="189"/>
      <c r="F325" s="189"/>
      <c r="G325" s="189"/>
      <c r="H325" s="189"/>
      <c r="I325" s="196"/>
      <c r="J325" s="196"/>
      <c r="K325" s="196"/>
      <c r="L325" s="196"/>
      <c r="M325" s="196"/>
      <c r="N325" s="182"/>
    </row>
    <row r="326">
      <c r="C326" s="189"/>
      <c r="D326" s="189"/>
      <c r="E326" s="189"/>
      <c r="F326" s="189"/>
      <c r="G326" s="189"/>
      <c r="H326" s="189"/>
      <c r="I326" s="196"/>
      <c r="J326" s="196"/>
      <c r="K326" s="196"/>
      <c r="L326" s="196"/>
      <c r="M326" s="196"/>
      <c r="N326" s="182"/>
    </row>
    <row r="327">
      <c r="C327" s="189"/>
      <c r="D327" s="189"/>
      <c r="E327" s="189"/>
      <c r="F327" s="189"/>
      <c r="G327" s="189"/>
      <c r="H327" s="189"/>
      <c r="I327" s="196"/>
      <c r="J327" s="196"/>
      <c r="K327" s="196"/>
      <c r="L327" s="196"/>
      <c r="M327" s="196"/>
      <c r="N327" s="182"/>
    </row>
    <row r="328">
      <c r="C328" s="189"/>
      <c r="D328" s="189"/>
      <c r="E328" s="189"/>
      <c r="F328" s="189"/>
      <c r="G328" s="189"/>
      <c r="H328" s="189"/>
      <c r="I328" s="196"/>
      <c r="J328" s="196"/>
      <c r="K328" s="196"/>
      <c r="L328" s="196"/>
      <c r="M328" s="196"/>
      <c r="N328" s="182"/>
    </row>
    <row r="329">
      <c r="C329" s="189"/>
      <c r="D329" s="189"/>
      <c r="E329" s="189"/>
      <c r="F329" s="189"/>
      <c r="G329" s="189"/>
      <c r="H329" s="189"/>
      <c r="I329" s="196"/>
      <c r="J329" s="196"/>
      <c r="K329" s="196"/>
      <c r="L329" s="196"/>
      <c r="M329" s="196"/>
      <c r="N329" s="182"/>
    </row>
    <row r="330">
      <c r="C330" s="189"/>
      <c r="D330" s="189"/>
      <c r="E330" s="189"/>
      <c r="F330" s="189"/>
      <c r="G330" s="189"/>
      <c r="H330" s="189"/>
      <c r="I330" s="196"/>
      <c r="J330" s="196"/>
      <c r="K330" s="196"/>
      <c r="L330" s="196"/>
      <c r="M330" s="196"/>
      <c r="N330" s="182"/>
    </row>
    <row r="331">
      <c r="C331" s="189"/>
      <c r="D331" s="189"/>
      <c r="E331" s="189"/>
      <c r="F331" s="189"/>
      <c r="G331" s="189"/>
      <c r="H331" s="189"/>
      <c r="I331" s="196"/>
      <c r="J331" s="196"/>
      <c r="K331" s="196"/>
      <c r="L331" s="196"/>
      <c r="M331" s="196"/>
      <c r="N331" s="182"/>
    </row>
    <row r="332">
      <c r="C332" s="189"/>
      <c r="D332" s="189"/>
      <c r="E332" s="189"/>
      <c r="F332" s="189"/>
      <c r="G332" s="189"/>
      <c r="H332" s="189"/>
      <c r="I332" s="196"/>
      <c r="J332" s="196"/>
      <c r="K332" s="196"/>
      <c r="L332" s="196"/>
      <c r="M332" s="196"/>
      <c r="N332" s="182"/>
    </row>
    <row r="333">
      <c r="C333" s="189"/>
      <c r="D333" s="189"/>
      <c r="E333" s="189"/>
      <c r="F333" s="189"/>
      <c r="G333" s="189"/>
      <c r="H333" s="189"/>
      <c r="I333" s="196"/>
      <c r="J333" s="196"/>
      <c r="K333" s="196"/>
      <c r="L333" s="196"/>
      <c r="M333" s="196"/>
      <c r="N333" s="182"/>
    </row>
    <row r="334">
      <c r="C334" s="189"/>
      <c r="D334" s="189"/>
      <c r="E334" s="189"/>
      <c r="F334" s="189"/>
      <c r="G334" s="189"/>
      <c r="H334" s="189"/>
      <c r="I334" s="196"/>
      <c r="J334" s="196"/>
      <c r="K334" s="196"/>
      <c r="L334" s="196"/>
      <c r="M334" s="196"/>
      <c r="N334" s="182"/>
    </row>
    <row r="335">
      <c r="C335" s="189"/>
      <c r="D335" s="189"/>
      <c r="E335" s="189"/>
      <c r="F335" s="189"/>
      <c r="G335" s="189"/>
      <c r="H335" s="189"/>
      <c r="I335" s="196"/>
      <c r="J335" s="196"/>
      <c r="K335" s="196"/>
      <c r="L335" s="196"/>
      <c r="M335" s="196"/>
      <c r="N335" s="182"/>
    </row>
    <row r="336">
      <c r="C336" s="189"/>
      <c r="D336" s="189"/>
      <c r="E336" s="189"/>
      <c r="F336" s="189"/>
      <c r="G336" s="189"/>
      <c r="H336" s="189"/>
      <c r="I336" s="196"/>
      <c r="J336" s="196"/>
      <c r="K336" s="196"/>
      <c r="L336" s="196"/>
      <c r="M336" s="196"/>
      <c r="N336" s="182"/>
    </row>
    <row r="337">
      <c r="C337" s="189"/>
      <c r="D337" s="189"/>
      <c r="E337" s="189"/>
      <c r="F337" s="189"/>
      <c r="G337" s="189"/>
      <c r="H337" s="189"/>
      <c r="I337" s="196"/>
      <c r="J337" s="196"/>
      <c r="K337" s="196"/>
      <c r="L337" s="196"/>
      <c r="M337" s="196"/>
      <c r="N337" s="182"/>
    </row>
    <row r="338">
      <c r="C338" s="189"/>
      <c r="D338" s="189"/>
      <c r="E338" s="189"/>
      <c r="F338" s="189"/>
      <c r="G338" s="189"/>
      <c r="H338" s="189"/>
      <c r="I338" s="196"/>
      <c r="J338" s="196"/>
      <c r="K338" s="196"/>
      <c r="L338" s="196"/>
      <c r="M338" s="196"/>
      <c r="N338" s="182"/>
    </row>
    <row r="339">
      <c r="C339" s="189"/>
      <c r="D339" s="189"/>
      <c r="E339" s="189"/>
      <c r="F339" s="189"/>
      <c r="G339" s="189"/>
      <c r="H339" s="189"/>
      <c r="I339" s="196"/>
      <c r="J339" s="196"/>
      <c r="K339" s="196"/>
      <c r="L339" s="196"/>
      <c r="M339" s="196"/>
      <c r="N339" s="182"/>
    </row>
    <row r="340">
      <c r="C340" s="189"/>
      <c r="D340" s="189"/>
      <c r="E340" s="189"/>
      <c r="F340" s="189"/>
      <c r="G340" s="189"/>
      <c r="H340" s="189"/>
      <c r="I340" s="196"/>
      <c r="J340" s="196"/>
      <c r="K340" s="196"/>
      <c r="L340" s="196"/>
      <c r="M340" s="196"/>
      <c r="N340" s="182"/>
    </row>
    <row r="341">
      <c r="C341" s="189"/>
      <c r="D341" s="189"/>
      <c r="E341" s="189"/>
      <c r="F341" s="189"/>
      <c r="G341" s="189"/>
      <c r="H341" s="189"/>
      <c r="I341" s="196"/>
      <c r="J341" s="196"/>
      <c r="K341" s="196"/>
      <c r="L341" s="196"/>
      <c r="M341" s="196"/>
      <c r="N341" s="182"/>
    </row>
    <row r="342">
      <c r="C342" s="189"/>
      <c r="D342" s="189"/>
      <c r="E342" s="189"/>
      <c r="F342" s="189"/>
      <c r="G342" s="189"/>
      <c r="H342" s="189"/>
      <c r="I342" s="196"/>
      <c r="J342" s="196"/>
      <c r="K342" s="196"/>
      <c r="L342" s="196"/>
      <c r="M342" s="196"/>
      <c r="N342" s="182"/>
    </row>
    <row r="343">
      <c r="C343" s="189"/>
      <c r="D343" s="189"/>
      <c r="E343" s="189"/>
      <c r="F343" s="189"/>
      <c r="G343" s="189"/>
      <c r="H343" s="189"/>
      <c r="I343" s="196"/>
      <c r="J343" s="196"/>
      <c r="K343" s="196"/>
      <c r="L343" s="196"/>
      <c r="M343" s="196"/>
      <c r="N343" s="182"/>
    </row>
    <row r="344">
      <c r="C344" s="189"/>
      <c r="D344" s="189"/>
      <c r="E344" s="189"/>
      <c r="F344" s="189"/>
      <c r="G344" s="189"/>
      <c r="H344" s="189"/>
      <c r="I344" s="196"/>
      <c r="J344" s="196"/>
      <c r="K344" s="196"/>
      <c r="L344" s="196"/>
      <c r="M344" s="196"/>
      <c r="N344" s="182"/>
    </row>
    <row r="345">
      <c r="C345" s="189"/>
      <c r="D345" s="189"/>
      <c r="E345" s="189"/>
      <c r="F345" s="189"/>
      <c r="G345" s="189"/>
      <c r="H345" s="189"/>
      <c r="I345" s="196"/>
      <c r="J345" s="196"/>
      <c r="K345" s="196"/>
      <c r="L345" s="196"/>
      <c r="M345" s="196"/>
      <c r="N345" s="182"/>
    </row>
    <row r="346">
      <c r="C346" s="189"/>
      <c r="D346" s="189"/>
      <c r="E346" s="189"/>
      <c r="F346" s="189"/>
      <c r="G346" s="189"/>
      <c r="H346" s="189"/>
      <c r="I346" s="196"/>
      <c r="J346" s="196"/>
      <c r="K346" s="196"/>
      <c r="L346" s="196"/>
      <c r="M346" s="196"/>
      <c r="N346" s="182"/>
    </row>
    <row r="347">
      <c r="C347" s="189"/>
      <c r="D347" s="189"/>
      <c r="E347" s="189"/>
      <c r="F347" s="189"/>
      <c r="G347" s="189"/>
      <c r="H347" s="189"/>
      <c r="I347" s="196"/>
      <c r="J347" s="196"/>
      <c r="K347" s="196"/>
      <c r="L347" s="196"/>
      <c r="M347" s="196"/>
      <c r="N347" s="182"/>
    </row>
    <row r="348">
      <c r="C348" s="189"/>
      <c r="D348" s="189"/>
      <c r="E348" s="189"/>
      <c r="F348" s="189"/>
      <c r="G348" s="189"/>
      <c r="H348" s="189"/>
      <c r="I348" s="196"/>
      <c r="J348" s="196"/>
      <c r="K348" s="196"/>
      <c r="L348" s="196"/>
      <c r="M348" s="196"/>
      <c r="N348" s="182"/>
    </row>
    <row r="349">
      <c r="C349" s="189"/>
      <c r="D349" s="189"/>
      <c r="E349" s="189"/>
      <c r="F349" s="189"/>
      <c r="G349" s="189"/>
      <c r="H349" s="189"/>
      <c r="I349" s="196"/>
      <c r="J349" s="196"/>
      <c r="K349" s="196"/>
      <c r="L349" s="196"/>
      <c r="M349" s="196"/>
      <c r="N349" s="182"/>
    </row>
    <row r="350">
      <c r="C350" s="189"/>
      <c r="D350" s="189"/>
      <c r="E350" s="189"/>
      <c r="F350" s="189"/>
      <c r="G350" s="189"/>
      <c r="H350" s="189"/>
      <c r="I350" s="196"/>
      <c r="J350" s="196"/>
      <c r="K350" s="196"/>
      <c r="L350" s="196"/>
      <c r="M350" s="196"/>
      <c r="N350" s="182"/>
    </row>
    <row r="351">
      <c r="C351" s="189"/>
      <c r="D351" s="189"/>
      <c r="E351" s="189"/>
      <c r="F351" s="189"/>
      <c r="G351" s="189"/>
      <c r="H351" s="189"/>
      <c r="I351" s="196"/>
      <c r="J351" s="196"/>
      <c r="K351" s="196"/>
      <c r="L351" s="196"/>
      <c r="M351" s="196"/>
      <c r="N351" s="182"/>
    </row>
    <row r="352">
      <c r="C352" s="189"/>
      <c r="D352" s="189"/>
      <c r="E352" s="189"/>
      <c r="F352" s="189"/>
      <c r="G352" s="189"/>
      <c r="H352" s="189"/>
      <c r="I352" s="196"/>
      <c r="J352" s="196"/>
      <c r="K352" s="196"/>
      <c r="L352" s="196"/>
      <c r="M352" s="196"/>
      <c r="N352" s="182"/>
    </row>
    <row r="353">
      <c r="C353" s="189"/>
      <c r="D353" s="189"/>
      <c r="E353" s="189"/>
      <c r="F353" s="189"/>
      <c r="G353" s="189"/>
      <c r="H353" s="189"/>
      <c r="I353" s="196"/>
      <c r="J353" s="196"/>
      <c r="K353" s="196"/>
      <c r="L353" s="196"/>
      <c r="M353" s="196"/>
      <c r="N353" s="182"/>
    </row>
    <row r="354">
      <c r="C354" s="189"/>
      <c r="D354" s="189"/>
      <c r="E354" s="189"/>
      <c r="F354" s="189"/>
      <c r="G354" s="189"/>
      <c r="H354" s="189"/>
      <c r="I354" s="196"/>
      <c r="J354" s="196"/>
      <c r="K354" s="196"/>
      <c r="L354" s="196"/>
      <c r="M354" s="196"/>
      <c r="N354" s="182"/>
    </row>
    <row r="355">
      <c r="C355" s="189"/>
      <c r="D355" s="189"/>
      <c r="E355" s="189"/>
      <c r="F355" s="189"/>
      <c r="G355" s="189"/>
      <c r="H355" s="189"/>
      <c r="I355" s="196"/>
      <c r="J355" s="196"/>
      <c r="K355" s="196"/>
      <c r="L355" s="196"/>
      <c r="M355" s="196"/>
      <c r="N355" s="182"/>
    </row>
    <row r="356">
      <c r="C356" s="189"/>
      <c r="D356" s="189"/>
      <c r="E356" s="189"/>
      <c r="F356" s="189"/>
      <c r="G356" s="189"/>
      <c r="H356" s="189"/>
      <c r="I356" s="196"/>
      <c r="J356" s="196"/>
      <c r="K356" s="196"/>
      <c r="L356" s="196"/>
      <c r="M356" s="196"/>
      <c r="N356" s="182"/>
    </row>
    <row r="357">
      <c r="C357" s="189"/>
      <c r="D357" s="189"/>
      <c r="E357" s="189"/>
      <c r="F357" s="189"/>
      <c r="G357" s="189"/>
      <c r="H357" s="189"/>
      <c r="I357" s="196"/>
      <c r="J357" s="196"/>
      <c r="K357" s="196"/>
      <c r="L357" s="196"/>
      <c r="M357" s="196"/>
      <c r="N357" s="182"/>
    </row>
    <row r="358">
      <c r="C358" s="189"/>
      <c r="D358" s="189"/>
      <c r="E358" s="189"/>
      <c r="F358" s="189"/>
      <c r="G358" s="189"/>
      <c r="H358" s="189"/>
      <c r="I358" s="196"/>
      <c r="J358" s="196"/>
      <c r="K358" s="196"/>
      <c r="L358" s="196"/>
      <c r="M358" s="196"/>
      <c r="N358" s="182"/>
    </row>
    <row r="359">
      <c r="C359" s="189"/>
      <c r="D359" s="189"/>
      <c r="E359" s="189"/>
      <c r="F359" s="189"/>
      <c r="G359" s="189"/>
      <c r="H359" s="189"/>
      <c r="I359" s="196"/>
      <c r="J359" s="196"/>
      <c r="K359" s="196"/>
      <c r="L359" s="196"/>
      <c r="M359" s="196"/>
      <c r="N359" s="182"/>
    </row>
    <row r="360">
      <c r="C360" s="189"/>
      <c r="D360" s="189"/>
      <c r="E360" s="189"/>
      <c r="F360" s="189"/>
      <c r="G360" s="189"/>
      <c r="H360" s="189"/>
      <c r="I360" s="196"/>
      <c r="J360" s="196"/>
      <c r="K360" s="196"/>
      <c r="L360" s="196"/>
      <c r="M360" s="196"/>
      <c r="N360" s="182"/>
    </row>
    <row r="361">
      <c r="C361" s="189"/>
      <c r="D361" s="189"/>
      <c r="E361" s="189"/>
      <c r="F361" s="189"/>
      <c r="G361" s="189"/>
      <c r="H361" s="189"/>
      <c r="I361" s="196"/>
      <c r="J361" s="196"/>
      <c r="K361" s="196"/>
      <c r="L361" s="196"/>
      <c r="M361" s="196"/>
      <c r="N361" s="182"/>
    </row>
    <row r="362">
      <c r="C362" s="189"/>
      <c r="D362" s="189"/>
      <c r="E362" s="189"/>
      <c r="F362" s="189"/>
      <c r="G362" s="189"/>
      <c r="H362" s="189"/>
      <c r="I362" s="196"/>
      <c r="J362" s="196"/>
      <c r="K362" s="196"/>
      <c r="L362" s="196"/>
      <c r="M362" s="196"/>
      <c r="N362" s="182"/>
    </row>
    <row r="363">
      <c r="C363" s="189"/>
      <c r="D363" s="189"/>
      <c r="E363" s="189"/>
      <c r="F363" s="189"/>
      <c r="G363" s="189"/>
      <c r="H363" s="189"/>
      <c r="I363" s="196"/>
      <c r="J363" s="196"/>
      <c r="K363" s="196"/>
      <c r="L363" s="196"/>
      <c r="M363" s="196"/>
      <c r="N363" s="182"/>
    </row>
    <row r="364">
      <c r="C364" s="189"/>
      <c r="D364" s="189"/>
      <c r="E364" s="189"/>
      <c r="F364" s="189"/>
      <c r="G364" s="189"/>
      <c r="H364" s="189"/>
      <c r="I364" s="196"/>
      <c r="J364" s="196"/>
      <c r="K364" s="196"/>
      <c r="L364" s="196"/>
      <c r="M364" s="196"/>
      <c r="N364" s="182"/>
    </row>
    <row r="365">
      <c r="C365" s="189"/>
      <c r="D365" s="189"/>
      <c r="E365" s="189"/>
      <c r="F365" s="189"/>
      <c r="G365" s="189"/>
      <c r="H365" s="189"/>
      <c r="I365" s="196"/>
      <c r="J365" s="196"/>
      <c r="K365" s="196"/>
      <c r="L365" s="196"/>
      <c r="M365" s="196"/>
      <c r="N365" s="182"/>
    </row>
    <row r="366">
      <c r="C366" s="189"/>
      <c r="D366" s="189"/>
      <c r="E366" s="189"/>
      <c r="F366" s="189"/>
      <c r="G366" s="189"/>
      <c r="H366" s="189"/>
      <c r="I366" s="196"/>
      <c r="J366" s="196"/>
      <c r="K366" s="196"/>
      <c r="L366" s="196"/>
      <c r="M366" s="196"/>
      <c r="N366" s="182"/>
    </row>
    <row r="367">
      <c r="C367" s="189"/>
      <c r="D367" s="189"/>
      <c r="E367" s="189"/>
      <c r="F367" s="189"/>
      <c r="G367" s="189"/>
      <c r="H367" s="189"/>
      <c r="I367" s="196"/>
      <c r="J367" s="196"/>
      <c r="K367" s="196"/>
      <c r="L367" s="196"/>
      <c r="M367" s="196"/>
      <c r="N367" s="182"/>
    </row>
    <row r="368">
      <c r="C368" s="189"/>
      <c r="D368" s="189"/>
      <c r="E368" s="189"/>
      <c r="F368" s="189"/>
      <c r="G368" s="189"/>
      <c r="H368" s="189"/>
      <c r="I368" s="196"/>
      <c r="J368" s="196"/>
      <c r="K368" s="196"/>
      <c r="L368" s="196"/>
      <c r="M368" s="196"/>
      <c r="N368" s="182"/>
    </row>
    <row r="369">
      <c r="C369" s="189"/>
      <c r="D369" s="189"/>
      <c r="E369" s="189"/>
      <c r="F369" s="189"/>
      <c r="G369" s="189"/>
      <c r="H369" s="189"/>
      <c r="I369" s="196"/>
      <c r="J369" s="196"/>
      <c r="K369" s="196"/>
      <c r="L369" s="196"/>
      <c r="M369" s="196"/>
      <c r="N369" s="182"/>
    </row>
    <row r="370">
      <c r="C370" s="189"/>
      <c r="D370" s="189"/>
      <c r="E370" s="189"/>
      <c r="F370" s="189"/>
      <c r="G370" s="189"/>
      <c r="H370" s="189"/>
      <c r="I370" s="196"/>
      <c r="J370" s="196"/>
      <c r="K370" s="196"/>
      <c r="L370" s="196"/>
      <c r="M370" s="196"/>
      <c r="N370" s="182"/>
    </row>
    <row r="371">
      <c r="C371" s="189"/>
      <c r="D371" s="189"/>
      <c r="E371" s="189"/>
      <c r="F371" s="189"/>
      <c r="G371" s="189"/>
      <c r="H371" s="189"/>
      <c r="I371" s="196"/>
      <c r="J371" s="196"/>
      <c r="K371" s="196"/>
      <c r="L371" s="196"/>
      <c r="M371" s="196"/>
      <c r="N371" s="182"/>
    </row>
    <row r="372">
      <c r="C372" s="189"/>
      <c r="D372" s="189"/>
      <c r="E372" s="189"/>
      <c r="F372" s="189"/>
      <c r="G372" s="189"/>
      <c r="H372" s="189"/>
      <c r="I372" s="196"/>
      <c r="J372" s="196"/>
      <c r="K372" s="196"/>
      <c r="L372" s="196"/>
      <c r="M372" s="196"/>
      <c r="N372" s="182"/>
    </row>
    <row r="373">
      <c r="C373" s="189"/>
      <c r="D373" s="189"/>
      <c r="E373" s="189"/>
      <c r="F373" s="189"/>
      <c r="G373" s="189"/>
      <c r="H373" s="189"/>
      <c r="I373" s="196"/>
      <c r="J373" s="196"/>
      <c r="K373" s="196"/>
      <c r="L373" s="196"/>
      <c r="M373" s="196"/>
      <c r="N373" s="182"/>
    </row>
    <row r="374">
      <c r="C374" s="189"/>
      <c r="D374" s="189"/>
      <c r="E374" s="189"/>
      <c r="F374" s="189"/>
      <c r="G374" s="189"/>
      <c r="H374" s="189"/>
      <c r="I374" s="196"/>
      <c r="J374" s="196"/>
      <c r="K374" s="196"/>
      <c r="L374" s="196"/>
      <c r="M374" s="196"/>
      <c r="N374" s="182"/>
    </row>
    <row r="375">
      <c r="C375" s="189"/>
      <c r="D375" s="189"/>
      <c r="E375" s="189"/>
      <c r="F375" s="189"/>
      <c r="G375" s="189"/>
      <c r="H375" s="189"/>
      <c r="I375" s="196"/>
      <c r="J375" s="196"/>
      <c r="K375" s="196"/>
      <c r="L375" s="196"/>
      <c r="M375" s="196"/>
      <c r="N375" s="182"/>
    </row>
    <row r="376">
      <c r="C376" s="189"/>
      <c r="D376" s="189"/>
      <c r="E376" s="189"/>
      <c r="F376" s="189"/>
      <c r="G376" s="189"/>
      <c r="H376" s="189"/>
      <c r="I376" s="196"/>
      <c r="J376" s="196"/>
      <c r="K376" s="196"/>
      <c r="L376" s="196"/>
      <c r="M376" s="196"/>
      <c r="N376" s="182"/>
    </row>
    <row r="377">
      <c r="C377" s="189"/>
      <c r="D377" s="189"/>
      <c r="E377" s="189"/>
      <c r="F377" s="189"/>
      <c r="G377" s="189"/>
      <c r="H377" s="189"/>
      <c r="I377" s="196"/>
      <c r="J377" s="196"/>
      <c r="K377" s="196"/>
      <c r="L377" s="196"/>
      <c r="M377" s="196"/>
      <c r="N377" s="182"/>
    </row>
    <row r="378">
      <c r="C378" s="189"/>
      <c r="D378" s="189"/>
      <c r="E378" s="189"/>
      <c r="F378" s="189"/>
      <c r="G378" s="189"/>
      <c r="H378" s="189"/>
      <c r="I378" s="196"/>
      <c r="J378" s="196"/>
      <c r="K378" s="196"/>
      <c r="L378" s="196"/>
      <c r="M378" s="196"/>
      <c r="N378" s="182"/>
    </row>
    <row r="379">
      <c r="C379" s="189"/>
      <c r="D379" s="189"/>
      <c r="E379" s="189"/>
      <c r="F379" s="189"/>
      <c r="G379" s="189"/>
      <c r="H379" s="189"/>
      <c r="I379" s="196"/>
      <c r="J379" s="196"/>
      <c r="K379" s="196"/>
      <c r="L379" s="196"/>
      <c r="M379" s="196"/>
      <c r="N379" s="182"/>
    </row>
    <row r="380">
      <c r="C380" s="189"/>
      <c r="D380" s="189"/>
      <c r="E380" s="189"/>
      <c r="F380" s="189"/>
      <c r="G380" s="189"/>
      <c r="H380" s="189"/>
      <c r="I380" s="196"/>
      <c r="J380" s="196"/>
      <c r="K380" s="196"/>
      <c r="L380" s="196"/>
      <c r="M380" s="196"/>
      <c r="N380" s="182"/>
    </row>
    <row r="381">
      <c r="C381" s="189"/>
      <c r="D381" s="189"/>
      <c r="E381" s="189"/>
      <c r="F381" s="189"/>
      <c r="G381" s="189"/>
      <c r="H381" s="189"/>
      <c r="I381" s="196"/>
      <c r="J381" s="196"/>
      <c r="K381" s="196"/>
      <c r="L381" s="196"/>
      <c r="M381" s="196"/>
      <c r="N381" s="182"/>
    </row>
    <row r="382">
      <c r="C382" s="189"/>
      <c r="D382" s="189"/>
      <c r="E382" s="189"/>
      <c r="F382" s="189"/>
      <c r="G382" s="189"/>
      <c r="H382" s="189"/>
      <c r="I382" s="196"/>
      <c r="J382" s="196"/>
      <c r="K382" s="196"/>
      <c r="L382" s="196"/>
      <c r="M382" s="196"/>
      <c r="N382" s="182"/>
    </row>
    <row r="383">
      <c r="C383" s="189"/>
      <c r="D383" s="189"/>
      <c r="E383" s="189"/>
      <c r="F383" s="189"/>
      <c r="G383" s="189"/>
      <c r="H383" s="189"/>
      <c r="I383" s="196"/>
      <c r="J383" s="196"/>
      <c r="K383" s="196"/>
      <c r="L383" s="196"/>
      <c r="M383" s="196"/>
      <c r="N383" s="182"/>
    </row>
    <row r="384">
      <c r="C384" s="189"/>
      <c r="D384" s="189"/>
      <c r="E384" s="189"/>
      <c r="F384" s="189"/>
      <c r="G384" s="189"/>
      <c r="H384" s="189"/>
      <c r="I384" s="196"/>
      <c r="J384" s="196"/>
      <c r="K384" s="196"/>
      <c r="L384" s="196"/>
      <c r="M384" s="196"/>
      <c r="N384" s="182"/>
    </row>
    <row r="385">
      <c r="C385" s="189"/>
      <c r="D385" s="189"/>
      <c r="E385" s="189"/>
      <c r="F385" s="189"/>
      <c r="G385" s="189"/>
      <c r="H385" s="189"/>
      <c r="I385" s="196"/>
      <c r="J385" s="196"/>
      <c r="K385" s="196"/>
      <c r="L385" s="196"/>
      <c r="M385" s="196"/>
      <c r="N385" s="182"/>
    </row>
    <row r="386">
      <c r="C386" s="189"/>
      <c r="D386" s="189"/>
      <c r="E386" s="189"/>
      <c r="F386" s="189"/>
      <c r="G386" s="189"/>
      <c r="H386" s="189"/>
      <c r="I386" s="196"/>
      <c r="J386" s="196"/>
      <c r="K386" s="196"/>
      <c r="L386" s="196"/>
      <c r="M386" s="196"/>
      <c r="N386" s="182"/>
    </row>
    <row r="387">
      <c r="C387" s="189"/>
      <c r="D387" s="189"/>
      <c r="E387" s="189"/>
      <c r="F387" s="189"/>
      <c r="G387" s="189"/>
      <c r="H387" s="189"/>
      <c r="I387" s="196"/>
      <c r="J387" s="196"/>
      <c r="K387" s="196"/>
      <c r="L387" s="196"/>
      <c r="M387" s="196"/>
      <c r="N387" s="182"/>
    </row>
    <row r="388">
      <c r="C388" s="189"/>
      <c r="D388" s="189"/>
      <c r="E388" s="189"/>
      <c r="F388" s="189"/>
      <c r="G388" s="189"/>
      <c r="H388" s="189"/>
      <c r="I388" s="196"/>
      <c r="J388" s="196"/>
      <c r="K388" s="196"/>
      <c r="L388" s="196"/>
      <c r="M388" s="196"/>
      <c r="N388" s="182"/>
    </row>
    <row r="389">
      <c r="C389" s="189"/>
      <c r="D389" s="189"/>
      <c r="E389" s="189"/>
      <c r="F389" s="189"/>
      <c r="G389" s="189"/>
      <c r="H389" s="189"/>
      <c r="I389" s="196"/>
      <c r="J389" s="196"/>
      <c r="K389" s="196"/>
      <c r="L389" s="196"/>
      <c r="M389" s="196"/>
      <c r="N389" s="182"/>
    </row>
    <row r="390">
      <c r="C390" s="189"/>
      <c r="D390" s="189"/>
      <c r="E390" s="189"/>
      <c r="F390" s="189"/>
      <c r="G390" s="189"/>
      <c r="H390" s="189"/>
      <c r="I390" s="196"/>
      <c r="J390" s="196"/>
      <c r="K390" s="196"/>
      <c r="L390" s="196"/>
      <c r="M390" s="196"/>
      <c r="N390" s="182"/>
    </row>
    <row r="391">
      <c r="C391" s="189"/>
      <c r="D391" s="189"/>
      <c r="E391" s="189"/>
      <c r="F391" s="189"/>
      <c r="G391" s="189"/>
      <c r="H391" s="189"/>
      <c r="I391" s="196"/>
      <c r="J391" s="196"/>
      <c r="K391" s="196"/>
      <c r="L391" s="196"/>
      <c r="M391" s="196"/>
      <c r="N391" s="182"/>
    </row>
    <row r="392">
      <c r="C392" s="189"/>
      <c r="D392" s="189"/>
      <c r="E392" s="189"/>
      <c r="F392" s="189"/>
      <c r="G392" s="189"/>
      <c r="H392" s="189"/>
      <c r="I392" s="196"/>
      <c r="J392" s="196"/>
      <c r="K392" s="196"/>
      <c r="L392" s="196"/>
      <c r="M392" s="196"/>
      <c r="N392" s="182"/>
    </row>
    <row r="393">
      <c r="C393" s="189"/>
      <c r="D393" s="189"/>
      <c r="E393" s="189"/>
      <c r="F393" s="189"/>
      <c r="G393" s="189"/>
      <c r="H393" s="189"/>
      <c r="I393" s="196"/>
      <c r="J393" s="196"/>
      <c r="K393" s="196"/>
      <c r="L393" s="196"/>
      <c r="M393" s="196"/>
      <c r="N393" s="182"/>
    </row>
    <row r="394">
      <c r="C394" s="189"/>
      <c r="D394" s="189"/>
      <c r="E394" s="189"/>
      <c r="F394" s="189"/>
      <c r="G394" s="189"/>
      <c r="H394" s="189"/>
      <c r="I394" s="196"/>
      <c r="J394" s="196"/>
      <c r="K394" s="196"/>
      <c r="L394" s="196"/>
      <c r="M394" s="196"/>
      <c r="N394" s="182"/>
    </row>
    <row r="395">
      <c r="C395" s="189"/>
      <c r="D395" s="189"/>
      <c r="E395" s="189"/>
      <c r="F395" s="189"/>
      <c r="G395" s="189"/>
      <c r="H395" s="189"/>
      <c r="I395" s="196"/>
      <c r="J395" s="196"/>
      <c r="K395" s="196"/>
      <c r="L395" s="196"/>
      <c r="M395" s="196"/>
      <c r="N395" s="182"/>
    </row>
    <row r="396">
      <c r="C396" s="189"/>
      <c r="D396" s="189"/>
      <c r="E396" s="189"/>
      <c r="F396" s="189"/>
      <c r="G396" s="189"/>
      <c r="H396" s="189"/>
      <c r="I396" s="196"/>
      <c r="J396" s="196"/>
      <c r="K396" s="196"/>
      <c r="L396" s="196"/>
      <c r="M396" s="196"/>
      <c r="N396" s="182"/>
    </row>
    <row r="397">
      <c r="C397" s="189"/>
      <c r="D397" s="189"/>
      <c r="E397" s="189"/>
      <c r="F397" s="189"/>
      <c r="G397" s="189"/>
      <c r="H397" s="189"/>
      <c r="I397" s="196"/>
      <c r="J397" s="196"/>
      <c r="K397" s="196"/>
      <c r="L397" s="196"/>
      <c r="M397" s="196"/>
      <c r="N397" s="182"/>
    </row>
    <row r="398">
      <c r="C398" s="189"/>
      <c r="D398" s="189"/>
      <c r="E398" s="189"/>
      <c r="F398" s="189"/>
      <c r="G398" s="189"/>
      <c r="H398" s="189"/>
      <c r="I398" s="196"/>
      <c r="J398" s="196"/>
      <c r="K398" s="196"/>
      <c r="L398" s="196"/>
      <c r="M398" s="196"/>
      <c r="N398" s="182"/>
    </row>
    <row r="399">
      <c r="C399" s="189"/>
      <c r="D399" s="189"/>
      <c r="E399" s="189"/>
      <c r="F399" s="189"/>
      <c r="G399" s="189"/>
      <c r="H399" s="189"/>
      <c r="I399" s="196"/>
      <c r="J399" s="196"/>
      <c r="K399" s="196"/>
      <c r="L399" s="196"/>
      <c r="M399" s="196"/>
      <c r="N399" s="182"/>
    </row>
    <row r="400">
      <c r="C400" s="189"/>
      <c r="D400" s="189"/>
      <c r="E400" s="189"/>
      <c r="F400" s="189"/>
      <c r="G400" s="189"/>
      <c r="H400" s="189"/>
      <c r="I400" s="196"/>
      <c r="J400" s="196"/>
      <c r="K400" s="196"/>
      <c r="L400" s="196"/>
      <c r="M400" s="196"/>
      <c r="N400" s="182"/>
    </row>
    <row r="401">
      <c r="C401" s="189"/>
      <c r="D401" s="189"/>
      <c r="E401" s="189"/>
      <c r="F401" s="189"/>
      <c r="G401" s="189"/>
      <c r="H401" s="189"/>
      <c r="I401" s="196"/>
      <c r="J401" s="196"/>
      <c r="K401" s="196"/>
      <c r="L401" s="196"/>
      <c r="M401" s="196"/>
      <c r="N401" s="182"/>
    </row>
    <row r="402">
      <c r="C402" s="189"/>
      <c r="D402" s="189"/>
      <c r="E402" s="189"/>
      <c r="F402" s="189"/>
      <c r="G402" s="189"/>
      <c r="H402" s="189"/>
      <c r="I402" s="196"/>
      <c r="J402" s="196"/>
      <c r="K402" s="196"/>
      <c r="L402" s="196"/>
      <c r="M402" s="196"/>
      <c r="N402" s="182"/>
    </row>
    <row r="403">
      <c r="C403" s="189"/>
      <c r="D403" s="189"/>
      <c r="E403" s="189"/>
      <c r="F403" s="189"/>
      <c r="G403" s="189"/>
      <c r="H403" s="189"/>
      <c r="I403" s="196"/>
      <c r="J403" s="196"/>
      <c r="K403" s="196"/>
      <c r="L403" s="196"/>
      <c r="M403" s="196"/>
      <c r="N403" s="182"/>
    </row>
    <row r="404">
      <c r="C404" s="189"/>
      <c r="D404" s="189"/>
      <c r="E404" s="189"/>
      <c r="F404" s="189"/>
      <c r="G404" s="189"/>
      <c r="H404" s="189"/>
      <c r="I404" s="196"/>
      <c r="J404" s="196"/>
      <c r="K404" s="196"/>
      <c r="L404" s="196"/>
      <c r="M404" s="196"/>
      <c r="N404" s="182"/>
    </row>
    <row r="405">
      <c r="C405" s="189"/>
      <c r="D405" s="189"/>
      <c r="E405" s="189"/>
      <c r="F405" s="189"/>
      <c r="G405" s="189"/>
      <c r="H405" s="189"/>
      <c r="I405" s="196"/>
      <c r="J405" s="196"/>
      <c r="K405" s="196"/>
      <c r="L405" s="196"/>
      <c r="M405" s="196"/>
      <c r="N405" s="182"/>
    </row>
    <row r="406">
      <c r="C406" s="189"/>
      <c r="D406" s="189"/>
      <c r="E406" s="189"/>
      <c r="F406" s="189"/>
      <c r="G406" s="189"/>
      <c r="H406" s="189"/>
      <c r="I406" s="196"/>
      <c r="J406" s="196"/>
      <c r="K406" s="196"/>
      <c r="L406" s="196"/>
      <c r="M406" s="196"/>
      <c r="N406" s="182"/>
    </row>
    <row r="407">
      <c r="C407" s="189"/>
      <c r="D407" s="189"/>
      <c r="E407" s="189"/>
      <c r="F407" s="189"/>
      <c r="G407" s="189"/>
      <c r="H407" s="189"/>
      <c r="I407" s="196"/>
      <c r="J407" s="196"/>
      <c r="K407" s="196"/>
      <c r="L407" s="196"/>
      <c r="M407" s="196"/>
      <c r="N407" s="182"/>
    </row>
    <row r="408">
      <c r="C408" s="189"/>
      <c r="D408" s="189"/>
      <c r="E408" s="189"/>
      <c r="F408" s="189"/>
      <c r="G408" s="189"/>
      <c r="H408" s="189"/>
      <c r="I408" s="196"/>
      <c r="J408" s="196"/>
      <c r="K408" s="196"/>
      <c r="L408" s="196"/>
      <c r="M408" s="196"/>
      <c r="N408" s="182"/>
    </row>
    <row r="409">
      <c r="C409" s="189"/>
      <c r="D409" s="189"/>
      <c r="E409" s="189"/>
      <c r="F409" s="189"/>
      <c r="G409" s="189"/>
      <c r="H409" s="189"/>
      <c r="I409" s="196"/>
      <c r="J409" s="196"/>
      <c r="K409" s="196"/>
      <c r="L409" s="196"/>
      <c r="M409" s="196"/>
      <c r="N409" s="182"/>
    </row>
    <row r="410">
      <c r="C410" s="189"/>
      <c r="D410" s="189"/>
      <c r="E410" s="189"/>
      <c r="F410" s="189"/>
      <c r="G410" s="189"/>
      <c r="H410" s="189"/>
      <c r="I410" s="196"/>
      <c r="J410" s="196"/>
      <c r="K410" s="196"/>
      <c r="L410" s="196"/>
      <c r="M410" s="196"/>
      <c r="N410" s="182"/>
    </row>
    <row r="411">
      <c r="C411" s="189"/>
      <c r="D411" s="189"/>
      <c r="E411" s="189"/>
      <c r="F411" s="189"/>
      <c r="G411" s="189"/>
      <c r="H411" s="189"/>
      <c r="I411" s="196"/>
      <c r="J411" s="196"/>
      <c r="K411" s="196"/>
      <c r="L411" s="196"/>
      <c r="M411" s="196"/>
      <c r="N411" s="182"/>
    </row>
    <row r="412">
      <c r="C412" s="189"/>
      <c r="D412" s="189"/>
      <c r="E412" s="189"/>
      <c r="F412" s="189"/>
      <c r="G412" s="189"/>
      <c r="H412" s="189"/>
      <c r="I412" s="196"/>
      <c r="J412" s="196"/>
      <c r="K412" s="196"/>
      <c r="L412" s="196"/>
      <c r="M412" s="196"/>
      <c r="N412" s="182"/>
    </row>
    <row r="413">
      <c r="C413" s="189"/>
      <c r="D413" s="189"/>
      <c r="E413" s="189"/>
      <c r="F413" s="189"/>
      <c r="G413" s="189"/>
      <c r="H413" s="189"/>
      <c r="I413" s="196"/>
      <c r="J413" s="196"/>
      <c r="K413" s="196"/>
      <c r="L413" s="196"/>
      <c r="M413" s="196"/>
      <c r="N413" s="182"/>
    </row>
    <row r="414">
      <c r="C414" s="189"/>
      <c r="D414" s="189"/>
      <c r="E414" s="189"/>
      <c r="F414" s="189"/>
      <c r="G414" s="189"/>
      <c r="H414" s="189"/>
      <c r="I414" s="196"/>
      <c r="J414" s="196"/>
      <c r="K414" s="196"/>
      <c r="L414" s="196"/>
      <c r="M414" s="196"/>
      <c r="N414" s="182"/>
    </row>
    <row r="415">
      <c r="C415" s="189"/>
      <c r="D415" s="189"/>
      <c r="E415" s="189"/>
      <c r="F415" s="189"/>
      <c r="G415" s="189"/>
      <c r="H415" s="189"/>
      <c r="I415" s="196"/>
      <c r="J415" s="196"/>
      <c r="K415" s="196"/>
      <c r="L415" s="196"/>
      <c r="M415" s="196"/>
      <c r="N415" s="182"/>
    </row>
    <row r="416">
      <c r="C416" s="189"/>
      <c r="D416" s="189"/>
      <c r="E416" s="189"/>
      <c r="F416" s="189"/>
      <c r="G416" s="189"/>
      <c r="H416" s="189"/>
      <c r="I416" s="196"/>
      <c r="J416" s="196"/>
      <c r="K416" s="196"/>
      <c r="L416" s="196"/>
      <c r="M416" s="196"/>
      <c r="N416" s="182"/>
    </row>
    <row r="417">
      <c r="C417" s="189"/>
      <c r="D417" s="189"/>
      <c r="E417" s="189"/>
      <c r="F417" s="189"/>
      <c r="G417" s="189"/>
      <c r="H417" s="189"/>
      <c r="I417" s="196"/>
      <c r="J417" s="196"/>
      <c r="K417" s="196"/>
      <c r="L417" s="196"/>
      <c r="M417" s="196"/>
      <c r="N417" s="182"/>
    </row>
    <row r="418">
      <c r="C418" s="189"/>
      <c r="D418" s="189"/>
      <c r="E418" s="189"/>
      <c r="F418" s="189"/>
      <c r="G418" s="189"/>
      <c r="H418" s="189"/>
      <c r="I418" s="196"/>
      <c r="J418" s="196"/>
      <c r="K418" s="196"/>
      <c r="L418" s="196"/>
      <c r="M418" s="196"/>
      <c r="N418" s="182"/>
    </row>
    <row r="419">
      <c r="C419" s="189"/>
      <c r="D419" s="189"/>
      <c r="E419" s="189"/>
      <c r="F419" s="189"/>
      <c r="G419" s="189"/>
      <c r="H419" s="189"/>
      <c r="I419" s="196"/>
      <c r="J419" s="196"/>
      <c r="K419" s="196"/>
      <c r="L419" s="196"/>
      <c r="M419" s="196"/>
      <c r="N419" s="182"/>
    </row>
    <row r="420">
      <c r="C420" s="189"/>
      <c r="D420" s="189"/>
      <c r="E420" s="189"/>
      <c r="F420" s="189"/>
      <c r="G420" s="189"/>
      <c r="H420" s="189"/>
      <c r="I420" s="196"/>
      <c r="J420" s="196"/>
      <c r="K420" s="196"/>
      <c r="L420" s="196"/>
      <c r="M420" s="196"/>
      <c r="N420" s="182"/>
    </row>
    <row r="421">
      <c r="C421" s="189"/>
      <c r="D421" s="189"/>
      <c r="E421" s="189"/>
      <c r="F421" s="189"/>
      <c r="G421" s="189"/>
      <c r="H421" s="189"/>
      <c r="I421" s="196"/>
      <c r="J421" s="196"/>
      <c r="K421" s="196"/>
      <c r="L421" s="196"/>
      <c r="M421" s="196"/>
      <c r="N421" s="182"/>
    </row>
    <row r="422">
      <c r="C422" s="189"/>
      <c r="D422" s="189"/>
      <c r="E422" s="189"/>
      <c r="F422" s="189"/>
      <c r="G422" s="189"/>
      <c r="H422" s="189"/>
      <c r="I422" s="196"/>
      <c r="J422" s="196"/>
      <c r="K422" s="196"/>
      <c r="L422" s="196"/>
      <c r="M422" s="196"/>
      <c r="N422" s="182"/>
    </row>
    <row r="423">
      <c r="C423" s="189"/>
      <c r="D423" s="189"/>
      <c r="E423" s="189"/>
      <c r="F423" s="189"/>
      <c r="G423" s="189"/>
      <c r="H423" s="189"/>
      <c r="I423" s="196"/>
      <c r="J423" s="196"/>
      <c r="K423" s="196"/>
      <c r="L423" s="196"/>
      <c r="M423" s="196"/>
      <c r="N423" s="182"/>
    </row>
    <row r="424">
      <c r="C424" s="189"/>
      <c r="D424" s="189"/>
      <c r="E424" s="189"/>
      <c r="F424" s="189"/>
      <c r="G424" s="189"/>
      <c r="H424" s="189"/>
      <c r="I424" s="196"/>
      <c r="J424" s="196"/>
      <c r="K424" s="196"/>
      <c r="L424" s="196"/>
      <c r="M424" s="196"/>
      <c r="N424" s="182"/>
    </row>
    <row r="425">
      <c r="C425" s="189"/>
      <c r="D425" s="189"/>
      <c r="E425" s="189"/>
      <c r="F425" s="189"/>
      <c r="G425" s="189"/>
      <c r="H425" s="189"/>
      <c r="I425" s="196"/>
      <c r="J425" s="196"/>
      <c r="K425" s="196"/>
      <c r="L425" s="196"/>
      <c r="M425" s="196"/>
      <c r="N425" s="182"/>
    </row>
    <row r="426">
      <c r="C426" s="189"/>
      <c r="D426" s="189"/>
      <c r="E426" s="189"/>
      <c r="F426" s="189"/>
      <c r="G426" s="189"/>
      <c r="H426" s="189"/>
      <c r="I426" s="196"/>
      <c r="J426" s="196"/>
      <c r="K426" s="196"/>
      <c r="L426" s="196"/>
      <c r="M426" s="196"/>
      <c r="N426" s="182"/>
    </row>
    <row r="427">
      <c r="C427" s="189"/>
      <c r="D427" s="189"/>
      <c r="E427" s="189"/>
      <c r="F427" s="189"/>
      <c r="G427" s="189"/>
      <c r="H427" s="189"/>
      <c r="I427" s="196"/>
      <c r="J427" s="196"/>
      <c r="K427" s="196"/>
      <c r="L427" s="196"/>
      <c r="M427" s="196"/>
      <c r="N427" s="182"/>
    </row>
    <row r="428">
      <c r="C428" s="189"/>
      <c r="D428" s="189"/>
      <c r="E428" s="189"/>
      <c r="F428" s="189"/>
      <c r="G428" s="189"/>
      <c r="H428" s="189"/>
      <c r="I428" s="196"/>
      <c r="J428" s="196"/>
      <c r="K428" s="196"/>
      <c r="L428" s="196"/>
      <c r="M428" s="196"/>
      <c r="N428" s="182"/>
    </row>
    <row r="429">
      <c r="C429" s="189"/>
      <c r="D429" s="189"/>
      <c r="E429" s="189"/>
      <c r="F429" s="189"/>
      <c r="G429" s="189"/>
      <c r="H429" s="189"/>
      <c r="I429" s="196"/>
      <c r="J429" s="196"/>
      <c r="K429" s="196"/>
      <c r="L429" s="196"/>
      <c r="M429" s="196"/>
      <c r="N429" s="182"/>
    </row>
    <row r="430">
      <c r="C430" s="189"/>
      <c r="D430" s="189"/>
      <c r="E430" s="189"/>
      <c r="F430" s="189"/>
      <c r="G430" s="189"/>
      <c r="H430" s="189"/>
      <c r="I430" s="196"/>
      <c r="J430" s="196"/>
      <c r="K430" s="196"/>
      <c r="L430" s="196"/>
      <c r="M430" s="196"/>
      <c r="N430" s="182"/>
    </row>
    <row r="431">
      <c r="C431" s="189"/>
      <c r="D431" s="189"/>
      <c r="E431" s="189"/>
      <c r="F431" s="189"/>
      <c r="G431" s="189"/>
      <c r="H431" s="189"/>
      <c r="I431" s="196"/>
      <c r="J431" s="196"/>
      <c r="K431" s="196"/>
      <c r="L431" s="196"/>
      <c r="M431" s="196"/>
      <c r="N431" s="182"/>
    </row>
    <row r="432">
      <c r="C432" s="189"/>
      <c r="D432" s="189"/>
      <c r="E432" s="189"/>
      <c r="F432" s="189"/>
      <c r="G432" s="189"/>
      <c r="H432" s="189"/>
      <c r="I432" s="196"/>
      <c r="J432" s="196"/>
      <c r="K432" s="196"/>
      <c r="L432" s="196"/>
      <c r="M432" s="196"/>
      <c r="N432" s="182"/>
    </row>
    <row r="433">
      <c r="C433" s="189"/>
      <c r="D433" s="189"/>
      <c r="E433" s="189"/>
      <c r="F433" s="189"/>
      <c r="G433" s="189"/>
      <c r="H433" s="189"/>
      <c r="I433" s="196"/>
      <c r="J433" s="196"/>
      <c r="K433" s="196"/>
      <c r="L433" s="196"/>
      <c r="M433" s="196"/>
      <c r="N433" s="182"/>
    </row>
    <row r="434">
      <c r="C434" s="189"/>
      <c r="D434" s="189"/>
      <c r="E434" s="189"/>
      <c r="F434" s="189"/>
      <c r="G434" s="189"/>
      <c r="H434" s="189"/>
      <c r="I434" s="196"/>
      <c r="J434" s="196"/>
      <c r="K434" s="196"/>
      <c r="L434" s="196"/>
      <c r="M434" s="196"/>
      <c r="N434" s="182"/>
    </row>
    <row r="435">
      <c r="C435" s="189"/>
      <c r="D435" s="189"/>
      <c r="E435" s="189"/>
      <c r="F435" s="189"/>
      <c r="G435" s="189"/>
      <c r="H435" s="189"/>
      <c r="I435" s="196"/>
      <c r="J435" s="196"/>
      <c r="K435" s="196"/>
      <c r="L435" s="196"/>
      <c r="M435" s="196"/>
      <c r="N435" s="182"/>
    </row>
    <row r="436">
      <c r="C436" s="189"/>
      <c r="D436" s="189"/>
      <c r="E436" s="189"/>
      <c r="F436" s="189"/>
      <c r="G436" s="189"/>
      <c r="H436" s="189"/>
      <c r="I436" s="196"/>
      <c r="J436" s="196"/>
      <c r="K436" s="196"/>
      <c r="L436" s="196"/>
      <c r="M436" s="196"/>
      <c r="N436" s="182"/>
    </row>
    <row r="437">
      <c r="C437" s="189"/>
      <c r="D437" s="189"/>
      <c r="E437" s="189"/>
      <c r="F437" s="189"/>
      <c r="G437" s="189"/>
      <c r="H437" s="189"/>
      <c r="I437" s="196"/>
      <c r="J437" s="196"/>
      <c r="K437" s="196"/>
      <c r="L437" s="196"/>
      <c r="M437" s="196"/>
      <c r="N437" s="182"/>
    </row>
    <row r="438">
      <c r="C438" s="189"/>
      <c r="D438" s="189"/>
      <c r="E438" s="189"/>
      <c r="F438" s="189"/>
      <c r="G438" s="189"/>
      <c r="H438" s="189"/>
      <c r="I438" s="196"/>
      <c r="J438" s="196"/>
      <c r="K438" s="196"/>
      <c r="L438" s="196"/>
      <c r="M438" s="196"/>
      <c r="N438" s="182"/>
    </row>
    <row r="439">
      <c r="C439" s="189"/>
      <c r="D439" s="189"/>
      <c r="E439" s="189"/>
      <c r="F439" s="189"/>
      <c r="G439" s="189"/>
      <c r="H439" s="189"/>
      <c r="I439" s="196"/>
      <c r="J439" s="196"/>
      <c r="K439" s="196"/>
      <c r="L439" s="196"/>
      <c r="M439" s="196"/>
      <c r="N439" s="182"/>
    </row>
    <row r="440">
      <c r="C440" s="189"/>
      <c r="D440" s="189"/>
      <c r="E440" s="189"/>
      <c r="F440" s="189"/>
      <c r="G440" s="189"/>
      <c r="H440" s="189"/>
      <c r="I440" s="196"/>
      <c r="J440" s="196"/>
      <c r="K440" s="196"/>
      <c r="L440" s="196"/>
      <c r="M440" s="196"/>
      <c r="N440" s="182"/>
    </row>
    <row r="441">
      <c r="C441" s="189"/>
      <c r="D441" s="189"/>
      <c r="E441" s="189"/>
      <c r="F441" s="189"/>
      <c r="G441" s="189"/>
      <c r="H441" s="189"/>
      <c r="I441" s="196"/>
      <c r="J441" s="196"/>
      <c r="K441" s="196"/>
      <c r="L441" s="196"/>
      <c r="M441" s="196"/>
      <c r="N441" s="182"/>
    </row>
    <row r="442">
      <c r="C442" s="189"/>
      <c r="D442" s="189"/>
      <c r="E442" s="189"/>
      <c r="F442" s="189"/>
      <c r="G442" s="189"/>
      <c r="H442" s="189"/>
      <c r="I442" s="196"/>
      <c r="J442" s="196"/>
      <c r="K442" s="196"/>
      <c r="L442" s="196"/>
      <c r="M442" s="196"/>
      <c r="N442" s="182"/>
    </row>
    <row r="443">
      <c r="C443" s="189"/>
      <c r="D443" s="189"/>
      <c r="E443" s="189"/>
      <c r="F443" s="189"/>
      <c r="G443" s="189"/>
      <c r="H443" s="189"/>
      <c r="I443" s="196"/>
      <c r="J443" s="196"/>
      <c r="K443" s="196"/>
      <c r="L443" s="196"/>
      <c r="M443" s="196"/>
      <c r="N443" s="182"/>
    </row>
    <row r="444">
      <c r="C444" s="189"/>
      <c r="D444" s="189"/>
      <c r="E444" s="189"/>
      <c r="F444" s="189"/>
      <c r="G444" s="189"/>
      <c r="H444" s="189"/>
      <c r="I444" s="196"/>
      <c r="J444" s="196"/>
      <c r="K444" s="196"/>
      <c r="L444" s="196"/>
      <c r="M444" s="196"/>
      <c r="N444" s="182"/>
    </row>
    <row r="445">
      <c r="C445" s="189"/>
      <c r="D445" s="189"/>
      <c r="E445" s="189"/>
      <c r="F445" s="189"/>
      <c r="G445" s="189"/>
      <c r="H445" s="189"/>
      <c r="I445" s="196"/>
      <c r="J445" s="196"/>
      <c r="K445" s="196"/>
      <c r="L445" s="196"/>
      <c r="M445" s="196"/>
      <c r="N445" s="182"/>
    </row>
    <row r="446">
      <c r="C446" s="189"/>
      <c r="D446" s="189"/>
      <c r="E446" s="189"/>
      <c r="F446" s="189"/>
      <c r="G446" s="189"/>
      <c r="H446" s="189"/>
      <c r="I446" s="196"/>
      <c r="J446" s="196"/>
      <c r="K446" s="196"/>
      <c r="L446" s="196"/>
      <c r="M446" s="196"/>
      <c r="N446" s="182"/>
    </row>
    <row r="447">
      <c r="C447" s="189"/>
      <c r="D447" s="189"/>
      <c r="E447" s="189"/>
      <c r="F447" s="189"/>
      <c r="G447" s="189"/>
      <c r="H447" s="189"/>
      <c r="I447" s="196"/>
      <c r="J447" s="196"/>
      <c r="K447" s="196"/>
      <c r="L447" s="196"/>
      <c r="M447" s="196"/>
      <c r="N447" s="182"/>
    </row>
    <row r="448">
      <c r="C448" s="189"/>
      <c r="D448" s="189"/>
      <c r="E448" s="189"/>
      <c r="F448" s="189"/>
      <c r="G448" s="189"/>
      <c r="H448" s="189"/>
      <c r="I448" s="196"/>
      <c r="J448" s="196"/>
      <c r="K448" s="196"/>
      <c r="L448" s="196"/>
      <c r="M448" s="196"/>
      <c r="N448" s="182"/>
    </row>
    <row r="449">
      <c r="C449" s="189"/>
      <c r="D449" s="189"/>
      <c r="E449" s="189"/>
      <c r="F449" s="189"/>
      <c r="G449" s="189"/>
      <c r="H449" s="189"/>
      <c r="I449" s="196"/>
      <c r="J449" s="196"/>
      <c r="K449" s="196"/>
      <c r="L449" s="196"/>
      <c r="M449" s="196"/>
      <c r="N449" s="182"/>
    </row>
    <row r="450">
      <c r="C450" s="189"/>
      <c r="D450" s="189"/>
      <c r="E450" s="189"/>
      <c r="F450" s="189"/>
      <c r="G450" s="189"/>
      <c r="H450" s="189"/>
      <c r="I450" s="196"/>
      <c r="J450" s="196"/>
      <c r="K450" s="196"/>
      <c r="L450" s="196"/>
      <c r="M450" s="196"/>
      <c r="N450" s="182"/>
    </row>
    <row r="451">
      <c r="C451" s="189"/>
      <c r="D451" s="189"/>
      <c r="E451" s="189"/>
      <c r="F451" s="189"/>
      <c r="G451" s="189"/>
      <c r="H451" s="189"/>
      <c r="I451" s="196"/>
      <c r="J451" s="196"/>
      <c r="K451" s="196"/>
      <c r="L451" s="196"/>
      <c r="M451" s="196"/>
      <c r="N451" s="182"/>
    </row>
    <row r="452">
      <c r="C452" s="189"/>
      <c r="D452" s="189"/>
      <c r="E452" s="189"/>
      <c r="F452" s="189"/>
      <c r="G452" s="189"/>
      <c r="H452" s="189"/>
      <c r="I452" s="196"/>
      <c r="J452" s="196"/>
      <c r="K452" s="196"/>
      <c r="L452" s="196"/>
      <c r="M452" s="196"/>
      <c r="N452" s="182"/>
    </row>
    <row r="453">
      <c r="C453" s="189"/>
      <c r="D453" s="189"/>
      <c r="E453" s="189"/>
      <c r="F453" s="189"/>
      <c r="G453" s="189"/>
      <c r="H453" s="189"/>
      <c r="I453" s="196"/>
      <c r="J453" s="196"/>
      <c r="K453" s="196"/>
      <c r="L453" s="196"/>
      <c r="M453" s="196"/>
      <c r="N453" s="182"/>
    </row>
    <row r="454">
      <c r="C454" s="189"/>
      <c r="D454" s="189"/>
      <c r="E454" s="189"/>
      <c r="F454" s="189"/>
      <c r="G454" s="189"/>
      <c r="H454" s="189"/>
      <c r="I454" s="196"/>
      <c r="J454" s="196"/>
      <c r="K454" s="196"/>
      <c r="L454" s="196"/>
      <c r="M454" s="196"/>
      <c r="N454" s="182"/>
    </row>
    <row r="455">
      <c r="C455" s="189"/>
      <c r="D455" s="189"/>
      <c r="E455" s="189"/>
      <c r="F455" s="189"/>
      <c r="G455" s="189"/>
      <c r="H455" s="189"/>
      <c r="I455" s="196"/>
      <c r="J455" s="196"/>
      <c r="K455" s="196"/>
      <c r="L455" s="196"/>
      <c r="M455" s="196"/>
      <c r="N455" s="182"/>
    </row>
    <row r="456">
      <c r="C456" s="189"/>
      <c r="D456" s="189"/>
      <c r="E456" s="189"/>
      <c r="F456" s="189"/>
      <c r="G456" s="189"/>
      <c r="H456" s="189"/>
      <c r="I456" s="196"/>
      <c r="J456" s="196"/>
      <c r="K456" s="196"/>
      <c r="L456" s="196"/>
      <c r="M456" s="196"/>
      <c r="N456" s="182"/>
    </row>
    <row r="457">
      <c r="C457" s="189"/>
      <c r="D457" s="189"/>
      <c r="E457" s="189"/>
      <c r="F457" s="189"/>
      <c r="G457" s="189"/>
      <c r="H457" s="189"/>
      <c r="I457" s="196"/>
      <c r="J457" s="196"/>
      <c r="K457" s="196"/>
      <c r="L457" s="196"/>
      <c r="M457" s="196"/>
      <c r="N457" s="182"/>
    </row>
    <row r="458">
      <c r="C458" s="189"/>
      <c r="D458" s="189"/>
      <c r="E458" s="189"/>
      <c r="F458" s="189"/>
      <c r="G458" s="189"/>
      <c r="H458" s="189"/>
      <c r="I458" s="196"/>
      <c r="J458" s="196"/>
      <c r="K458" s="196"/>
      <c r="L458" s="196"/>
      <c r="M458" s="196"/>
      <c r="N458" s="182"/>
    </row>
    <row r="459">
      <c r="C459" s="189"/>
      <c r="D459" s="189"/>
      <c r="E459" s="189"/>
      <c r="F459" s="189"/>
      <c r="G459" s="189"/>
      <c r="H459" s="189"/>
      <c r="I459" s="196"/>
      <c r="J459" s="196"/>
      <c r="K459" s="196"/>
      <c r="L459" s="196"/>
      <c r="M459" s="196"/>
      <c r="N459" s="182"/>
    </row>
    <row r="460">
      <c r="C460" s="189"/>
      <c r="D460" s="189"/>
      <c r="E460" s="189"/>
      <c r="F460" s="189"/>
      <c r="G460" s="189"/>
      <c r="H460" s="189"/>
      <c r="I460" s="196"/>
      <c r="J460" s="196"/>
      <c r="K460" s="196"/>
      <c r="L460" s="196"/>
      <c r="M460" s="196"/>
      <c r="N460" s="182"/>
    </row>
    <row r="461">
      <c r="C461" s="189"/>
      <c r="D461" s="189"/>
      <c r="E461" s="189"/>
      <c r="F461" s="189"/>
      <c r="G461" s="189"/>
      <c r="H461" s="189"/>
      <c r="I461" s="196"/>
      <c r="J461" s="196"/>
      <c r="K461" s="196"/>
      <c r="L461" s="196"/>
      <c r="M461" s="196"/>
      <c r="N461" s="182"/>
    </row>
    <row r="462">
      <c r="C462" s="189"/>
      <c r="D462" s="189"/>
      <c r="E462" s="189"/>
      <c r="F462" s="189"/>
      <c r="G462" s="189"/>
      <c r="H462" s="189"/>
      <c r="I462" s="196"/>
      <c r="J462" s="196"/>
      <c r="K462" s="196"/>
      <c r="L462" s="196"/>
      <c r="M462" s="196"/>
      <c r="N462" s="182"/>
    </row>
    <row r="463">
      <c r="C463" s="189"/>
      <c r="D463" s="189"/>
      <c r="E463" s="189"/>
      <c r="F463" s="189"/>
      <c r="G463" s="189"/>
      <c r="H463" s="189"/>
      <c r="I463" s="196"/>
      <c r="J463" s="196"/>
      <c r="K463" s="196"/>
      <c r="L463" s="196"/>
      <c r="M463" s="196"/>
      <c r="N463" s="182"/>
    </row>
    <row r="464">
      <c r="C464" s="189"/>
      <c r="D464" s="189"/>
      <c r="E464" s="189"/>
      <c r="F464" s="189"/>
      <c r="G464" s="189"/>
      <c r="H464" s="189"/>
      <c r="I464" s="196"/>
      <c r="J464" s="196"/>
      <c r="K464" s="196"/>
      <c r="L464" s="196"/>
      <c r="M464" s="196"/>
      <c r="N464" s="182"/>
    </row>
    <row r="465">
      <c r="C465" s="189"/>
      <c r="D465" s="189"/>
      <c r="E465" s="189"/>
      <c r="F465" s="189"/>
      <c r="G465" s="189"/>
      <c r="H465" s="189"/>
      <c r="I465" s="196"/>
      <c r="J465" s="196"/>
      <c r="K465" s="196"/>
      <c r="L465" s="196"/>
      <c r="M465" s="196"/>
      <c r="N465" s="182"/>
    </row>
    <row r="466">
      <c r="C466" s="189"/>
      <c r="D466" s="189"/>
      <c r="E466" s="189"/>
      <c r="F466" s="189"/>
      <c r="G466" s="189"/>
      <c r="H466" s="189"/>
      <c r="I466" s="196"/>
      <c r="J466" s="196"/>
      <c r="K466" s="196"/>
      <c r="L466" s="196"/>
      <c r="M466" s="196"/>
      <c r="N466" s="182"/>
    </row>
    <row r="467">
      <c r="C467" s="189"/>
      <c r="D467" s="189"/>
      <c r="E467" s="189"/>
      <c r="F467" s="189"/>
      <c r="G467" s="189"/>
      <c r="H467" s="189"/>
      <c r="I467" s="196"/>
      <c r="J467" s="196"/>
      <c r="K467" s="196"/>
      <c r="L467" s="196"/>
      <c r="M467" s="196"/>
      <c r="N467" s="182"/>
    </row>
    <row r="468">
      <c r="C468" s="189"/>
      <c r="D468" s="189"/>
      <c r="E468" s="189"/>
      <c r="F468" s="189"/>
      <c r="G468" s="189"/>
      <c r="H468" s="189"/>
      <c r="I468" s="196"/>
      <c r="J468" s="196"/>
      <c r="K468" s="196"/>
      <c r="L468" s="196"/>
      <c r="M468" s="196"/>
      <c r="N468" s="182"/>
    </row>
    <row r="469">
      <c r="C469" s="189"/>
      <c r="D469" s="189"/>
      <c r="E469" s="189"/>
      <c r="F469" s="189"/>
      <c r="G469" s="189"/>
      <c r="H469" s="189"/>
      <c r="I469" s="196"/>
      <c r="J469" s="196"/>
      <c r="K469" s="196"/>
      <c r="L469" s="196"/>
      <c r="M469" s="196"/>
      <c r="N469" s="182"/>
    </row>
    <row r="470">
      <c r="C470" s="189"/>
      <c r="D470" s="189"/>
      <c r="E470" s="189"/>
      <c r="F470" s="189"/>
      <c r="G470" s="189"/>
      <c r="H470" s="189"/>
      <c r="I470" s="196"/>
      <c r="J470" s="196"/>
      <c r="K470" s="196"/>
      <c r="L470" s="196"/>
      <c r="M470" s="196"/>
      <c r="N470" s="182"/>
    </row>
    <row r="471">
      <c r="C471" s="189"/>
      <c r="D471" s="189"/>
      <c r="E471" s="189"/>
      <c r="F471" s="189"/>
      <c r="G471" s="189"/>
      <c r="H471" s="189"/>
      <c r="I471" s="196"/>
      <c r="J471" s="196"/>
      <c r="K471" s="196"/>
      <c r="L471" s="196"/>
      <c r="M471" s="196"/>
      <c r="N471" s="182"/>
    </row>
    <row r="472">
      <c r="C472" s="189"/>
      <c r="D472" s="189"/>
      <c r="E472" s="189"/>
      <c r="F472" s="189"/>
      <c r="G472" s="189"/>
      <c r="H472" s="189"/>
      <c r="I472" s="196"/>
      <c r="J472" s="196"/>
      <c r="K472" s="196"/>
      <c r="L472" s="196"/>
      <c r="M472" s="196"/>
      <c r="N472" s="182"/>
    </row>
    <row r="473">
      <c r="C473" s="189"/>
      <c r="D473" s="189"/>
      <c r="E473" s="189"/>
      <c r="F473" s="189"/>
      <c r="G473" s="189"/>
      <c r="H473" s="189"/>
      <c r="I473" s="196"/>
      <c r="J473" s="196"/>
      <c r="K473" s="196"/>
      <c r="L473" s="196"/>
      <c r="M473" s="196"/>
      <c r="N473" s="182"/>
    </row>
    <row r="474">
      <c r="C474" s="189"/>
      <c r="D474" s="189"/>
      <c r="E474" s="189"/>
      <c r="F474" s="189"/>
      <c r="G474" s="189"/>
      <c r="H474" s="189"/>
      <c r="I474" s="196"/>
      <c r="J474" s="196"/>
      <c r="K474" s="196"/>
      <c r="L474" s="196"/>
      <c r="M474" s="196"/>
      <c r="N474" s="182"/>
    </row>
    <row r="475">
      <c r="C475" s="189"/>
      <c r="D475" s="189"/>
      <c r="E475" s="189"/>
      <c r="F475" s="189"/>
      <c r="G475" s="189"/>
      <c r="H475" s="189"/>
      <c r="I475" s="196"/>
      <c r="J475" s="196"/>
      <c r="K475" s="196"/>
      <c r="L475" s="196"/>
      <c r="M475" s="196"/>
      <c r="N475" s="182"/>
    </row>
    <row r="476">
      <c r="C476" s="189"/>
      <c r="D476" s="189"/>
      <c r="E476" s="189"/>
      <c r="F476" s="189"/>
      <c r="G476" s="189"/>
      <c r="H476" s="189"/>
      <c r="I476" s="196"/>
      <c r="J476" s="196"/>
      <c r="K476" s="196"/>
      <c r="L476" s="196"/>
      <c r="M476" s="196"/>
      <c r="N476" s="182"/>
    </row>
    <row r="477">
      <c r="C477" s="189"/>
      <c r="D477" s="189"/>
      <c r="E477" s="189"/>
      <c r="F477" s="189"/>
      <c r="G477" s="189"/>
      <c r="H477" s="189"/>
      <c r="I477" s="196"/>
      <c r="J477" s="196"/>
      <c r="K477" s="196"/>
      <c r="L477" s="196"/>
      <c r="M477" s="196"/>
      <c r="N477" s="182"/>
    </row>
    <row r="478">
      <c r="C478" s="189"/>
      <c r="D478" s="189"/>
      <c r="E478" s="189"/>
      <c r="F478" s="189"/>
      <c r="G478" s="189"/>
      <c r="H478" s="189"/>
      <c r="I478" s="196"/>
      <c r="J478" s="196"/>
      <c r="K478" s="196"/>
      <c r="L478" s="196"/>
      <c r="M478" s="196"/>
      <c r="N478" s="182"/>
    </row>
    <row r="479">
      <c r="C479" s="189"/>
      <c r="D479" s="189"/>
      <c r="E479" s="189"/>
      <c r="F479" s="189"/>
      <c r="G479" s="189"/>
      <c r="H479" s="189"/>
      <c r="I479" s="196"/>
      <c r="J479" s="196"/>
      <c r="K479" s="196"/>
      <c r="L479" s="196"/>
      <c r="M479" s="196"/>
      <c r="N479" s="182"/>
    </row>
    <row r="480">
      <c r="C480" s="189"/>
      <c r="D480" s="189"/>
      <c r="E480" s="189"/>
      <c r="F480" s="189"/>
      <c r="G480" s="189"/>
      <c r="H480" s="189"/>
      <c r="I480" s="196"/>
      <c r="J480" s="196"/>
      <c r="K480" s="196"/>
      <c r="L480" s="196"/>
      <c r="M480" s="196"/>
      <c r="N480" s="182"/>
    </row>
    <row r="481">
      <c r="C481" s="189"/>
      <c r="D481" s="189"/>
      <c r="E481" s="189"/>
      <c r="F481" s="189"/>
      <c r="G481" s="189"/>
      <c r="H481" s="189"/>
      <c r="I481" s="196"/>
      <c r="J481" s="196"/>
      <c r="K481" s="196"/>
      <c r="L481" s="196"/>
      <c r="M481" s="196"/>
      <c r="N481" s="182"/>
    </row>
    <row r="482">
      <c r="C482" s="189"/>
      <c r="D482" s="189"/>
      <c r="E482" s="189"/>
      <c r="F482" s="189"/>
      <c r="G482" s="189"/>
      <c r="H482" s="189"/>
      <c r="I482" s="196"/>
      <c r="J482" s="196"/>
      <c r="K482" s="196"/>
      <c r="L482" s="196"/>
      <c r="M482" s="196"/>
      <c r="N482" s="182"/>
    </row>
    <row r="483">
      <c r="C483" s="189"/>
      <c r="D483" s="189"/>
      <c r="E483" s="189"/>
      <c r="F483" s="189"/>
      <c r="G483" s="189"/>
      <c r="H483" s="189"/>
      <c r="I483" s="196"/>
      <c r="J483" s="196"/>
      <c r="K483" s="196"/>
      <c r="L483" s="196"/>
      <c r="M483" s="196"/>
      <c r="N483" s="182"/>
    </row>
    <row r="484">
      <c r="C484" s="189"/>
      <c r="D484" s="189"/>
      <c r="E484" s="189"/>
      <c r="F484" s="189"/>
      <c r="G484" s="189"/>
      <c r="H484" s="189"/>
      <c r="I484" s="196"/>
      <c r="J484" s="196"/>
      <c r="K484" s="196"/>
      <c r="L484" s="196"/>
      <c r="M484" s="196"/>
      <c r="N484" s="182"/>
    </row>
    <row r="485">
      <c r="C485" s="189"/>
      <c r="D485" s="189"/>
      <c r="E485" s="189"/>
      <c r="F485" s="189"/>
      <c r="G485" s="189"/>
      <c r="H485" s="189"/>
      <c r="I485" s="196"/>
      <c r="J485" s="196"/>
      <c r="K485" s="196"/>
      <c r="L485" s="196"/>
      <c r="M485" s="196"/>
      <c r="N485" s="182"/>
    </row>
    <row r="486">
      <c r="C486" s="189"/>
      <c r="D486" s="189"/>
      <c r="E486" s="189"/>
      <c r="F486" s="189"/>
      <c r="G486" s="189"/>
      <c r="H486" s="189"/>
      <c r="I486" s="196"/>
      <c r="J486" s="196"/>
      <c r="K486" s="196"/>
      <c r="L486" s="196"/>
      <c r="M486" s="196"/>
      <c r="N486" s="182"/>
    </row>
    <row r="487">
      <c r="C487" s="189"/>
      <c r="D487" s="189"/>
      <c r="E487" s="189"/>
      <c r="F487" s="189"/>
      <c r="G487" s="189"/>
      <c r="H487" s="189"/>
      <c r="I487" s="196"/>
      <c r="J487" s="196"/>
      <c r="K487" s="196"/>
      <c r="L487" s="196"/>
      <c r="M487" s="196"/>
      <c r="N487" s="182"/>
    </row>
    <row r="488">
      <c r="C488" s="189"/>
      <c r="D488" s="189"/>
      <c r="E488" s="189"/>
      <c r="F488" s="189"/>
      <c r="G488" s="189"/>
      <c r="H488" s="189"/>
      <c r="I488" s="196"/>
      <c r="J488" s="196"/>
      <c r="K488" s="196"/>
      <c r="L488" s="196"/>
      <c r="M488" s="196"/>
      <c r="N488" s="182"/>
    </row>
    <row r="489">
      <c r="C489" s="189"/>
      <c r="D489" s="189"/>
      <c r="E489" s="189"/>
      <c r="F489" s="189"/>
      <c r="G489" s="189"/>
      <c r="H489" s="189"/>
      <c r="I489" s="196"/>
      <c r="J489" s="196"/>
      <c r="K489" s="196"/>
      <c r="L489" s="196"/>
      <c r="M489" s="196"/>
      <c r="N489" s="182"/>
    </row>
    <row r="490">
      <c r="C490" s="189"/>
      <c r="D490" s="189"/>
      <c r="E490" s="189"/>
      <c r="F490" s="189"/>
      <c r="G490" s="189"/>
      <c r="H490" s="189"/>
      <c r="I490" s="196"/>
      <c r="J490" s="196"/>
      <c r="K490" s="196"/>
      <c r="L490" s="196"/>
      <c r="M490" s="196"/>
      <c r="N490" s="182"/>
    </row>
    <row r="491">
      <c r="C491" s="189"/>
      <c r="D491" s="189"/>
      <c r="E491" s="189"/>
      <c r="F491" s="189"/>
      <c r="G491" s="189"/>
      <c r="H491" s="189"/>
      <c r="I491" s="196"/>
      <c r="J491" s="196"/>
      <c r="K491" s="196"/>
      <c r="L491" s="196"/>
      <c r="M491" s="196"/>
      <c r="N491" s="182"/>
    </row>
    <row r="492">
      <c r="C492" s="189"/>
      <c r="D492" s="189"/>
      <c r="E492" s="189"/>
      <c r="F492" s="189"/>
      <c r="G492" s="189"/>
      <c r="H492" s="189"/>
      <c r="I492" s="196"/>
      <c r="J492" s="196"/>
      <c r="K492" s="196"/>
      <c r="L492" s="196"/>
      <c r="M492" s="196"/>
      <c r="N492" s="182"/>
    </row>
    <row r="493">
      <c r="C493" s="189"/>
      <c r="D493" s="189"/>
      <c r="E493" s="189"/>
      <c r="F493" s="189"/>
      <c r="G493" s="189"/>
      <c r="H493" s="189"/>
      <c r="I493" s="196"/>
      <c r="J493" s="196"/>
      <c r="K493" s="196"/>
      <c r="L493" s="196"/>
      <c r="M493" s="196"/>
      <c r="N493" s="182"/>
    </row>
    <row r="494">
      <c r="C494" s="189"/>
      <c r="D494" s="189"/>
      <c r="E494" s="189"/>
      <c r="F494" s="189"/>
      <c r="G494" s="189"/>
      <c r="H494" s="189"/>
      <c r="I494" s="196"/>
      <c r="J494" s="196"/>
      <c r="K494" s="196"/>
      <c r="L494" s="196"/>
      <c r="M494" s="196"/>
      <c r="N494" s="182"/>
    </row>
    <row r="495">
      <c r="C495" s="189"/>
      <c r="D495" s="189"/>
      <c r="E495" s="189"/>
      <c r="F495" s="189"/>
      <c r="G495" s="189"/>
      <c r="H495" s="189"/>
      <c r="I495" s="196"/>
      <c r="J495" s="196"/>
      <c r="K495" s="196"/>
      <c r="L495" s="196"/>
      <c r="M495" s="196"/>
      <c r="N495" s="182"/>
    </row>
    <row r="496">
      <c r="C496" s="189"/>
      <c r="D496" s="189"/>
      <c r="E496" s="189"/>
      <c r="F496" s="189"/>
      <c r="G496" s="189"/>
      <c r="H496" s="189"/>
      <c r="I496" s="196"/>
      <c r="J496" s="196"/>
      <c r="K496" s="196"/>
      <c r="L496" s="196"/>
      <c r="M496" s="196"/>
      <c r="N496" s="182"/>
    </row>
    <row r="497">
      <c r="C497" s="189"/>
      <c r="D497" s="189"/>
      <c r="E497" s="189"/>
      <c r="F497" s="189"/>
      <c r="G497" s="189"/>
      <c r="H497" s="189"/>
      <c r="I497" s="196"/>
      <c r="J497" s="196"/>
      <c r="K497" s="196"/>
      <c r="L497" s="196"/>
      <c r="M497" s="196"/>
      <c r="N497" s="182"/>
    </row>
    <row r="498">
      <c r="C498" s="189"/>
      <c r="D498" s="189"/>
      <c r="E498" s="189"/>
      <c r="F498" s="189"/>
      <c r="G498" s="189"/>
      <c r="H498" s="189"/>
      <c r="I498" s="196"/>
      <c r="J498" s="196"/>
      <c r="K498" s="196"/>
      <c r="L498" s="196"/>
      <c r="M498" s="196"/>
      <c r="N498" s="182"/>
    </row>
    <row r="499">
      <c r="C499" s="189"/>
      <c r="D499" s="189"/>
      <c r="E499" s="189"/>
      <c r="F499" s="189"/>
      <c r="G499" s="189"/>
      <c r="H499" s="189"/>
      <c r="I499" s="196"/>
      <c r="J499" s="196"/>
      <c r="K499" s="196"/>
      <c r="L499" s="196"/>
      <c r="M499" s="196"/>
      <c r="N499" s="182"/>
    </row>
    <row r="500">
      <c r="C500" s="189"/>
      <c r="D500" s="189"/>
      <c r="E500" s="189"/>
      <c r="F500" s="189"/>
      <c r="G500" s="189"/>
      <c r="H500" s="189"/>
      <c r="I500" s="196"/>
      <c r="J500" s="196"/>
      <c r="K500" s="196"/>
      <c r="L500" s="196"/>
      <c r="M500" s="196"/>
      <c r="N500" s="182"/>
    </row>
    <row r="501">
      <c r="C501" s="189"/>
      <c r="D501" s="189"/>
      <c r="E501" s="189"/>
      <c r="F501" s="189"/>
      <c r="G501" s="189"/>
      <c r="H501" s="189"/>
      <c r="I501" s="196"/>
      <c r="J501" s="196"/>
      <c r="K501" s="196"/>
      <c r="L501" s="196"/>
      <c r="M501" s="196"/>
      <c r="N501" s="182"/>
    </row>
    <row r="502">
      <c r="C502" s="189"/>
      <c r="D502" s="189"/>
      <c r="E502" s="189"/>
      <c r="F502" s="189"/>
      <c r="G502" s="189"/>
      <c r="H502" s="189"/>
      <c r="I502" s="196"/>
      <c r="J502" s="196"/>
      <c r="K502" s="196"/>
      <c r="L502" s="196"/>
      <c r="M502" s="196"/>
      <c r="N502" s="182"/>
    </row>
    <row r="503">
      <c r="C503" s="189"/>
      <c r="D503" s="189"/>
      <c r="E503" s="189"/>
      <c r="F503" s="189"/>
      <c r="G503" s="189"/>
      <c r="H503" s="189"/>
      <c r="I503" s="196"/>
      <c r="J503" s="196"/>
      <c r="K503" s="196"/>
      <c r="L503" s="196"/>
      <c r="M503" s="196"/>
      <c r="N503" s="182"/>
    </row>
    <row r="504">
      <c r="C504" s="189"/>
      <c r="D504" s="189"/>
      <c r="E504" s="189"/>
      <c r="F504" s="189"/>
      <c r="G504" s="189"/>
      <c r="H504" s="189"/>
      <c r="I504" s="196"/>
      <c r="J504" s="196"/>
      <c r="K504" s="196"/>
      <c r="L504" s="196"/>
      <c r="M504" s="196"/>
      <c r="N504" s="182"/>
    </row>
    <row r="505">
      <c r="C505" s="189"/>
      <c r="D505" s="189"/>
      <c r="E505" s="189"/>
      <c r="F505" s="189"/>
      <c r="G505" s="189"/>
      <c r="H505" s="189"/>
      <c r="I505" s="196"/>
      <c r="J505" s="196"/>
      <c r="K505" s="196"/>
      <c r="L505" s="196"/>
      <c r="M505" s="196"/>
      <c r="N505" s="182"/>
    </row>
    <row r="506">
      <c r="C506" s="189"/>
      <c r="D506" s="189"/>
      <c r="E506" s="189"/>
      <c r="F506" s="189"/>
      <c r="G506" s="189"/>
      <c r="H506" s="189"/>
      <c r="I506" s="196"/>
      <c r="J506" s="196"/>
      <c r="K506" s="196"/>
      <c r="L506" s="196"/>
      <c r="M506" s="196"/>
      <c r="N506" s="182"/>
    </row>
    <row r="507">
      <c r="C507" s="189"/>
      <c r="D507" s="189"/>
      <c r="E507" s="189"/>
      <c r="F507" s="189"/>
      <c r="G507" s="189"/>
      <c r="H507" s="189"/>
      <c r="I507" s="196"/>
      <c r="J507" s="196"/>
      <c r="K507" s="196"/>
      <c r="L507" s="196"/>
      <c r="M507" s="196"/>
      <c r="N507" s="182"/>
    </row>
    <row r="508">
      <c r="C508" s="189"/>
      <c r="D508" s="189"/>
      <c r="E508" s="189"/>
      <c r="F508" s="189"/>
      <c r="G508" s="189"/>
      <c r="H508" s="189"/>
      <c r="I508" s="196"/>
      <c r="J508" s="196"/>
      <c r="K508" s="196"/>
      <c r="L508" s="196"/>
      <c r="M508" s="196"/>
      <c r="N508" s="182"/>
    </row>
    <row r="509">
      <c r="C509" s="189"/>
      <c r="D509" s="189"/>
      <c r="E509" s="189"/>
      <c r="F509" s="189"/>
      <c r="G509" s="189"/>
      <c r="H509" s="189"/>
      <c r="I509" s="196"/>
      <c r="J509" s="196"/>
      <c r="K509" s="196"/>
      <c r="L509" s="196"/>
      <c r="M509" s="196"/>
      <c r="N509" s="182"/>
    </row>
    <row r="510">
      <c r="C510" s="189"/>
      <c r="D510" s="189"/>
      <c r="E510" s="189"/>
      <c r="F510" s="189"/>
      <c r="G510" s="189"/>
      <c r="H510" s="189"/>
      <c r="I510" s="196"/>
      <c r="J510" s="196"/>
      <c r="K510" s="196"/>
      <c r="L510" s="196"/>
      <c r="M510" s="196"/>
      <c r="N510" s="182"/>
    </row>
    <row r="511">
      <c r="C511" s="189"/>
      <c r="D511" s="189"/>
      <c r="E511" s="189"/>
      <c r="F511" s="189"/>
      <c r="G511" s="189"/>
      <c r="H511" s="189"/>
      <c r="I511" s="196"/>
      <c r="J511" s="196"/>
      <c r="K511" s="196"/>
      <c r="L511" s="196"/>
      <c r="M511" s="196"/>
      <c r="N511" s="182"/>
    </row>
    <row r="512">
      <c r="C512" s="189"/>
      <c r="D512" s="189"/>
      <c r="E512" s="189"/>
      <c r="F512" s="189"/>
      <c r="G512" s="189"/>
      <c r="H512" s="189"/>
      <c r="I512" s="196"/>
      <c r="J512" s="196"/>
      <c r="K512" s="196"/>
      <c r="L512" s="196"/>
      <c r="M512" s="196"/>
      <c r="N512" s="182"/>
    </row>
    <row r="513">
      <c r="C513" s="189"/>
      <c r="D513" s="189"/>
      <c r="E513" s="189"/>
      <c r="F513" s="189"/>
      <c r="G513" s="189"/>
      <c r="H513" s="189"/>
      <c r="I513" s="196"/>
      <c r="J513" s="196"/>
      <c r="K513" s="196"/>
      <c r="L513" s="196"/>
      <c r="M513" s="196"/>
      <c r="N513" s="182"/>
    </row>
    <row r="514">
      <c r="C514" s="189"/>
      <c r="D514" s="189"/>
      <c r="E514" s="189"/>
      <c r="F514" s="189"/>
      <c r="G514" s="189"/>
      <c r="H514" s="189"/>
      <c r="I514" s="196"/>
      <c r="J514" s="196"/>
      <c r="K514" s="196"/>
      <c r="L514" s="196"/>
      <c r="M514" s="196"/>
      <c r="N514" s="182"/>
    </row>
    <row r="515">
      <c r="C515" s="189"/>
      <c r="D515" s="189"/>
      <c r="E515" s="189"/>
      <c r="F515" s="189"/>
      <c r="G515" s="189"/>
      <c r="H515" s="189"/>
      <c r="I515" s="196"/>
      <c r="J515" s="196"/>
      <c r="K515" s="196"/>
      <c r="L515" s="196"/>
      <c r="M515" s="196"/>
      <c r="N515" s="182"/>
    </row>
    <row r="516">
      <c r="C516" s="189"/>
      <c r="D516" s="189"/>
      <c r="E516" s="189"/>
      <c r="F516" s="189"/>
      <c r="G516" s="189"/>
      <c r="H516" s="189"/>
      <c r="I516" s="196"/>
      <c r="J516" s="196"/>
      <c r="K516" s="196"/>
      <c r="L516" s="196"/>
      <c r="M516" s="196"/>
      <c r="N516" s="182"/>
    </row>
    <row r="517">
      <c r="C517" s="189"/>
      <c r="D517" s="189"/>
      <c r="E517" s="189"/>
      <c r="F517" s="189"/>
      <c r="G517" s="189"/>
      <c r="H517" s="189"/>
      <c r="I517" s="196"/>
      <c r="J517" s="196"/>
      <c r="K517" s="196"/>
      <c r="L517" s="196"/>
      <c r="M517" s="196"/>
      <c r="N517" s="182"/>
    </row>
    <row r="518">
      <c r="C518" s="189"/>
      <c r="D518" s="189"/>
      <c r="E518" s="189"/>
      <c r="F518" s="189"/>
      <c r="G518" s="189"/>
      <c r="H518" s="189"/>
      <c r="I518" s="196"/>
      <c r="J518" s="196"/>
      <c r="K518" s="196"/>
      <c r="L518" s="196"/>
      <c r="M518" s="196"/>
      <c r="N518" s="182"/>
    </row>
    <row r="519">
      <c r="C519" s="189"/>
      <c r="D519" s="189"/>
      <c r="E519" s="189"/>
      <c r="F519" s="189"/>
      <c r="G519" s="189"/>
      <c r="H519" s="189"/>
      <c r="I519" s="196"/>
      <c r="J519" s="196"/>
      <c r="K519" s="196"/>
      <c r="L519" s="196"/>
      <c r="M519" s="196"/>
      <c r="N519" s="182"/>
    </row>
    <row r="520">
      <c r="C520" s="189"/>
      <c r="D520" s="189"/>
      <c r="E520" s="189"/>
      <c r="F520" s="189"/>
      <c r="G520" s="189"/>
      <c r="H520" s="189"/>
      <c r="I520" s="196"/>
      <c r="J520" s="196"/>
      <c r="K520" s="196"/>
      <c r="L520" s="196"/>
      <c r="M520" s="196"/>
      <c r="N520" s="182"/>
    </row>
    <row r="521">
      <c r="C521" s="189"/>
      <c r="D521" s="189"/>
      <c r="E521" s="189"/>
      <c r="F521" s="189"/>
      <c r="G521" s="189"/>
      <c r="H521" s="189"/>
      <c r="I521" s="196"/>
      <c r="J521" s="196"/>
      <c r="K521" s="196"/>
      <c r="L521" s="196"/>
      <c r="M521" s="196"/>
      <c r="N521" s="182"/>
    </row>
    <row r="522">
      <c r="C522" s="189"/>
      <c r="D522" s="189"/>
      <c r="E522" s="189"/>
      <c r="F522" s="189"/>
      <c r="G522" s="189"/>
      <c r="H522" s="189"/>
      <c r="I522" s="196"/>
      <c r="J522" s="196"/>
      <c r="K522" s="196"/>
      <c r="L522" s="196"/>
      <c r="M522" s="196"/>
      <c r="N522" s="182"/>
    </row>
    <row r="523">
      <c r="C523" s="189"/>
      <c r="D523" s="189"/>
      <c r="E523" s="189"/>
      <c r="F523" s="189"/>
      <c r="G523" s="189"/>
      <c r="H523" s="189"/>
      <c r="I523" s="196"/>
      <c r="J523" s="196"/>
      <c r="K523" s="196"/>
      <c r="L523" s="196"/>
      <c r="M523" s="196"/>
      <c r="N523" s="182"/>
    </row>
    <row r="524">
      <c r="C524" s="189"/>
      <c r="D524" s="189"/>
      <c r="E524" s="189"/>
      <c r="F524" s="189"/>
      <c r="G524" s="189"/>
      <c r="H524" s="189"/>
      <c r="I524" s="196"/>
      <c r="J524" s="196"/>
      <c r="K524" s="196"/>
      <c r="L524" s="196"/>
      <c r="M524" s="196"/>
      <c r="N524" s="182"/>
    </row>
    <row r="525">
      <c r="C525" s="189"/>
      <c r="D525" s="189"/>
      <c r="E525" s="189"/>
      <c r="F525" s="189"/>
      <c r="G525" s="189"/>
      <c r="H525" s="189"/>
      <c r="I525" s="196"/>
      <c r="J525" s="196"/>
      <c r="K525" s="196"/>
      <c r="L525" s="196"/>
      <c r="M525" s="196"/>
      <c r="N525" s="182"/>
    </row>
    <row r="526">
      <c r="C526" s="189"/>
      <c r="D526" s="189"/>
      <c r="E526" s="189"/>
      <c r="F526" s="189"/>
      <c r="G526" s="189"/>
      <c r="H526" s="189"/>
      <c r="I526" s="196"/>
      <c r="J526" s="196"/>
      <c r="K526" s="196"/>
      <c r="L526" s="196"/>
      <c r="M526" s="196"/>
      <c r="N526" s="182"/>
    </row>
    <row r="527">
      <c r="C527" s="189"/>
      <c r="D527" s="189"/>
      <c r="E527" s="189"/>
      <c r="F527" s="189"/>
      <c r="G527" s="189"/>
      <c r="H527" s="189"/>
      <c r="I527" s="196"/>
      <c r="J527" s="196"/>
      <c r="K527" s="196"/>
      <c r="L527" s="196"/>
      <c r="M527" s="196"/>
      <c r="N527" s="182"/>
    </row>
    <row r="528">
      <c r="C528" s="189"/>
      <c r="D528" s="189"/>
      <c r="E528" s="189"/>
      <c r="F528" s="189"/>
      <c r="G528" s="189"/>
      <c r="H528" s="189"/>
      <c r="I528" s="196"/>
      <c r="J528" s="196"/>
      <c r="K528" s="196"/>
      <c r="L528" s="196"/>
      <c r="M528" s="196"/>
      <c r="N528" s="182"/>
    </row>
    <row r="529">
      <c r="C529" s="189"/>
      <c r="D529" s="189"/>
      <c r="E529" s="189"/>
      <c r="F529" s="189"/>
      <c r="G529" s="189"/>
      <c r="H529" s="189"/>
      <c r="I529" s="196"/>
      <c r="J529" s="196"/>
      <c r="K529" s="196"/>
      <c r="L529" s="196"/>
      <c r="M529" s="196"/>
      <c r="N529" s="182"/>
    </row>
    <row r="530">
      <c r="C530" s="189"/>
      <c r="D530" s="189"/>
      <c r="E530" s="189"/>
      <c r="F530" s="189"/>
      <c r="G530" s="189"/>
      <c r="H530" s="189"/>
      <c r="I530" s="196"/>
      <c r="J530" s="196"/>
      <c r="K530" s="196"/>
      <c r="L530" s="196"/>
      <c r="M530" s="196"/>
      <c r="N530" s="182"/>
    </row>
    <row r="531">
      <c r="C531" s="189"/>
      <c r="D531" s="189"/>
      <c r="E531" s="189"/>
      <c r="F531" s="189"/>
      <c r="G531" s="189"/>
      <c r="H531" s="189"/>
      <c r="I531" s="196"/>
      <c r="J531" s="196"/>
      <c r="K531" s="196"/>
      <c r="L531" s="196"/>
      <c r="M531" s="196"/>
      <c r="N531" s="182"/>
    </row>
    <row r="532">
      <c r="C532" s="189"/>
      <c r="D532" s="189"/>
      <c r="E532" s="189"/>
      <c r="F532" s="189"/>
      <c r="G532" s="189"/>
      <c r="H532" s="189"/>
      <c r="I532" s="196"/>
      <c r="J532" s="196"/>
      <c r="K532" s="196"/>
      <c r="L532" s="196"/>
      <c r="M532" s="196"/>
      <c r="N532" s="182"/>
    </row>
    <row r="533">
      <c r="C533" s="189"/>
      <c r="D533" s="189"/>
      <c r="E533" s="189"/>
      <c r="F533" s="189"/>
      <c r="G533" s="189"/>
      <c r="H533" s="189"/>
      <c r="I533" s="196"/>
      <c r="J533" s="196"/>
      <c r="K533" s="196"/>
      <c r="L533" s="196"/>
      <c r="M533" s="196"/>
      <c r="N533" s="182"/>
    </row>
    <row r="534">
      <c r="C534" s="189"/>
      <c r="D534" s="189"/>
      <c r="E534" s="189"/>
      <c r="F534" s="189"/>
      <c r="G534" s="189"/>
      <c r="H534" s="189"/>
      <c r="I534" s="196"/>
      <c r="J534" s="196"/>
      <c r="K534" s="196"/>
      <c r="L534" s="196"/>
      <c r="M534" s="196"/>
      <c r="N534" s="182"/>
    </row>
    <row r="535">
      <c r="C535" s="189"/>
      <c r="D535" s="189"/>
      <c r="E535" s="189"/>
      <c r="F535" s="189"/>
      <c r="G535" s="189"/>
      <c r="H535" s="189"/>
      <c r="I535" s="196"/>
      <c r="J535" s="196"/>
      <c r="K535" s="196"/>
      <c r="L535" s="196"/>
      <c r="M535" s="196"/>
      <c r="N535" s="182"/>
    </row>
    <row r="536">
      <c r="C536" s="189"/>
      <c r="D536" s="189"/>
      <c r="E536" s="189"/>
      <c r="F536" s="189"/>
      <c r="G536" s="189"/>
      <c r="H536" s="189"/>
      <c r="I536" s="196"/>
      <c r="J536" s="196"/>
      <c r="K536" s="196"/>
      <c r="L536" s="196"/>
      <c r="M536" s="196"/>
      <c r="N536" s="182"/>
    </row>
    <row r="537">
      <c r="C537" s="189"/>
      <c r="D537" s="189"/>
      <c r="E537" s="189"/>
      <c r="F537" s="189"/>
      <c r="G537" s="189"/>
      <c r="H537" s="189"/>
      <c r="I537" s="196"/>
      <c r="J537" s="196"/>
      <c r="K537" s="196"/>
      <c r="L537" s="196"/>
      <c r="M537" s="196"/>
      <c r="N537" s="182"/>
    </row>
    <row r="538">
      <c r="C538" s="189"/>
      <c r="D538" s="189"/>
      <c r="E538" s="189"/>
      <c r="F538" s="189"/>
      <c r="G538" s="189"/>
      <c r="H538" s="189"/>
      <c r="I538" s="196"/>
      <c r="J538" s="196"/>
      <c r="K538" s="196"/>
      <c r="L538" s="196"/>
      <c r="M538" s="196"/>
      <c r="N538" s="182"/>
    </row>
    <row r="539">
      <c r="C539" s="189"/>
      <c r="D539" s="189"/>
      <c r="E539" s="189"/>
      <c r="F539" s="189"/>
      <c r="G539" s="189"/>
      <c r="H539" s="189"/>
      <c r="I539" s="196"/>
      <c r="J539" s="196"/>
      <c r="K539" s="196"/>
      <c r="L539" s="196"/>
      <c r="M539" s="196"/>
      <c r="N539" s="182"/>
    </row>
    <row r="540">
      <c r="C540" s="189"/>
      <c r="D540" s="189"/>
      <c r="E540" s="189"/>
      <c r="F540" s="189"/>
      <c r="G540" s="189"/>
      <c r="H540" s="189"/>
      <c r="I540" s="196"/>
      <c r="J540" s="196"/>
      <c r="K540" s="196"/>
      <c r="L540" s="196"/>
      <c r="M540" s="196"/>
      <c r="N540" s="182"/>
    </row>
    <row r="541">
      <c r="C541" s="189"/>
      <c r="D541" s="189"/>
      <c r="E541" s="189"/>
      <c r="F541" s="189"/>
      <c r="G541" s="189"/>
      <c r="H541" s="189"/>
      <c r="I541" s="196"/>
      <c r="J541" s="196"/>
      <c r="K541" s="196"/>
      <c r="L541" s="196"/>
      <c r="M541" s="196"/>
      <c r="N541" s="182"/>
    </row>
    <row r="542">
      <c r="C542" s="189"/>
      <c r="D542" s="189"/>
      <c r="E542" s="189"/>
      <c r="F542" s="189"/>
      <c r="G542" s="189"/>
      <c r="H542" s="189"/>
      <c r="I542" s="196"/>
      <c r="J542" s="196"/>
      <c r="K542" s="196"/>
      <c r="L542" s="196"/>
      <c r="M542" s="196"/>
      <c r="N542" s="182"/>
    </row>
    <row r="543">
      <c r="C543" s="189"/>
      <c r="D543" s="189"/>
      <c r="E543" s="189"/>
      <c r="F543" s="189"/>
      <c r="G543" s="189"/>
      <c r="H543" s="189"/>
      <c r="I543" s="196"/>
      <c r="J543" s="196"/>
      <c r="K543" s="196"/>
      <c r="L543" s="196"/>
      <c r="M543" s="196"/>
      <c r="N543" s="182"/>
    </row>
    <row r="544">
      <c r="C544" s="189"/>
      <c r="D544" s="189"/>
      <c r="E544" s="189"/>
      <c r="F544" s="189"/>
      <c r="G544" s="189"/>
      <c r="H544" s="189"/>
      <c r="I544" s="196"/>
      <c r="J544" s="196"/>
      <c r="K544" s="196"/>
      <c r="L544" s="196"/>
      <c r="M544" s="196"/>
      <c r="N544" s="182"/>
    </row>
    <row r="545">
      <c r="C545" s="189"/>
      <c r="D545" s="189"/>
      <c r="E545" s="189"/>
      <c r="F545" s="189"/>
      <c r="G545" s="189"/>
      <c r="H545" s="189"/>
      <c r="I545" s="196"/>
      <c r="J545" s="196"/>
      <c r="K545" s="196"/>
      <c r="L545" s="196"/>
      <c r="M545" s="196"/>
      <c r="N545" s="182"/>
    </row>
    <row r="546">
      <c r="C546" s="189"/>
      <c r="D546" s="189"/>
      <c r="E546" s="189"/>
      <c r="F546" s="189"/>
      <c r="G546" s="189"/>
      <c r="H546" s="189"/>
      <c r="I546" s="196"/>
      <c r="J546" s="196"/>
      <c r="K546" s="196"/>
      <c r="L546" s="196"/>
      <c r="M546" s="196"/>
      <c r="N546" s="182"/>
    </row>
    <row r="547">
      <c r="C547" s="189"/>
      <c r="D547" s="189"/>
      <c r="E547" s="189"/>
      <c r="F547" s="189"/>
      <c r="G547" s="189"/>
      <c r="H547" s="189"/>
      <c r="I547" s="196"/>
      <c r="J547" s="196"/>
      <c r="K547" s="196"/>
      <c r="L547" s="196"/>
      <c r="M547" s="196"/>
      <c r="N547" s="182"/>
    </row>
    <row r="548">
      <c r="C548" s="189"/>
      <c r="D548" s="189"/>
      <c r="E548" s="189"/>
      <c r="F548" s="189"/>
      <c r="G548" s="189"/>
      <c r="H548" s="189"/>
      <c r="I548" s="196"/>
      <c r="J548" s="196"/>
      <c r="K548" s="196"/>
      <c r="L548" s="196"/>
      <c r="M548" s="196"/>
      <c r="N548" s="182"/>
    </row>
    <row r="549">
      <c r="C549" s="189"/>
      <c r="D549" s="189"/>
      <c r="E549" s="189"/>
      <c r="F549" s="189"/>
      <c r="G549" s="189"/>
      <c r="H549" s="189"/>
      <c r="I549" s="196"/>
      <c r="J549" s="196"/>
      <c r="K549" s="196"/>
      <c r="L549" s="196"/>
      <c r="M549" s="196"/>
      <c r="N549" s="182"/>
    </row>
    <row r="550">
      <c r="C550" s="189"/>
      <c r="D550" s="189"/>
      <c r="E550" s="189"/>
      <c r="F550" s="189"/>
      <c r="G550" s="189"/>
      <c r="H550" s="189"/>
      <c r="I550" s="196"/>
      <c r="J550" s="196"/>
      <c r="K550" s="196"/>
      <c r="L550" s="196"/>
      <c r="M550" s="196"/>
      <c r="N550" s="182"/>
    </row>
    <row r="551">
      <c r="C551" s="189"/>
      <c r="D551" s="189"/>
      <c r="E551" s="189"/>
      <c r="F551" s="189"/>
      <c r="G551" s="189"/>
      <c r="H551" s="189"/>
      <c r="I551" s="196"/>
      <c r="J551" s="196"/>
      <c r="K551" s="196"/>
      <c r="L551" s="196"/>
      <c r="M551" s="196"/>
      <c r="N551" s="182"/>
    </row>
    <row r="552">
      <c r="C552" s="189"/>
      <c r="D552" s="189"/>
      <c r="E552" s="189"/>
      <c r="F552" s="189"/>
      <c r="G552" s="189"/>
      <c r="H552" s="189"/>
      <c r="I552" s="196"/>
      <c r="J552" s="196"/>
      <c r="K552" s="196"/>
      <c r="L552" s="196"/>
      <c r="M552" s="196"/>
      <c r="N552" s="182"/>
    </row>
    <row r="553">
      <c r="C553" s="189"/>
      <c r="D553" s="189"/>
      <c r="E553" s="189"/>
      <c r="F553" s="189"/>
      <c r="G553" s="189"/>
      <c r="H553" s="189"/>
      <c r="I553" s="196"/>
      <c r="J553" s="196"/>
      <c r="K553" s="196"/>
      <c r="L553" s="196"/>
      <c r="M553" s="196"/>
      <c r="N553" s="182"/>
    </row>
    <row r="554">
      <c r="C554" s="189"/>
      <c r="D554" s="189"/>
      <c r="E554" s="189"/>
      <c r="F554" s="189"/>
      <c r="G554" s="189"/>
      <c r="H554" s="189"/>
      <c r="I554" s="196"/>
      <c r="J554" s="196"/>
      <c r="K554" s="196"/>
      <c r="L554" s="196"/>
      <c r="M554" s="196"/>
      <c r="N554" s="182"/>
    </row>
    <row r="555">
      <c r="C555" s="189"/>
      <c r="D555" s="189"/>
      <c r="E555" s="189"/>
      <c r="F555" s="189"/>
      <c r="G555" s="189"/>
      <c r="H555" s="189"/>
      <c r="I555" s="196"/>
      <c r="J555" s="196"/>
      <c r="K555" s="196"/>
      <c r="L555" s="196"/>
      <c r="M555" s="196"/>
      <c r="N555" s="182"/>
    </row>
    <row r="556">
      <c r="C556" s="189"/>
      <c r="D556" s="189"/>
      <c r="E556" s="189"/>
      <c r="F556" s="189"/>
      <c r="G556" s="189"/>
      <c r="H556" s="189"/>
      <c r="I556" s="196"/>
      <c r="J556" s="196"/>
      <c r="K556" s="196"/>
      <c r="L556" s="196"/>
      <c r="M556" s="196"/>
      <c r="N556" s="182"/>
    </row>
    <row r="557">
      <c r="C557" s="189"/>
      <c r="D557" s="189"/>
      <c r="E557" s="189"/>
      <c r="F557" s="189"/>
      <c r="G557" s="189"/>
      <c r="H557" s="189"/>
      <c r="I557" s="196"/>
      <c r="J557" s="196"/>
      <c r="K557" s="196"/>
      <c r="L557" s="196"/>
      <c r="M557" s="196"/>
      <c r="N557" s="182"/>
    </row>
    <row r="558">
      <c r="C558" s="189"/>
      <c r="D558" s="189"/>
      <c r="E558" s="189"/>
      <c r="F558" s="189"/>
      <c r="G558" s="189"/>
      <c r="H558" s="189"/>
      <c r="I558" s="196"/>
      <c r="J558" s="196"/>
      <c r="K558" s="196"/>
      <c r="L558" s="196"/>
      <c r="M558" s="196"/>
      <c r="N558" s="182"/>
    </row>
    <row r="559">
      <c r="C559" s="189"/>
      <c r="D559" s="189"/>
      <c r="E559" s="189"/>
      <c r="F559" s="189"/>
      <c r="G559" s="189"/>
      <c r="H559" s="189"/>
      <c r="I559" s="196"/>
      <c r="J559" s="196"/>
      <c r="K559" s="196"/>
      <c r="L559" s="196"/>
      <c r="M559" s="196"/>
      <c r="N559" s="182"/>
    </row>
    <row r="560">
      <c r="C560" s="189"/>
      <c r="D560" s="189"/>
      <c r="E560" s="189"/>
      <c r="F560" s="189"/>
      <c r="G560" s="189"/>
      <c r="H560" s="189"/>
      <c r="I560" s="196"/>
      <c r="J560" s="196"/>
      <c r="K560" s="196"/>
      <c r="L560" s="196"/>
      <c r="M560" s="196"/>
      <c r="N560" s="182"/>
    </row>
    <row r="561">
      <c r="C561" s="189"/>
      <c r="D561" s="189"/>
      <c r="E561" s="189"/>
      <c r="F561" s="189"/>
      <c r="G561" s="189"/>
      <c r="H561" s="189"/>
      <c r="I561" s="196"/>
      <c r="J561" s="196"/>
      <c r="K561" s="196"/>
      <c r="L561" s="196"/>
      <c r="M561" s="196"/>
      <c r="N561" s="182"/>
    </row>
    <row r="562">
      <c r="C562" s="189"/>
      <c r="D562" s="189"/>
      <c r="E562" s="189"/>
      <c r="F562" s="189"/>
      <c r="G562" s="189"/>
      <c r="H562" s="189"/>
      <c r="I562" s="196"/>
      <c r="J562" s="196"/>
      <c r="K562" s="196"/>
      <c r="L562" s="196"/>
      <c r="M562" s="196"/>
      <c r="N562" s="182"/>
    </row>
    <row r="563">
      <c r="C563" s="189"/>
      <c r="D563" s="189"/>
      <c r="E563" s="189"/>
      <c r="F563" s="189"/>
      <c r="G563" s="189"/>
      <c r="H563" s="189"/>
      <c r="I563" s="196"/>
      <c r="J563" s="196"/>
      <c r="K563" s="196"/>
      <c r="L563" s="196"/>
      <c r="M563" s="196"/>
      <c r="N563" s="182"/>
    </row>
    <row r="564">
      <c r="C564" s="189"/>
      <c r="D564" s="189"/>
      <c r="E564" s="189"/>
      <c r="F564" s="189"/>
      <c r="G564" s="189"/>
      <c r="H564" s="189"/>
      <c r="I564" s="196"/>
      <c r="J564" s="196"/>
      <c r="K564" s="196"/>
      <c r="L564" s="196"/>
      <c r="M564" s="196"/>
      <c r="N564" s="182"/>
    </row>
    <row r="565">
      <c r="C565" s="189"/>
      <c r="D565" s="189"/>
      <c r="E565" s="189"/>
      <c r="F565" s="189"/>
      <c r="G565" s="189"/>
      <c r="H565" s="189"/>
      <c r="I565" s="196"/>
      <c r="J565" s="196"/>
      <c r="K565" s="196"/>
      <c r="L565" s="196"/>
      <c r="M565" s="196"/>
      <c r="N565" s="182"/>
    </row>
    <row r="566">
      <c r="C566" s="189"/>
      <c r="D566" s="189"/>
      <c r="E566" s="189"/>
      <c r="F566" s="189"/>
      <c r="G566" s="189"/>
      <c r="H566" s="189"/>
      <c r="I566" s="196"/>
      <c r="J566" s="196"/>
      <c r="K566" s="196"/>
      <c r="L566" s="196"/>
      <c r="M566" s="196"/>
      <c r="N566" s="182"/>
    </row>
    <row r="567">
      <c r="C567" s="189"/>
      <c r="D567" s="189"/>
      <c r="E567" s="189"/>
      <c r="F567" s="189"/>
      <c r="G567" s="189"/>
      <c r="H567" s="189"/>
      <c r="I567" s="196"/>
      <c r="J567" s="196"/>
      <c r="K567" s="196"/>
      <c r="L567" s="196"/>
      <c r="M567" s="196"/>
      <c r="N567" s="182"/>
    </row>
    <row r="568">
      <c r="C568" s="189"/>
      <c r="D568" s="189"/>
      <c r="E568" s="189"/>
      <c r="F568" s="189"/>
      <c r="G568" s="189"/>
      <c r="H568" s="189"/>
      <c r="I568" s="196"/>
      <c r="J568" s="196"/>
      <c r="K568" s="196"/>
      <c r="L568" s="196"/>
      <c r="M568" s="196"/>
      <c r="N568" s="182"/>
    </row>
    <row r="569">
      <c r="C569" s="189"/>
      <c r="D569" s="189"/>
      <c r="E569" s="189"/>
      <c r="F569" s="189"/>
      <c r="G569" s="189"/>
      <c r="H569" s="189"/>
      <c r="I569" s="196"/>
      <c r="J569" s="196"/>
      <c r="K569" s="196"/>
      <c r="L569" s="196"/>
      <c r="M569" s="196"/>
      <c r="N569" s="182"/>
    </row>
    <row r="570">
      <c r="C570" s="189"/>
      <c r="D570" s="189"/>
      <c r="E570" s="189"/>
      <c r="F570" s="189"/>
      <c r="G570" s="189"/>
      <c r="H570" s="189"/>
      <c r="I570" s="196"/>
      <c r="J570" s="196"/>
      <c r="K570" s="196"/>
      <c r="L570" s="196"/>
      <c r="M570" s="196"/>
      <c r="N570" s="182"/>
    </row>
    <row r="571">
      <c r="C571" s="189"/>
      <c r="D571" s="189"/>
      <c r="E571" s="189"/>
      <c r="F571" s="189"/>
      <c r="G571" s="189"/>
      <c r="H571" s="189"/>
      <c r="I571" s="196"/>
      <c r="J571" s="196"/>
      <c r="K571" s="196"/>
      <c r="L571" s="196"/>
      <c r="M571" s="196"/>
      <c r="N571" s="182"/>
    </row>
    <row r="572">
      <c r="C572" s="189"/>
      <c r="D572" s="189"/>
      <c r="E572" s="189"/>
      <c r="F572" s="189"/>
      <c r="G572" s="189"/>
      <c r="H572" s="189"/>
      <c r="I572" s="196"/>
      <c r="J572" s="196"/>
      <c r="K572" s="196"/>
      <c r="L572" s="196"/>
      <c r="M572" s="196"/>
      <c r="N572" s="182"/>
    </row>
    <row r="573">
      <c r="C573" s="189"/>
      <c r="D573" s="189"/>
      <c r="E573" s="189"/>
      <c r="F573" s="189"/>
      <c r="G573" s="189"/>
      <c r="H573" s="189"/>
      <c r="I573" s="196"/>
      <c r="J573" s="196"/>
      <c r="K573" s="196"/>
      <c r="L573" s="196"/>
      <c r="M573" s="196"/>
      <c r="N573" s="182"/>
    </row>
    <row r="574">
      <c r="C574" s="189"/>
      <c r="D574" s="189"/>
      <c r="E574" s="189"/>
      <c r="F574" s="189"/>
      <c r="G574" s="189"/>
      <c r="H574" s="189"/>
      <c r="I574" s="196"/>
      <c r="J574" s="196"/>
      <c r="K574" s="196"/>
      <c r="L574" s="196"/>
      <c r="M574" s="196"/>
      <c r="N574" s="182"/>
    </row>
    <row r="575">
      <c r="C575" s="189"/>
      <c r="D575" s="189"/>
      <c r="E575" s="189"/>
      <c r="F575" s="189"/>
      <c r="G575" s="189"/>
      <c r="H575" s="189"/>
      <c r="I575" s="196"/>
      <c r="J575" s="196"/>
      <c r="K575" s="196"/>
      <c r="L575" s="196"/>
      <c r="M575" s="196"/>
      <c r="N575" s="182"/>
    </row>
    <row r="576">
      <c r="C576" s="189"/>
      <c r="D576" s="189"/>
      <c r="E576" s="189"/>
      <c r="F576" s="189"/>
      <c r="G576" s="189"/>
      <c r="H576" s="189"/>
      <c r="I576" s="196"/>
      <c r="J576" s="196"/>
      <c r="K576" s="196"/>
      <c r="L576" s="196"/>
      <c r="M576" s="196"/>
      <c r="N576" s="182"/>
    </row>
    <row r="577">
      <c r="C577" s="189"/>
      <c r="D577" s="189"/>
      <c r="E577" s="189"/>
      <c r="F577" s="189"/>
      <c r="G577" s="189"/>
      <c r="H577" s="189"/>
      <c r="I577" s="196"/>
      <c r="J577" s="196"/>
      <c r="K577" s="196"/>
      <c r="L577" s="196"/>
      <c r="M577" s="196"/>
      <c r="N577" s="182"/>
    </row>
    <row r="578">
      <c r="C578" s="189"/>
      <c r="D578" s="189"/>
      <c r="E578" s="189"/>
      <c r="F578" s="189"/>
      <c r="G578" s="189"/>
      <c r="H578" s="189"/>
      <c r="I578" s="196"/>
      <c r="J578" s="196"/>
      <c r="K578" s="196"/>
      <c r="L578" s="196"/>
      <c r="M578" s="196"/>
      <c r="N578" s="182"/>
    </row>
    <row r="579">
      <c r="C579" s="189"/>
      <c r="D579" s="189"/>
      <c r="E579" s="189"/>
      <c r="F579" s="189"/>
      <c r="G579" s="189"/>
      <c r="H579" s="189"/>
      <c r="I579" s="196"/>
      <c r="J579" s="196"/>
      <c r="K579" s="196"/>
      <c r="L579" s="196"/>
      <c r="M579" s="196"/>
      <c r="N579" s="182"/>
    </row>
    <row r="580">
      <c r="C580" s="189"/>
      <c r="D580" s="189"/>
      <c r="E580" s="189"/>
      <c r="F580" s="189"/>
      <c r="G580" s="189"/>
      <c r="H580" s="189"/>
      <c r="I580" s="196"/>
      <c r="J580" s="196"/>
      <c r="K580" s="196"/>
      <c r="L580" s="196"/>
      <c r="M580" s="196"/>
      <c r="N580" s="182"/>
    </row>
    <row r="581">
      <c r="C581" s="189"/>
      <c r="D581" s="189"/>
      <c r="E581" s="189"/>
      <c r="F581" s="189"/>
      <c r="G581" s="189"/>
      <c r="H581" s="189"/>
      <c r="I581" s="196"/>
      <c r="J581" s="196"/>
      <c r="K581" s="196"/>
      <c r="L581" s="196"/>
      <c r="M581" s="196"/>
      <c r="N581" s="182"/>
    </row>
    <row r="582">
      <c r="C582" s="189"/>
      <c r="D582" s="189"/>
      <c r="E582" s="189"/>
      <c r="F582" s="189"/>
      <c r="G582" s="189"/>
      <c r="H582" s="189"/>
      <c r="I582" s="196"/>
      <c r="J582" s="196"/>
      <c r="K582" s="196"/>
      <c r="L582" s="196"/>
      <c r="M582" s="196"/>
      <c r="N582" s="182"/>
    </row>
    <row r="583">
      <c r="C583" s="189"/>
      <c r="D583" s="189"/>
      <c r="E583" s="189"/>
      <c r="F583" s="189"/>
      <c r="G583" s="189"/>
      <c r="H583" s="189"/>
      <c r="I583" s="196"/>
      <c r="J583" s="196"/>
      <c r="K583" s="196"/>
      <c r="L583" s="196"/>
      <c r="M583" s="196"/>
      <c r="N583" s="182"/>
    </row>
    <row r="584">
      <c r="C584" s="189"/>
      <c r="D584" s="189"/>
      <c r="E584" s="189"/>
      <c r="F584" s="189"/>
      <c r="G584" s="189"/>
      <c r="H584" s="189"/>
      <c r="I584" s="196"/>
      <c r="J584" s="196"/>
      <c r="K584" s="196"/>
      <c r="L584" s="196"/>
      <c r="M584" s="196"/>
      <c r="N584" s="182"/>
    </row>
    <row r="585">
      <c r="C585" s="189"/>
      <c r="D585" s="189"/>
      <c r="E585" s="189"/>
      <c r="F585" s="189"/>
      <c r="G585" s="189"/>
      <c r="H585" s="189"/>
      <c r="I585" s="196"/>
      <c r="J585" s="196"/>
      <c r="K585" s="196"/>
      <c r="L585" s="196"/>
      <c r="M585" s="196"/>
      <c r="N585" s="182"/>
    </row>
    <row r="586">
      <c r="C586" s="189"/>
      <c r="D586" s="189"/>
      <c r="E586" s="189"/>
      <c r="F586" s="189"/>
      <c r="G586" s="189"/>
      <c r="H586" s="189"/>
      <c r="I586" s="196"/>
      <c r="J586" s="196"/>
      <c r="K586" s="196"/>
      <c r="L586" s="196"/>
      <c r="M586" s="196"/>
      <c r="N586" s="182"/>
    </row>
    <row r="587">
      <c r="C587" s="189"/>
      <c r="D587" s="189"/>
      <c r="E587" s="189"/>
      <c r="F587" s="189"/>
      <c r="G587" s="189"/>
      <c r="H587" s="189"/>
      <c r="I587" s="196"/>
      <c r="J587" s="196"/>
      <c r="K587" s="196"/>
      <c r="L587" s="196"/>
      <c r="M587" s="196"/>
      <c r="N587" s="182"/>
    </row>
    <row r="588">
      <c r="C588" s="189"/>
      <c r="D588" s="189"/>
      <c r="E588" s="189"/>
      <c r="F588" s="189"/>
      <c r="G588" s="189"/>
      <c r="H588" s="189"/>
      <c r="I588" s="196"/>
      <c r="J588" s="196"/>
      <c r="K588" s="196"/>
      <c r="L588" s="196"/>
      <c r="M588" s="196"/>
      <c r="N588" s="182"/>
    </row>
    <row r="589">
      <c r="C589" s="189"/>
      <c r="D589" s="189"/>
      <c r="E589" s="189"/>
      <c r="F589" s="189"/>
      <c r="G589" s="189"/>
      <c r="H589" s="189"/>
      <c r="I589" s="196"/>
      <c r="J589" s="196"/>
      <c r="K589" s="196"/>
      <c r="L589" s="196"/>
      <c r="M589" s="196"/>
      <c r="N589" s="182"/>
    </row>
    <row r="590">
      <c r="C590" s="189"/>
      <c r="D590" s="189"/>
      <c r="E590" s="189"/>
      <c r="F590" s="189"/>
      <c r="G590" s="189"/>
      <c r="H590" s="189"/>
      <c r="I590" s="196"/>
      <c r="J590" s="196"/>
      <c r="K590" s="196"/>
      <c r="L590" s="196"/>
      <c r="M590" s="196"/>
      <c r="N590" s="182"/>
    </row>
    <row r="591">
      <c r="C591" s="189"/>
      <c r="D591" s="189"/>
      <c r="E591" s="189"/>
      <c r="F591" s="189"/>
      <c r="G591" s="189"/>
      <c r="H591" s="189"/>
      <c r="I591" s="196"/>
      <c r="J591" s="196"/>
      <c r="K591" s="196"/>
      <c r="L591" s="196"/>
      <c r="M591" s="196"/>
      <c r="N591" s="182"/>
    </row>
    <row r="592">
      <c r="C592" s="189"/>
      <c r="D592" s="189"/>
      <c r="E592" s="189"/>
      <c r="F592" s="189"/>
      <c r="G592" s="189"/>
      <c r="H592" s="189"/>
      <c r="I592" s="196"/>
      <c r="J592" s="196"/>
      <c r="K592" s="196"/>
      <c r="L592" s="196"/>
      <c r="M592" s="196"/>
      <c r="N592" s="182"/>
    </row>
    <row r="593">
      <c r="C593" s="189"/>
      <c r="D593" s="189"/>
      <c r="E593" s="189"/>
      <c r="F593" s="189"/>
      <c r="G593" s="189"/>
      <c r="H593" s="189"/>
      <c r="I593" s="196"/>
      <c r="J593" s="196"/>
      <c r="K593" s="196"/>
      <c r="L593" s="196"/>
      <c r="M593" s="196"/>
      <c r="N593" s="182"/>
    </row>
    <row r="594">
      <c r="C594" s="189"/>
      <c r="D594" s="189"/>
      <c r="E594" s="189"/>
      <c r="F594" s="189"/>
      <c r="G594" s="189"/>
      <c r="H594" s="189"/>
      <c r="I594" s="196"/>
      <c r="J594" s="196"/>
      <c r="K594" s="196"/>
      <c r="L594" s="196"/>
      <c r="M594" s="196"/>
      <c r="N594" s="182"/>
    </row>
    <row r="595">
      <c r="C595" s="189"/>
      <c r="D595" s="189"/>
      <c r="E595" s="189"/>
      <c r="F595" s="189"/>
      <c r="G595" s="189"/>
      <c r="H595" s="189"/>
      <c r="I595" s="196"/>
      <c r="J595" s="196"/>
      <c r="K595" s="196"/>
      <c r="L595" s="196"/>
      <c r="M595" s="196"/>
      <c r="N595" s="182"/>
    </row>
    <row r="596">
      <c r="C596" s="189"/>
      <c r="D596" s="189"/>
      <c r="E596" s="189"/>
      <c r="F596" s="189"/>
      <c r="G596" s="189"/>
      <c r="H596" s="189"/>
      <c r="I596" s="196"/>
      <c r="J596" s="196"/>
      <c r="K596" s="196"/>
      <c r="L596" s="196"/>
      <c r="M596" s="196"/>
      <c r="N596" s="182"/>
    </row>
    <row r="597">
      <c r="C597" s="189"/>
      <c r="D597" s="189"/>
      <c r="E597" s="189"/>
      <c r="F597" s="189"/>
      <c r="G597" s="189"/>
      <c r="H597" s="189"/>
      <c r="I597" s="196"/>
      <c r="J597" s="196"/>
      <c r="K597" s="196"/>
      <c r="L597" s="196"/>
      <c r="M597" s="196"/>
      <c r="N597" s="182"/>
    </row>
    <row r="598">
      <c r="C598" s="189"/>
      <c r="D598" s="189"/>
      <c r="E598" s="189"/>
      <c r="F598" s="189"/>
      <c r="G598" s="189"/>
      <c r="H598" s="189"/>
      <c r="I598" s="196"/>
      <c r="J598" s="196"/>
      <c r="K598" s="196"/>
      <c r="L598" s="196"/>
      <c r="M598" s="196"/>
      <c r="N598" s="182"/>
    </row>
    <row r="599">
      <c r="C599" s="189"/>
      <c r="D599" s="189"/>
      <c r="E599" s="189"/>
      <c r="F599" s="189"/>
      <c r="G599" s="189"/>
      <c r="H599" s="189"/>
      <c r="I599" s="196"/>
      <c r="J599" s="196"/>
      <c r="K599" s="196"/>
      <c r="L599" s="196"/>
      <c r="M599" s="196"/>
      <c r="N599" s="182"/>
    </row>
    <row r="600">
      <c r="C600" s="189"/>
      <c r="D600" s="189"/>
      <c r="E600" s="189"/>
      <c r="F600" s="189"/>
      <c r="G600" s="189"/>
      <c r="H600" s="189"/>
      <c r="I600" s="196"/>
      <c r="J600" s="196"/>
      <c r="K600" s="196"/>
      <c r="L600" s="196"/>
      <c r="M600" s="196"/>
      <c r="N600" s="182"/>
    </row>
    <row r="601">
      <c r="C601" s="189"/>
      <c r="D601" s="189"/>
      <c r="E601" s="189"/>
      <c r="F601" s="189"/>
      <c r="G601" s="189"/>
      <c r="H601" s="189"/>
      <c r="I601" s="196"/>
      <c r="J601" s="196"/>
      <c r="K601" s="196"/>
      <c r="L601" s="196"/>
      <c r="M601" s="196"/>
      <c r="N601" s="182"/>
    </row>
    <row r="602">
      <c r="C602" s="189"/>
      <c r="D602" s="189"/>
      <c r="E602" s="189"/>
      <c r="F602" s="189"/>
      <c r="G602" s="189"/>
      <c r="H602" s="189"/>
      <c r="I602" s="196"/>
      <c r="J602" s="196"/>
      <c r="K602" s="196"/>
      <c r="L602" s="196"/>
      <c r="M602" s="196"/>
      <c r="N602" s="182"/>
    </row>
    <row r="603">
      <c r="C603" s="189"/>
      <c r="D603" s="189"/>
      <c r="E603" s="189"/>
      <c r="F603" s="189"/>
      <c r="G603" s="189"/>
      <c r="H603" s="189"/>
      <c r="I603" s="196"/>
      <c r="J603" s="196"/>
      <c r="K603" s="196"/>
      <c r="L603" s="196"/>
      <c r="M603" s="196"/>
      <c r="N603" s="182"/>
    </row>
    <row r="604">
      <c r="C604" s="189"/>
      <c r="D604" s="189"/>
      <c r="E604" s="189"/>
      <c r="F604" s="189"/>
      <c r="G604" s="189"/>
      <c r="H604" s="189"/>
      <c r="I604" s="196"/>
      <c r="J604" s="196"/>
      <c r="K604" s="196"/>
      <c r="L604" s="196"/>
      <c r="M604" s="196"/>
      <c r="N604" s="182"/>
    </row>
    <row r="605">
      <c r="C605" s="189"/>
      <c r="D605" s="189"/>
      <c r="E605" s="189"/>
      <c r="F605" s="189"/>
      <c r="G605" s="189"/>
      <c r="H605" s="189"/>
      <c r="I605" s="196"/>
      <c r="J605" s="196"/>
      <c r="K605" s="196"/>
      <c r="L605" s="196"/>
      <c r="M605" s="196"/>
      <c r="N605" s="182"/>
    </row>
    <row r="606">
      <c r="C606" s="189"/>
      <c r="D606" s="189"/>
      <c r="E606" s="189"/>
      <c r="F606" s="189"/>
      <c r="G606" s="189"/>
      <c r="H606" s="189"/>
      <c r="I606" s="196"/>
      <c r="J606" s="196"/>
      <c r="K606" s="196"/>
      <c r="L606" s="196"/>
      <c r="M606" s="196"/>
      <c r="N606" s="182"/>
    </row>
    <row r="607">
      <c r="C607" s="189"/>
      <c r="D607" s="189"/>
      <c r="E607" s="189"/>
      <c r="F607" s="189"/>
      <c r="G607" s="189"/>
      <c r="H607" s="189"/>
      <c r="I607" s="196"/>
      <c r="J607" s="196"/>
      <c r="K607" s="196"/>
      <c r="L607" s="196"/>
      <c r="M607" s="196"/>
      <c r="N607" s="182"/>
    </row>
    <row r="608">
      <c r="C608" s="189"/>
      <c r="D608" s="189"/>
      <c r="E608" s="189"/>
      <c r="F608" s="189"/>
      <c r="G608" s="189"/>
      <c r="H608" s="189"/>
      <c r="I608" s="196"/>
      <c r="J608" s="196"/>
      <c r="K608" s="196"/>
      <c r="L608" s="196"/>
      <c r="M608" s="196"/>
      <c r="N608" s="182"/>
    </row>
    <row r="609">
      <c r="C609" s="189"/>
      <c r="D609" s="189"/>
      <c r="E609" s="189"/>
      <c r="F609" s="189"/>
      <c r="G609" s="189"/>
      <c r="H609" s="189"/>
      <c r="I609" s="196"/>
      <c r="J609" s="196"/>
      <c r="K609" s="196"/>
      <c r="L609" s="196"/>
      <c r="M609" s="196"/>
      <c r="N609" s="182"/>
    </row>
    <row r="610">
      <c r="C610" s="189"/>
      <c r="D610" s="189"/>
      <c r="E610" s="189"/>
      <c r="F610" s="189"/>
      <c r="G610" s="189"/>
      <c r="H610" s="189"/>
      <c r="I610" s="196"/>
      <c r="J610" s="196"/>
      <c r="K610" s="196"/>
      <c r="L610" s="196"/>
      <c r="M610" s="196"/>
      <c r="N610" s="182"/>
    </row>
    <row r="611">
      <c r="C611" s="189"/>
      <c r="D611" s="189"/>
      <c r="E611" s="189"/>
      <c r="F611" s="189"/>
      <c r="G611" s="189"/>
      <c r="H611" s="189"/>
      <c r="I611" s="196"/>
      <c r="J611" s="196"/>
      <c r="K611" s="196"/>
      <c r="L611" s="196"/>
      <c r="M611" s="196"/>
      <c r="N611" s="182"/>
    </row>
    <row r="612">
      <c r="C612" s="189"/>
      <c r="D612" s="189"/>
      <c r="E612" s="189"/>
      <c r="F612" s="189"/>
      <c r="G612" s="189"/>
      <c r="H612" s="189"/>
      <c r="I612" s="196"/>
      <c r="J612" s="196"/>
      <c r="K612" s="196"/>
      <c r="L612" s="196"/>
      <c r="M612" s="196"/>
      <c r="N612" s="182"/>
    </row>
    <row r="613">
      <c r="C613" s="189"/>
      <c r="D613" s="189"/>
      <c r="E613" s="189"/>
      <c r="F613" s="189"/>
      <c r="G613" s="189"/>
      <c r="H613" s="189"/>
      <c r="I613" s="196"/>
      <c r="J613" s="196"/>
      <c r="K613" s="196"/>
      <c r="L613" s="196"/>
      <c r="M613" s="196"/>
      <c r="N613" s="182"/>
    </row>
    <row r="614">
      <c r="C614" s="189"/>
      <c r="D614" s="189"/>
      <c r="E614" s="189"/>
      <c r="F614" s="189"/>
      <c r="G614" s="189"/>
      <c r="H614" s="189"/>
      <c r="I614" s="196"/>
      <c r="J614" s="196"/>
      <c r="K614" s="196"/>
      <c r="L614" s="196"/>
      <c r="M614" s="196"/>
      <c r="N614" s="182"/>
    </row>
    <row r="615">
      <c r="C615" s="189"/>
      <c r="D615" s="189"/>
      <c r="E615" s="189"/>
      <c r="F615" s="189"/>
      <c r="G615" s="189"/>
      <c r="H615" s="189"/>
      <c r="I615" s="196"/>
      <c r="J615" s="196"/>
      <c r="K615" s="196"/>
      <c r="L615" s="196"/>
      <c r="M615" s="196"/>
      <c r="N615" s="182"/>
    </row>
    <row r="616">
      <c r="C616" s="189"/>
      <c r="D616" s="189"/>
      <c r="E616" s="189"/>
      <c r="F616" s="189"/>
      <c r="G616" s="189"/>
      <c r="H616" s="189"/>
      <c r="I616" s="196"/>
      <c r="J616" s="196"/>
      <c r="K616" s="196"/>
      <c r="L616" s="196"/>
      <c r="M616" s="196"/>
      <c r="N616" s="182"/>
    </row>
    <row r="617">
      <c r="C617" s="189"/>
      <c r="D617" s="189"/>
      <c r="E617" s="189"/>
      <c r="F617" s="189"/>
      <c r="G617" s="189"/>
      <c r="H617" s="189"/>
      <c r="I617" s="196"/>
      <c r="J617" s="196"/>
      <c r="K617" s="196"/>
      <c r="L617" s="196"/>
      <c r="M617" s="196"/>
      <c r="N617" s="182"/>
    </row>
    <row r="618">
      <c r="C618" s="189"/>
      <c r="D618" s="189"/>
      <c r="E618" s="189"/>
      <c r="F618" s="189"/>
      <c r="G618" s="189"/>
      <c r="H618" s="189"/>
      <c r="I618" s="196"/>
      <c r="J618" s="196"/>
      <c r="K618" s="196"/>
      <c r="L618" s="196"/>
      <c r="M618" s="196"/>
      <c r="N618" s="182"/>
    </row>
    <row r="619">
      <c r="C619" s="189"/>
      <c r="D619" s="189"/>
      <c r="E619" s="189"/>
      <c r="F619" s="189"/>
      <c r="G619" s="189"/>
      <c r="H619" s="189"/>
      <c r="I619" s="196"/>
      <c r="J619" s="196"/>
      <c r="K619" s="196"/>
      <c r="L619" s="196"/>
      <c r="M619" s="196"/>
      <c r="N619" s="182"/>
    </row>
    <row r="620">
      <c r="C620" s="189"/>
      <c r="D620" s="189"/>
      <c r="E620" s="189"/>
      <c r="F620" s="189"/>
      <c r="G620" s="189"/>
      <c r="H620" s="189"/>
      <c r="I620" s="196"/>
      <c r="J620" s="196"/>
      <c r="K620" s="196"/>
      <c r="L620" s="196"/>
      <c r="M620" s="196"/>
      <c r="N620" s="182"/>
    </row>
    <row r="621">
      <c r="C621" s="189"/>
      <c r="D621" s="189"/>
      <c r="E621" s="189"/>
      <c r="F621" s="189"/>
      <c r="G621" s="189"/>
      <c r="H621" s="189"/>
      <c r="I621" s="196"/>
      <c r="J621" s="196"/>
      <c r="K621" s="196"/>
      <c r="L621" s="196"/>
      <c r="M621" s="196"/>
      <c r="N621" s="182"/>
    </row>
    <row r="622">
      <c r="C622" s="189"/>
      <c r="D622" s="189"/>
      <c r="E622" s="189"/>
      <c r="F622" s="189"/>
      <c r="G622" s="189"/>
      <c r="H622" s="189"/>
      <c r="I622" s="196"/>
      <c r="J622" s="196"/>
      <c r="K622" s="196"/>
      <c r="L622" s="196"/>
      <c r="M622" s="196"/>
      <c r="N622" s="182"/>
    </row>
    <row r="623">
      <c r="C623" s="189"/>
      <c r="D623" s="189"/>
      <c r="E623" s="189"/>
      <c r="F623" s="189"/>
      <c r="G623" s="189"/>
      <c r="H623" s="189"/>
      <c r="I623" s="196"/>
      <c r="J623" s="196"/>
      <c r="K623" s="196"/>
      <c r="L623" s="196"/>
      <c r="M623" s="196"/>
      <c r="N623" s="182"/>
    </row>
    <row r="624">
      <c r="C624" s="189"/>
      <c r="D624" s="189"/>
      <c r="E624" s="189"/>
      <c r="F624" s="189"/>
      <c r="G624" s="189"/>
      <c r="H624" s="189"/>
      <c r="I624" s="196"/>
      <c r="J624" s="196"/>
      <c r="K624" s="196"/>
      <c r="L624" s="196"/>
      <c r="M624" s="196"/>
      <c r="N624" s="182"/>
    </row>
    <row r="625">
      <c r="C625" s="189"/>
      <c r="D625" s="189"/>
      <c r="E625" s="189"/>
      <c r="F625" s="189"/>
      <c r="G625" s="189"/>
      <c r="H625" s="189"/>
      <c r="I625" s="196"/>
      <c r="J625" s="196"/>
      <c r="K625" s="196"/>
      <c r="L625" s="196"/>
      <c r="M625" s="196"/>
      <c r="N625" s="182"/>
    </row>
    <row r="626">
      <c r="C626" s="189"/>
      <c r="D626" s="189"/>
      <c r="E626" s="189"/>
      <c r="F626" s="189"/>
      <c r="G626" s="189"/>
      <c r="H626" s="189"/>
      <c r="I626" s="196"/>
      <c r="J626" s="196"/>
      <c r="K626" s="196"/>
      <c r="L626" s="196"/>
      <c r="M626" s="196"/>
      <c r="N626" s="182"/>
    </row>
    <row r="627">
      <c r="C627" s="189"/>
      <c r="D627" s="189"/>
      <c r="E627" s="189"/>
      <c r="F627" s="189"/>
      <c r="G627" s="189"/>
      <c r="H627" s="189"/>
      <c r="I627" s="196"/>
      <c r="J627" s="196"/>
      <c r="K627" s="196"/>
      <c r="L627" s="196"/>
      <c r="M627" s="196"/>
      <c r="N627" s="182"/>
    </row>
    <row r="628">
      <c r="C628" s="189"/>
      <c r="D628" s="189"/>
      <c r="E628" s="189"/>
      <c r="F628" s="189"/>
      <c r="G628" s="189"/>
      <c r="H628" s="189"/>
      <c r="I628" s="196"/>
      <c r="J628" s="196"/>
      <c r="K628" s="196"/>
      <c r="L628" s="196"/>
      <c r="M628" s="196"/>
      <c r="N628" s="182"/>
    </row>
    <row r="629">
      <c r="C629" s="189"/>
      <c r="D629" s="189"/>
      <c r="E629" s="189"/>
      <c r="F629" s="189"/>
      <c r="G629" s="189"/>
      <c r="H629" s="189"/>
      <c r="I629" s="196"/>
      <c r="J629" s="196"/>
      <c r="K629" s="196"/>
      <c r="L629" s="196"/>
      <c r="M629" s="196"/>
      <c r="N629" s="182"/>
    </row>
    <row r="630">
      <c r="C630" s="189"/>
      <c r="D630" s="189"/>
      <c r="E630" s="189"/>
      <c r="F630" s="189"/>
      <c r="G630" s="189"/>
      <c r="H630" s="189"/>
      <c r="I630" s="196"/>
      <c r="J630" s="196"/>
      <c r="K630" s="196"/>
      <c r="L630" s="196"/>
      <c r="M630" s="196"/>
      <c r="N630" s="182"/>
    </row>
    <row r="631">
      <c r="C631" s="189"/>
      <c r="D631" s="189"/>
      <c r="E631" s="189"/>
      <c r="F631" s="189"/>
      <c r="G631" s="189"/>
      <c r="H631" s="189"/>
      <c r="I631" s="196"/>
      <c r="J631" s="196"/>
      <c r="K631" s="196"/>
      <c r="L631" s="196"/>
      <c r="M631" s="196"/>
      <c r="N631" s="182"/>
    </row>
    <row r="632">
      <c r="C632" s="189"/>
      <c r="D632" s="189"/>
      <c r="E632" s="189"/>
      <c r="F632" s="189"/>
      <c r="G632" s="189"/>
      <c r="H632" s="189"/>
      <c r="I632" s="196"/>
      <c r="J632" s="196"/>
      <c r="K632" s="196"/>
      <c r="L632" s="196"/>
      <c r="M632" s="196"/>
      <c r="N632" s="182"/>
    </row>
    <row r="633">
      <c r="C633" s="189"/>
      <c r="D633" s="189"/>
      <c r="E633" s="189"/>
      <c r="F633" s="189"/>
      <c r="G633" s="189"/>
      <c r="H633" s="189"/>
      <c r="I633" s="196"/>
      <c r="J633" s="196"/>
      <c r="K633" s="196"/>
      <c r="L633" s="196"/>
      <c r="M633" s="196"/>
      <c r="N633" s="182"/>
    </row>
    <row r="634">
      <c r="C634" s="189"/>
      <c r="D634" s="189"/>
      <c r="E634" s="189"/>
      <c r="F634" s="189"/>
      <c r="G634" s="189"/>
      <c r="H634" s="189"/>
      <c r="I634" s="196"/>
      <c r="J634" s="196"/>
      <c r="K634" s="196"/>
      <c r="L634" s="196"/>
      <c r="M634" s="196"/>
      <c r="N634" s="182"/>
    </row>
    <row r="635">
      <c r="C635" s="189"/>
      <c r="D635" s="189"/>
      <c r="E635" s="189"/>
      <c r="F635" s="189"/>
      <c r="G635" s="189"/>
      <c r="H635" s="189"/>
      <c r="I635" s="196"/>
      <c r="J635" s="196"/>
      <c r="K635" s="196"/>
      <c r="L635" s="196"/>
      <c r="M635" s="196"/>
      <c r="N635" s="182"/>
    </row>
    <row r="636">
      <c r="C636" s="189"/>
      <c r="D636" s="189"/>
      <c r="E636" s="189"/>
      <c r="F636" s="189"/>
      <c r="G636" s="189"/>
      <c r="H636" s="189"/>
      <c r="I636" s="196"/>
      <c r="J636" s="196"/>
      <c r="K636" s="196"/>
      <c r="L636" s="196"/>
      <c r="M636" s="196"/>
      <c r="N636" s="182"/>
    </row>
    <row r="637">
      <c r="C637" s="189"/>
      <c r="D637" s="189"/>
      <c r="E637" s="189"/>
      <c r="F637" s="189"/>
      <c r="G637" s="189"/>
      <c r="H637" s="189"/>
      <c r="I637" s="196"/>
      <c r="J637" s="196"/>
      <c r="K637" s="196"/>
      <c r="L637" s="196"/>
      <c r="M637" s="196"/>
      <c r="N637" s="182"/>
    </row>
    <row r="638">
      <c r="C638" s="189"/>
      <c r="D638" s="189"/>
      <c r="E638" s="189"/>
      <c r="F638" s="189"/>
      <c r="G638" s="189"/>
      <c r="H638" s="189"/>
      <c r="I638" s="196"/>
      <c r="J638" s="196"/>
      <c r="K638" s="196"/>
      <c r="L638" s="196"/>
      <c r="M638" s="196"/>
      <c r="N638" s="182"/>
    </row>
    <row r="639">
      <c r="C639" s="189"/>
      <c r="D639" s="189"/>
      <c r="E639" s="189"/>
      <c r="F639" s="189"/>
      <c r="G639" s="189"/>
      <c r="H639" s="189"/>
      <c r="I639" s="196"/>
      <c r="J639" s="196"/>
      <c r="K639" s="196"/>
      <c r="L639" s="196"/>
      <c r="M639" s="196"/>
      <c r="N639" s="182"/>
    </row>
    <row r="640">
      <c r="C640" s="189"/>
      <c r="D640" s="189"/>
      <c r="E640" s="189"/>
      <c r="F640" s="189"/>
      <c r="G640" s="189"/>
      <c r="H640" s="189"/>
      <c r="I640" s="196"/>
      <c r="J640" s="196"/>
      <c r="K640" s="196"/>
      <c r="L640" s="196"/>
      <c r="M640" s="196"/>
      <c r="N640" s="182"/>
    </row>
    <row r="641">
      <c r="C641" s="189"/>
      <c r="D641" s="189"/>
      <c r="E641" s="189"/>
      <c r="F641" s="189"/>
      <c r="G641" s="189"/>
      <c r="H641" s="189"/>
      <c r="I641" s="196"/>
      <c r="J641" s="196"/>
      <c r="K641" s="196"/>
      <c r="L641" s="196"/>
      <c r="M641" s="196"/>
      <c r="N641" s="182"/>
    </row>
    <row r="642">
      <c r="C642" s="189"/>
      <c r="D642" s="189"/>
      <c r="E642" s="189"/>
      <c r="F642" s="189"/>
      <c r="G642" s="189"/>
      <c r="H642" s="189"/>
      <c r="I642" s="196"/>
      <c r="J642" s="196"/>
      <c r="K642" s="196"/>
      <c r="L642" s="196"/>
      <c r="M642" s="196"/>
      <c r="N642" s="182"/>
    </row>
    <row r="643">
      <c r="C643" s="189"/>
      <c r="D643" s="189"/>
      <c r="E643" s="189"/>
      <c r="F643" s="189"/>
      <c r="G643" s="189"/>
      <c r="H643" s="189"/>
      <c r="I643" s="196"/>
      <c r="J643" s="196"/>
      <c r="K643" s="196"/>
      <c r="L643" s="196"/>
      <c r="M643" s="196"/>
      <c r="N643" s="182"/>
    </row>
    <row r="644">
      <c r="C644" s="189"/>
      <c r="D644" s="189"/>
      <c r="E644" s="189"/>
      <c r="F644" s="189"/>
      <c r="G644" s="189"/>
      <c r="H644" s="189"/>
      <c r="I644" s="196"/>
      <c r="J644" s="196"/>
      <c r="K644" s="196"/>
      <c r="L644" s="196"/>
      <c r="M644" s="196"/>
      <c r="N644" s="182"/>
    </row>
    <row r="645">
      <c r="C645" s="189"/>
      <c r="D645" s="189"/>
      <c r="E645" s="189"/>
      <c r="F645" s="189"/>
      <c r="G645" s="189"/>
      <c r="H645" s="189"/>
      <c r="I645" s="196"/>
      <c r="J645" s="196"/>
      <c r="K645" s="196"/>
      <c r="L645" s="196"/>
      <c r="M645" s="196"/>
      <c r="N645" s="182"/>
    </row>
    <row r="646">
      <c r="C646" s="189"/>
      <c r="D646" s="189"/>
      <c r="E646" s="189"/>
      <c r="F646" s="189"/>
      <c r="G646" s="189"/>
      <c r="H646" s="189"/>
      <c r="I646" s="196"/>
      <c r="J646" s="196"/>
      <c r="K646" s="196"/>
      <c r="L646" s="196"/>
      <c r="M646" s="196"/>
      <c r="N646" s="182"/>
    </row>
    <row r="647">
      <c r="C647" s="189"/>
      <c r="D647" s="189"/>
      <c r="E647" s="189"/>
      <c r="F647" s="189"/>
      <c r="G647" s="189"/>
      <c r="H647" s="189"/>
      <c r="I647" s="196"/>
      <c r="J647" s="196"/>
      <c r="K647" s="196"/>
      <c r="L647" s="196"/>
      <c r="M647" s="196"/>
      <c r="N647" s="182"/>
    </row>
    <row r="648">
      <c r="C648" s="189"/>
      <c r="D648" s="189"/>
      <c r="E648" s="189"/>
      <c r="F648" s="189"/>
      <c r="G648" s="189"/>
      <c r="H648" s="189"/>
      <c r="I648" s="196"/>
      <c r="J648" s="196"/>
      <c r="K648" s="196"/>
      <c r="L648" s="196"/>
      <c r="M648" s="196"/>
      <c r="N648" s="182"/>
    </row>
    <row r="649">
      <c r="C649" s="189"/>
      <c r="D649" s="189"/>
      <c r="E649" s="189"/>
      <c r="F649" s="189"/>
      <c r="G649" s="189"/>
      <c r="H649" s="189"/>
      <c r="I649" s="196"/>
      <c r="J649" s="196"/>
      <c r="K649" s="196"/>
      <c r="L649" s="196"/>
      <c r="M649" s="196"/>
      <c r="N649" s="182"/>
    </row>
    <row r="650">
      <c r="C650" s="189"/>
      <c r="D650" s="189"/>
      <c r="E650" s="189"/>
      <c r="F650" s="189"/>
      <c r="G650" s="189"/>
      <c r="H650" s="189"/>
      <c r="I650" s="196"/>
      <c r="J650" s="196"/>
      <c r="K650" s="196"/>
      <c r="L650" s="196"/>
      <c r="M650" s="196"/>
      <c r="N650" s="182"/>
    </row>
    <row r="651">
      <c r="C651" s="189"/>
      <c r="D651" s="189"/>
      <c r="E651" s="189"/>
      <c r="F651" s="189"/>
      <c r="G651" s="189"/>
      <c r="H651" s="189"/>
      <c r="I651" s="196"/>
      <c r="J651" s="196"/>
      <c r="K651" s="196"/>
      <c r="L651" s="196"/>
      <c r="M651" s="196"/>
      <c r="N651" s="182"/>
    </row>
    <row r="652">
      <c r="C652" s="189"/>
      <c r="D652" s="189"/>
      <c r="E652" s="189"/>
      <c r="F652" s="189"/>
      <c r="G652" s="189"/>
      <c r="H652" s="189"/>
      <c r="I652" s="196"/>
      <c r="J652" s="196"/>
      <c r="K652" s="196"/>
      <c r="L652" s="196"/>
      <c r="M652" s="196"/>
      <c r="N652" s="182"/>
    </row>
    <row r="653">
      <c r="C653" s="189"/>
      <c r="D653" s="189"/>
      <c r="E653" s="189"/>
      <c r="F653" s="189"/>
      <c r="G653" s="189"/>
      <c r="H653" s="189"/>
      <c r="I653" s="196"/>
      <c r="J653" s="196"/>
      <c r="K653" s="196"/>
      <c r="L653" s="196"/>
      <c r="M653" s="196"/>
      <c r="N653" s="182"/>
    </row>
    <row r="654">
      <c r="C654" s="189"/>
      <c r="D654" s="189"/>
      <c r="E654" s="189"/>
      <c r="F654" s="189"/>
      <c r="G654" s="189"/>
      <c r="H654" s="189"/>
      <c r="I654" s="196"/>
      <c r="J654" s="196"/>
      <c r="K654" s="196"/>
      <c r="L654" s="196"/>
      <c r="M654" s="196"/>
      <c r="N654" s="182"/>
    </row>
    <row r="655">
      <c r="C655" s="189"/>
      <c r="D655" s="189"/>
      <c r="E655" s="189"/>
      <c r="F655" s="189"/>
      <c r="G655" s="189"/>
      <c r="H655" s="189"/>
      <c r="I655" s="196"/>
      <c r="J655" s="196"/>
      <c r="K655" s="196"/>
      <c r="L655" s="196"/>
      <c r="M655" s="196"/>
      <c r="N655" s="182"/>
    </row>
    <row r="656">
      <c r="C656" s="189"/>
      <c r="D656" s="189"/>
      <c r="E656" s="189"/>
      <c r="F656" s="189"/>
      <c r="G656" s="189"/>
      <c r="H656" s="189"/>
      <c r="I656" s="196"/>
      <c r="J656" s="196"/>
      <c r="K656" s="196"/>
      <c r="L656" s="196"/>
      <c r="M656" s="196"/>
      <c r="N656" s="182"/>
    </row>
    <row r="657">
      <c r="C657" s="189"/>
      <c r="D657" s="189"/>
      <c r="E657" s="189"/>
      <c r="F657" s="189"/>
      <c r="G657" s="189"/>
      <c r="H657" s="189"/>
      <c r="I657" s="196"/>
      <c r="J657" s="196"/>
      <c r="K657" s="196"/>
      <c r="L657" s="196"/>
      <c r="M657" s="196"/>
      <c r="N657" s="182"/>
    </row>
    <row r="658">
      <c r="C658" s="189"/>
      <c r="D658" s="189"/>
      <c r="E658" s="189"/>
      <c r="F658" s="189"/>
      <c r="G658" s="189"/>
      <c r="H658" s="189"/>
      <c r="I658" s="196"/>
      <c r="J658" s="196"/>
      <c r="K658" s="196"/>
      <c r="L658" s="196"/>
      <c r="M658" s="196"/>
      <c r="N658" s="182"/>
    </row>
    <row r="659">
      <c r="C659" s="189"/>
      <c r="D659" s="189"/>
      <c r="E659" s="189"/>
      <c r="F659" s="189"/>
      <c r="G659" s="189"/>
      <c r="H659" s="189"/>
      <c r="I659" s="196"/>
      <c r="J659" s="196"/>
      <c r="K659" s="196"/>
      <c r="L659" s="196"/>
      <c r="M659" s="196"/>
      <c r="N659" s="182"/>
    </row>
    <row r="660">
      <c r="C660" s="189"/>
      <c r="D660" s="189"/>
      <c r="E660" s="189"/>
      <c r="F660" s="189"/>
      <c r="G660" s="189"/>
      <c r="H660" s="189"/>
      <c r="I660" s="196"/>
      <c r="J660" s="196"/>
      <c r="K660" s="196"/>
      <c r="L660" s="196"/>
      <c r="M660" s="196"/>
      <c r="N660" s="182"/>
    </row>
    <row r="661">
      <c r="C661" s="189"/>
      <c r="D661" s="189"/>
      <c r="E661" s="189"/>
      <c r="F661" s="189"/>
      <c r="G661" s="189"/>
      <c r="H661" s="189"/>
      <c r="I661" s="196"/>
      <c r="J661" s="196"/>
      <c r="K661" s="196"/>
      <c r="L661" s="196"/>
      <c r="M661" s="196"/>
      <c r="N661" s="182"/>
    </row>
    <row r="662">
      <c r="C662" s="189"/>
      <c r="D662" s="189"/>
      <c r="E662" s="189"/>
      <c r="F662" s="189"/>
      <c r="G662" s="189"/>
      <c r="H662" s="189"/>
      <c r="I662" s="196"/>
      <c r="J662" s="196"/>
      <c r="K662" s="196"/>
      <c r="L662" s="196"/>
      <c r="M662" s="196"/>
      <c r="N662" s="182"/>
    </row>
    <row r="663">
      <c r="C663" s="189"/>
      <c r="D663" s="189"/>
      <c r="E663" s="189"/>
      <c r="F663" s="189"/>
      <c r="G663" s="189"/>
      <c r="H663" s="189"/>
      <c r="I663" s="196"/>
      <c r="J663" s="196"/>
      <c r="K663" s="196"/>
      <c r="L663" s="196"/>
      <c r="M663" s="196"/>
      <c r="N663" s="182"/>
    </row>
    <row r="664">
      <c r="C664" s="189"/>
      <c r="D664" s="189"/>
      <c r="E664" s="189"/>
      <c r="F664" s="189"/>
      <c r="G664" s="189"/>
      <c r="H664" s="189"/>
      <c r="I664" s="196"/>
      <c r="J664" s="196"/>
      <c r="K664" s="196"/>
      <c r="L664" s="196"/>
      <c r="M664" s="196"/>
      <c r="N664" s="182"/>
    </row>
    <row r="665">
      <c r="C665" s="189"/>
      <c r="D665" s="189"/>
      <c r="E665" s="189"/>
      <c r="F665" s="189"/>
      <c r="G665" s="189"/>
      <c r="H665" s="189"/>
      <c r="I665" s="196"/>
      <c r="J665" s="196"/>
      <c r="K665" s="196"/>
      <c r="L665" s="196"/>
      <c r="M665" s="196"/>
      <c r="N665" s="182"/>
    </row>
    <row r="666">
      <c r="C666" s="189"/>
      <c r="D666" s="189"/>
      <c r="E666" s="189"/>
      <c r="F666" s="189"/>
      <c r="G666" s="189"/>
      <c r="H666" s="189"/>
      <c r="I666" s="196"/>
      <c r="J666" s="196"/>
      <c r="K666" s="196"/>
      <c r="L666" s="196"/>
      <c r="M666" s="196"/>
      <c r="N666" s="182"/>
    </row>
    <row r="667">
      <c r="C667" s="189"/>
      <c r="D667" s="189"/>
      <c r="E667" s="189"/>
      <c r="F667" s="189"/>
      <c r="G667" s="189"/>
      <c r="H667" s="189"/>
      <c r="I667" s="196"/>
      <c r="J667" s="196"/>
      <c r="K667" s="196"/>
      <c r="L667" s="196"/>
      <c r="M667" s="196"/>
      <c r="N667" s="182"/>
    </row>
    <row r="668">
      <c r="C668" s="189"/>
      <c r="D668" s="189"/>
      <c r="E668" s="189"/>
      <c r="F668" s="189"/>
      <c r="G668" s="189"/>
      <c r="H668" s="189"/>
      <c r="I668" s="196"/>
      <c r="J668" s="196"/>
      <c r="K668" s="196"/>
      <c r="L668" s="196"/>
      <c r="M668" s="196"/>
      <c r="N668" s="182"/>
    </row>
    <row r="669">
      <c r="C669" s="189"/>
      <c r="D669" s="189"/>
      <c r="E669" s="189"/>
      <c r="F669" s="189"/>
      <c r="G669" s="189"/>
      <c r="H669" s="189"/>
      <c r="I669" s="196"/>
      <c r="J669" s="196"/>
      <c r="K669" s="196"/>
      <c r="L669" s="196"/>
      <c r="M669" s="196"/>
      <c r="N669" s="182"/>
    </row>
    <row r="670">
      <c r="C670" s="189"/>
      <c r="D670" s="189"/>
      <c r="E670" s="189"/>
      <c r="F670" s="189"/>
      <c r="G670" s="189"/>
      <c r="H670" s="189"/>
      <c r="I670" s="196"/>
      <c r="J670" s="196"/>
      <c r="K670" s="196"/>
      <c r="L670" s="196"/>
      <c r="M670" s="196"/>
      <c r="N670" s="182"/>
    </row>
    <row r="671">
      <c r="C671" s="189"/>
      <c r="D671" s="189"/>
      <c r="E671" s="189"/>
      <c r="F671" s="189"/>
      <c r="G671" s="189"/>
      <c r="H671" s="189"/>
      <c r="I671" s="196"/>
      <c r="J671" s="196"/>
      <c r="K671" s="196"/>
      <c r="L671" s="196"/>
      <c r="M671" s="196"/>
      <c r="N671" s="182"/>
    </row>
    <row r="672">
      <c r="C672" s="189"/>
      <c r="D672" s="189"/>
      <c r="E672" s="189"/>
      <c r="F672" s="189"/>
      <c r="G672" s="189"/>
      <c r="H672" s="189"/>
      <c r="I672" s="196"/>
      <c r="J672" s="196"/>
      <c r="K672" s="196"/>
      <c r="L672" s="196"/>
      <c r="M672" s="196"/>
      <c r="N672" s="182"/>
    </row>
    <row r="673">
      <c r="C673" s="189"/>
      <c r="D673" s="189"/>
      <c r="E673" s="189"/>
      <c r="F673" s="189"/>
      <c r="G673" s="189"/>
      <c r="H673" s="189"/>
      <c r="I673" s="196"/>
      <c r="J673" s="196"/>
      <c r="K673" s="196"/>
      <c r="L673" s="196"/>
      <c r="M673" s="196"/>
      <c r="N673" s="182"/>
    </row>
    <row r="674">
      <c r="C674" s="189"/>
      <c r="D674" s="189"/>
      <c r="E674" s="189"/>
      <c r="F674" s="189"/>
      <c r="G674" s="189"/>
      <c r="H674" s="189"/>
      <c r="I674" s="196"/>
      <c r="J674" s="196"/>
      <c r="K674" s="196"/>
      <c r="L674" s="196"/>
      <c r="M674" s="196"/>
      <c r="N674" s="182"/>
    </row>
    <row r="675">
      <c r="C675" s="189"/>
      <c r="D675" s="189"/>
      <c r="E675" s="189"/>
      <c r="F675" s="189"/>
      <c r="G675" s="189"/>
      <c r="H675" s="189"/>
      <c r="I675" s="196"/>
      <c r="J675" s="196"/>
      <c r="K675" s="196"/>
      <c r="L675" s="196"/>
      <c r="M675" s="196"/>
      <c r="N675" s="182"/>
    </row>
    <row r="676">
      <c r="C676" s="189"/>
      <c r="D676" s="189"/>
      <c r="E676" s="189"/>
      <c r="F676" s="189"/>
      <c r="G676" s="189"/>
      <c r="H676" s="189"/>
      <c r="I676" s="196"/>
      <c r="J676" s="196"/>
      <c r="K676" s="196"/>
      <c r="L676" s="196"/>
      <c r="M676" s="196"/>
      <c r="N676" s="182"/>
    </row>
    <row r="677">
      <c r="C677" s="189"/>
      <c r="D677" s="189"/>
      <c r="E677" s="189"/>
      <c r="F677" s="189"/>
      <c r="G677" s="189"/>
      <c r="H677" s="189"/>
      <c r="I677" s="196"/>
      <c r="J677" s="196"/>
      <c r="K677" s="196"/>
      <c r="L677" s="196"/>
      <c r="M677" s="196"/>
      <c r="N677" s="182"/>
    </row>
    <row r="678">
      <c r="C678" s="189"/>
      <c r="D678" s="189"/>
      <c r="E678" s="189"/>
      <c r="F678" s="189"/>
      <c r="G678" s="189"/>
      <c r="H678" s="189"/>
      <c r="I678" s="196"/>
      <c r="J678" s="196"/>
      <c r="K678" s="196"/>
      <c r="L678" s="196"/>
      <c r="M678" s="196"/>
      <c r="N678" s="182"/>
    </row>
    <row r="679">
      <c r="C679" s="189"/>
      <c r="D679" s="189"/>
      <c r="E679" s="189"/>
      <c r="F679" s="189"/>
      <c r="G679" s="189"/>
      <c r="H679" s="189"/>
      <c r="I679" s="196"/>
      <c r="J679" s="196"/>
      <c r="K679" s="196"/>
      <c r="L679" s="196"/>
      <c r="M679" s="196"/>
      <c r="N679" s="182"/>
    </row>
    <row r="680">
      <c r="C680" s="189"/>
      <c r="D680" s="189"/>
      <c r="E680" s="189"/>
      <c r="F680" s="189"/>
      <c r="G680" s="189"/>
      <c r="H680" s="189"/>
      <c r="I680" s="196"/>
      <c r="J680" s="196"/>
      <c r="K680" s="196"/>
      <c r="L680" s="196"/>
      <c r="M680" s="196"/>
      <c r="N680" s="182"/>
    </row>
    <row r="681">
      <c r="C681" s="189"/>
      <c r="D681" s="189"/>
      <c r="E681" s="189"/>
      <c r="F681" s="189"/>
      <c r="G681" s="189"/>
      <c r="H681" s="189"/>
      <c r="I681" s="196"/>
      <c r="J681" s="196"/>
      <c r="K681" s="196"/>
      <c r="L681" s="196"/>
      <c r="M681" s="196"/>
      <c r="N681" s="182"/>
    </row>
    <row r="682">
      <c r="C682" s="189"/>
      <c r="D682" s="189"/>
      <c r="E682" s="189"/>
      <c r="F682" s="189"/>
      <c r="G682" s="189"/>
      <c r="H682" s="189"/>
      <c r="I682" s="196"/>
      <c r="J682" s="196"/>
      <c r="K682" s="196"/>
      <c r="L682" s="196"/>
      <c r="M682" s="196"/>
      <c r="N682" s="182"/>
    </row>
    <row r="683">
      <c r="C683" s="189"/>
      <c r="D683" s="189"/>
      <c r="E683" s="189"/>
      <c r="F683" s="189"/>
      <c r="G683" s="189"/>
      <c r="H683" s="189"/>
      <c r="I683" s="196"/>
      <c r="J683" s="196"/>
      <c r="K683" s="196"/>
      <c r="L683" s="196"/>
      <c r="M683" s="196"/>
      <c r="N683" s="182"/>
    </row>
    <row r="684">
      <c r="C684" s="189"/>
      <c r="D684" s="189"/>
      <c r="E684" s="189"/>
      <c r="F684" s="189"/>
      <c r="G684" s="189"/>
      <c r="H684" s="189"/>
      <c r="I684" s="196"/>
      <c r="J684" s="196"/>
      <c r="K684" s="196"/>
      <c r="L684" s="196"/>
      <c r="M684" s="196"/>
      <c r="N684" s="182"/>
    </row>
    <row r="685">
      <c r="C685" s="189"/>
      <c r="D685" s="189"/>
      <c r="E685" s="189"/>
      <c r="F685" s="189"/>
      <c r="G685" s="189"/>
      <c r="H685" s="189"/>
      <c r="I685" s="196"/>
      <c r="J685" s="196"/>
      <c r="K685" s="196"/>
      <c r="L685" s="196"/>
      <c r="M685" s="196"/>
      <c r="N685" s="182"/>
    </row>
    <row r="686">
      <c r="C686" s="189"/>
      <c r="D686" s="189"/>
      <c r="E686" s="189"/>
      <c r="F686" s="189"/>
      <c r="G686" s="189"/>
      <c r="H686" s="189"/>
      <c r="I686" s="196"/>
      <c r="J686" s="196"/>
      <c r="K686" s="196"/>
      <c r="L686" s="196"/>
      <c r="M686" s="196"/>
      <c r="N686" s="182"/>
    </row>
    <row r="687">
      <c r="C687" s="189"/>
      <c r="D687" s="189"/>
      <c r="E687" s="189"/>
      <c r="F687" s="189"/>
      <c r="G687" s="189"/>
      <c r="H687" s="189"/>
      <c r="I687" s="196"/>
      <c r="J687" s="196"/>
      <c r="K687" s="196"/>
      <c r="L687" s="196"/>
      <c r="M687" s="196"/>
      <c r="N687" s="182"/>
    </row>
    <row r="688">
      <c r="C688" s="189"/>
      <c r="D688" s="189"/>
      <c r="E688" s="189"/>
      <c r="F688" s="189"/>
      <c r="G688" s="189"/>
      <c r="H688" s="189"/>
      <c r="I688" s="196"/>
      <c r="J688" s="196"/>
      <c r="K688" s="196"/>
      <c r="L688" s="196"/>
      <c r="M688" s="196"/>
      <c r="N688" s="182"/>
    </row>
    <row r="689">
      <c r="C689" s="189"/>
      <c r="D689" s="189"/>
      <c r="E689" s="189"/>
      <c r="F689" s="189"/>
      <c r="G689" s="189"/>
      <c r="H689" s="189"/>
      <c r="I689" s="196"/>
      <c r="J689" s="196"/>
      <c r="K689" s="196"/>
      <c r="L689" s="196"/>
      <c r="M689" s="196"/>
      <c r="N689" s="182"/>
    </row>
    <row r="690">
      <c r="C690" s="189"/>
      <c r="D690" s="189"/>
      <c r="E690" s="189"/>
      <c r="F690" s="189"/>
      <c r="G690" s="189"/>
      <c r="H690" s="189"/>
      <c r="I690" s="196"/>
      <c r="J690" s="196"/>
      <c r="K690" s="196"/>
      <c r="L690" s="196"/>
      <c r="M690" s="196"/>
      <c r="N690" s="182"/>
    </row>
    <row r="691">
      <c r="C691" s="189"/>
      <c r="D691" s="189"/>
      <c r="E691" s="189"/>
      <c r="F691" s="189"/>
      <c r="G691" s="189"/>
      <c r="H691" s="189"/>
      <c r="I691" s="196"/>
      <c r="J691" s="196"/>
      <c r="K691" s="196"/>
      <c r="L691" s="196"/>
      <c r="M691" s="196"/>
      <c r="N691" s="182"/>
    </row>
    <row r="692">
      <c r="C692" s="189"/>
      <c r="D692" s="189"/>
      <c r="E692" s="189"/>
      <c r="F692" s="189"/>
      <c r="G692" s="189"/>
      <c r="H692" s="189"/>
      <c r="I692" s="196"/>
      <c r="J692" s="196"/>
      <c r="K692" s="196"/>
      <c r="L692" s="196"/>
      <c r="M692" s="196"/>
      <c r="N692" s="182"/>
    </row>
    <row r="693">
      <c r="C693" s="189"/>
      <c r="D693" s="189"/>
      <c r="E693" s="189"/>
      <c r="F693" s="189"/>
      <c r="G693" s="189"/>
      <c r="H693" s="189"/>
      <c r="I693" s="196"/>
      <c r="J693" s="196"/>
      <c r="K693" s="196"/>
      <c r="L693" s="196"/>
      <c r="M693" s="196"/>
      <c r="N693" s="182"/>
    </row>
    <row r="694">
      <c r="C694" s="189"/>
      <c r="D694" s="189"/>
      <c r="E694" s="189"/>
      <c r="F694" s="189"/>
      <c r="G694" s="189"/>
      <c r="H694" s="189"/>
      <c r="I694" s="196"/>
      <c r="J694" s="196"/>
      <c r="K694" s="196"/>
      <c r="L694" s="196"/>
      <c r="M694" s="196"/>
      <c r="N694" s="182"/>
    </row>
    <row r="695">
      <c r="C695" s="189"/>
      <c r="D695" s="189"/>
      <c r="E695" s="189"/>
      <c r="F695" s="189"/>
      <c r="G695" s="189"/>
      <c r="H695" s="189"/>
      <c r="I695" s="196"/>
      <c r="J695" s="196"/>
      <c r="K695" s="196"/>
      <c r="L695" s="196"/>
      <c r="M695" s="196"/>
      <c r="N695" s="182"/>
    </row>
    <row r="696">
      <c r="C696" s="189"/>
      <c r="D696" s="189"/>
      <c r="E696" s="189"/>
      <c r="F696" s="189"/>
      <c r="G696" s="189"/>
      <c r="H696" s="189"/>
      <c r="I696" s="196"/>
      <c r="J696" s="196"/>
      <c r="K696" s="196"/>
      <c r="L696" s="196"/>
      <c r="M696" s="196"/>
      <c r="N696" s="182"/>
    </row>
    <row r="697">
      <c r="C697" s="189"/>
      <c r="D697" s="189"/>
      <c r="E697" s="189"/>
      <c r="F697" s="189"/>
      <c r="G697" s="189"/>
      <c r="H697" s="189"/>
      <c r="I697" s="196"/>
      <c r="J697" s="196"/>
      <c r="K697" s="196"/>
      <c r="L697" s="196"/>
      <c r="M697" s="196"/>
      <c r="N697" s="182"/>
    </row>
    <row r="698">
      <c r="C698" s="189"/>
      <c r="D698" s="189"/>
      <c r="E698" s="189"/>
      <c r="F698" s="189"/>
      <c r="G698" s="189"/>
      <c r="H698" s="189"/>
      <c r="I698" s="196"/>
      <c r="J698" s="196"/>
      <c r="K698" s="196"/>
      <c r="L698" s="196"/>
      <c r="M698" s="196"/>
      <c r="N698" s="182"/>
    </row>
    <row r="699">
      <c r="C699" s="189"/>
      <c r="D699" s="189"/>
      <c r="E699" s="189"/>
      <c r="F699" s="189"/>
      <c r="G699" s="189"/>
      <c r="H699" s="189"/>
      <c r="I699" s="196"/>
      <c r="J699" s="196"/>
      <c r="K699" s="196"/>
      <c r="L699" s="196"/>
      <c r="M699" s="196"/>
      <c r="N699" s="182"/>
    </row>
    <row r="700">
      <c r="C700" s="189"/>
      <c r="D700" s="189"/>
      <c r="E700" s="189"/>
      <c r="F700" s="189"/>
      <c r="G700" s="189"/>
      <c r="H700" s="189"/>
      <c r="I700" s="196"/>
      <c r="J700" s="196"/>
      <c r="K700" s="196"/>
      <c r="L700" s="196"/>
      <c r="M700" s="196"/>
      <c r="N700" s="182"/>
    </row>
    <row r="701">
      <c r="C701" s="189"/>
      <c r="D701" s="189"/>
      <c r="E701" s="189"/>
      <c r="F701" s="189"/>
      <c r="G701" s="189"/>
      <c r="H701" s="189"/>
      <c r="I701" s="196"/>
      <c r="J701" s="196"/>
      <c r="K701" s="196"/>
      <c r="L701" s="196"/>
      <c r="M701" s="196"/>
      <c r="N701" s="182"/>
    </row>
    <row r="702">
      <c r="C702" s="189"/>
      <c r="D702" s="189"/>
      <c r="E702" s="189"/>
      <c r="F702" s="189"/>
      <c r="G702" s="189"/>
      <c r="H702" s="189"/>
      <c r="I702" s="196"/>
      <c r="J702" s="196"/>
      <c r="K702" s="196"/>
      <c r="L702" s="196"/>
      <c r="M702" s="196"/>
      <c r="N702" s="182"/>
    </row>
    <row r="703">
      <c r="C703" s="189"/>
      <c r="D703" s="189"/>
      <c r="E703" s="189"/>
      <c r="F703" s="189"/>
      <c r="G703" s="189"/>
      <c r="H703" s="189"/>
      <c r="I703" s="196"/>
      <c r="J703" s="196"/>
      <c r="K703" s="196"/>
      <c r="L703" s="196"/>
      <c r="M703" s="196"/>
      <c r="N703" s="182"/>
    </row>
    <row r="704">
      <c r="C704" s="189"/>
      <c r="D704" s="189"/>
      <c r="E704" s="189"/>
      <c r="F704" s="189"/>
      <c r="G704" s="189"/>
      <c r="H704" s="189"/>
      <c r="I704" s="196"/>
      <c r="J704" s="196"/>
      <c r="K704" s="196"/>
      <c r="L704" s="196"/>
      <c r="M704" s="196"/>
      <c r="N704" s="182"/>
    </row>
    <row r="705">
      <c r="C705" s="189"/>
      <c r="D705" s="189"/>
      <c r="E705" s="189"/>
      <c r="F705" s="189"/>
      <c r="G705" s="189"/>
      <c r="H705" s="189"/>
      <c r="I705" s="196"/>
      <c r="J705" s="196"/>
      <c r="K705" s="196"/>
      <c r="L705" s="196"/>
      <c r="M705" s="196"/>
      <c r="N705" s="182"/>
    </row>
    <row r="706">
      <c r="C706" s="189"/>
      <c r="D706" s="189"/>
      <c r="E706" s="189"/>
      <c r="F706" s="189"/>
      <c r="G706" s="189"/>
      <c r="H706" s="189"/>
      <c r="I706" s="196"/>
      <c r="J706" s="196"/>
      <c r="K706" s="196"/>
      <c r="L706" s="196"/>
      <c r="M706" s="196"/>
      <c r="N706" s="182"/>
    </row>
    <row r="707">
      <c r="C707" s="189"/>
      <c r="D707" s="189"/>
      <c r="E707" s="189"/>
      <c r="F707" s="189"/>
      <c r="G707" s="189"/>
      <c r="H707" s="189"/>
      <c r="I707" s="196"/>
      <c r="J707" s="196"/>
      <c r="K707" s="196"/>
      <c r="L707" s="196"/>
      <c r="M707" s="196"/>
      <c r="N707" s="182"/>
    </row>
    <row r="708">
      <c r="C708" s="189"/>
      <c r="D708" s="189"/>
      <c r="E708" s="189"/>
      <c r="F708" s="189"/>
      <c r="G708" s="189"/>
      <c r="H708" s="189"/>
      <c r="I708" s="196"/>
      <c r="J708" s="196"/>
      <c r="K708" s="196"/>
      <c r="L708" s="196"/>
      <c r="M708" s="196"/>
      <c r="N708" s="182"/>
    </row>
    <row r="709">
      <c r="C709" s="189"/>
      <c r="D709" s="189"/>
      <c r="E709" s="189"/>
      <c r="F709" s="189"/>
      <c r="G709" s="189"/>
      <c r="H709" s="189"/>
      <c r="I709" s="196"/>
      <c r="J709" s="196"/>
      <c r="K709" s="196"/>
      <c r="L709" s="196"/>
      <c r="M709" s="196"/>
      <c r="N709" s="182"/>
    </row>
    <row r="710">
      <c r="C710" s="189"/>
      <c r="D710" s="189"/>
      <c r="E710" s="189"/>
      <c r="F710" s="189"/>
      <c r="G710" s="189"/>
      <c r="H710" s="189"/>
      <c r="I710" s="196"/>
      <c r="J710" s="196"/>
      <c r="K710" s="196"/>
      <c r="L710" s="196"/>
      <c r="M710" s="196"/>
      <c r="N710" s="182"/>
    </row>
    <row r="711">
      <c r="C711" s="189"/>
      <c r="D711" s="189"/>
      <c r="E711" s="189"/>
      <c r="F711" s="189"/>
      <c r="G711" s="189"/>
      <c r="H711" s="189"/>
      <c r="I711" s="196"/>
      <c r="J711" s="196"/>
      <c r="K711" s="196"/>
      <c r="L711" s="196"/>
      <c r="M711" s="196"/>
      <c r="N711" s="182"/>
    </row>
    <row r="712">
      <c r="C712" s="189"/>
      <c r="D712" s="189"/>
      <c r="E712" s="189"/>
      <c r="F712" s="189"/>
      <c r="G712" s="189"/>
      <c r="H712" s="189"/>
      <c r="I712" s="196"/>
      <c r="J712" s="196"/>
      <c r="K712" s="196"/>
      <c r="L712" s="196"/>
      <c r="M712" s="196"/>
      <c r="N712" s="182"/>
    </row>
    <row r="713">
      <c r="C713" s="189"/>
      <c r="D713" s="189"/>
      <c r="E713" s="189"/>
      <c r="F713" s="189"/>
      <c r="G713" s="189"/>
      <c r="H713" s="189"/>
      <c r="I713" s="196"/>
      <c r="J713" s="196"/>
      <c r="K713" s="196"/>
      <c r="L713" s="196"/>
      <c r="M713" s="196"/>
      <c r="N713" s="182"/>
    </row>
    <row r="714">
      <c r="C714" s="189"/>
      <c r="D714" s="189"/>
      <c r="E714" s="189"/>
      <c r="F714" s="189"/>
      <c r="G714" s="189"/>
      <c r="H714" s="189"/>
      <c r="I714" s="196"/>
      <c r="J714" s="196"/>
      <c r="K714" s="196"/>
      <c r="L714" s="196"/>
      <c r="M714" s="196"/>
      <c r="N714" s="182"/>
    </row>
    <row r="715">
      <c r="C715" s="189"/>
      <c r="D715" s="189"/>
      <c r="E715" s="189"/>
      <c r="F715" s="189"/>
      <c r="G715" s="189"/>
      <c r="H715" s="189"/>
      <c r="I715" s="196"/>
      <c r="J715" s="196"/>
      <c r="K715" s="196"/>
      <c r="L715" s="196"/>
      <c r="M715" s="196"/>
      <c r="N715" s="182"/>
    </row>
    <row r="716">
      <c r="C716" s="189"/>
      <c r="D716" s="189"/>
      <c r="E716" s="189"/>
      <c r="F716" s="189"/>
      <c r="G716" s="189"/>
      <c r="H716" s="189"/>
      <c r="I716" s="196"/>
      <c r="J716" s="196"/>
      <c r="K716" s="196"/>
      <c r="L716" s="196"/>
      <c r="M716" s="196"/>
      <c r="N716" s="182"/>
    </row>
    <row r="717">
      <c r="C717" s="189"/>
      <c r="D717" s="189"/>
      <c r="E717" s="189"/>
      <c r="F717" s="189"/>
      <c r="G717" s="189"/>
      <c r="H717" s="189"/>
      <c r="I717" s="196"/>
      <c r="J717" s="196"/>
      <c r="K717" s="196"/>
      <c r="L717" s="196"/>
      <c r="M717" s="196"/>
      <c r="N717" s="182"/>
    </row>
    <row r="718">
      <c r="C718" s="189"/>
      <c r="D718" s="189"/>
      <c r="E718" s="189"/>
      <c r="F718" s="189"/>
      <c r="G718" s="189"/>
      <c r="H718" s="189"/>
      <c r="I718" s="196"/>
      <c r="J718" s="196"/>
      <c r="K718" s="196"/>
      <c r="L718" s="196"/>
      <c r="M718" s="196"/>
      <c r="N718" s="182"/>
    </row>
    <row r="719">
      <c r="C719" s="189"/>
      <c r="D719" s="189"/>
      <c r="E719" s="189"/>
      <c r="F719" s="189"/>
      <c r="G719" s="189"/>
      <c r="H719" s="189"/>
      <c r="I719" s="196"/>
      <c r="J719" s="196"/>
      <c r="K719" s="196"/>
      <c r="L719" s="196"/>
      <c r="M719" s="196"/>
      <c r="N719" s="182"/>
    </row>
    <row r="720">
      <c r="C720" s="189"/>
      <c r="D720" s="189"/>
      <c r="E720" s="189"/>
      <c r="F720" s="189"/>
      <c r="G720" s="189"/>
      <c r="H720" s="189"/>
      <c r="I720" s="196"/>
      <c r="J720" s="196"/>
      <c r="K720" s="196"/>
      <c r="L720" s="196"/>
      <c r="M720" s="196"/>
      <c r="N720" s="182"/>
    </row>
    <row r="721">
      <c r="C721" s="189"/>
      <c r="D721" s="189"/>
      <c r="E721" s="189"/>
      <c r="F721" s="189"/>
      <c r="G721" s="189"/>
      <c r="H721" s="189"/>
      <c r="I721" s="196"/>
      <c r="J721" s="196"/>
      <c r="K721" s="196"/>
      <c r="L721" s="196"/>
      <c r="M721" s="196"/>
      <c r="N721" s="182"/>
    </row>
    <row r="722">
      <c r="C722" s="189"/>
      <c r="D722" s="189"/>
      <c r="E722" s="189"/>
      <c r="F722" s="189"/>
      <c r="G722" s="189"/>
      <c r="H722" s="189"/>
      <c r="I722" s="196"/>
      <c r="J722" s="196"/>
      <c r="K722" s="196"/>
      <c r="L722" s="196"/>
      <c r="M722" s="196"/>
      <c r="N722" s="182"/>
    </row>
    <row r="723">
      <c r="C723" s="189"/>
      <c r="D723" s="189"/>
      <c r="E723" s="189"/>
      <c r="F723" s="189"/>
      <c r="G723" s="189"/>
      <c r="H723" s="189"/>
      <c r="I723" s="196"/>
      <c r="J723" s="196"/>
      <c r="K723" s="196"/>
      <c r="L723" s="196"/>
      <c r="M723" s="196"/>
      <c r="N723" s="182"/>
    </row>
    <row r="724">
      <c r="C724" s="189"/>
      <c r="D724" s="189"/>
      <c r="E724" s="189"/>
      <c r="F724" s="189"/>
      <c r="G724" s="189"/>
      <c r="H724" s="189"/>
      <c r="I724" s="196"/>
      <c r="J724" s="196"/>
      <c r="K724" s="196"/>
      <c r="L724" s="196"/>
      <c r="M724" s="196"/>
      <c r="N724" s="182"/>
    </row>
    <row r="725">
      <c r="C725" s="189"/>
      <c r="D725" s="189"/>
      <c r="E725" s="189"/>
      <c r="F725" s="189"/>
      <c r="G725" s="189"/>
      <c r="H725" s="189"/>
      <c r="I725" s="196"/>
      <c r="J725" s="196"/>
      <c r="K725" s="196"/>
      <c r="L725" s="196"/>
      <c r="M725" s="196"/>
      <c r="N725" s="182"/>
    </row>
    <row r="726">
      <c r="C726" s="189"/>
      <c r="D726" s="189"/>
      <c r="E726" s="189"/>
      <c r="F726" s="189"/>
      <c r="G726" s="189"/>
      <c r="H726" s="189"/>
      <c r="I726" s="196"/>
      <c r="J726" s="196"/>
      <c r="K726" s="196"/>
      <c r="L726" s="196"/>
      <c r="M726" s="196"/>
      <c r="N726" s="182"/>
    </row>
    <row r="727">
      <c r="C727" s="189"/>
      <c r="D727" s="189"/>
      <c r="E727" s="189"/>
      <c r="F727" s="189"/>
      <c r="G727" s="189"/>
      <c r="H727" s="189"/>
      <c r="I727" s="196"/>
      <c r="J727" s="196"/>
      <c r="K727" s="196"/>
      <c r="L727" s="196"/>
      <c r="M727" s="196"/>
      <c r="N727" s="182"/>
    </row>
    <row r="728">
      <c r="C728" s="189"/>
      <c r="D728" s="189"/>
      <c r="E728" s="189"/>
      <c r="F728" s="189"/>
      <c r="G728" s="189"/>
      <c r="H728" s="189"/>
      <c r="I728" s="196"/>
      <c r="J728" s="196"/>
      <c r="K728" s="196"/>
      <c r="L728" s="196"/>
      <c r="M728" s="196"/>
      <c r="N728" s="182"/>
    </row>
    <row r="729">
      <c r="C729" s="189"/>
      <c r="D729" s="189"/>
      <c r="E729" s="189"/>
      <c r="F729" s="189"/>
      <c r="G729" s="189"/>
      <c r="H729" s="189"/>
      <c r="I729" s="196"/>
      <c r="J729" s="196"/>
      <c r="K729" s="196"/>
      <c r="L729" s="196"/>
      <c r="M729" s="196"/>
      <c r="N729" s="182"/>
    </row>
    <row r="730">
      <c r="C730" s="189"/>
      <c r="D730" s="189"/>
      <c r="E730" s="189"/>
      <c r="F730" s="189"/>
      <c r="G730" s="189"/>
      <c r="H730" s="189"/>
      <c r="I730" s="196"/>
      <c r="J730" s="196"/>
      <c r="K730" s="196"/>
      <c r="L730" s="196"/>
      <c r="M730" s="196"/>
      <c r="N730" s="182"/>
    </row>
    <row r="731">
      <c r="C731" s="189"/>
      <c r="D731" s="189"/>
      <c r="E731" s="189"/>
      <c r="F731" s="189"/>
      <c r="G731" s="189"/>
      <c r="H731" s="189"/>
      <c r="I731" s="196"/>
      <c r="J731" s="196"/>
      <c r="K731" s="196"/>
      <c r="L731" s="196"/>
      <c r="M731" s="196"/>
      <c r="N731" s="182"/>
    </row>
    <row r="732">
      <c r="C732" s="189"/>
      <c r="D732" s="189"/>
      <c r="E732" s="189"/>
      <c r="F732" s="189"/>
      <c r="G732" s="189"/>
      <c r="H732" s="189"/>
      <c r="I732" s="196"/>
      <c r="J732" s="196"/>
      <c r="K732" s="196"/>
      <c r="L732" s="196"/>
      <c r="M732" s="196"/>
      <c r="N732" s="182"/>
    </row>
    <row r="733">
      <c r="C733" s="189"/>
      <c r="D733" s="189"/>
      <c r="E733" s="189"/>
      <c r="F733" s="189"/>
      <c r="G733" s="189"/>
      <c r="H733" s="189"/>
      <c r="I733" s="196"/>
      <c r="J733" s="196"/>
      <c r="K733" s="196"/>
      <c r="L733" s="196"/>
      <c r="M733" s="196"/>
      <c r="N733" s="182"/>
    </row>
    <row r="734">
      <c r="C734" s="189"/>
      <c r="D734" s="189"/>
      <c r="E734" s="189"/>
      <c r="F734" s="189"/>
      <c r="G734" s="189"/>
      <c r="H734" s="189"/>
      <c r="I734" s="196"/>
      <c r="J734" s="196"/>
      <c r="K734" s="196"/>
      <c r="L734" s="196"/>
      <c r="M734" s="196"/>
      <c r="N734" s="182"/>
    </row>
    <row r="735">
      <c r="C735" s="189"/>
      <c r="D735" s="189"/>
      <c r="E735" s="189"/>
      <c r="F735" s="189"/>
      <c r="G735" s="189"/>
      <c r="H735" s="189"/>
      <c r="I735" s="196"/>
      <c r="J735" s="196"/>
      <c r="K735" s="196"/>
      <c r="L735" s="196"/>
      <c r="M735" s="196"/>
      <c r="N735" s="182"/>
    </row>
    <row r="736">
      <c r="C736" s="189"/>
      <c r="D736" s="189"/>
      <c r="E736" s="189"/>
      <c r="F736" s="189"/>
      <c r="G736" s="189"/>
      <c r="H736" s="189"/>
      <c r="I736" s="196"/>
      <c r="J736" s="196"/>
      <c r="K736" s="196"/>
      <c r="L736" s="196"/>
      <c r="M736" s="196"/>
      <c r="N736" s="182"/>
    </row>
    <row r="737">
      <c r="C737" s="189"/>
      <c r="D737" s="189"/>
      <c r="E737" s="189"/>
      <c r="F737" s="189"/>
      <c r="G737" s="189"/>
      <c r="H737" s="189"/>
      <c r="I737" s="196"/>
      <c r="J737" s="196"/>
      <c r="K737" s="196"/>
      <c r="L737" s="196"/>
      <c r="M737" s="196"/>
      <c r="N737" s="182"/>
    </row>
    <row r="738">
      <c r="C738" s="189"/>
      <c r="D738" s="189"/>
      <c r="E738" s="189"/>
      <c r="F738" s="189"/>
      <c r="G738" s="189"/>
      <c r="H738" s="189"/>
      <c r="I738" s="196"/>
      <c r="J738" s="196"/>
      <c r="K738" s="196"/>
      <c r="L738" s="196"/>
      <c r="M738" s="196"/>
      <c r="N738" s="182"/>
    </row>
    <row r="739">
      <c r="C739" s="189"/>
      <c r="D739" s="189"/>
      <c r="E739" s="189"/>
      <c r="F739" s="189"/>
      <c r="G739" s="189"/>
      <c r="H739" s="189"/>
      <c r="I739" s="196"/>
      <c r="J739" s="196"/>
      <c r="K739" s="196"/>
      <c r="L739" s="196"/>
      <c r="M739" s="196"/>
      <c r="N739" s="182"/>
    </row>
    <row r="740">
      <c r="C740" s="189"/>
      <c r="D740" s="189"/>
      <c r="E740" s="189"/>
      <c r="F740" s="189"/>
      <c r="G740" s="189"/>
      <c r="H740" s="189"/>
      <c r="I740" s="196"/>
      <c r="J740" s="196"/>
      <c r="K740" s="196"/>
      <c r="L740" s="196"/>
      <c r="M740" s="196"/>
      <c r="N740" s="182"/>
    </row>
    <row r="741">
      <c r="C741" s="189"/>
      <c r="D741" s="189"/>
      <c r="E741" s="189"/>
      <c r="F741" s="189"/>
      <c r="G741" s="189"/>
      <c r="H741" s="189"/>
      <c r="I741" s="196"/>
      <c r="J741" s="196"/>
      <c r="K741" s="196"/>
      <c r="L741" s="196"/>
      <c r="M741" s="196"/>
      <c r="N741" s="182"/>
    </row>
    <row r="742">
      <c r="C742" s="189"/>
      <c r="D742" s="189"/>
      <c r="E742" s="189"/>
      <c r="F742" s="189"/>
      <c r="G742" s="189"/>
      <c r="H742" s="189"/>
      <c r="I742" s="196"/>
      <c r="J742" s="196"/>
      <c r="K742" s="196"/>
      <c r="L742" s="196"/>
      <c r="M742" s="196"/>
      <c r="N742" s="182"/>
    </row>
    <row r="743">
      <c r="C743" s="189"/>
      <c r="D743" s="189"/>
      <c r="E743" s="189"/>
      <c r="F743" s="189"/>
      <c r="G743" s="189"/>
      <c r="H743" s="189"/>
      <c r="I743" s="196"/>
      <c r="J743" s="196"/>
      <c r="K743" s="196"/>
      <c r="L743" s="196"/>
      <c r="M743" s="196"/>
      <c r="N743" s="182"/>
    </row>
    <row r="744">
      <c r="C744" s="189"/>
      <c r="D744" s="189"/>
      <c r="E744" s="189"/>
      <c r="F744" s="189"/>
      <c r="G744" s="189"/>
      <c r="H744" s="189"/>
      <c r="I744" s="196"/>
      <c r="J744" s="196"/>
      <c r="K744" s="196"/>
      <c r="L744" s="196"/>
      <c r="M744" s="196"/>
      <c r="N744" s="182"/>
    </row>
    <row r="745">
      <c r="C745" s="189"/>
      <c r="D745" s="189"/>
      <c r="E745" s="189"/>
      <c r="F745" s="189"/>
      <c r="G745" s="189"/>
      <c r="H745" s="189"/>
      <c r="I745" s="196"/>
      <c r="J745" s="196"/>
      <c r="K745" s="196"/>
      <c r="L745" s="196"/>
      <c r="M745" s="196"/>
      <c r="N745" s="182"/>
    </row>
    <row r="746">
      <c r="C746" s="189"/>
      <c r="D746" s="189"/>
      <c r="E746" s="189"/>
      <c r="F746" s="189"/>
      <c r="G746" s="189"/>
      <c r="H746" s="189"/>
      <c r="I746" s="196"/>
      <c r="J746" s="196"/>
      <c r="K746" s="196"/>
      <c r="L746" s="196"/>
      <c r="M746" s="196"/>
      <c r="N746" s="182"/>
    </row>
    <row r="747">
      <c r="C747" s="189"/>
      <c r="D747" s="189"/>
      <c r="E747" s="189"/>
      <c r="F747" s="189"/>
      <c r="G747" s="189"/>
      <c r="H747" s="189"/>
      <c r="I747" s="196"/>
      <c r="J747" s="196"/>
      <c r="K747" s="196"/>
      <c r="L747" s="196"/>
      <c r="M747" s="196"/>
      <c r="N747" s="182"/>
    </row>
    <row r="748">
      <c r="C748" s="189"/>
      <c r="D748" s="189"/>
      <c r="E748" s="189"/>
      <c r="F748" s="189"/>
      <c r="G748" s="189"/>
      <c r="H748" s="189"/>
      <c r="I748" s="196"/>
      <c r="J748" s="196"/>
      <c r="K748" s="196"/>
      <c r="L748" s="196"/>
      <c r="M748" s="196"/>
      <c r="N748" s="182"/>
    </row>
    <row r="749">
      <c r="C749" s="189"/>
      <c r="D749" s="189"/>
      <c r="E749" s="189"/>
      <c r="F749" s="189"/>
      <c r="G749" s="189"/>
      <c r="H749" s="189"/>
      <c r="I749" s="196"/>
      <c r="J749" s="196"/>
      <c r="K749" s="196"/>
      <c r="L749" s="196"/>
      <c r="M749" s="196"/>
      <c r="N749" s="182"/>
    </row>
    <row r="750">
      <c r="C750" s="189"/>
      <c r="D750" s="189"/>
      <c r="E750" s="189"/>
      <c r="F750" s="189"/>
      <c r="G750" s="189"/>
      <c r="H750" s="189"/>
      <c r="I750" s="196"/>
      <c r="J750" s="196"/>
      <c r="K750" s="196"/>
      <c r="L750" s="196"/>
      <c r="M750" s="196"/>
      <c r="N750" s="182"/>
    </row>
    <row r="751">
      <c r="C751" s="189"/>
      <c r="D751" s="189"/>
      <c r="E751" s="189"/>
      <c r="F751" s="189"/>
      <c r="G751" s="189"/>
      <c r="H751" s="189"/>
      <c r="I751" s="196"/>
      <c r="J751" s="196"/>
      <c r="K751" s="196"/>
      <c r="L751" s="196"/>
      <c r="M751" s="196"/>
      <c r="N751" s="182"/>
    </row>
    <row r="752">
      <c r="C752" s="189"/>
      <c r="D752" s="189"/>
      <c r="E752" s="189"/>
      <c r="F752" s="189"/>
      <c r="G752" s="189"/>
      <c r="H752" s="189"/>
      <c r="I752" s="196"/>
      <c r="J752" s="196"/>
      <c r="K752" s="196"/>
      <c r="L752" s="196"/>
      <c r="M752" s="196"/>
      <c r="N752" s="182"/>
    </row>
    <row r="753">
      <c r="C753" s="189"/>
      <c r="D753" s="189"/>
      <c r="E753" s="189"/>
      <c r="F753" s="189"/>
      <c r="G753" s="189"/>
      <c r="H753" s="189"/>
      <c r="I753" s="196"/>
      <c r="J753" s="196"/>
      <c r="K753" s="196"/>
      <c r="L753" s="196"/>
      <c r="M753" s="196"/>
      <c r="N753" s="182"/>
    </row>
    <row r="754">
      <c r="C754" s="189"/>
      <c r="D754" s="189"/>
      <c r="E754" s="189"/>
      <c r="F754" s="189"/>
      <c r="G754" s="189"/>
      <c r="H754" s="189"/>
      <c r="I754" s="196"/>
      <c r="J754" s="196"/>
      <c r="K754" s="196"/>
      <c r="L754" s="196"/>
      <c r="M754" s="196"/>
      <c r="N754" s="182"/>
    </row>
    <row r="755">
      <c r="C755" s="189"/>
      <c r="D755" s="189"/>
      <c r="E755" s="189"/>
      <c r="F755" s="189"/>
      <c r="G755" s="189"/>
      <c r="H755" s="189"/>
      <c r="I755" s="196"/>
      <c r="J755" s="196"/>
      <c r="K755" s="196"/>
      <c r="L755" s="196"/>
      <c r="M755" s="196"/>
      <c r="N755" s="182"/>
    </row>
    <row r="756">
      <c r="C756" s="189"/>
      <c r="D756" s="189"/>
      <c r="E756" s="189"/>
      <c r="F756" s="189"/>
      <c r="G756" s="189"/>
      <c r="H756" s="189"/>
      <c r="I756" s="196"/>
      <c r="J756" s="196"/>
      <c r="K756" s="196"/>
      <c r="L756" s="196"/>
      <c r="M756" s="196"/>
      <c r="N756" s="182"/>
    </row>
    <row r="757">
      <c r="C757" s="189"/>
      <c r="D757" s="189"/>
      <c r="E757" s="189"/>
      <c r="F757" s="189"/>
      <c r="G757" s="189"/>
      <c r="H757" s="189"/>
      <c r="I757" s="196"/>
      <c r="J757" s="196"/>
      <c r="K757" s="196"/>
      <c r="L757" s="196"/>
      <c r="M757" s="196"/>
      <c r="N757" s="182"/>
    </row>
    <row r="758">
      <c r="C758" s="189"/>
      <c r="D758" s="189"/>
      <c r="E758" s="189"/>
      <c r="F758" s="189"/>
      <c r="G758" s="189"/>
      <c r="H758" s="189"/>
      <c r="I758" s="196"/>
      <c r="J758" s="196"/>
      <c r="K758" s="196"/>
      <c r="L758" s="196"/>
      <c r="M758" s="196"/>
      <c r="N758" s="182"/>
    </row>
    <row r="759">
      <c r="C759" s="189"/>
      <c r="D759" s="189"/>
      <c r="E759" s="189"/>
      <c r="F759" s="189"/>
      <c r="G759" s="189"/>
      <c r="H759" s="189"/>
      <c r="I759" s="196"/>
      <c r="J759" s="196"/>
      <c r="K759" s="196"/>
      <c r="L759" s="196"/>
      <c r="M759" s="196"/>
      <c r="N759" s="182"/>
    </row>
    <row r="760">
      <c r="C760" s="189"/>
      <c r="D760" s="189"/>
      <c r="E760" s="189"/>
      <c r="F760" s="189"/>
      <c r="G760" s="189"/>
      <c r="H760" s="189"/>
      <c r="I760" s="196"/>
      <c r="J760" s="196"/>
      <c r="K760" s="196"/>
      <c r="L760" s="196"/>
      <c r="M760" s="196"/>
      <c r="N760" s="182"/>
    </row>
    <row r="761">
      <c r="C761" s="189"/>
      <c r="D761" s="189"/>
      <c r="E761" s="189"/>
      <c r="F761" s="189"/>
      <c r="G761" s="189"/>
      <c r="H761" s="189"/>
      <c r="I761" s="196"/>
      <c r="J761" s="196"/>
      <c r="K761" s="196"/>
      <c r="L761" s="196"/>
      <c r="M761" s="196"/>
      <c r="N761" s="182"/>
    </row>
    <row r="762">
      <c r="C762" s="189"/>
      <c r="D762" s="189"/>
      <c r="E762" s="189"/>
      <c r="F762" s="189"/>
      <c r="G762" s="189"/>
      <c r="H762" s="189"/>
      <c r="I762" s="196"/>
      <c r="J762" s="196"/>
      <c r="K762" s="196"/>
      <c r="L762" s="196"/>
      <c r="M762" s="196"/>
      <c r="N762" s="182"/>
    </row>
    <row r="763">
      <c r="C763" s="189"/>
      <c r="D763" s="189"/>
      <c r="E763" s="189"/>
      <c r="F763" s="189"/>
      <c r="G763" s="189"/>
      <c r="H763" s="189"/>
      <c r="I763" s="196"/>
      <c r="J763" s="196"/>
      <c r="K763" s="196"/>
      <c r="L763" s="196"/>
      <c r="M763" s="196"/>
      <c r="N763" s="182"/>
    </row>
    <row r="764">
      <c r="C764" s="189"/>
      <c r="D764" s="189"/>
      <c r="E764" s="189"/>
      <c r="F764" s="189"/>
      <c r="G764" s="189"/>
      <c r="H764" s="189"/>
      <c r="I764" s="196"/>
      <c r="J764" s="196"/>
      <c r="K764" s="196"/>
      <c r="L764" s="196"/>
      <c r="M764" s="196"/>
      <c r="N764" s="182"/>
    </row>
    <row r="765">
      <c r="C765" s="189"/>
      <c r="D765" s="189"/>
      <c r="E765" s="189"/>
      <c r="F765" s="189"/>
      <c r="G765" s="189"/>
      <c r="H765" s="189"/>
      <c r="I765" s="196"/>
      <c r="J765" s="196"/>
      <c r="K765" s="196"/>
      <c r="L765" s="196"/>
      <c r="M765" s="196"/>
      <c r="N765" s="182"/>
    </row>
    <row r="766">
      <c r="C766" s="189"/>
      <c r="D766" s="189"/>
      <c r="E766" s="189"/>
      <c r="F766" s="189"/>
      <c r="G766" s="189"/>
      <c r="H766" s="189"/>
      <c r="I766" s="196"/>
      <c r="J766" s="196"/>
      <c r="K766" s="196"/>
      <c r="L766" s="196"/>
      <c r="M766" s="196"/>
      <c r="N766" s="182"/>
    </row>
    <row r="767">
      <c r="C767" s="189"/>
      <c r="D767" s="189"/>
      <c r="E767" s="189"/>
      <c r="F767" s="189"/>
      <c r="G767" s="189"/>
      <c r="H767" s="189"/>
      <c r="I767" s="196"/>
      <c r="J767" s="196"/>
      <c r="K767" s="196"/>
      <c r="L767" s="196"/>
      <c r="M767" s="196"/>
      <c r="N767" s="182"/>
    </row>
    <row r="768">
      <c r="C768" s="189"/>
      <c r="D768" s="189"/>
      <c r="E768" s="189"/>
      <c r="F768" s="189"/>
      <c r="G768" s="189"/>
      <c r="H768" s="189"/>
      <c r="I768" s="196"/>
      <c r="J768" s="196"/>
      <c r="K768" s="196"/>
      <c r="L768" s="196"/>
      <c r="M768" s="196"/>
      <c r="N768" s="182"/>
    </row>
    <row r="769">
      <c r="C769" s="189"/>
      <c r="D769" s="189"/>
      <c r="E769" s="189"/>
      <c r="F769" s="189"/>
      <c r="G769" s="189"/>
      <c r="H769" s="189"/>
      <c r="I769" s="196"/>
      <c r="J769" s="196"/>
      <c r="K769" s="196"/>
      <c r="L769" s="196"/>
      <c r="M769" s="196"/>
      <c r="N769" s="182"/>
    </row>
    <row r="770">
      <c r="C770" s="189"/>
      <c r="D770" s="189"/>
      <c r="E770" s="189"/>
      <c r="F770" s="189"/>
      <c r="G770" s="189"/>
      <c r="H770" s="189"/>
      <c r="I770" s="196"/>
      <c r="J770" s="196"/>
      <c r="K770" s="196"/>
      <c r="L770" s="196"/>
      <c r="M770" s="196"/>
      <c r="N770" s="182"/>
    </row>
    <row r="771">
      <c r="C771" s="189"/>
      <c r="D771" s="189"/>
      <c r="E771" s="189"/>
      <c r="F771" s="189"/>
      <c r="G771" s="189"/>
      <c r="H771" s="189"/>
      <c r="I771" s="196"/>
      <c r="J771" s="196"/>
      <c r="K771" s="196"/>
      <c r="L771" s="196"/>
      <c r="M771" s="196"/>
      <c r="N771" s="182"/>
    </row>
    <row r="772">
      <c r="C772" s="189"/>
      <c r="D772" s="189"/>
      <c r="E772" s="189"/>
      <c r="F772" s="189"/>
      <c r="G772" s="189"/>
      <c r="H772" s="189"/>
      <c r="I772" s="196"/>
      <c r="J772" s="196"/>
      <c r="K772" s="196"/>
      <c r="L772" s="196"/>
      <c r="M772" s="196"/>
      <c r="N772" s="182"/>
    </row>
    <row r="773">
      <c r="C773" s="189"/>
      <c r="D773" s="189"/>
      <c r="E773" s="189"/>
      <c r="F773" s="189"/>
      <c r="G773" s="189"/>
      <c r="H773" s="189"/>
      <c r="I773" s="196"/>
      <c r="J773" s="196"/>
      <c r="K773" s="196"/>
      <c r="L773" s="196"/>
      <c r="M773" s="196"/>
      <c r="N773" s="182"/>
    </row>
    <row r="774">
      <c r="C774" s="189"/>
      <c r="D774" s="189"/>
      <c r="E774" s="189"/>
      <c r="F774" s="189"/>
      <c r="G774" s="189"/>
      <c r="H774" s="189"/>
      <c r="I774" s="196"/>
      <c r="J774" s="196"/>
      <c r="K774" s="196"/>
      <c r="L774" s="196"/>
      <c r="M774" s="196"/>
      <c r="N774" s="182"/>
    </row>
    <row r="775">
      <c r="C775" s="189"/>
      <c r="D775" s="189"/>
      <c r="E775" s="189"/>
      <c r="F775" s="189"/>
      <c r="G775" s="189"/>
      <c r="H775" s="189"/>
      <c r="I775" s="196"/>
      <c r="J775" s="196"/>
      <c r="K775" s="196"/>
      <c r="L775" s="196"/>
      <c r="M775" s="196"/>
      <c r="N775" s="182"/>
    </row>
    <row r="776">
      <c r="C776" s="189"/>
      <c r="D776" s="189"/>
      <c r="E776" s="189"/>
      <c r="F776" s="189"/>
      <c r="G776" s="189"/>
      <c r="H776" s="189"/>
      <c r="I776" s="196"/>
      <c r="J776" s="196"/>
      <c r="K776" s="196"/>
      <c r="L776" s="196"/>
      <c r="M776" s="196"/>
      <c r="N776" s="182"/>
    </row>
    <row r="777">
      <c r="C777" s="189"/>
      <c r="D777" s="189"/>
      <c r="E777" s="189"/>
      <c r="F777" s="189"/>
      <c r="G777" s="189"/>
      <c r="H777" s="189"/>
      <c r="I777" s="196"/>
      <c r="J777" s="196"/>
      <c r="K777" s="196"/>
      <c r="L777" s="196"/>
      <c r="M777" s="196"/>
      <c r="N777" s="182"/>
    </row>
    <row r="778">
      <c r="C778" s="189"/>
      <c r="D778" s="189"/>
      <c r="E778" s="189"/>
      <c r="F778" s="189"/>
      <c r="G778" s="189"/>
      <c r="H778" s="189"/>
      <c r="I778" s="196"/>
      <c r="J778" s="196"/>
      <c r="K778" s="196"/>
      <c r="L778" s="196"/>
      <c r="M778" s="196"/>
      <c r="N778" s="182"/>
    </row>
    <row r="779">
      <c r="C779" s="189"/>
      <c r="D779" s="189"/>
      <c r="E779" s="189"/>
      <c r="F779" s="189"/>
      <c r="G779" s="189"/>
      <c r="H779" s="189"/>
      <c r="I779" s="196"/>
      <c r="J779" s="196"/>
      <c r="K779" s="196"/>
      <c r="L779" s="196"/>
      <c r="M779" s="196"/>
      <c r="N779" s="182"/>
    </row>
    <row r="780">
      <c r="C780" s="189"/>
      <c r="D780" s="189"/>
      <c r="E780" s="189"/>
      <c r="F780" s="189"/>
      <c r="G780" s="189"/>
      <c r="H780" s="189"/>
      <c r="I780" s="196"/>
      <c r="J780" s="196"/>
      <c r="K780" s="196"/>
      <c r="L780" s="196"/>
      <c r="M780" s="196"/>
      <c r="N780" s="182"/>
    </row>
    <row r="781">
      <c r="C781" s="189"/>
      <c r="D781" s="189"/>
      <c r="E781" s="189"/>
      <c r="F781" s="189"/>
      <c r="G781" s="189"/>
      <c r="H781" s="189"/>
      <c r="I781" s="196"/>
      <c r="J781" s="196"/>
      <c r="K781" s="196"/>
      <c r="L781" s="196"/>
      <c r="M781" s="196"/>
      <c r="N781" s="182"/>
    </row>
    <row r="782">
      <c r="C782" s="189"/>
      <c r="D782" s="189"/>
      <c r="E782" s="189"/>
      <c r="F782" s="189"/>
      <c r="G782" s="189"/>
      <c r="H782" s="189"/>
      <c r="I782" s="196"/>
      <c r="J782" s="196"/>
      <c r="K782" s="196"/>
      <c r="L782" s="196"/>
      <c r="M782" s="196"/>
      <c r="N782" s="182"/>
    </row>
    <row r="783">
      <c r="C783" s="189"/>
      <c r="D783" s="189"/>
      <c r="E783" s="189"/>
      <c r="F783" s="189"/>
      <c r="G783" s="189"/>
      <c r="H783" s="189"/>
      <c r="I783" s="196"/>
      <c r="J783" s="196"/>
      <c r="K783" s="196"/>
      <c r="L783" s="196"/>
      <c r="M783" s="196"/>
      <c r="N783" s="182"/>
    </row>
    <row r="784">
      <c r="C784" s="189"/>
      <c r="D784" s="189"/>
      <c r="E784" s="189"/>
      <c r="F784" s="189"/>
      <c r="G784" s="189"/>
      <c r="H784" s="189"/>
      <c r="I784" s="196"/>
      <c r="J784" s="196"/>
      <c r="K784" s="196"/>
      <c r="L784" s="196"/>
      <c r="M784" s="196"/>
      <c r="N784" s="182"/>
    </row>
    <row r="785">
      <c r="C785" s="189"/>
      <c r="D785" s="189"/>
      <c r="E785" s="189"/>
      <c r="F785" s="189"/>
      <c r="G785" s="189"/>
      <c r="H785" s="189"/>
      <c r="I785" s="196"/>
      <c r="J785" s="196"/>
      <c r="K785" s="196"/>
      <c r="L785" s="196"/>
      <c r="M785" s="196"/>
      <c r="N785" s="182"/>
    </row>
    <row r="786">
      <c r="C786" s="189"/>
      <c r="D786" s="189"/>
      <c r="E786" s="189"/>
      <c r="F786" s="189"/>
      <c r="G786" s="189"/>
      <c r="H786" s="189"/>
      <c r="I786" s="196"/>
      <c r="J786" s="196"/>
      <c r="K786" s="196"/>
      <c r="L786" s="196"/>
      <c r="M786" s="196"/>
      <c r="N786" s="182"/>
    </row>
    <row r="787">
      <c r="C787" s="189"/>
      <c r="D787" s="189"/>
      <c r="E787" s="189"/>
      <c r="F787" s="189"/>
      <c r="G787" s="189"/>
      <c r="H787" s="189"/>
      <c r="I787" s="196"/>
      <c r="J787" s="196"/>
      <c r="K787" s="196"/>
      <c r="L787" s="196"/>
      <c r="M787" s="196"/>
      <c r="N787" s="182"/>
    </row>
    <row r="788">
      <c r="C788" s="189"/>
      <c r="D788" s="189"/>
      <c r="E788" s="189"/>
      <c r="F788" s="189"/>
      <c r="G788" s="189"/>
      <c r="H788" s="189"/>
      <c r="I788" s="196"/>
      <c r="J788" s="196"/>
      <c r="K788" s="196"/>
      <c r="L788" s="196"/>
      <c r="M788" s="196"/>
      <c r="N788" s="182"/>
    </row>
    <row r="789">
      <c r="C789" s="189"/>
      <c r="D789" s="189"/>
      <c r="E789" s="189"/>
      <c r="F789" s="189"/>
      <c r="G789" s="189"/>
      <c r="H789" s="189"/>
      <c r="I789" s="196"/>
      <c r="J789" s="196"/>
      <c r="K789" s="196"/>
      <c r="L789" s="196"/>
      <c r="M789" s="196"/>
      <c r="N789" s="182"/>
    </row>
    <row r="790">
      <c r="C790" s="189"/>
      <c r="D790" s="189"/>
      <c r="E790" s="189"/>
      <c r="F790" s="189"/>
      <c r="G790" s="189"/>
      <c r="H790" s="189"/>
      <c r="I790" s="196"/>
      <c r="J790" s="196"/>
      <c r="K790" s="196"/>
      <c r="L790" s="196"/>
      <c r="M790" s="196"/>
      <c r="N790" s="182"/>
    </row>
    <row r="791">
      <c r="C791" s="189"/>
      <c r="D791" s="189"/>
      <c r="E791" s="189"/>
      <c r="F791" s="189"/>
      <c r="G791" s="189"/>
      <c r="H791" s="189"/>
      <c r="I791" s="196"/>
      <c r="J791" s="196"/>
      <c r="K791" s="196"/>
      <c r="L791" s="196"/>
      <c r="M791" s="196"/>
      <c r="N791" s="182"/>
    </row>
    <row r="792">
      <c r="C792" s="189"/>
      <c r="D792" s="189"/>
      <c r="E792" s="189"/>
      <c r="F792" s="189"/>
      <c r="G792" s="189"/>
      <c r="H792" s="189"/>
      <c r="I792" s="196"/>
      <c r="J792" s="196"/>
      <c r="K792" s="196"/>
      <c r="L792" s="196"/>
      <c r="M792" s="196"/>
      <c r="N792" s="182"/>
    </row>
    <row r="793">
      <c r="C793" s="189"/>
      <c r="D793" s="189"/>
      <c r="E793" s="189"/>
      <c r="F793" s="189"/>
      <c r="G793" s="189"/>
      <c r="H793" s="189"/>
      <c r="I793" s="196"/>
      <c r="J793" s="196"/>
      <c r="K793" s="196"/>
      <c r="L793" s="196"/>
      <c r="M793" s="196"/>
      <c r="N793" s="182"/>
    </row>
    <row r="794">
      <c r="C794" s="189"/>
      <c r="D794" s="189"/>
      <c r="E794" s="189"/>
      <c r="F794" s="189"/>
      <c r="G794" s="189"/>
      <c r="H794" s="189"/>
      <c r="I794" s="196"/>
      <c r="J794" s="196"/>
      <c r="K794" s="196"/>
      <c r="L794" s="196"/>
      <c r="M794" s="196"/>
      <c r="N794" s="182"/>
    </row>
    <row r="795">
      <c r="C795" s="189"/>
      <c r="D795" s="189"/>
      <c r="E795" s="189"/>
      <c r="F795" s="189"/>
      <c r="G795" s="189"/>
      <c r="H795" s="189"/>
      <c r="I795" s="196"/>
      <c r="J795" s="196"/>
      <c r="K795" s="196"/>
      <c r="L795" s="196"/>
      <c r="M795" s="196"/>
      <c r="N795" s="182"/>
    </row>
    <row r="796">
      <c r="C796" s="189"/>
      <c r="D796" s="189"/>
      <c r="E796" s="189"/>
      <c r="F796" s="189"/>
      <c r="G796" s="189"/>
      <c r="H796" s="189"/>
      <c r="I796" s="196"/>
      <c r="J796" s="196"/>
      <c r="K796" s="196"/>
      <c r="L796" s="196"/>
      <c r="M796" s="196"/>
      <c r="N796" s="182"/>
    </row>
    <row r="797">
      <c r="C797" s="189"/>
      <c r="D797" s="189"/>
      <c r="E797" s="189"/>
      <c r="F797" s="189"/>
      <c r="G797" s="189"/>
      <c r="H797" s="189"/>
      <c r="I797" s="196"/>
      <c r="J797" s="196"/>
      <c r="K797" s="196"/>
      <c r="L797" s="196"/>
      <c r="M797" s="196"/>
      <c r="N797" s="182"/>
    </row>
    <row r="798">
      <c r="C798" s="189"/>
      <c r="D798" s="189"/>
      <c r="E798" s="189"/>
      <c r="F798" s="189"/>
      <c r="G798" s="189"/>
      <c r="H798" s="189"/>
      <c r="I798" s="196"/>
      <c r="J798" s="196"/>
      <c r="K798" s="196"/>
      <c r="L798" s="196"/>
      <c r="M798" s="196"/>
      <c r="N798" s="182"/>
    </row>
    <row r="799">
      <c r="C799" s="189"/>
      <c r="D799" s="189"/>
      <c r="E799" s="189"/>
      <c r="F799" s="189"/>
      <c r="G799" s="189"/>
      <c r="H799" s="189"/>
      <c r="I799" s="196"/>
      <c r="J799" s="196"/>
      <c r="K799" s="196"/>
      <c r="L799" s="196"/>
      <c r="M799" s="196"/>
      <c r="N799" s="182"/>
    </row>
    <row r="800">
      <c r="C800" s="189"/>
      <c r="D800" s="189"/>
      <c r="E800" s="189"/>
      <c r="F800" s="189"/>
      <c r="G800" s="189"/>
      <c r="H800" s="189"/>
      <c r="I800" s="196"/>
      <c r="J800" s="196"/>
      <c r="K800" s="196"/>
      <c r="L800" s="196"/>
      <c r="M800" s="196"/>
      <c r="N800" s="182"/>
    </row>
    <row r="801">
      <c r="C801" s="189"/>
      <c r="D801" s="189"/>
      <c r="E801" s="189"/>
      <c r="F801" s="189"/>
      <c r="G801" s="189"/>
      <c r="H801" s="189"/>
      <c r="I801" s="196"/>
      <c r="J801" s="196"/>
      <c r="K801" s="196"/>
      <c r="L801" s="196"/>
      <c r="M801" s="196"/>
      <c r="N801" s="182"/>
    </row>
    <row r="802">
      <c r="C802" s="189"/>
      <c r="D802" s="189"/>
      <c r="E802" s="189"/>
      <c r="F802" s="189"/>
      <c r="G802" s="189"/>
      <c r="H802" s="189"/>
      <c r="I802" s="196"/>
      <c r="J802" s="196"/>
      <c r="K802" s="196"/>
      <c r="L802" s="196"/>
      <c r="M802" s="196"/>
      <c r="N802" s="182"/>
    </row>
    <row r="803">
      <c r="C803" s="189"/>
      <c r="D803" s="189"/>
      <c r="E803" s="189"/>
      <c r="F803" s="189"/>
      <c r="G803" s="189"/>
      <c r="H803" s="189"/>
      <c r="I803" s="196"/>
      <c r="J803" s="196"/>
      <c r="K803" s="196"/>
      <c r="L803" s="196"/>
      <c r="M803" s="196"/>
      <c r="N803" s="182"/>
    </row>
    <row r="804">
      <c r="C804" s="189"/>
      <c r="D804" s="189"/>
      <c r="E804" s="189"/>
      <c r="F804" s="189"/>
      <c r="G804" s="189"/>
      <c r="H804" s="189"/>
      <c r="I804" s="196"/>
      <c r="J804" s="196"/>
      <c r="K804" s="196"/>
      <c r="L804" s="196"/>
      <c r="M804" s="196"/>
      <c r="N804" s="182"/>
    </row>
    <row r="805">
      <c r="C805" s="189"/>
      <c r="D805" s="189"/>
      <c r="E805" s="189"/>
      <c r="F805" s="189"/>
      <c r="G805" s="189"/>
      <c r="H805" s="189"/>
      <c r="I805" s="196"/>
      <c r="J805" s="196"/>
      <c r="K805" s="196"/>
      <c r="L805" s="196"/>
      <c r="M805" s="196"/>
      <c r="N805" s="182"/>
    </row>
    <row r="806">
      <c r="C806" s="189"/>
      <c r="D806" s="189"/>
      <c r="E806" s="189"/>
      <c r="F806" s="189"/>
      <c r="G806" s="189"/>
      <c r="H806" s="189"/>
      <c r="I806" s="196"/>
      <c r="J806" s="196"/>
      <c r="K806" s="196"/>
      <c r="L806" s="196"/>
      <c r="M806" s="196"/>
      <c r="N806" s="182"/>
    </row>
    <row r="807">
      <c r="C807" s="189"/>
      <c r="D807" s="189"/>
      <c r="E807" s="189"/>
      <c r="F807" s="189"/>
      <c r="G807" s="189"/>
      <c r="H807" s="189"/>
      <c r="I807" s="196"/>
      <c r="J807" s="196"/>
      <c r="K807" s="196"/>
      <c r="L807" s="196"/>
      <c r="M807" s="196"/>
      <c r="N807" s="182"/>
    </row>
    <row r="808">
      <c r="C808" s="189"/>
      <c r="D808" s="189"/>
      <c r="E808" s="189"/>
      <c r="F808" s="189"/>
      <c r="G808" s="189"/>
      <c r="H808" s="189"/>
      <c r="I808" s="196"/>
      <c r="J808" s="196"/>
      <c r="K808" s="196"/>
      <c r="L808" s="196"/>
      <c r="M808" s="196"/>
      <c r="N808" s="182"/>
    </row>
    <row r="809">
      <c r="C809" s="189"/>
      <c r="D809" s="189"/>
      <c r="E809" s="189"/>
      <c r="F809" s="189"/>
      <c r="G809" s="189"/>
      <c r="H809" s="189"/>
      <c r="I809" s="196"/>
      <c r="J809" s="196"/>
      <c r="K809" s="196"/>
      <c r="L809" s="196"/>
      <c r="M809" s="196"/>
      <c r="N809" s="182"/>
    </row>
    <row r="810">
      <c r="C810" s="189"/>
      <c r="D810" s="189"/>
      <c r="E810" s="189"/>
      <c r="F810" s="189"/>
      <c r="G810" s="189"/>
      <c r="H810" s="189"/>
      <c r="I810" s="196"/>
      <c r="J810" s="196"/>
      <c r="K810" s="196"/>
      <c r="L810" s="196"/>
      <c r="M810" s="196"/>
      <c r="N810" s="182"/>
    </row>
    <row r="811">
      <c r="C811" s="189"/>
      <c r="D811" s="189"/>
      <c r="E811" s="189"/>
      <c r="F811" s="189"/>
      <c r="G811" s="189"/>
      <c r="H811" s="189"/>
      <c r="I811" s="196"/>
      <c r="J811" s="196"/>
      <c r="K811" s="196"/>
      <c r="L811" s="196"/>
      <c r="M811" s="196"/>
      <c r="N811" s="182"/>
    </row>
    <row r="812">
      <c r="C812" s="189"/>
      <c r="D812" s="189"/>
      <c r="E812" s="189"/>
      <c r="F812" s="189"/>
      <c r="G812" s="189"/>
      <c r="H812" s="189"/>
      <c r="I812" s="196"/>
      <c r="J812" s="196"/>
      <c r="K812" s="196"/>
      <c r="L812" s="196"/>
      <c r="M812" s="196"/>
      <c r="N812" s="182"/>
    </row>
    <row r="813">
      <c r="C813" s="189"/>
      <c r="D813" s="189"/>
      <c r="E813" s="189"/>
      <c r="F813" s="189"/>
      <c r="G813" s="189"/>
      <c r="H813" s="189"/>
      <c r="I813" s="196"/>
      <c r="J813" s="196"/>
      <c r="K813" s="196"/>
      <c r="L813" s="196"/>
      <c r="M813" s="196"/>
      <c r="N813" s="182"/>
    </row>
    <row r="814">
      <c r="C814" s="189"/>
      <c r="D814" s="189"/>
      <c r="E814" s="189"/>
      <c r="F814" s="189"/>
      <c r="G814" s="189"/>
      <c r="H814" s="189"/>
      <c r="I814" s="196"/>
      <c r="J814" s="196"/>
      <c r="K814" s="196"/>
      <c r="L814" s="196"/>
      <c r="M814" s="196"/>
      <c r="N814" s="182"/>
    </row>
    <row r="815">
      <c r="C815" s="189"/>
      <c r="D815" s="189"/>
      <c r="E815" s="189"/>
      <c r="F815" s="189"/>
      <c r="G815" s="189"/>
      <c r="H815" s="189"/>
      <c r="I815" s="196"/>
      <c r="J815" s="196"/>
      <c r="K815" s="196"/>
      <c r="L815" s="196"/>
      <c r="M815" s="196"/>
      <c r="N815" s="182"/>
    </row>
    <row r="816">
      <c r="C816" s="189"/>
      <c r="D816" s="189"/>
      <c r="E816" s="189"/>
      <c r="F816" s="189"/>
      <c r="G816" s="189"/>
      <c r="H816" s="189"/>
      <c r="I816" s="196"/>
      <c r="J816" s="196"/>
      <c r="K816" s="196"/>
      <c r="L816" s="196"/>
      <c r="M816" s="196"/>
      <c r="N816" s="182"/>
    </row>
    <row r="817">
      <c r="C817" s="189"/>
      <c r="D817" s="189"/>
      <c r="E817" s="189"/>
      <c r="F817" s="189"/>
      <c r="G817" s="189"/>
      <c r="H817" s="189"/>
      <c r="I817" s="196"/>
      <c r="J817" s="196"/>
      <c r="K817" s="196"/>
      <c r="L817" s="196"/>
      <c r="M817" s="196"/>
      <c r="N817" s="182"/>
    </row>
    <row r="818">
      <c r="C818" s="189"/>
      <c r="D818" s="189"/>
      <c r="E818" s="189"/>
      <c r="F818" s="189"/>
      <c r="G818" s="189"/>
      <c r="H818" s="189"/>
      <c r="I818" s="196"/>
      <c r="J818" s="196"/>
      <c r="K818" s="196"/>
      <c r="L818" s="196"/>
      <c r="M818" s="196"/>
      <c r="N818" s="182"/>
    </row>
    <row r="819">
      <c r="C819" s="189"/>
      <c r="D819" s="189"/>
      <c r="E819" s="189"/>
      <c r="F819" s="189"/>
      <c r="G819" s="189"/>
      <c r="H819" s="189"/>
      <c r="I819" s="196"/>
      <c r="J819" s="196"/>
      <c r="K819" s="196"/>
      <c r="L819" s="196"/>
      <c r="M819" s="196"/>
      <c r="N819" s="182"/>
    </row>
    <row r="820">
      <c r="C820" s="189"/>
      <c r="D820" s="189"/>
      <c r="E820" s="189"/>
      <c r="F820" s="189"/>
      <c r="G820" s="189"/>
      <c r="H820" s="189"/>
      <c r="I820" s="196"/>
      <c r="J820" s="196"/>
      <c r="K820" s="196"/>
      <c r="L820" s="196"/>
      <c r="M820" s="196"/>
      <c r="N820" s="182"/>
    </row>
    <row r="821">
      <c r="C821" s="189"/>
      <c r="D821" s="189"/>
      <c r="E821" s="189"/>
      <c r="F821" s="189"/>
      <c r="G821" s="189"/>
      <c r="H821" s="189"/>
      <c r="I821" s="196"/>
      <c r="J821" s="196"/>
      <c r="K821" s="196"/>
      <c r="L821" s="196"/>
      <c r="M821" s="196"/>
      <c r="N821" s="182"/>
    </row>
    <row r="822">
      <c r="C822" s="189"/>
      <c r="D822" s="189"/>
      <c r="E822" s="189"/>
      <c r="F822" s="189"/>
      <c r="G822" s="189"/>
      <c r="H822" s="189"/>
      <c r="I822" s="196"/>
      <c r="J822" s="196"/>
      <c r="K822" s="196"/>
      <c r="L822" s="196"/>
      <c r="M822" s="196"/>
      <c r="N822" s="182"/>
    </row>
    <row r="823">
      <c r="C823" s="189"/>
      <c r="D823" s="189"/>
      <c r="E823" s="189"/>
      <c r="F823" s="189"/>
      <c r="G823" s="189"/>
      <c r="H823" s="189"/>
      <c r="I823" s="196"/>
      <c r="J823" s="196"/>
      <c r="K823" s="196"/>
      <c r="L823" s="196"/>
      <c r="M823" s="196"/>
      <c r="N823" s="182"/>
    </row>
    <row r="824">
      <c r="C824" s="189"/>
      <c r="D824" s="189"/>
      <c r="E824" s="189"/>
      <c r="F824" s="189"/>
      <c r="G824" s="189"/>
      <c r="H824" s="189"/>
      <c r="I824" s="196"/>
      <c r="J824" s="196"/>
      <c r="K824" s="196"/>
      <c r="L824" s="196"/>
      <c r="M824" s="196"/>
      <c r="N824" s="182"/>
    </row>
    <row r="825">
      <c r="C825" s="189"/>
      <c r="D825" s="189"/>
      <c r="E825" s="189"/>
      <c r="F825" s="189"/>
      <c r="G825" s="189"/>
      <c r="H825" s="189"/>
      <c r="I825" s="196"/>
      <c r="J825" s="196"/>
      <c r="K825" s="196"/>
      <c r="L825" s="196"/>
      <c r="M825" s="196"/>
      <c r="N825" s="182"/>
    </row>
    <row r="826">
      <c r="C826" s="189"/>
      <c r="D826" s="189"/>
      <c r="E826" s="189"/>
      <c r="F826" s="189"/>
      <c r="G826" s="189"/>
      <c r="H826" s="189"/>
      <c r="I826" s="196"/>
      <c r="J826" s="196"/>
      <c r="K826" s="196"/>
      <c r="L826" s="196"/>
      <c r="M826" s="196"/>
      <c r="N826" s="182"/>
    </row>
    <row r="827">
      <c r="C827" s="189"/>
      <c r="D827" s="189"/>
      <c r="E827" s="189"/>
      <c r="F827" s="189"/>
      <c r="G827" s="189"/>
      <c r="H827" s="189"/>
      <c r="I827" s="196"/>
      <c r="J827" s="196"/>
      <c r="K827" s="196"/>
      <c r="L827" s="196"/>
      <c r="M827" s="196"/>
      <c r="N827" s="182"/>
    </row>
    <row r="828">
      <c r="C828" s="189"/>
      <c r="D828" s="189"/>
      <c r="E828" s="189"/>
      <c r="F828" s="189"/>
      <c r="G828" s="189"/>
      <c r="H828" s="189"/>
      <c r="I828" s="196"/>
      <c r="J828" s="196"/>
      <c r="K828" s="196"/>
      <c r="L828" s="196"/>
      <c r="M828" s="196"/>
      <c r="N828" s="182"/>
    </row>
    <row r="829">
      <c r="C829" s="189"/>
      <c r="D829" s="189"/>
      <c r="E829" s="189"/>
      <c r="F829" s="189"/>
      <c r="G829" s="189"/>
      <c r="H829" s="189"/>
      <c r="I829" s="196"/>
      <c r="J829" s="196"/>
      <c r="K829" s="196"/>
      <c r="L829" s="196"/>
      <c r="M829" s="196"/>
      <c r="N829" s="182"/>
    </row>
    <row r="830">
      <c r="C830" s="189"/>
      <c r="D830" s="189"/>
      <c r="E830" s="189"/>
      <c r="F830" s="189"/>
      <c r="G830" s="189"/>
      <c r="H830" s="189"/>
      <c r="I830" s="196"/>
      <c r="J830" s="196"/>
      <c r="K830" s="196"/>
      <c r="L830" s="196"/>
      <c r="M830" s="196"/>
      <c r="N830" s="182"/>
    </row>
    <row r="831">
      <c r="C831" s="189"/>
      <c r="D831" s="189"/>
      <c r="E831" s="189"/>
      <c r="F831" s="189"/>
      <c r="G831" s="189"/>
      <c r="H831" s="189"/>
      <c r="I831" s="196"/>
      <c r="J831" s="196"/>
      <c r="K831" s="196"/>
      <c r="L831" s="196"/>
      <c r="M831" s="196"/>
      <c r="N831" s="182"/>
    </row>
    <row r="832">
      <c r="C832" s="189"/>
      <c r="D832" s="189"/>
      <c r="E832" s="189"/>
      <c r="F832" s="189"/>
      <c r="G832" s="189"/>
      <c r="H832" s="189"/>
      <c r="I832" s="196"/>
      <c r="J832" s="196"/>
      <c r="K832" s="196"/>
      <c r="L832" s="196"/>
      <c r="M832" s="196"/>
      <c r="N832" s="182"/>
    </row>
    <row r="833">
      <c r="C833" s="189"/>
      <c r="D833" s="189"/>
      <c r="E833" s="189"/>
      <c r="F833" s="189"/>
      <c r="G833" s="189"/>
      <c r="H833" s="189"/>
      <c r="I833" s="196"/>
      <c r="J833" s="196"/>
      <c r="K833" s="196"/>
      <c r="L833" s="196"/>
      <c r="M833" s="196"/>
      <c r="N833" s="182"/>
    </row>
    <row r="834">
      <c r="C834" s="189"/>
      <c r="D834" s="189"/>
      <c r="E834" s="189"/>
      <c r="F834" s="189"/>
      <c r="G834" s="189"/>
      <c r="H834" s="189"/>
      <c r="I834" s="196"/>
      <c r="J834" s="196"/>
      <c r="K834" s="196"/>
      <c r="L834" s="196"/>
      <c r="M834" s="196"/>
      <c r="N834" s="182"/>
    </row>
    <row r="835">
      <c r="C835" s="189"/>
      <c r="D835" s="189"/>
      <c r="E835" s="189"/>
      <c r="F835" s="189"/>
      <c r="G835" s="189"/>
      <c r="H835" s="189"/>
      <c r="I835" s="196"/>
      <c r="J835" s="196"/>
      <c r="K835" s="196"/>
      <c r="L835" s="196"/>
      <c r="M835" s="196"/>
      <c r="N835" s="182"/>
    </row>
    <row r="836">
      <c r="C836" s="189"/>
      <c r="D836" s="189"/>
      <c r="E836" s="189"/>
      <c r="F836" s="189"/>
      <c r="G836" s="189"/>
      <c r="H836" s="189"/>
      <c r="I836" s="196"/>
      <c r="J836" s="196"/>
      <c r="K836" s="196"/>
      <c r="L836" s="196"/>
      <c r="M836" s="196"/>
      <c r="N836" s="182"/>
    </row>
    <row r="837">
      <c r="C837" s="189"/>
      <c r="D837" s="189"/>
      <c r="E837" s="189"/>
      <c r="F837" s="189"/>
      <c r="G837" s="189"/>
      <c r="H837" s="189"/>
      <c r="I837" s="196"/>
      <c r="J837" s="196"/>
      <c r="K837" s="196"/>
      <c r="L837" s="196"/>
      <c r="M837" s="196"/>
      <c r="N837" s="182"/>
    </row>
    <row r="838">
      <c r="C838" s="189"/>
      <c r="D838" s="189"/>
      <c r="E838" s="189"/>
      <c r="F838" s="189"/>
      <c r="G838" s="189"/>
      <c r="H838" s="189"/>
      <c r="I838" s="196"/>
      <c r="J838" s="196"/>
      <c r="K838" s="196"/>
      <c r="L838" s="196"/>
      <c r="M838" s="196"/>
      <c r="N838" s="182"/>
    </row>
    <row r="839">
      <c r="C839" s="189"/>
      <c r="D839" s="189"/>
      <c r="E839" s="189"/>
      <c r="F839" s="189"/>
      <c r="G839" s="189"/>
      <c r="H839" s="189"/>
      <c r="I839" s="196"/>
      <c r="J839" s="196"/>
      <c r="K839" s="196"/>
      <c r="L839" s="196"/>
      <c r="M839" s="196"/>
      <c r="N839" s="182"/>
    </row>
    <row r="840">
      <c r="C840" s="189"/>
      <c r="D840" s="189"/>
      <c r="E840" s="189"/>
      <c r="F840" s="189"/>
      <c r="G840" s="189"/>
      <c r="H840" s="189"/>
      <c r="I840" s="196"/>
      <c r="J840" s="196"/>
      <c r="K840" s="196"/>
      <c r="L840" s="196"/>
      <c r="M840" s="196"/>
      <c r="N840" s="182"/>
    </row>
    <row r="841">
      <c r="C841" s="189"/>
      <c r="D841" s="189"/>
      <c r="E841" s="189"/>
      <c r="F841" s="189"/>
      <c r="G841" s="189"/>
      <c r="H841" s="189"/>
      <c r="I841" s="196"/>
      <c r="J841" s="196"/>
      <c r="K841" s="196"/>
      <c r="L841" s="196"/>
      <c r="M841" s="196"/>
      <c r="N841" s="182"/>
    </row>
    <row r="842">
      <c r="C842" s="189"/>
      <c r="D842" s="189"/>
      <c r="E842" s="189"/>
      <c r="F842" s="189"/>
      <c r="G842" s="189"/>
      <c r="H842" s="189"/>
      <c r="I842" s="196"/>
      <c r="J842" s="196"/>
      <c r="K842" s="196"/>
      <c r="L842" s="196"/>
      <c r="M842" s="196"/>
      <c r="N842" s="182"/>
    </row>
    <row r="843">
      <c r="C843" s="189"/>
      <c r="D843" s="189"/>
      <c r="E843" s="189"/>
      <c r="F843" s="189"/>
      <c r="G843" s="189"/>
      <c r="H843" s="189"/>
      <c r="I843" s="196"/>
      <c r="J843" s="196"/>
      <c r="K843" s="196"/>
      <c r="L843" s="196"/>
      <c r="M843" s="196"/>
      <c r="N843" s="182"/>
    </row>
    <row r="844">
      <c r="C844" s="189"/>
      <c r="D844" s="189"/>
      <c r="E844" s="189"/>
      <c r="F844" s="189"/>
      <c r="G844" s="189"/>
      <c r="H844" s="189"/>
      <c r="I844" s="196"/>
      <c r="J844" s="196"/>
      <c r="K844" s="196"/>
      <c r="L844" s="196"/>
      <c r="M844" s="196"/>
      <c r="N844" s="182"/>
    </row>
    <row r="845">
      <c r="C845" s="189"/>
      <c r="D845" s="189"/>
      <c r="E845" s="189"/>
      <c r="F845" s="189"/>
      <c r="G845" s="189"/>
      <c r="H845" s="189"/>
      <c r="I845" s="196"/>
      <c r="J845" s="196"/>
      <c r="K845" s="196"/>
      <c r="L845" s="196"/>
      <c r="M845" s="196"/>
      <c r="N845" s="182"/>
    </row>
    <row r="846">
      <c r="C846" s="189"/>
      <c r="D846" s="189"/>
      <c r="E846" s="189"/>
      <c r="F846" s="189"/>
      <c r="G846" s="189"/>
      <c r="H846" s="189"/>
      <c r="I846" s="196"/>
      <c r="J846" s="196"/>
      <c r="K846" s="196"/>
      <c r="L846" s="196"/>
      <c r="M846" s="196"/>
      <c r="N846" s="182"/>
    </row>
    <row r="847">
      <c r="C847" s="189"/>
      <c r="D847" s="189"/>
      <c r="E847" s="189"/>
      <c r="F847" s="189"/>
      <c r="G847" s="189"/>
      <c r="H847" s="189"/>
      <c r="I847" s="196"/>
      <c r="J847" s="196"/>
      <c r="K847" s="196"/>
      <c r="L847" s="196"/>
      <c r="M847" s="196"/>
      <c r="N847" s="182"/>
    </row>
    <row r="848">
      <c r="C848" s="189"/>
      <c r="D848" s="189"/>
      <c r="E848" s="189"/>
      <c r="F848" s="189"/>
      <c r="G848" s="189"/>
      <c r="H848" s="189"/>
      <c r="I848" s="196"/>
      <c r="J848" s="196"/>
      <c r="K848" s="196"/>
      <c r="L848" s="196"/>
      <c r="M848" s="196"/>
      <c r="N848" s="182"/>
    </row>
    <row r="849">
      <c r="C849" s="189"/>
      <c r="D849" s="189"/>
      <c r="E849" s="189"/>
      <c r="F849" s="189"/>
      <c r="G849" s="189"/>
      <c r="H849" s="189"/>
      <c r="I849" s="196"/>
      <c r="J849" s="196"/>
      <c r="K849" s="196"/>
      <c r="L849" s="196"/>
      <c r="M849" s="196"/>
      <c r="N849" s="182"/>
    </row>
    <row r="850">
      <c r="C850" s="189"/>
      <c r="D850" s="189"/>
      <c r="E850" s="189"/>
      <c r="F850" s="189"/>
      <c r="G850" s="189"/>
      <c r="H850" s="189"/>
      <c r="I850" s="196"/>
      <c r="J850" s="196"/>
      <c r="K850" s="196"/>
      <c r="L850" s="196"/>
      <c r="M850" s="196"/>
      <c r="N850" s="182"/>
    </row>
    <row r="851">
      <c r="C851" s="189"/>
      <c r="D851" s="189"/>
      <c r="E851" s="189"/>
      <c r="F851" s="189"/>
      <c r="G851" s="189"/>
      <c r="H851" s="189"/>
      <c r="I851" s="196"/>
      <c r="J851" s="196"/>
      <c r="K851" s="196"/>
      <c r="L851" s="196"/>
      <c r="M851" s="196"/>
      <c r="N851" s="182"/>
    </row>
    <row r="852">
      <c r="C852" s="189"/>
      <c r="D852" s="189"/>
      <c r="E852" s="189"/>
      <c r="F852" s="189"/>
      <c r="G852" s="189"/>
      <c r="H852" s="189"/>
      <c r="I852" s="196"/>
      <c r="J852" s="196"/>
      <c r="K852" s="196"/>
      <c r="L852" s="196"/>
      <c r="M852" s="196"/>
      <c r="N852" s="182"/>
    </row>
    <row r="853">
      <c r="C853" s="189"/>
      <c r="D853" s="189"/>
      <c r="E853" s="189"/>
      <c r="F853" s="189"/>
      <c r="G853" s="189"/>
      <c r="H853" s="189"/>
      <c r="I853" s="196"/>
      <c r="J853" s="196"/>
      <c r="K853" s="196"/>
      <c r="L853" s="196"/>
      <c r="M853" s="196"/>
      <c r="N853" s="182"/>
    </row>
    <row r="854">
      <c r="C854" s="189"/>
      <c r="D854" s="189"/>
      <c r="E854" s="189"/>
      <c r="F854" s="189"/>
      <c r="G854" s="189"/>
      <c r="H854" s="189"/>
      <c r="I854" s="196"/>
      <c r="J854" s="196"/>
      <c r="K854" s="196"/>
      <c r="L854" s="196"/>
      <c r="M854" s="196"/>
      <c r="N854" s="182"/>
    </row>
    <row r="855">
      <c r="C855" s="189"/>
      <c r="D855" s="189"/>
      <c r="E855" s="189"/>
      <c r="F855" s="189"/>
      <c r="G855" s="189"/>
      <c r="H855" s="189"/>
      <c r="I855" s="196"/>
      <c r="J855" s="196"/>
      <c r="K855" s="196"/>
      <c r="L855" s="196"/>
      <c r="M855" s="196"/>
      <c r="N855" s="182"/>
    </row>
    <row r="856">
      <c r="C856" s="189"/>
      <c r="D856" s="189"/>
      <c r="E856" s="189"/>
      <c r="F856" s="189"/>
      <c r="G856" s="189"/>
      <c r="H856" s="189"/>
      <c r="I856" s="196"/>
      <c r="J856" s="196"/>
      <c r="K856" s="196"/>
      <c r="L856" s="196"/>
      <c r="M856" s="196"/>
      <c r="N856" s="182"/>
    </row>
    <row r="857">
      <c r="C857" s="189"/>
      <c r="D857" s="189"/>
      <c r="E857" s="189"/>
      <c r="F857" s="189"/>
      <c r="G857" s="189"/>
      <c r="H857" s="189"/>
      <c r="I857" s="196"/>
      <c r="J857" s="196"/>
      <c r="K857" s="196"/>
      <c r="L857" s="196"/>
      <c r="M857" s="196"/>
      <c r="N857" s="182"/>
    </row>
    <row r="858">
      <c r="C858" s="189"/>
      <c r="D858" s="189"/>
      <c r="E858" s="189"/>
      <c r="F858" s="189"/>
      <c r="G858" s="189"/>
      <c r="H858" s="189"/>
      <c r="I858" s="196"/>
      <c r="J858" s="196"/>
      <c r="K858" s="196"/>
      <c r="L858" s="196"/>
      <c r="M858" s="196"/>
      <c r="N858" s="182"/>
    </row>
    <row r="859">
      <c r="C859" s="189"/>
      <c r="D859" s="189"/>
      <c r="E859" s="189"/>
      <c r="F859" s="189"/>
      <c r="G859" s="189"/>
      <c r="H859" s="189"/>
      <c r="I859" s="196"/>
      <c r="J859" s="196"/>
      <c r="K859" s="196"/>
      <c r="L859" s="196"/>
      <c r="M859" s="196"/>
      <c r="N859" s="182"/>
    </row>
    <row r="860">
      <c r="C860" s="189"/>
      <c r="D860" s="189"/>
      <c r="E860" s="189"/>
      <c r="F860" s="189"/>
      <c r="G860" s="189"/>
      <c r="H860" s="189"/>
      <c r="I860" s="196"/>
      <c r="J860" s="196"/>
      <c r="K860" s="196"/>
      <c r="L860" s="196"/>
      <c r="M860" s="196"/>
      <c r="N860" s="182"/>
    </row>
    <row r="861">
      <c r="C861" s="189"/>
      <c r="D861" s="189"/>
      <c r="E861" s="189"/>
      <c r="F861" s="189"/>
      <c r="G861" s="189"/>
      <c r="H861" s="189"/>
      <c r="I861" s="196"/>
      <c r="J861" s="196"/>
      <c r="K861" s="196"/>
      <c r="L861" s="196"/>
      <c r="M861" s="196"/>
      <c r="N861" s="182"/>
    </row>
    <row r="862">
      <c r="C862" s="189"/>
      <c r="D862" s="189"/>
      <c r="E862" s="189"/>
      <c r="F862" s="189"/>
      <c r="G862" s="189"/>
      <c r="H862" s="189"/>
      <c r="I862" s="196"/>
      <c r="J862" s="196"/>
      <c r="K862" s="196"/>
      <c r="L862" s="196"/>
      <c r="M862" s="196"/>
      <c r="N862" s="182"/>
    </row>
    <row r="863">
      <c r="C863" s="189"/>
      <c r="D863" s="189"/>
      <c r="E863" s="189"/>
      <c r="F863" s="189"/>
      <c r="G863" s="189"/>
      <c r="H863" s="189"/>
      <c r="I863" s="196"/>
      <c r="J863" s="196"/>
      <c r="K863" s="196"/>
      <c r="L863" s="196"/>
      <c r="M863" s="196"/>
      <c r="N863" s="182"/>
    </row>
    <row r="864">
      <c r="C864" s="189"/>
      <c r="D864" s="189"/>
      <c r="E864" s="189"/>
      <c r="F864" s="189"/>
      <c r="G864" s="189"/>
      <c r="H864" s="189"/>
      <c r="I864" s="196"/>
      <c r="J864" s="196"/>
      <c r="K864" s="196"/>
      <c r="L864" s="196"/>
      <c r="M864" s="196"/>
      <c r="N864" s="182"/>
    </row>
    <row r="865">
      <c r="C865" s="189"/>
      <c r="D865" s="189"/>
      <c r="E865" s="189"/>
      <c r="F865" s="189"/>
      <c r="G865" s="189"/>
      <c r="H865" s="189"/>
      <c r="I865" s="196"/>
      <c r="J865" s="196"/>
      <c r="K865" s="196"/>
      <c r="L865" s="196"/>
      <c r="M865" s="196"/>
      <c r="N865" s="182"/>
    </row>
    <row r="866">
      <c r="C866" s="189"/>
      <c r="D866" s="189"/>
      <c r="E866" s="189"/>
      <c r="F866" s="189"/>
      <c r="G866" s="189"/>
      <c r="H866" s="189"/>
      <c r="I866" s="196"/>
      <c r="J866" s="196"/>
      <c r="K866" s="196"/>
      <c r="L866" s="196"/>
      <c r="M866" s="196"/>
      <c r="N866" s="182"/>
    </row>
    <row r="867">
      <c r="C867" s="189"/>
      <c r="D867" s="189"/>
      <c r="E867" s="189"/>
      <c r="F867" s="189"/>
      <c r="G867" s="189"/>
      <c r="H867" s="189"/>
      <c r="I867" s="196"/>
      <c r="J867" s="196"/>
      <c r="K867" s="196"/>
      <c r="L867" s="196"/>
      <c r="M867" s="196"/>
      <c r="N867" s="182"/>
    </row>
    <row r="868">
      <c r="C868" s="189"/>
      <c r="D868" s="189"/>
      <c r="E868" s="189"/>
      <c r="F868" s="189"/>
      <c r="G868" s="189"/>
      <c r="H868" s="189"/>
      <c r="I868" s="196"/>
      <c r="J868" s="196"/>
      <c r="K868" s="196"/>
      <c r="L868" s="196"/>
      <c r="M868" s="196"/>
      <c r="N868" s="182"/>
    </row>
    <row r="869">
      <c r="C869" s="189"/>
      <c r="D869" s="189"/>
      <c r="E869" s="189"/>
      <c r="F869" s="189"/>
      <c r="G869" s="189"/>
      <c r="H869" s="189"/>
      <c r="I869" s="196"/>
      <c r="J869" s="196"/>
      <c r="K869" s="196"/>
      <c r="L869" s="196"/>
      <c r="M869" s="196"/>
      <c r="N869" s="182"/>
    </row>
    <row r="870">
      <c r="C870" s="189"/>
      <c r="D870" s="189"/>
      <c r="E870" s="189"/>
      <c r="F870" s="189"/>
      <c r="G870" s="189"/>
      <c r="H870" s="189"/>
      <c r="I870" s="196"/>
      <c r="J870" s="196"/>
      <c r="K870" s="196"/>
      <c r="L870" s="196"/>
      <c r="M870" s="196"/>
      <c r="N870" s="182"/>
    </row>
    <row r="871">
      <c r="C871" s="189"/>
      <c r="D871" s="189"/>
      <c r="E871" s="189"/>
      <c r="F871" s="189"/>
      <c r="G871" s="189"/>
      <c r="H871" s="189"/>
      <c r="I871" s="196"/>
      <c r="J871" s="196"/>
      <c r="K871" s="196"/>
      <c r="L871" s="196"/>
      <c r="M871" s="196"/>
      <c r="N871" s="182"/>
    </row>
    <row r="872">
      <c r="C872" s="189"/>
      <c r="D872" s="189"/>
      <c r="E872" s="189"/>
      <c r="F872" s="189"/>
      <c r="G872" s="189"/>
      <c r="H872" s="189"/>
      <c r="I872" s="196"/>
      <c r="J872" s="196"/>
      <c r="K872" s="196"/>
      <c r="L872" s="196"/>
      <c r="M872" s="196"/>
      <c r="N872" s="182"/>
    </row>
    <row r="873">
      <c r="C873" s="189"/>
      <c r="D873" s="189"/>
      <c r="E873" s="189"/>
      <c r="F873" s="189"/>
      <c r="G873" s="189"/>
      <c r="H873" s="189"/>
      <c r="I873" s="196"/>
      <c r="J873" s="196"/>
      <c r="K873" s="196"/>
      <c r="L873" s="196"/>
      <c r="M873" s="196"/>
      <c r="N873" s="182"/>
    </row>
    <row r="874">
      <c r="C874" s="189"/>
      <c r="D874" s="189"/>
      <c r="E874" s="189"/>
      <c r="F874" s="189"/>
      <c r="G874" s="189"/>
      <c r="H874" s="189"/>
      <c r="I874" s="196"/>
      <c r="J874" s="196"/>
      <c r="K874" s="196"/>
      <c r="L874" s="196"/>
      <c r="M874" s="196"/>
      <c r="N874" s="182"/>
    </row>
    <row r="875">
      <c r="C875" s="189"/>
      <c r="D875" s="189"/>
      <c r="E875" s="189"/>
      <c r="F875" s="189"/>
      <c r="G875" s="189"/>
      <c r="H875" s="189"/>
      <c r="I875" s="196"/>
      <c r="J875" s="196"/>
      <c r="K875" s="196"/>
      <c r="L875" s="196"/>
      <c r="M875" s="196"/>
      <c r="N875" s="182"/>
    </row>
    <row r="876">
      <c r="C876" s="189"/>
      <c r="D876" s="189"/>
      <c r="E876" s="189"/>
      <c r="F876" s="189"/>
      <c r="G876" s="189"/>
      <c r="H876" s="189"/>
      <c r="I876" s="196"/>
      <c r="J876" s="196"/>
      <c r="K876" s="196"/>
      <c r="L876" s="196"/>
      <c r="M876" s="196"/>
      <c r="N876" s="182"/>
    </row>
    <row r="877">
      <c r="C877" s="189"/>
      <c r="D877" s="189"/>
      <c r="E877" s="189"/>
      <c r="F877" s="189"/>
      <c r="G877" s="189"/>
      <c r="H877" s="189"/>
      <c r="I877" s="196"/>
      <c r="J877" s="196"/>
      <c r="K877" s="196"/>
      <c r="L877" s="196"/>
      <c r="M877" s="196"/>
      <c r="N877" s="182"/>
    </row>
    <row r="878">
      <c r="C878" s="189"/>
      <c r="D878" s="189"/>
      <c r="E878" s="189"/>
      <c r="F878" s="189"/>
      <c r="G878" s="189"/>
      <c r="H878" s="189"/>
      <c r="I878" s="196"/>
      <c r="J878" s="196"/>
      <c r="K878" s="196"/>
      <c r="L878" s="196"/>
      <c r="M878" s="196"/>
      <c r="N878" s="182"/>
    </row>
    <row r="879">
      <c r="C879" s="189"/>
      <c r="D879" s="189"/>
      <c r="E879" s="189"/>
      <c r="F879" s="189"/>
      <c r="G879" s="189"/>
      <c r="H879" s="189"/>
      <c r="I879" s="196"/>
      <c r="J879" s="196"/>
      <c r="K879" s="196"/>
      <c r="L879" s="196"/>
      <c r="M879" s="196"/>
      <c r="N879" s="182"/>
    </row>
    <row r="880">
      <c r="C880" s="189"/>
      <c r="D880" s="189"/>
      <c r="E880" s="189"/>
      <c r="F880" s="189"/>
      <c r="G880" s="189"/>
      <c r="H880" s="189"/>
      <c r="I880" s="196"/>
      <c r="J880" s="196"/>
      <c r="K880" s="196"/>
      <c r="L880" s="196"/>
      <c r="M880" s="196"/>
      <c r="N880" s="182"/>
    </row>
    <row r="881">
      <c r="C881" s="189"/>
      <c r="D881" s="189"/>
      <c r="E881" s="189"/>
      <c r="F881" s="189"/>
      <c r="G881" s="189"/>
      <c r="H881" s="189"/>
      <c r="I881" s="196"/>
      <c r="J881" s="196"/>
      <c r="K881" s="196"/>
      <c r="L881" s="196"/>
      <c r="M881" s="196"/>
      <c r="N881" s="182"/>
    </row>
    <row r="882">
      <c r="C882" s="189"/>
      <c r="D882" s="189"/>
      <c r="E882" s="189"/>
      <c r="F882" s="189"/>
      <c r="G882" s="189"/>
      <c r="H882" s="189"/>
      <c r="I882" s="196"/>
      <c r="J882" s="196"/>
      <c r="K882" s="196"/>
      <c r="L882" s="196"/>
      <c r="M882" s="196"/>
      <c r="N882" s="182"/>
    </row>
    <row r="883">
      <c r="C883" s="189"/>
      <c r="D883" s="189"/>
      <c r="E883" s="189"/>
      <c r="F883" s="189"/>
      <c r="G883" s="189"/>
      <c r="H883" s="189"/>
      <c r="I883" s="196"/>
      <c r="J883" s="196"/>
      <c r="K883" s="196"/>
      <c r="L883" s="196"/>
      <c r="M883" s="196"/>
      <c r="N883" s="182"/>
    </row>
    <row r="884">
      <c r="C884" s="189"/>
      <c r="D884" s="189"/>
      <c r="E884" s="189"/>
      <c r="F884" s="189"/>
      <c r="G884" s="189"/>
      <c r="H884" s="189"/>
      <c r="I884" s="196"/>
      <c r="J884" s="196"/>
      <c r="K884" s="196"/>
      <c r="L884" s="196"/>
      <c r="M884" s="196"/>
      <c r="N884" s="182"/>
    </row>
    <row r="885">
      <c r="C885" s="189"/>
      <c r="D885" s="189"/>
      <c r="E885" s="189"/>
      <c r="F885" s="189"/>
      <c r="G885" s="189"/>
      <c r="H885" s="189"/>
      <c r="I885" s="196"/>
      <c r="J885" s="196"/>
      <c r="K885" s="196"/>
      <c r="L885" s="196"/>
      <c r="M885" s="196"/>
      <c r="N885" s="182"/>
    </row>
    <row r="886">
      <c r="C886" s="189"/>
      <c r="D886" s="189"/>
      <c r="E886" s="189"/>
      <c r="F886" s="189"/>
      <c r="G886" s="189"/>
      <c r="H886" s="189"/>
      <c r="I886" s="196"/>
      <c r="J886" s="196"/>
      <c r="K886" s="196"/>
      <c r="L886" s="196"/>
      <c r="M886" s="196"/>
      <c r="N886" s="182"/>
    </row>
    <row r="887">
      <c r="C887" s="189"/>
      <c r="D887" s="189"/>
      <c r="E887" s="189"/>
      <c r="F887" s="189"/>
      <c r="G887" s="189"/>
      <c r="H887" s="189"/>
      <c r="I887" s="196"/>
      <c r="J887" s="196"/>
      <c r="K887" s="196"/>
      <c r="L887" s="196"/>
      <c r="M887" s="196"/>
      <c r="N887" s="182"/>
    </row>
    <row r="888">
      <c r="C888" s="189"/>
      <c r="D888" s="189"/>
      <c r="E888" s="189"/>
      <c r="F888" s="189"/>
      <c r="G888" s="189"/>
      <c r="H888" s="189"/>
      <c r="I888" s="196"/>
      <c r="J888" s="196"/>
      <c r="K888" s="196"/>
      <c r="L888" s="196"/>
      <c r="M888" s="196"/>
      <c r="N888" s="182"/>
    </row>
    <row r="889">
      <c r="C889" s="189"/>
      <c r="D889" s="189"/>
      <c r="E889" s="189"/>
      <c r="F889" s="189"/>
      <c r="G889" s="189"/>
      <c r="H889" s="189"/>
      <c r="I889" s="196"/>
      <c r="J889" s="196"/>
      <c r="K889" s="196"/>
      <c r="L889" s="196"/>
      <c r="M889" s="196"/>
      <c r="N889" s="182"/>
    </row>
    <row r="890">
      <c r="C890" s="189"/>
      <c r="D890" s="189"/>
      <c r="E890" s="189"/>
      <c r="F890" s="189"/>
      <c r="G890" s="189"/>
      <c r="H890" s="189"/>
      <c r="I890" s="196"/>
      <c r="J890" s="196"/>
      <c r="K890" s="196"/>
      <c r="L890" s="196"/>
      <c r="M890" s="196"/>
      <c r="N890" s="182"/>
    </row>
    <row r="891">
      <c r="C891" s="189"/>
      <c r="D891" s="189"/>
      <c r="E891" s="189"/>
      <c r="F891" s="189"/>
      <c r="G891" s="189"/>
      <c r="H891" s="189"/>
      <c r="I891" s="196"/>
      <c r="J891" s="196"/>
      <c r="K891" s="196"/>
      <c r="L891" s="196"/>
      <c r="M891" s="196"/>
      <c r="N891" s="182"/>
    </row>
    <row r="892">
      <c r="C892" s="189"/>
      <c r="D892" s="189"/>
      <c r="E892" s="189"/>
      <c r="F892" s="189"/>
      <c r="G892" s="189"/>
      <c r="H892" s="189"/>
      <c r="I892" s="196"/>
      <c r="J892" s="196"/>
      <c r="K892" s="196"/>
      <c r="L892" s="196"/>
      <c r="M892" s="196"/>
      <c r="N892" s="182"/>
    </row>
    <row r="893">
      <c r="C893" s="189"/>
      <c r="D893" s="189"/>
      <c r="E893" s="189"/>
      <c r="F893" s="189"/>
      <c r="G893" s="189"/>
      <c r="H893" s="189"/>
      <c r="I893" s="196"/>
      <c r="J893" s="196"/>
      <c r="K893" s="196"/>
      <c r="L893" s="196"/>
      <c r="M893" s="196"/>
      <c r="N893" s="182"/>
    </row>
    <row r="894">
      <c r="C894" s="189"/>
      <c r="D894" s="189"/>
      <c r="E894" s="189"/>
      <c r="F894" s="189"/>
      <c r="G894" s="189"/>
      <c r="H894" s="189"/>
      <c r="I894" s="196"/>
      <c r="J894" s="196"/>
      <c r="K894" s="196"/>
      <c r="L894" s="196"/>
      <c r="M894" s="196"/>
      <c r="N894" s="182"/>
    </row>
    <row r="895">
      <c r="C895" s="189"/>
      <c r="D895" s="189"/>
      <c r="E895" s="189"/>
      <c r="F895" s="189"/>
      <c r="G895" s="189"/>
      <c r="H895" s="189"/>
      <c r="I895" s="196"/>
      <c r="J895" s="196"/>
      <c r="K895" s="196"/>
      <c r="L895" s="196"/>
      <c r="M895" s="196"/>
      <c r="N895" s="182"/>
    </row>
    <row r="896">
      <c r="C896" s="189"/>
      <c r="D896" s="189"/>
      <c r="E896" s="189"/>
      <c r="F896" s="189"/>
      <c r="G896" s="189"/>
      <c r="H896" s="189"/>
      <c r="I896" s="196"/>
      <c r="J896" s="196"/>
      <c r="K896" s="196"/>
      <c r="L896" s="196"/>
      <c r="M896" s="196"/>
      <c r="N896" s="182"/>
    </row>
    <row r="897">
      <c r="C897" s="189"/>
      <c r="D897" s="189"/>
      <c r="E897" s="189"/>
      <c r="F897" s="189"/>
      <c r="G897" s="189"/>
      <c r="H897" s="189"/>
      <c r="I897" s="196"/>
      <c r="J897" s="196"/>
      <c r="K897" s="196"/>
      <c r="L897" s="196"/>
      <c r="M897" s="196"/>
      <c r="N897" s="182"/>
    </row>
    <row r="898">
      <c r="C898" s="189"/>
      <c r="D898" s="189"/>
      <c r="E898" s="189"/>
      <c r="F898" s="189"/>
      <c r="G898" s="189"/>
      <c r="H898" s="189"/>
      <c r="I898" s="196"/>
      <c r="J898" s="196"/>
      <c r="K898" s="196"/>
      <c r="L898" s="196"/>
      <c r="M898" s="196"/>
      <c r="N898" s="182"/>
    </row>
    <row r="899">
      <c r="C899" s="189"/>
      <c r="D899" s="189"/>
      <c r="E899" s="189"/>
      <c r="F899" s="189"/>
      <c r="G899" s="189"/>
      <c r="H899" s="189"/>
      <c r="I899" s="196"/>
      <c r="J899" s="196"/>
      <c r="K899" s="196"/>
      <c r="L899" s="196"/>
      <c r="M899" s="196"/>
      <c r="N899" s="182"/>
    </row>
    <row r="900">
      <c r="C900" s="189"/>
      <c r="D900" s="189"/>
      <c r="E900" s="189"/>
      <c r="F900" s="189"/>
      <c r="G900" s="189"/>
      <c r="H900" s="189"/>
      <c r="I900" s="196"/>
      <c r="J900" s="196"/>
      <c r="K900" s="196"/>
      <c r="L900" s="196"/>
      <c r="M900" s="196"/>
      <c r="N900" s="182"/>
    </row>
    <row r="901">
      <c r="C901" s="189"/>
      <c r="D901" s="189"/>
      <c r="E901" s="189"/>
      <c r="F901" s="189"/>
      <c r="G901" s="189"/>
      <c r="H901" s="189"/>
      <c r="I901" s="196"/>
      <c r="J901" s="196"/>
      <c r="K901" s="196"/>
      <c r="L901" s="196"/>
      <c r="M901" s="196"/>
      <c r="N901" s="182"/>
    </row>
    <row r="902">
      <c r="C902" s="189"/>
      <c r="D902" s="189"/>
      <c r="E902" s="189"/>
      <c r="F902" s="189"/>
      <c r="G902" s="189"/>
      <c r="H902" s="189"/>
      <c r="I902" s="196"/>
      <c r="J902" s="196"/>
      <c r="K902" s="196"/>
      <c r="L902" s="196"/>
      <c r="M902" s="196"/>
      <c r="N902" s="182"/>
    </row>
    <row r="903">
      <c r="C903" s="189"/>
      <c r="D903" s="189"/>
      <c r="E903" s="189"/>
      <c r="F903" s="189"/>
      <c r="G903" s="189"/>
      <c r="H903" s="189"/>
      <c r="I903" s="196"/>
      <c r="J903" s="196"/>
      <c r="K903" s="196"/>
      <c r="L903" s="196"/>
      <c r="M903" s="196"/>
      <c r="N903" s="182"/>
    </row>
    <row r="904">
      <c r="C904" s="189"/>
      <c r="D904" s="189"/>
      <c r="E904" s="189"/>
      <c r="F904" s="189"/>
      <c r="G904" s="189"/>
      <c r="H904" s="189"/>
      <c r="I904" s="196"/>
      <c r="J904" s="196"/>
      <c r="K904" s="196"/>
      <c r="L904" s="196"/>
      <c r="M904" s="196"/>
      <c r="N904" s="182"/>
    </row>
    <row r="905">
      <c r="C905" s="189"/>
      <c r="D905" s="189"/>
      <c r="E905" s="189"/>
      <c r="F905" s="189"/>
      <c r="G905" s="189"/>
      <c r="H905" s="189"/>
      <c r="I905" s="196"/>
      <c r="J905" s="196"/>
      <c r="K905" s="196"/>
      <c r="L905" s="196"/>
      <c r="M905" s="196"/>
      <c r="N905" s="182"/>
    </row>
    <row r="906">
      <c r="C906" s="189"/>
      <c r="D906" s="189"/>
      <c r="E906" s="189"/>
      <c r="F906" s="189"/>
      <c r="G906" s="189"/>
      <c r="H906" s="189"/>
      <c r="I906" s="196"/>
      <c r="J906" s="196"/>
      <c r="K906" s="196"/>
      <c r="L906" s="196"/>
      <c r="M906" s="196"/>
      <c r="N906" s="182"/>
    </row>
    <row r="907">
      <c r="C907" s="189"/>
      <c r="D907" s="189"/>
      <c r="E907" s="189"/>
      <c r="F907" s="189"/>
      <c r="G907" s="189"/>
      <c r="H907" s="189"/>
      <c r="I907" s="196"/>
      <c r="J907" s="196"/>
      <c r="K907" s="196"/>
      <c r="L907" s="196"/>
      <c r="M907" s="196"/>
      <c r="N907" s="182"/>
    </row>
    <row r="908">
      <c r="C908" s="189"/>
      <c r="D908" s="189"/>
      <c r="E908" s="189"/>
      <c r="F908" s="189"/>
      <c r="G908" s="189"/>
      <c r="H908" s="189"/>
      <c r="I908" s="196"/>
      <c r="J908" s="196"/>
      <c r="K908" s="196"/>
      <c r="L908" s="196"/>
      <c r="M908" s="196"/>
      <c r="N908" s="182"/>
    </row>
    <row r="909">
      <c r="C909" s="189"/>
      <c r="D909" s="189"/>
      <c r="E909" s="189"/>
      <c r="F909" s="189"/>
      <c r="G909" s="189"/>
      <c r="H909" s="189"/>
      <c r="I909" s="196"/>
      <c r="J909" s="196"/>
      <c r="K909" s="196"/>
      <c r="L909" s="196"/>
      <c r="M909" s="196"/>
      <c r="N909" s="182"/>
    </row>
    <row r="910">
      <c r="C910" s="189"/>
      <c r="D910" s="189"/>
      <c r="E910" s="189"/>
      <c r="F910" s="189"/>
      <c r="G910" s="189"/>
      <c r="H910" s="189"/>
      <c r="I910" s="196"/>
      <c r="J910" s="196"/>
      <c r="K910" s="196"/>
      <c r="L910" s="196"/>
      <c r="M910" s="196"/>
      <c r="N910" s="182"/>
    </row>
    <row r="911">
      <c r="C911" s="189"/>
      <c r="D911" s="189"/>
      <c r="E911" s="189"/>
      <c r="F911" s="189"/>
      <c r="G911" s="189"/>
      <c r="H911" s="189"/>
      <c r="I911" s="196"/>
      <c r="J911" s="196"/>
      <c r="K911" s="196"/>
      <c r="L911" s="196"/>
      <c r="M911" s="196"/>
      <c r="N911" s="182"/>
    </row>
    <row r="912">
      <c r="C912" s="189"/>
      <c r="D912" s="189"/>
      <c r="E912" s="189"/>
      <c r="F912" s="189"/>
      <c r="G912" s="189"/>
      <c r="H912" s="189"/>
      <c r="I912" s="196"/>
      <c r="J912" s="196"/>
      <c r="K912" s="196"/>
      <c r="L912" s="196"/>
      <c r="M912" s="196"/>
      <c r="N912" s="182"/>
    </row>
    <row r="913">
      <c r="C913" s="189"/>
      <c r="D913" s="189"/>
      <c r="E913" s="189"/>
      <c r="F913" s="189"/>
      <c r="G913" s="189"/>
      <c r="H913" s="189"/>
      <c r="I913" s="196"/>
      <c r="J913" s="196"/>
      <c r="K913" s="196"/>
      <c r="L913" s="196"/>
      <c r="M913" s="196"/>
      <c r="N913" s="182"/>
    </row>
    <row r="914">
      <c r="C914" s="189"/>
      <c r="D914" s="189"/>
      <c r="E914" s="189"/>
      <c r="F914" s="189"/>
      <c r="G914" s="189"/>
      <c r="H914" s="189"/>
      <c r="I914" s="196"/>
      <c r="J914" s="196"/>
      <c r="K914" s="196"/>
      <c r="L914" s="196"/>
      <c r="M914" s="196"/>
      <c r="N914" s="182"/>
    </row>
    <row r="915">
      <c r="C915" s="189"/>
      <c r="D915" s="189"/>
      <c r="E915" s="189"/>
      <c r="F915" s="189"/>
      <c r="G915" s="189"/>
      <c r="H915" s="189"/>
      <c r="I915" s="196"/>
      <c r="J915" s="196"/>
      <c r="K915" s="196"/>
      <c r="L915" s="196"/>
      <c r="M915" s="196"/>
      <c r="N915" s="182"/>
    </row>
    <row r="916">
      <c r="C916" s="189"/>
      <c r="D916" s="189"/>
      <c r="E916" s="189"/>
      <c r="F916" s="189"/>
      <c r="G916" s="189"/>
      <c r="H916" s="189"/>
      <c r="I916" s="196"/>
      <c r="J916" s="196"/>
      <c r="K916" s="196"/>
      <c r="L916" s="196"/>
      <c r="M916" s="196"/>
      <c r="N916" s="182"/>
    </row>
    <row r="917">
      <c r="C917" s="189"/>
      <c r="D917" s="189"/>
      <c r="E917" s="189"/>
      <c r="F917" s="189"/>
      <c r="G917" s="189"/>
      <c r="H917" s="189"/>
      <c r="I917" s="196"/>
      <c r="J917" s="196"/>
      <c r="K917" s="196"/>
      <c r="L917" s="196"/>
      <c r="M917" s="196"/>
      <c r="N917" s="182"/>
    </row>
    <row r="918">
      <c r="C918" s="189"/>
      <c r="D918" s="189"/>
      <c r="E918" s="189"/>
      <c r="F918" s="189"/>
      <c r="G918" s="189"/>
      <c r="H918" s="189"/>
      <c r="I918" s="196"/>
      <c r="J918" s="196"/>
      <c r="K918" s="196"/>
      <c r="L918" s="196"/>
      <c r="M918" s="196"/>
      <c r="N918" s="182"/>
    </row>
    <row r="919">
      <c r="C919" s="189"/>
      <c r="D919" s="189"/>
      <c r="E919" s="189"/>
      <c r="F919" s="189"/>
      <c r="G919" s="189"/>
      <c r="H919" s="189"/>
      <c r="I919" s="196"/>
      <c r="J919" s="196"/>
      <c r="K919" s="196"/>
      <c r="L919" s="196"/>
      <c r="M919" s="196"/>
      <c r="N919" s="182"/>
    </row>
    <row r="920">
      <c r="C920" s="189"/>
      <c r="D920" s="189"/>
      <c r="E920" s="189"/>
      <c r="F920" s="189"/>
      <c r="G920" s="189"/>
      <c r="H920" s="189"/>
      <c r="I920" s="196"/>
      <c r="J920" s="196"/>
      <c r="K920" s="196"/>
      <c r="L920" s="196"/>
      <c r="M920" s="196"/>
      <c r="N920" s="182"/>
    </row>
    <row r="921">
      <c r="C921" s="189"/>
      <c r="D921" s="189"/>
      <c r="E921" s="189"/>
      <c r="F921" s="189"/>
      <c r="G921" s="189"/>
      <c r="H921" s="189"/>
      <c r="I921" s="196"/>
      <c r="J921" s="196"/>
      <c r="K921" s="196"/>
      <c r="L921" s="196"/>
      <c r="M921" s="196"/>
      <c r="N921" s="182"/>
    </row>
    <row r="922">
      <c r="C922" s="189"/>
      <c r="D922" s="189"/>
      <c r="E922" s="189"/>
      <c r="F922" s="189"/>
      <c r="G922" s="189"/>
      <c r="H922" s="189"/>
      <c r="I922" s="196"/>
      <c r="J922" s="196"/>
      <c r="K922" s="196"/>
      <c r="L922" s="196"/>
      <c r="M922" s="196"/>
      <c r="N922" s="182"/>
    </row>
    <row r="923">
      <c r="C923" s="189"/>
      <c r="D923" s="189"/>
      <c r="E923" s="189"/>
      <c r="F923" s="189"/>
      <c r="G923" s="189"/>
      <c r="H923" s="189"/>
      <c r="I923" s="196"/>
      <c r="J923" s="196"/>
      <c r="K923" s="196"/>
      <c r="L923" s="196"/>
      <c r="M923" s="196"/>
      <c r="N923" s="182"/>
    </row>
    <row r="924">
      <c r="C924" s="189"/>
      <c r="D924" s="189"/>
      <c r="E924" s="189"/>
      <c r="F924" s="189"/>
      <c r="G924" s="189"/>
      <c r="H924" s="189"/>
      <c r="I924" s="196"/>
      <c r="J924" s="196"/>
      <c r="K924" s="196"/>
      <c r="L924" s="196"/>
      <c r="M924" s="196"/>
      <c r="N924" s="182"/>
    </row>
    <row r="925">
      <c r="C925" s="189"/>
      <c r="D925" s="189"/>
      <c r="E925" s="189"/>
      <c r="F925" s="189"/>
      <c r="G925" s="189"/>
      <c r="H925" s="189"/>
      <c r="I925" s="196"/>
      <c r="J925" s="196"/>
      <c r="K925" s="196"/>
      <c r="L925" s="196"/>
      <c r="M925" s="196"/>
      <c r="N925" s="182"/>
    </row>
    <row r="926">
      <c r="C926" s="189"/>
      <c r="D926" s="189"/>
      <c r="E926" s="189"/>
      <c r="F926" s="189"/>
      <c r="G926" s="189"/>
      <c r="H926" s="189"/>
      <c r="I926" s="196"/>
      <c r="J926" s="196"/>
      <c r="K926" s="196"/>
      <c r="L926" s="196"/>
      <c r="M926" s="196"/>
      <c r="N926" s="182"/>
    </row>
    <row r="927">
      <c r="C927" s="189"/>
      <c r="D927" s="189"/>
      <c r="E927" s="189"/>
      <c r="F927" s="189"/>
      <c r="G927" s="189"/>
      <c r="H927" s="189"/>
      <c r="I927" s="196"/>
      <c r="J927" s="196"/>
      <c r="K927" s="196"/>
      <c r="L927" s="196"/>
      <c r="M927" s="196"/>
      <c r="N927" s="182"/>
    </row>
    <row r="928">
      <c r="C928" s="189"/>
      <c r="D928" s="189"/>
      <c r="E928" s="189"/>
      <c r="F928" s="189"/>
      <c r="G928" s="189"/>
      <c r="H928" s="189"/>
      <c r="I928" s="196"/>
      <c r="J928" s="196"/>
      <c r="K928" s="196"/>
      <c r="L928" s="196"/>
      <c r="M928" s="196"/>
      <c r="N928" s="182"/>
    </row>
    <row r="929">
      <c r="C929" s="189"/>
      <c r="D929" s="189"/>
      <c r="E929" s="189"/>
      <c r="F929" s="189"/>
      <c r="G929" s="189"/>
      <c r="H929" s="189"/>
      <c r="I929" s="196"/>
      <c r="J929" s="196"/>
      <c r="K929" s="196"/>
      <c r="L929" s="196"/>
      <c r="M929" s="196"/>
      <c r="N929" s="182"/>
    </row>
    <row r="930">
      <c r="C930" s="189"/>
      <c r="D930" s="189"/>
      <c r="E930" s="189"/>
      <c r="F930" s="189"/>
      <c r="G930" s="189"/>
      <c r="H930" s="189"/>
      <c r="I930" s="196"/>
      <c r="J930" s="196"/>
      <c r="K930" s="196"/>
      <c r="L930" s="196"/>
      <c r="M930" s="196"/>
      <c r="N930" s="182"/>
    </row>
    <row r="931">
      <c r="C931" s="189"/>
      <c r="D931" s="189"/>
      <c r="E931" s="189"/>
      <c r="F931" s="189"/>
      <c r="G931" s="189"/>
      <c r="H931" s="189"/>
      <c r="I931" s="196"/>
      <c r="J931" s="196"/>
      <c r="K931" s="196"/>
      <c r="L931" s="196"/>
      <c r="M931" s="196"/>
      <c r="N931" s="182"/>
    </row>
    <row r="932">
      <c r="C932" s="189"/>
      <c r="D932" s="189"/>
      <c r="E932" s="189"/>
      <c r="F932" s="189"/>
      <c r="G932" s="189"/>
      <c r="H932" s="189"/>
      <c r="I932" s="196"/>
      <c r="J932" s="196"/>
      <c r="K932" s="196"/>
      <c r="L932" s="196"/>
      <c r="M932" s="196"/>
      <c r="N932" s="182"/>
    </row>
    <row r="933">
      <c r="C933" s="189"/>
      <c r="D933" s="189"/>
      <c r="E933" s="189"/>
      <c r="F933" s="189"/>
      <c r="G933" s="189"/>
      <c r="H933" s="189"/>
      <c r="I933" s="196"/>
      <c r="J933" s="196"/>
      <c r="K933" s="196"/>
      <c r="L933" s="196"/>
      <c r="M933" s="196"/>
      <c r="N933" s="182"/>
    </row>
    <row r="934">
      <c r="C934" s="189"/>
      <c r="D934" s="189"/>
      <c r="E934" s="189"/>
      <c r="F934" s="189"/>
      <c r="G934" s="189"/>
      <c r="H934" s="189"/>
      <c r="I934" s="196"/>
      <c r="J934" s="196"/>
      <c r="K934" s="196"/>
      <c r="L934" s="196"/>
      <c r="M934" s="196"/>
      <c r="N934" s="182"/>
    </row>
    <row r="935">
      <c r="C935" s="189"/>
      <c r="D935" s="189"/>
      <c r="E935" s="189"/>
      <c r="F935" s="189"/>
      <c r="G935" s="189"/>
      <c r="H935" s="189"/>
      <c r="I935" s="196"/>
      <c r="J935" s="196"/>
      <c r="K935" s="196"/>
      <c r="L935" s="196"/>
      <c r="M935" s="196"/>
      <c r="N935" s="182"/>
    </row>
    <row r="936">
      <c r="C936" s="189"/>
      <c r="D936" s="189"/>
      <c r="E936" s="189"/>
      <c r="F936" s="189"/>
      <c r="G936" s="189"/>
      <c r="H936" s="189"/>
      <c r="I936" s="196"/>
      <c r="J936" s="196"/>
      <c r="K936" s="196"/>
      <c r="L936" s="196"/>
      <c r="M936" s="196"/>
      <c r="N936" s="182"/>
    </row>
    <row r="937">
      <c r="C937" s="189"/>
      <c r="D937" s="189"/>
      <c r="E937" s="189"/>
      <c r="F937" s="189"/>
      <c r="G937" s="189"/>
      <c r="H937" s="189"/>
      <c r="I937" s="196"/>
      <c r="J937" s="196"/>
      <c r="K937" s="196"/>
      <c r="L937" s="196"/>
      <c r="M937" s="196"/>
      <c r="N937" s="182"/>
    </row>
    <row r="938">
      <c r="C938" s="189"/>
      <c r="D938" s="189"/>
      <c r="E938" s="189"/>
      <c r="F938" s="189"/>
      <c r="G938" s="189"/>
      <c r="H938" s="189"/>
      <c r="I938" s="196"/>
      <c r="J938" s="196"/>
      <c r="K938" s="196"/>
      <c r="L938" s="196"/>
      <c r="M938" s="196"/>
      <c r="N938" s="182"/>
    </row>
    <row r="939">
      <c r="C939" s="189"/>
      <c r="D939" s="189"/>
      <c r="E939" s="189"/>
      <c r="F939" s="189"/>
      <c r="G939" s="189"/>
      <c r="H939" s="189"/>
      <c r="I939" s="196"/>
      <c r="J939" s="196"/>
      <c r="K939" s="196"/>
      <c r="L939" s="196"/>
      <c r="M939" s="196"/>
      <c r="N939" s="182"/>
    </row>
    <row r="940">
      <c r="C940" s="189"/>
      <c r="D940" s="189"/>
      <c r="E940" s="189"/>
      <c r="F940" s="189"/>
      <c r="G940" s="189"/>
      <c r="H940" s="189"/>
      <c r="I940" s="196"/>
      <c r="J940" s="196"/>
      <c r="K940" s="196"/>
      <c r="L940" s="196"/>
      <c r="M940" s="196"/>
      <c r="N940" s="182"/>
    </row>
    <row r="941">
      <c r="C941" s="189"/>
      <c r="D941" s="189"/>
      <c r="E941" s="189"/>
      <c r="F941" s="189"/>
      <c r="G941" s="189"/>
      <c r="H941" s="189"/>
      <c r="I941" s="196"/>
      <c r="J941" s="196"/>
      <c r="K941" s="196"/>
      <c r="L941" s="196"/>
      <c r="M941" s="196"/>
      <c r="N941" s="182"/>
    </row>
    <row r="942">
      <c r="C942" s="189"/>
      <c r="D942" s="189"/>
      <c r="E942" s="189"/>
      <c r="F942" s="189"/>
      <c r="G942" s="189"/>
      <c r="H942" s="189"/>
      <c r="I942" s="196"/>
      <c r="J942" s="196"/>
      <c r="K942" s="196"/>
      <c r="L942" s="196"/>
      <c r="M942" s="196"/>
      <c r="N942" s="182"/>
    </row>
    <row r="943">
      <c r="C943" s="189"/>
      <c r="D943" s="189"/>
      <c r="E943" s="189"/>
      <c r="F943" s="189"/>
      <c r="G943" s="189"/>
      <c r="H943" s="189"/>
      <c r="I943" s="196"/>
      <c r="J943" s="196"/>
      <c r="K943" s="196"/>
      <c r="L943" s="196"/>
      <c r="M943" s="196"/>
      <c r="N943" s="182"/>
    </row>
    <row r="944">
      <c r="C944" s="189"/>
      <c r="D944" s="189"/>
      <c r="E944" s="189"/>
      <c r="F944" s="189"/>
      <c r="G944" s="189"/>
      <c r="H944" s="189"/>
      <c r="I944" s="196"/>
      <c r="J944" s="196"/>
      <c r="K944" s="196"/>
      <c r="L944" s="196"/>
      <c r="M944" s="196"/>
      <c r="N944" s="182"/>
    </row>
    <row r="945">
      <c r="C945" s="189"/>
      <c r="D945" s="189"/>
      <c r="E945" s="189"/>
      <c r="F945" s="189"/>
      <c r="G945" s="189"/>
      <c r="H945" s="189"/>
      <c r="I945" s="196"/>
      <c r="J945" s="196"/>
      <c r="K945" s="196"/>
      <c r="L945" s="196"/>
      <c r="M945" s="196"/>
      <c r="N945" s="182"/>
    </row>
    <row r="946">
      <c r="C946" s="189"/>
      <c r="D946" s="189"/>
      <c r="E946" s="189"/>
      <c r="F946" s="189"/>
      <c r="G946" s="189"/>
      <c r="H946" s="189"/>
      <c r="I946" s="196"/>
      <c r="J946" s="196"/>
      <c r="K946" s="196"/>
      <c r="L946" s="196"/>
      <c r="M946" s="196"/>
      <c r="N946" s="182"/>
    </row>
    <row r="947">
      <c r="C947" s="189"/>
      <c r="D947" s="189"/>
      <c r="E947" s="189"/>
      <c r="F947" s="189"/>
      <c r="G947" s="189"/>
      <c r="H947" s="189"/>
      <c r="I947" s="196"/>
      <c r="J947" s="196"/>
      <c r="K947" s="196"/>
      <c r="L947" s="196"/>
      <c r="M947" s="196"/>
      <c r="N947" s="182"/>
    </row>
    <row r="948">
      <c r="C948" s="189"/>
      <c r="D948" s="189"/>
      <c r="E948" s="189"/>
      <c r="F948" s="189"/>
      <c r="G948" s="189"/>
      <c r="H948" s="189"/>
      <c r="I948" s="196"/>
      <c r="J948" s="196"/>
      <c r="K948" s="196"/>
      <c r="L948" s="196"/>
      <c r="M948" s="196"/>
      <c r="N948" s="182"/>
    </row>
    <row r="949">
      <c r="C949" s="189"/>
      <c r="D949" s="189"/>
      <c r="E949" s="189"/>
      <c r="F949" s="189"/>
      <c r="G949" s="189"/>
      <c r="H949" s="189"/>
      <c r="I949" s="196"/>
      <c r="J949" s="196"/>
      <c r="K949" s="196"/>
      <c r="L949" s="196"/>
      <c r="M949" s="196"/>
      <c r="N949" s="182"/>
    </row>
    <row r="950">
      <c r="C950" s="189"/>
      <c r="D950" s="189"/>
      <c r="E950" s="189"/>
      <c r="F950" s="189"/>
      <c r="G950" s="189"/>
      <c r="H950" s="189"/>
      <c r="I950" s="196"/>
      <c r="J950" s="196"/>
      <c r="K950" s="196"/>
      <c r="L950" s="196"/>
      <c r="M950" s="196"/>
      <c r="N950" s="182"/>
    </row>
    <row r="951">
      <c r="C951" s="189"/>
      <c r="D951" s="189"/>
      <c r="E951" s="189"/>
      <c r="F951" s="189"/>
      <c r="G951" s="189"/>
      <c r="H951" s="189"/>
      <c r="I951" s="196"/>
      <c r="J951" s="196"/>
      <c r="K951" s="196"/>
      <c r="L951" s="196"/>
      <c r="M951" s="196"/>
      <c r="N951" s="182"/>
    </row>
    <row r="952">
      <c r="C952" s="189"/>
      <c r="D952" s="189"/>
      <c r="E952" s="189"/>
      <c r="F952" s="189"/>
      <c r="G952" s="189"/>
      <c r="H952" s="189"/>
      <c r="I952" s="196"/>
      <c r="J952" s="196"/>
      <c r="K952" s="196"/>
      <c r="L952" s="196"/>
      <c r="M952" s="196"/>
      <c r="N952" s="182"/>
    </row>
    <row r="953">
      <c r="C953" s="189"/>
      <c r="D953" s="189"/>
      <c r="E953" s="189"/>
      <c r="F953" s="189"/>
      <c r="G953" s="189"/>
      <c r="H953" s="189"/>
      <c r="I953" s="196"/>
      <c r="J953" s="196"/>
      <c r="K953" s="196"/>
      <c r="L953" s="196"/>
      <c r="M953" s="196"/>
      <c r="N953" s="182"/>
    </row>
    <row r="954">
      <c r="C954" s="189"/>
      <c r="D954" s="189"/>
      <c r="E954" s="189"/>
      <c r="F954" s="189"/>
      <c r="G954" s="189"/>
      <c r="H954" s="189"/>
      <c r="I954" s="196"/>
      <c r="J954" s="196"/>
      <c r="K954" s="196"/>
      <c r="L954" s="196"/>
      <c r="M954" s="196"/>
      <c r="N954" s="182"/>
    </row>
    <row r="955">
      <c r="C955" s="189"/>
      <c r="D955" s="189"/>
      <c r="E955" s="189"/>
      <c r="F955" s="189"/>
      <c r="G955" s="189"/>
      <c r="H955" s="189"/>
      <c r="I955" s="196"/>
      <c r="J955" s="196"/>
      <c r="K955" s="196"/>
      <c r="L955" s="196"/>
      <c r="M955" s="196"/>
      <c r="N955" s="182"/>
    </row>
    <row r="956">
      <c r="C956" s="189"/>
      <c r="D956" s="189"/>
      <c r="E956" s="189"/>
      <c r="F956" s="189"/>
      <c r="G956" s="189"/>
      <c r="H956" s="189"/>
      <c r="I956" s="196"/>
      <c r="J956" s="196"/>
      <c r="K956" s="196"/>
      <c r="L956" s="196"/>
      <c r="M956" s="196"/>
      <c r="N956" s="182"/>
    </row>
    <row r="957">
      <c r="C957" s="189"/>
      <c r="D957" s="189"/>
      <c r="E957" s="189"/>
      <c r="F957" s="189"/>
      <c r="G957" s="189"/>
      <c r="H957" s="189"/>
      <c r="I957" s="196"/>
      <c r="J957" s="196"/>
      <c r="K957" s="196"/>
      <c r="L957" s="196"/>
      <c r="M957" s="196"/>
      <c r="N957" s="182"/>
    </row>
    <row r="958">
      <c r="C958" s="189"/>
      <c r="D958" s="189"/>
      <c r="E958" s="189"/>
      <c r="F958" s="189"/>
      <c r="G958" s="189"/>
      <c r="H958" s="189"/>
      <c r="I958" s="196"/>
      <c r="J958" s="196"/>
      <c r="K958" s="196"/>
      <c r="L958" s="196"/>
      <c r="M958" s="196"/>
      <c r="N958" s="182"/>
    </row>
    <row r="959">
      <c r="C959" s="189"/>
      <c r="D959" s="189"/>
      <c r="E959" s="189"/>
      <c r="F959" s="189"/>
      <c r="G959" s="189"/>
      <c r="H959" s="189"/>
      <c r="I959" s="196"/>
      <c r="J959" s="196"/>
      <c r="K959" s="196"/>
      <c r="L959" s="196"/>
      <c r="M959" s="196"/>
      <c r="N959" s="182"/>
    </row>
    <row r="960">
      <c r="C960" s="189"/>
      <c r="D960" s="189"/>
      <c r="E960" s="189"/>
      <c r="F960" s="189"/>
      <c r="G960" s="189"/>
      <c r="H960" s="189"/>
      <c r="I960" s="196"/>
      <c r="J960" s="196"/>
      <c r="K960" s="196"/>
      <c r="L960" s="196"/>
      <c r="M960" s="196"/>
      <c r="N960" s="182"/>
    </row>
    <row r="961">
      <c r="C961" s="189"/>
      <c r="D961" s="189"/>
      <c r="E961" s="189"/>
      <c r="F961" s="189"/>
      <c r="G961" s="189"/>
      <c r="H961" s="189"/>
      <c r="I961" s="196"/>
      <c r="J961" s="196"/>
      <c r="K961" s="196"/>
      <c r="L961" s="196"/>
      <c r="M961" s="196"/>
      <c r="N961" s="182"/>
    </row>
    <row r="962">
      <c r="C962" s="189"/>
      <c r="D962" s="189"/>
      <c r="E962" s="189"/>
      <c r="F962" s="189"/>
      <c r="G962" s="189"/>
      <c r="H962" s="189"/>
      <c r="I962" s="196"/>
      <c r="J962" s="196"/>
      <c r="K962" s="196"/>
      <c r="L962" s="196"/>
      <c r="M962" s="196"/>
      <c r="N962" s="182"/>
    </row>
    <row r="963">
      <c r="C963" s="189"/>
      <c r="D963" s="189"/>
      <c r="E963" s="189"/>
      <c r="F963" s="189"/>
      <c r="G963" s="189"/>
      <c r="H963" s="189"/>
      <c r="I963" s="196"/>
      <c r="J963" s="196"/>
      <c r="K963" s="196"/>
      <c r="L963" s="196"/>
      <c r="M963" s="196"/>
      <c r="N963" s="182"/>
    </row>
    <row r="964">
      <c r="C964" s="189"/>
      <c r="D964" s="189"/>
      <c r="E964" s="189"/>
      <c r="F964" s="189"/>
      <c r="G964" s="189"/>
      <c r="H964" s="189"/>
      <c r="I964" s="196"/>
      <c r="J964" s="196"/>
      <c r="K964" s="196"/>
      <c r="L964" s="196"/>
      <c r="M964" s="196"/>
      <c r="N964" s="182"/>
    </row>
    <row r="965">
      <c r="C965" s="189"/>
      <c r="D965" s="189"/>
      <c r="E965" s="189"/>
      <c r="F965" s="189"/>
      <c r="G965" s="189"/>
      <c r="H965" s="189"/>
      <c r="I965" s="196"/>
      <c r="J965" s="196"/>
      <c r="K965" s="196"/>
      <c r="L965" s="196"/>
      <c r="M965" s="196"/>
      <c r="N965" s="182"/>
    </row>
    <row r="966">
      <c r="C966" s="189"/>
      <c r="D966" s="189"/>
      <c r="E966" s="189"/>
      <c r="F966" s="189"/>
      <c r="G966" s="189"/>
      <c r="H966" s="189"/>
      <c r="I966" s="196"/>
      <c r="J966" s="196"/>
      <c r="K966" s="196"/>
      <c r="L966" s="196"/>
      <c r="M966" s="196"/>
      <c r="N966" s="182"/>
    </row>
    <row r="967">
      <c r="C967" s="189"/>
      <c r="D967" s="189"/>
      <c r="E967" s="189"/>
      <c r="F967" s="189"/>
      <c r="G967" s="189"/>
      <c r="H967" s="189"/>
      <c r="I967" s="196"/>
      <c r="J967" s="196"/>
      <c r="K967" s="196"/>
      <c r="L967" s="196"/>
      <c r="M967" s="196"/>
      <c r="N967" s="182"/>
    </row>
    <row r="968">
      <c r="C968" s="189"/>
      <c r="D968" s="189"/>
      <c r="E968" s="189"/>
      <c r="F968" s="189"/>
      <c r="G968" s="189"/>
      <c r="H968" s="189"/>
      <c r="I968" s="196"/>
      <c r="J968" s="196"/>
      <c r="K968" s="196"/>
      <c r="L968" s="196"/>
      <c r="M968" s="196"/>
      <c r="N968" s="182"/>
    </row>
    <row r="969">
      <c r="C969" s="189"/>
      <c r="D969" s="189"/>
      <c r="E969" s="189"/>
      <c r="F969" s="189"/>
      <c r="G969" s="189"/>
      <c r="H969" s="189"/>
      <c r="I969" s="196"/>
      <c r="J969" s="196"/>
      <c r="K969" s="196"/>
      <c r="L969" s="196"/>
      <c r="M969" s="196"/>
      <c r="N969" s="182"/>
    </row>
    <row r="970">
      <c r="C970" s="189"/>
      <c r="D970" s="189"/>
      <c r="E970" s="189"/>
      <c r="F970" s="189"/>
      <c r="G970" s="189"/>
      <c r="H970" s="189"/>
      <c r="I970" s="196"/>
      <c r="J970" s="196"/>
      <c r="K970" s="196"/>
      <c r="L970" s="196"/>
      <c r="M970" s="196"/>
      <c r="N970" s="182"/>
    </row>
    <row r="971">
      <c r="C971" s="189"/>
      <c r="D971" s="189"/>
      <c r="E971" s="189"/>
      <c r="F971" s="189"/>
      <c r="G971" s="189"/>
      <c r="H971" s="189"/>
      <c r="I971" s="196"/>
      <c r="J971" s="196"/>
      <c r="K971" s="196"/>
      <c r="L971" s="196"/>
      <c r="M971" s="196"/>
      <c r="N971" s="182"/>
    </row>
    <row r="972">
      <c r="C972" s="189"/>
      <c r="D972" s="189"/>
      <c r="E972" s="189"/>
      <c r="F972" s="189"/>
      <c r="G972" s="189"/>
      <c r="H972" s="189"/>
      <c r="I972" s="196"/>
      <c r="J972" s="196"/>
      <c r="K972" s="196"/>
      <c r="L972" s="196"/>
      <c r="M972" s="196"/>
      <c r="N972" s="182"/>
    </row>
    <row r="973">
      <c r="C973" s="189"/>
      <c r="D973" s="189"/>
      <c r="E973" s="189"/>
      <c r="F973" s="189"/>
      <c r="G973" s="189"/>
      <c r="H973" s="189"/>
      <c r="I973" s="196"/>
      <c r="J973" s="196"/>
      <c r="K973" s="196"/>
      <c r="L973" s="196"/>
      <c r="M973" s="196"/>
      <c r="N973" s="182"/>
    </row>
    <row r="974">
      <c r="C974" s="189"/>
      <c r="D974" s="189"/>
      <c r="E974" s="189"/>
      <c r="F974" s="189"/>
      <c r="G974" s="189"/>
      <c r="H974" s="189"/>
      <c r="I974" s="196"/>
      <c r="J974" s="196"/>
      <c r="K974" s="196"/>
      <c r="L974" s="196"/>
      <c r="M974" s="196"/>
      <c r="N974" s="182"/>
    </row>
    <row r="975">
      <c r="C975" s="189"/>
      <c r="D975" s="189"/>
      <c r="E975" s="189"/>
      <c r="F975" s="189"/>
      <c r="G975" s="189"/>
      <c r="H975" s="189"/>
      <c r="I975" s="196"/>
      <c r="J975" s="196"/>
      <c r="K975" s="196"/>
      <c r="L975" s="196"/>
      <c r="M975" s="196"/>
      <c r="N975" s="182"/>
    </row>
    <row r="976">
      <c r="C976" s="189"/>
      <c r="D976" s="189"/>
      <c r="E976" s="189"/>
      <c r="F976" s="189"/>
      <c r="G976" s="189"/>
      <c r="H976" s="189"/>
      <c r="I976" s="196"/>
      <c r="J976" s="196"/>
      <c r="K976" s="196"/>
      <c r="L976" s="196"/>
      <c r="M976" s="196"/>
      <c r="N976" s="182"/>
    </row>
    <row r="977">
      <c r="C977" s="189"/>
      <c r="D977" s="189"/>
      <c r="E977" s="189"/>
      <c r="F977" s="189"/>
      <c r="G977" s="189"/>
      <c r="H977" s="189"/>
      <c r="I977" s="196"/>
      <c r="J977" s="196"/>
      <c r="K977" s="196"/>
      <c r="L977" s="196"/>
      <c r="M977" s="196"/>
      <c r="N977" s="182"/>
    </row>
    <row r="978">
      <c r="C978" s="189"/>
      <c r="D978" s="189"/>
      <c r="E978" s="189"/>
      <c r="F978" s="189"/>
      <c r="G978" s="189"/>
      <c r="H978" s="189"/>
      <c r="I978" s="196"/>
      <c r="J978" s="196"/>
      <c r="K978" s="196"/>
      <c r="L978" s="196"/>
      <c r="M978" s="196"/>
      <c r="N978" s="182"/>
    </row>
    <row r="979">
      <c r="C979" s="189"/>
      <c r="D979" s="189"/>
      <c r="E979" s="189"/>
      <c r="F979" s="189"/>
      <c r="G979" s="189"/>
      <c r="H979" s="189"/>
      <c r="I979" s="196"/>
      <c r="J979" s="196"/>
      <c r="K979" s="196"/>
      <c r="L979" s="196"/>
      <c r="M979" s="196"/>
      <c r="N979" s="182"/>
    </row>
    <row r="980">
      <c r="C980" s="189"/>
      <c r="D980" s="189"/>
      <c r="E980" s="189"/>
      <c r="F980" s="189"/>
      <c r="G980" s="189"/>
      <c r="H980" s="189"/>
      <c r="I980" s="196"/>
      <c r="J980" s="196"/>
      <c r="K980" s="196"/>
      <c r="L980" s="196"/>
      <c r="M980" s="196"/>
      <c r="N980" s="182"/>
    </row>
    <row r="981">
      <c r="C981" s="189"/>
      <c r="D981" s="189"/>
      <c r="E981" s="189"/>
      <c r="F981" s="189"/>
      <c r="G981" s="189"/>
      <c r="H981" s="189"/>
      <c r="I981" s="196"/>
      <c r="J981" s="196"/>
      <c r="K981" s="196"/>
      <c r="L981" s="196"/>
      <c r="M981" s="196"/>
      <c r="N981" s="182"/>
    </row>
    <row r="982">
      <c r="C982" s="189"/>
      <c r="D982" s="189"/>
      <c r="E982" s="189"/>
      <c r="F982" s="189"/>
      <c r="G982" s="189"/>
      <c r="H982" s="189"/>
      <c r="I982" s="196"/>
      <c r="J982" s="196"/>
      <c r="K982" s="196"/>
      <c r="L982" s="196"/>
      <c r="M982" s="196"/>
      <c r="N982" s="182"/>
    </row>
    <row r="983">
      <c r="C983" s="189"/>
      <c r="D983" s="189"/>
      <c r="E983" s="189"/>
      <c r="F983" s="189"/>
      <c r="G983" s="189"/>
      <c r="H983" s="189"/>
      <c r="I983" s="196"/>
      <c r="J983" s="196"/>
      <c r="K983" s="196"/>
      <c r="L983" s="196"/>
      <c r="M983" s="196"/>
      <c r="N983" s="182"/>
    </row>
    <row r="984">
      <c r="C984" s="189"/>
      <c r="D984" s="189"/>
      <c r="E984" s="189"/>
      <c r="F984" s="189"/>
      <c r="G984" s="189"/>
      <c r="H984" s="189"/>
      <c r="I984" s="196"/>
      <c r="J984" s="196"/>
      <c r="K984" s="196"/>
      <c r="L984" s="196"/>
      <c r="M984" s="196"/>
      <c r="N984" s="182"/>
    </row>
    <row r="985">
      <c r="C985" s="189"/>
      <c r="D985" s="189"/>
      <c r="E985" s="189"/>
      <c r="F985" s="189"/>
      <c r="G985" s="189"/>
      <c r="H985" s="189"/>
      <c r="I985" s="196"/>
      <c r="J985" s="196"/>
      <c r="K985" s="196"/>
      <c r="L985" s="196"/>
      <c r="M985" s="196"/>
      <c r="N985" s="182"/>
    </row>
    <row r="986">
      <c r="C986" s="189"/>
      <c r="D986" s="189"/>
      <c r="E986" s="189"/>
      <c r="F986" s="189"/>
      <c r="G986" s="189"/>
      <c r="H986" s="189"/>
      <c r="I986" s="196"/>
      <c r="J986" s="196"/>
      <c r="K986" s="196"/>
      <c r="L986" s="196"/>
      <c r="M986" s="196"/>
      <c r="N986" s="182"/>
    </row>
    <row r="987">
      <c r="C987" s="189"/>
      <c r="D987" s="189"/>
      <c r="E987" s="189"/>
      <c r="F987" s="189"/>
      <c r="G987" s="189"/>
      <c r="H987" s="189"/>
      <c r="I987" s="196"/>
      <c r="J987" s="196"/>
      <c r="K987" s="196"/>
      <c r="L987" s="196"/>
      <c r="M987" s="196"/>
      <c r="N987" s="182"/>
    </row>
    <row r="988">
      <c r="C988" s="189"/>
      <c r="D988" s="189"/>
      <c r="E988" s="189"/>
      <c r="F988" s="189"/>
      <c r="G988" s="189"/>
      <c r="H988" s="189"/>
      <c r="I988" s="196"/>
      <c r="J988" s="196"/>
      <c r="K988" s="196"/>
      <c r="L988" s="196"/>
      <c r="M988" s="196"/>
      <c r="N988" s="182"/>
    </row>
    <row r="989">
      <c r="C989" s="189"/>
      <c r="D989" s="189"/>
      <c r="E989" s="189"/>
      <c r="F989" s="189"/>
      <c r="G989" s="189"/>
      <c r="H989" s="189"/>
      <c r="I989" s="196"/>
      <c r="J989" s="196"/>
      <c r="K989" s="196"/>
      <c r="L989" s="196"/>
      <c r="M989" s="196"/>
      <c r="N989" s="182"/>
    </row>
    <row r="990">
      <c r="C990" s="189"/>
      <c r="D990" s="189"/>
      <c r="E990" s="189"/>
      <c r="F990" s="189"/>
      <c r="G990" s="189"/>
      <c r="H990" s="189"/>
      <c r="I990" s="196"/>
      <c r="J990" s="196"/>
      <c r="K990" s="196"/>
      <c r="L990" s="196"/>
      <c r="M990" s="196"/>
      <c r="N990" s="182"/>
    </row>
    <row r="991">
      <c r="C991" s="189"/>
      <c r="D991" s="189"/>
      <c r="E991" s="189"/>
      <c r="F991" s="189"/>
      <c r="G991" s="189"/>
      <c r="H991" s="189"/>
      <c r="I991" s="196"/>
      <c r="J991" s="196"/>
      <c r="K991" s="196"/>
      <c r="L991" s="196"/>
      <c r="M991" s="196"/>
      <c r="N991" s="182"/>
    </row>
    <row r="992">
      <c r="C992" s="189"/>
      <c r="D992" s="189"/>
      <c r="E992" s="189"/>
      <c r="F992" s="189"/>
      <c r="G992" s="189"/>
      <c r="H992" s="189"/>
      <c r="I992" s="196"/>
      <c r="J992" s="196"/>
      <c r="K992" s="196"/>
      <c r="L992" s="196"/>
      <c r="M992" s="196"/>
      <c r="N992" s="182"/>
    </row>
    <row r="993">
      <c r="C993" s="189"/>
      <c r="D993" s="189"/>
      <c r="E993" s="189"/>
      <c r="F993" s="189"/>
      <c r="G993" s="189"/>
      <c r="H993" s="189"/>
      <c r="I993" s="196"/>
      <c r="J993" s="196"/>
      <c r="K993" s="196"/>
      <c r="L993" s="196"/>
      <c r="M993" s="196"/>
      <c r="N993" s="182"/>
    </row>
    <row r="994">
      <c r="C994" s="189"/>
      <c r="D994" s="189"/>
      <c r="E994" s="189"/>
      <c r="F994" s="189"/>
      <c r="G994" s="189"/>
      <c r="H994" s="189"/>
      <c r="I994" s="196"/>
      <c r="J994" s="196"/>
      <c r="K994" s="196"/>
      <c r="L994" s="196"/>
      <c r="M994" s="196"/>
      <c r="N994" s="182"/>
    </row>
    <row r="995">
      <c r="C995" s="189"/>
      <c r="D995" s="189"/>
      <c r="E995" s="189"/>
      <c r="F995" s="189"/>
      <c r="G995" s="189"/>
      <c r="H995" s="189"/>
      <c r="I995" s="196"/>
      <c r="J995" s="196"/>
      <c r="K995" s="196"/>
      <c r="L995" s="196"/>
      <c r="M995" s="196"/>
      <c r="N995" s="182"/>
    </row>
    <row r="996">
      <c r="C996" s="189"/>
      <c r="D996" s="189"/>
      <c r="E996" s="189"/>
      <c r="F996" s="189"/>
      <c r="G996" s="189"/>
      <c r="H996" s="189"/>
      <c r="I996" s="196"/>
      <c r="J996" s="196"/>
      <c r="K996" s="196"/>
      <c r="L996" s="196"/>
      <c r="M996" s="196"/>
      <c r="N996" s="182"/>
    </row>
    <row r="997">
      <c r="C997" s="189"/>
      <c r="D997" s="189"/>
      <c r="E997" s="189"/>
      <c r="F997" s="189"/>
      <c r="G997" s="189"/>
      <c r="H997" s="189"/>
      <c r="I997" s="196"/>
      <c r="J997" s="196"/>
      <c r="K997" s="196"/>
      <c r="L997" s="196"/>
      <c r="M997" s="196"/>
      <c r="N997" s="182"/>
    </row>
    <row r="998">
      <c r="C998" s="189"/>
      <c r="D998" s="189"/>
      <c r="E998" s="189"/>
      <c r="F998" s="189"/>
      <c r="G998" s="189"/>
      <c r="H998" s="189"/>
      <c r="I998" s="196"/>
      <c r="J998" s="196"/>
      <c r="K998" s="196"/>
      <c r="L998" s="196"/>
      <c r="M998" s="196"/>
      <c r="N998" s="182"/>
    </row>
    <row r="999">
      <c r="C999" s="189"/>
      <c r="D999" s="189"/>
      <c r="E999" s="189"/>
      <c r="F999" s="189"/>
      <c r="G999" s="189"/>
      <c r="H999" s="189"/>
      <c r="I999" s="196"/>
      <c r="J999" s="196"/>
      <c r="K999" s="196"/>
      <c r="L999" s="196"/>
      <c r="M999" s="196"/>
      <c r="N999" s="182"/>
    </row>
    <row r="1000">
      <c r="C1000" s="189"/>
      <c r="D1000" s="189"/>
      <c r="E1000" s="189"/>
      <c r="F1000" s="189"/>
      <c r="G1000" s="189"/>
      <c r="H1000" s="189"/>
      <c r="I1000" s="196"/>
      <c r="J1000" s="196"/>
      <c r="K1000" s="196"/>
      <c r="L1000" s="196"/>
      <c r="M1000" s="196"/>
      <c r="N1000" s="182"/>
    </row>
    <row r="1001">
      <c r="C1001" s="189"/>
      <c r="D1001" s="189"/>
      <c r="E1001" s="189"/>
      <c r="F1001" s="189"/>
      <c r="G1001" s="189"/>
      <c r="H1001" s="189"/>
      <c r="I1001" s="196"/>
      <c r="J1001" s="196"/>
      <c r="K1001" s="196"/>
      <c r="L1001" s="196"/>
      <c r="M1001" s="196"/>
      <c r="N1001" s="182"/>
    </row>
    <row r="1002">
      <c r="C1002" s="189"/>
      <c r="D1002" s="189"/>
      <c r="E1002" s="189"/>
      <c r="F1002" s="189"/>
      <c r="G1002" s="189"/>
      <c r="H1002" s="189"/>
      <c r="I1002" s="196"/>
      <c r="J1002" s="196"/>
      <c r="K1002" s="196"/>
      <c r="L1002" s="196"/>
      <c r="M1002" s="196"/>
      <c r="N1002" s="182"/>
    </row>
    <row r="1003">
      <c r="C1003" s="189"/>
      <c r="D1003" s="189"/>
      <c r="E1003" s="189"/>
      <c r="F1003" s="189"/>
      <c r="G1003" s="189"/>
      <c r="H1003" s="189"/>
      <c r="I1003" s="196"/>
      <c r="J1003" s="196"/>
      <c r="K1003" s="196"/>
      <c r="L1003" s="196"/>
      <c r="M1003" s="196"/>
      <c r="N1003" s="182"/>
    </row>
    <row r="1004">
      <c r="C1004" s="189"/>
      <c r="D1004" s="189"/>
      <c r="E1004" s="189"/>
      <c r="F1004" s="189"/>
      <c r="G1004" s="189"/>
      <c r="H1004" s="189"/>
      <c r="I1004" s="196"/>
      <c r="J1004" s="196"/>
      <c r="K1004" s="196"/>
      <c r="L1004" s="196"/>
      <c r="M1004" s="196"/>
      <c r="N1004" s="182"/>
    </row>
    <row r="1005">
      <c r="C1005" s="189"/>
      <c r="D1005" s="189"/>
      <c r="E1005" s="189"/>
      <c r="F1005" s="189"/>
      <c r="G1005" s="189"/>
      <c r="H1005" s="189"/>
      <c r="I1005" s="196"/>
      <c r="J1005" s="196"/>
      <c r="K1005" s="196"/>
      <c r="L1005" s="196"/>
      <c r="M1005" s="196"/>
      <c r="N1005" s="182"/>
    </row>
    <row r="1006">
      <c r="C1006" s="189"/>
      <c r="D1006" s="189"/>
      <c r="E1006" s="189"/>
      <c r="F1006" s="189"/>
      <c r="G1006" s="189"/>
      <c r="H1006" s="189"/>
      <c r="I1006" s="196"/>
      <c r="J1006" s="196"/>
      <c r="K1006" s="196"/>
      <c r="L1006" s="196"/>
      <c r="M1006" s="196"/>
      <c r="N1006" s="182"/>
    </row>
    <row r="1007">
      <c r="C1007" s="189"/>
      <c r="D1007" s="189"/>
      <c r="E1007" s="189"/>
      <c r="F1007" s="189"/>
      <c r="G1007" s="189"/>
      <c r="H1007" s="189"/>
      <c r="I1007" s="196"/>
      <c r="J1007" s="196"/>
      <c r="K1007" s="196"/>
      <c r="L1007" s="196"/>
      <c r="M1007" s="196"/>
      <c r="N1007" s="182"/>
    </row>
    <row r="1008">
      <c r="C1008" s="189"/>
      <c r="D1008" s="189"/>
      <c r="E1008" s="189"/>
      <c r="F1008" s="189"/>
      <c r="G1008" s="189"/>
      <c r="H1008" s="189"/>
      <c r="I1008" s="196"/>
      <c r="J1008" s="196"/>
      <c r="K1008" s="196"/>
      <c r="L1008" s="196"/>
      <c r="M1008" s="196"/>
      <c r="N1008" s="182"/>
    </row>
    <row r="1009">
      <c r="C1009" s="189"/>
      <c r="D1009" s="189"/>
      <c r="E1009" s="189"/>
      <c r="F1009" s="189"/>
      <c r="G1009" s="189"/>
      <c r="H1009" s="189"/>
      <c r="I1009" s="196"/>
      <c r="J1009" s="196"/>
      <c r="K1009" s="196"/>
      <c r="L1009" s="196"/>
      <c r="M1009" s="196"/>
      <c r="N1009" s="182"/>
    </row>
    <row r="1010">
      <c r="C1010" s="189"/>
      <c r="D1010" s="189"/>
      <c r="E1010" s="189"/>
      <c r="F1010" s="189"/>
      <c r="G1010" s="189"/>
      <c r="H1010" s="189"/>
      <c r="I1010" s="196"/>
      <c r="J1010" s="196"/>
      <c r="K1010" s="196"/>
      <c r="L1010" s="196"/>
      <c r="M1010" s="196"/>
      <c r="N1010" s="182"/>
    </row>
    <row r="1011">
      <c r="C1011" s="189"/>
      <c r="D1011" s="189"/>
      <c r="E1011" s="189"/>
      <c r="F1011" s="189"/>
      <c r="G1011" s="189"/>
      <c r="H1011" s="189"/>
      <c r="I1011" s="196"/>
      <c r="J1011" s="196"/>
      <c r="K1011" s="196"/>
      <c r="L1011" s="196"/>
      <c r="M1011" s="196"/>
      <c r="N1011" s="182"/>
    </row>
    <row r="1012">
      <c r="C1012" s="189"/>
      <c r="D1012" s="189"/>
      <c r="E1012" s="189"/>
      <c r="F1012" s="189"/>
      <c r="G1012" s="189"/>
      <c r="H1012" s="189"/>
      <c r="I1012" s="196"/>
      <c r="J1012" s="196"/>
      <c r="K1012" s="196"/>
      <c r="L1012" s="196"/>
      <c r="M1012" s="196"/>
      <c r="N1012" s="182"/>
    </row>
    <row r="1013">
      <c r="C1013" s="189"/>
      <c r="D1013" s="189"/>
      <c r="E1013" s="189"/>
      <c r="F1013" s="189"/>
      <c r="G1013" s="189"/>
      <c r="H1013" s="189"/>
      <c r="I1013" s="196"/>
      <c r="J1013" s="196"/>
      <c r="K1013" s="196"/>
      <c r="L1013" s="196"/>
      <c r="M1013" s="196"/>
      <c r="N1013" s="182"/>
    </row>
    <row r="1014">
      <c r="C1014" s="189"/>
      <c r="D1014" s="189"/>
      <c r="E1014" s="189"/>
      <c r="F1014" s="189"/>
      <c r="G1014" s="189"/>
      <c r="H1014" s="189"/>
      <c r="I1014" s="196"/>
      <c r="J1014" s="196"/>
      <c r="K1014" s="196"/>
      <c r="L1014" s="196"/>
      <c r="M1014" s="196"/>
      <c r="N1014" s="182"/>
    </row>
    <row r="1015">
      <c r="C1015" s="189"/>
      <c r="D1015" s="189"/>
      <c r="E1015" s="189"/>
      <c r="F1015" s="189"/>
      <c r="G1015" s="189"/>
      <c r="H1015" s="189"/>
      <c r="I1015" s="196"/>
      <c r="J1015" s="196"/>
      <c r="K1015" s="196"/>
      <c r="L1015" s="196"/>
      <c r="M1015" s="196"/>
      <c r="N1015" s="182"/>
    </row>
    <row r="1016">
      <c r="C1016" s="189"/>
      <c r="D1016" s="189"/>
      <c r="E1016" s="189"/>
      <c r="F1016" s="189"/>
      <c r="G1016" s="189"/>
      <c r="H1016" s="189"/>
      <c r="I1016" s="196"/>
      <c r="J1016" s="196"/>
      <c r="K1016" s="196"/>
      <c r="L1016" s="196"/>
      <c r="M1016" s="196"/>
      <c r="N1016" s="182"/>
    </row>
    <row r="1017">
      <c r="C1017" s="189"/>
      <c r="D1017" s="189"/>
      <c r="E1017" s="189"/>
      <c r="F1017" s="189"/>
      <c r="G1017" s="189"/>
      <c r="H1017" s="189"/>
      <c r="I1017" s="196"/>
      <c r="J1017" s="196"/>
      <c r="K1017" s="196"/>
      <c r="L1017" s="196"/>
      <c r="M1017" s="196"/>
      <c r="N1017" s="182"/>
    </row>
    <row r="1018">
      <c r="C1018" s="189"/>
      <c r="D1018" s="189"/>
      <c r="E1018" s="189"/>
      <c r="F1018" s="189"/>
      <c r="G1018" s="189"/>
      <c r="H1018" s="189"/>
      <c r="I1018" s="196"/>
      <c r="J1018" s="196"/>
      <c r="K1018" s="196"/>
      <c r="L1018" s="196"/>
      <c r="M1018" s="196"/>
      <c r="N1018" s="182"/>
    </row>
    <row r="1019">
      <c r="C1019" s="189"/>
      <c r="D1019" s="189"/>
      <c r="E1019" s="189"/>
      <c r="F1019" s="189"/>
      <c r="G1019" s="189"/>
      <c r="H1019" s="189"/>
      <c r="I1019" s="196"/>
      <c r="J1019" s="196"/>
      <c r="K1019" s="196"/>
      <c r="L1019" s="196"/>
      <c r="M1019" s="196"/>
      <c r="N1019" s="182"/>
    </row>
    <row r="1020">
      <c r="C1020" s="189"/>
      <c r="D1020" s="189"/>
      <c r="E1020" s="189"/>
      <c r="F1020" s="189"/>
      <c r="G1020" s="189"/>
      <c r="H1020" s="189"/>
      <c r="I1020" s="196"/>
      <c r="J1020" s="196"/>
      <c r="K1020" s="196"/>
      <c r="L1020" s="196"/>
      <c r="M1020" s="196"/>
      <c r="N1020" s="182"/>
    </row>
    <row r="1021">
      <c r="C1021" s="189"/>
      <c r="D1021" s="189"/>
      <c r="E1021" s="189"/>
      <c r="F1021" s="189"/>
      <c r="G1021" s="189"/>
      <c r="H1021" s="189"/>
      <c r="I1021" s="196"/>
      <c r="J1021" s="196"/>
      <c r="K1021" s="196"/>
      <c r="L1021" s="196"/>
      <c r="M1021" s="196"/>
      <c r="N1021" s="182"/>
    </row>
    <row r="1022">
      <c r="C1022" s="189"/>
      <c r="D1022" s="189"/>
      <c r="E1022" s="189"/>
      <c r="F1022" s="189"/>
      <c r="G1022" s="189"/>
      <c r="H1022" s="189"/>
      <c r="I1022" s="196"/>
      <c r="J1022" s="196"/>
      <c r="K1022" s="196"/>
      <c r="L1022" s="196"/>
      <c r="M1022" s="196"/>
      <c r="N1022" s="182"/>
    </row>
    <row r="1023">
      <c r="C1023" s="189"/>
      <c r="D1023" s="189"/>
      <c r="E1023" s="189"/>
      <c r="F1023" s="189"/>
      <c r="G1023" s="189"/>
      <c r="H1023" s="189"/>
      <c r="I1023" s="196"/>
      <c r="J1023" s="196"/>
      <c r="K1023" s="196"/>
      <c r="L1023" s="196"/>
      <c r="M1023" s="196"/>
      <c r="N1023" s="182"/>
    </row>
    <row r="1024">
      <c r="C1024" s="189"/>
      <c r="D1024" s="189"/>
      <c r="E1024" s="189"/>
      <c r="F1024" s="189"/>
      <c r="G1024" s="189"/>
      <c r="H1024" s="189"/>
      <c r="I1024" s="196"/>
      <c r="J1024" s="196"/>
      <c r="K1024" s="196"/>
      <c r="L1024" s="196"/>
      <c r="M1024" s="196"/>
      <c r="N1024" s="182"/>
    </row>
  </sheetData>
  <mergeCells count="15">
    <mergeCell ref="C14:D14"/>
    <mergeCell ref="C18:D18"/>
    <mergeCell ref="C19:G22"/>
    <mergeCell ref="I21:M24"/>
    <mergeCell ref="H25:L40"/>
    <mergeCell ref="H44:L60"/>
    <mergeCell ref="H64:L81"/>
    <mergeCell ref="E2:H3"/>
    <mergeCell ref="C6:D6"/>
    <mergeCell ref="L6:M6"/>
    <mergeCell ref="L7:O11"/>
    <mergeCell ref="L14:M14"/>
    <mergeCell ref="C15:G15"/>
    <mergeCell ref="L15:O15"/>
    <mergeCell ref="A6:B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0"/>
    <col customWidth="1" min="2" max="2" width="11.5"/>
    <col customWidth="1" min="3" max="3" width="15.0"/>
    <col customWidth="1" min="6" max="6" width="10.25"/>
    <col customWidth="1" min="7" max="7" width="6.25"/>
    <col customWidth="1" min="8" max="8" width="9.25"/>
    <col customWidth="1" min="9" max="9" width="20.5"/>
    <col customWidth="1" min="10" max="10" width="22.0"/>
    <col customWidth="1" min="12" max="12" width="18.0"/>
  </cols>
  <sheetData>
    <row r="1">
      <c r="A1" s="28"/>
      <c r="B1" s="29" t="s">
        <v>34</v>
      </c>
      <c r="D1" s="30"/>
      <c r="E1" s="30"/>
      <c r="F1" s="31"/>
      <c r="G1" s="31"/>
      <c r="H1" s="32"/>
      <c r="I1" s="33"/>
      <c r="J1" s="33"/>
      <c r="K1" s="34"/>
      <c r="L1" s="34"/>
    </row>
    <row r="2">
      <c r="I2" s="35"/>
      <c r="J2" s="35"/>
      <c r="K2" s="36"/>
    </row>
    <row r="3">
      <c r="A3" s="37" t="s">
        <v>7</v>
      </c>
      <c r="B3" s="38" t="s">
        <v>35</v>
      </c>
      <c r="C3" s="38" t="s">
        <v>36</v>
      </c>
      <c r="D3" s="38" t="s">
        <v>37</v>
      </c>
      <c r="E3" s="38" t="s">
        <v>38</v>
      </c>
      <c r="F3" s="38" t="s">
        <v>39</v>
      </c>
      <c r="G3" s="38" t="s">
        <v>40</v>
      </c>
      <c r="H3" s="38" t="s">
        <v>41</v>
      </c>
      <c r="I3" s="39" t="s">
        <v>42</v>
      </c>
      <c r="J3" s="39" t="s">
        <v>43</v>
      </c>
      <c r="K3" s="40" t="s">
        <v>44</v>
      </c>
      <c r="L3" s="41" t="s">
        <v>45</v>
      </c>
    </row>
    <row r="4">
      <c r="A4" s="42">
        <v>45271.0</v>
      </c>
      <c r="B4" s="4">
        <f>sumifs('Daily Portfolio Management'!E$6:E1000,'Daily Portfolio Management'!F$6:F1000,A4,'Daily Portfolio Management'!B$6:B1000,"&lt;&gt;Sell")</f>
        <v>116.4</v>
      </c>
      <c r="C4" s="4">
        <f>sumifs('Daily Portfolio Management'!E$6:E1000,'Daily Portfolio Management'!F$6:F1000,A4,'Daily Portfolio Management'!B$6:B1000,"BUY")</f>
        <v>116.4</v>
      </c>
      <c r="D4" s="4">
        <f>sumifs('Daily Portfolio Management'!E$6:E1000,'Daily Portfolio Management'!F$6:F1000,A4,'Daily Portfolio Management'!B$6:B1000,"SELL")</f>
        <v>0</v>
      </c>
      <c r="E4" s="4">
        <f>sumifs('Daily Portfolio Management'!E$6:E1000,'Daily Portfolio Management'!F$6:F1000,A4,'Daily Portfolio Management'!B$6:B1000,"HOLD")</f>
        <v>0</v>
      </c>
      <c r="F4" s="4">
        <f>(200-B4)</f>
        <v>83.6</v>
      </c>
      <c r="G4" s="43">
        <f t="shared" ref="G4:G15" si="1">C4*0.0055+D4*0.0055+if(or(C4&gt;0,D4&gt;0),1,0)</f>
        <v>1.6402</v>
      </c>
      <c r="H4" s="43">
        <f>G4</f>
        <v>1.6402</v>
      </c>
      <c r="I4" s="44">
        <f t="shared" ref="I4:I15" si="2">F4+B4</f>
        <v>200</v>
      </c>
      <c r="J4" s="44">
        <f t="shared" ref="J4:J15" si="3">(F4+B4)-H4</f>
        <v>198.3598</v>
      </c>
      <c r="K4" s="45">
        <f>(J4-200)/200</f>
        <v>-0.008201</v>
      </c>
      <c r="L4" s="46" t="s">
        <v>46</v>
      </c>
    </row>
    <row r="5">
      <c r="A5" s="42">
        <v>45272.0</v>
      </c>
      <c r="B5" s="4">
        <f>sumifs('Daily Portfolio Management'!E$6:E1000,'Daily Portfolio Management'!F$6:F1000,A5,'Daily Portfolio Management'!B$6:B1000,"&lt;&gt;Sell")</f>
        <v>166.88</v>
      </c>
      <c r="C5" s="4">
        <f>sumifs('Daily Portfolio Management'!E$6:E1000,'Daily Portfolio Management'!F$6:F1000,A5,'Daily Portfolio Management'!B$6:B1000,"BUY")</f>
        <v>49.18</v>
      </c>
      <c r="D5" s="4">
        <f>sumifs('Daily Portfolio Management'!E$6:E1000,'Daily Portfolio Management'!F$6:F1000,A5,'Daily Portfolio Management'!B$6:B1000,"SELL")</f>
        <v>0</v>
      </c>
      <c r="E5" s="4">
        <f>sumifs('Daily Portfolio Management'!E$6:E1000,'Daily Portfolio Management'!F$6:F1000,A5,'Daily Portfolio Management'!B$6:B1000,"HOLD")</f>
        <v>117.7</v>
      </c>
      <c r="F5" s="4">
        <f t="shared" ref="F5:F15" si="4">F4-C5+D5</f>
        <v>34.42</v>
      </c>
      <c r="G5" s="43">
        <f t="shared" si="1"/>
        <v>1.27049</v>
      </c>
      <c r="H5" s="43">
        <f t="shared" ref="H5:H15" si="5">H4+G5</f>
        <v>2.91069</v>
      </c>
      <c r="I5" s="44">
        <f t="shared" si="2"/>
        <v>201.3</v>
      </c>
      <c r="J5" s="44">
        <f t="shared" si="3"/>
        <v>198.38931</v>
      </c>
      <c r="K5" s="47">
        <f t="shared" ref="K5:K15" si="6">(J5-J4)/J4</f>
        <v>0.0001487700633</v>
      </c>
      <c r="L5" s="48">
        <f t="shared" ref="L5:L15" si="7">(I5-I4)/I4</f>
        <v>0.0065</v>
      </c>
    </row>
    <row r="6">
      <c r="A6" s="42">
        <v>45273.0</v>
      </c>
      <c r="B6" s="4">
        <f>sumifs('Daily Portfolio Management'!E$6:E1000,'Daily Portfolio Management'!F$6:F1000,A6,'Daily Portfolio Management'!B$6:B1000,"&lt;&gt;Sell")</f>
        <v>166.81</v>
      </c>
      <c r="C6" s="4">
        <f>sumifs('Daily Portfolio Management'!E$6:E1000,'Daily Portfolio Management'!F$6:F1000,A6,'Daily Portfolio Management'!B$6:B1000,"BUY")</f>
        <v>0</v>
      </c>
      <c r="D6" s="4">
        <f>sumifs('Daily Portfolio Management'!E$6:E1000,'Daily Portfolio Management'!F$6:F1000,A6,'Daily Portfolio Management'!B$6:B1000,"SELL")</f>
        <v>0</v>
      </c>
      <c r="E6" s="4">
        <f>sumifs('Daily Portfolio Management'!E$6:E1000,'Daily Portfolio Management'!F$6:F1000,A6,'Daily Portfolio Management'!B$6:B1000,"HOLD")</f>
        <v>166.81</v>
      </c>
      <c r="F6" s="4">
        <f t="shared" si="4"/>
        <v>34.42</v>
      </c>
      <c r="G6" s="43">
        <f t="shared" si="1"/>
        <v>0</v>
      </c>
      <c r="H6" s="43">
        <f t="shared" si="5"/>
        <v>2.91069</v>
      </c>
      <c r="I6" s="44">
        <f t="shared" si="2"/>
        <v>201.23</v>
      </c>
      <c r="J6" s="44">
        <f t="shared" si="3"/>
        <v>198.31931</v>
      </c>
      <c r="K6" s="45">
        <f t="shared" si="6"/>
        <v>-0.0003528415921</v>
      </c>
      <c r="L6" s="49">
        <f t="shared" si="7"/>
        <v>-0.000347739692</v>
      </c>
    </row>
    <row r="7">
      <c r="A7" s="42">
        <v>45274.0</v>
      </c>
      <c r="B7" s="4">
        <f>sumifs('Daily Portfolio Management'!E$6:E1000,'Daily Portfolio Management'!F$6:F1000,A7,'Daily Portfolio Management'!B$6:B1000,"&lt;&gt;Sell")</f>
        <v>166.4</v>
      </c>
      <c r="C7" s="4">
        <f>sumifs('Daily Portfolio Management'!E$6:E1000,'Daily Portfolio Management'!F$6:F1000,A7,'Daily Portfolio Management'!B$6:B1000,"BUY")</f>
        <v>0</v>
      </c>
      <c r="D7" s="4">
        <f>sumifs('Daily Portfolio Management'!E$6:E1000,'Daily Portfolio Management'!F$6:F1000,A7,'Daily Portfolio Management'!B$6:B1000,"SELL")</f>
        <v>0</v>
      </c>
      <c r="E7" s="4">
        <f>sumifs('Daily Portfolio Management'!E$6:E1000,'Daily Portfolio Management'!F$6:F1000,A7,'Daily Portfolio Management'!B$6:B1000,"HOLD")</f>
        <v>166.4</v>
      </c>
      <c r="F7" s="4">
        <f t="shared" si="4"/>
        <v>34.42</v>
      </c>
      <c r="G7" s="43">
        <f t="shared" si="1"/>
        <v>0</v>
      </c>
      <c r="H7" s="43">
        <f t="shared" si="5"/>
        <v>2.91069</v>
      </c>
      <c r="I7" s="44">
        <f t="shared" si="2"/>
        <v>200.82</v>
      </c>
      <c r="J7" s="44">
        <f t="shared" si="3"/>
        <v>197.90931</v>
      </c>
      <c r="K7" s="45">
        <f t="shared" si="6"/>
        <v>-0.002067373066</v>
      </c>
      <c r="L7" s="49">
        <f t="shared" si="7"/>
        <v>-0.002037469562</v>
      </c>
    </row>
    <row r="8">
      <c r="A8" s="42">
        <v>45275.0</v>
      </c>
      <c r="B8" s="4">
        <f>sumifs('Daily Portfolio Management'!E$6:E1000,'Daily Portfolio Management'!F$6:F1000,A8,'Daily Portfolio Management'!B$6:B1000,"&lt;&gt;Sell")</f>
        <v>166.52</v>
      </c>
      <c r="C8" s="4">
        <f>sumifs('Daily Portfolio Management'!E$6:E1000,'Daily Portfolio Management'!F$6:F1000,A8,'Daily Portfolio Management'!B$6:B1000,"BUY")</f>
        <v>0</v>
      </c>
      <c r="D8" s="4">
        <f>sumifs('Daily Portfolio Management'!E$6:E1000,'Daily Portfolio Management'!F$6:F1000,A8,'Daily Portfolio Management'!B$6:B1000,"SELL")</f>
        <v>0</v>
      </c>
      <c r="E8" s="4">
        <f>sumifs('Daily Portfolio Management'!E$6:E1000,'Daily Portfolio Management'!F$6:F1000,A8,'Daily Portfolio Management'!B$6:B1000,"HOLD")</f>
        <v>166.52</v>
      </c>
      <c r="F8" s="4">
        <f t="shared" si="4"/>
        <v>34.42</v>
      </c>
      <c r="G8" s="43">
        <f t="shared" si="1"/>
        <v>0</v>
      </c>
      <c r="H8" s="43">
        <f t="shared" si="5"/>
        <v>2.91069</v>
      </c>
      <c r="I8" s="44">
        <f t="shared" si="2"/>
        <v>200.94</v>
      </c>
      <c r="J8" s="44">
        <f t="shared" si="3"/>
        <v>198.02931</v>
      </c>
      <c r="K8" s="47">
        <f t="shared" si="6"/>
        <v>0.0006063383274</v>
      </c>
      <c r="L8" s="48">
        <f t="shared" si="7"/>
        <v>0.0005975500448</v>
      </c>
    </row>
    <row r="9">
      <c r="A9" s="42">
        <v>45278.0</v>
      </c>
      <c r="B9" s="4">
        <f>sumifs('Daily Portfolio Management'!E$6:E1000,'Daily Portfolio Management'!F$6:F1000,A9,'Daily Portfolio Management'!B$6:B1000,"&lt;&gt;Sell")</f>
        <v>165.54</v>
      </c>
      <c r="C9" s="4">
        <f>sumifs('Daily Portfolio Management'!E$6:E1000,'Daily Portfolio Management'!F$6:F1000,A9,'Daily Portfolio Management'!B$6:B1000,"BUY")</f>
        <v>0</v>
      </c>
      <c r="D9" s="4">
        <f>sumifs('Daily Portfolio Management'!E$6:E1000,'Daily Portfolio Management'!F$6:F1000,A9,'Daily Portfolio Management'!B$6:B1000,"SELL")</f>
        <v>0</v>
      </c>
      <c r="E9" s="4">
        <f>sumifs('Daily Portfolio Management'!E$6:E1000,'Daily Portfolio Management'!F$6:F1000,A9,'Daily Portfolio Management'!B$6:B1000,"HOLD")</f>
        <v>165.54</v>
      </c>
      <c r="F9" s="4">
        <f t="shared" si="4"/>
        <v>34.42</v>
      </c>
      <c r="G9" s="43">
        <f t="shared" si="1"/>
        <v>0</v>
      </c>
      <c r="H9" s="43">
        <f t="shared" si="5"/>
        <v>2.91069</v>
      </c>
      <c r="I9" s="44">
        <f t="shared" si="2"/>
        <v>199.96</v>
      </c>
      <c r="J9" s="44">
        <f t="shared" si="3"/>
        <v>197.04931</v>
      </c>
      <c r="K9" s="45">
        <f t="shared" si="6"/>
        <v>-0.004948762383</v>
      </c>
      <c r="L9" s="49">
        <f t="shared" si="7"/>
        <v>-0.004877077735</v>
      </c>
    </row>
    <row r="10">
      <c r="A10" s="42">
        <v>45279.0</v>
      </c>
      <c r="B10" s="4">
        <f>sumifs('Daily Portfolio Management'!E$6:E1000,'Daily Portfolio Management'!F$6:F1000,A10,'Daily Portfolio Management'!B$6:B1000,"&lt;&gt;Sell")</f>
        <v>165.16</v>
      </c>
      <c r="C10" s="4">
        <f>sumifs('Daily Portfolio Management'!E$6:E1000,'Daily Portfolio Management'!F$6:F1000,A10,'Daily Portfolio Management'!B$6:B1000,"BUY")</f>
        <v>0</v>
      </c>
      <c r="D10" s="4">
        <f>sumifs('Daily Portfolio Management'!E$6:E1000,'Daily Portfolio Management'!F$6:F1000,A10,'Daily Portfolio Management'!B$6:B1000,"SELL")</f>
        <v>0</v>
      </c>
      <c r="E10" s="4">
        <f>sumifs('Daily Portfolio Management'!E$6:E1000,'Daily Portfolio Management'!F$6:F1000,A10,'Daily Portfolio Management'!B$6:B1000,"HOLD")</f>
        <v>165.16</v>
      </c>
      <c r="F10" s="4">
        <f t="shared" si="4"/>
        <v>34.42</v>
      </c>
      <c r="G10" s="43">
        <f t="shared" si="1"/>
        <v>0</v>
      </c>
      <c r="H10" s="43">
        <f t="shared" si="5"/>
        <v>2.91069</v>
      </c>
      <c r="I10" s="44">
        <f t="shared" si="2"/>
        <v>199.58</v>
      </c>
      <c r="J10" s="44">
        <f t="shared" si="3"/>
        <v>196.66931</v>
      </c>
      <c r="K10" s="45">
        <f t="shared" si="6"/>
        <v>-0.00192845131</v>
      </c>
      <c r="L10" s="49">
        <f t="shared" si="7"/>
        <v>-0.001900380076</v>
      </c>
    </row>
    <row r="11">
      <c r="A11" s="42">
        <v>45280.0</v>
      </c>
      <c r="B11" s="4">
        <f>sumifs('Daily Portfolio Management'!E$6:E1000,'Daily Portfolio Management'!F$6:F1000,A11,'Daily Portfolio Management'!B$6:B1000,"&lt;&gt;Sell")</f>
        <v>123.63</v>
      </c>
      <c r="C11" s="4">
        <f>sumifs('Daily Portfolio Management'!E$6:E1000,'Daily Portfolio Management'!F$6:F1000,A11,'Daily Portfolio Management'!B$6:B1000,"BUY")</f>
        <v>25.47</v>
      </c>
      <c r="D11" s="4">
        <f>sumifs('Daily Portfolio Management'!E$6:E1000,'Daily Portfolio Management'!F$6:F1000,A11,'Daily Portfolio Management'!B$6:B1000,"SELL")</f>
        <v>68.74</v>
      </c>
      <c r="E11" s="4">
        <f>sumifs('Daily Portfolio Management'!E$6:E1000,'Daily Portfolio Management'!F$6:F1000,A11,'Daily Portfolio Management'!B$6:B1000,"HOLD")</f>
        <v>98.16</v>
      </c>
      <c r="F11" s="4">
        <f t="shared" si="4"/>
        <v>77.69</v>
      </c>
      <c r="G11" s="43">
        <f t="shared" si="1"/>
        <v>1.518155</v>
      </c>
      <c r="H11" s="43">
        <f t="shared" si="5"/>
        <v>4.428845</v>
      </c>
      <c r="I11" s="44">
        <f t="shared" si="2"/>
        <v>201.32</v>
      </c>
      <c r="J11" s="44">
        <f t="shared" si="3"/>
        <v>196.891155</v>
      </c>
      <c r="K11" s="47">
        <f t="shared" si="6"/>
        <v>0.001128010263</v>
      </c>
      <c r="L11" s="48">
        <f t="shared" si="7"/>
        <v>0.008718308448</v>
      </c>
    </row>
    <row r="12">
      <c r="A12" s="42">
        <v>45281.0</v>
      </c>
      <c r="B12" s="4">
        <f>sumifs('Daily Portfolio Management'!E$6:E1000,'Daily Portfolio Management'!F$6:F1000,A12,'Daily Portfolio Management'!B$6:B1000,"&lt;&gt;Sell")</f>
        <v>73.83</v>
      </c>
      <c r="C12" s="4">
        <f>sumifs('Daily Portfolio Management'!E$6:E1000,'Daily Portfolio Management'!F$6:F1000,A12,'Daily Portfolio Management'!B$6:B1000,"BUY")</f>
        <v>0</v>
      </c>
      <c r="D12" s="4">
        <f>sumifs('Daily Portfolio Management'!E$6:E1000,'Daily Portfolio Management'!F$6:F1000,A12,'Daily Portfolio Management'!B$6:B1000,"SELL")</f>
        <v>49.56</v>
      </c>
      <c r="E12" s="4">
        <f>sumifs('Daily Portfolio Management'!E$6:E1000,'Daily Portfolio Management'!F$6:F1000,A12,'Daily Portfolio Management'!B$6:B1000,"HOLD")</f>
        <v>73.83</v>
      </c>
      <c r="F12" s="4">
        <f t="shared" si="4"/>
        <v>127.25</v>
      </c>
      <c r="G12" s="43">
        <f t="shared" si="1"/>
        <v>1.27258</v>
      </c>
      <c r="H12" s="43">
        <f t="shared" si="5"/>
        <v>5.701425</v>
      </c>
      <c r="I12" s="44">
        <f t="shared" si="2"/>
        <v>201.08</v>
      </c>
      <c r="J12" s="44">
        <f t="shared" si="3"/>
        <v>195.378575</v>
      </c>
      <c r="K12" s="45">
        <f t="shared" si="6"/>
        <v>-0.007682315643</v>
      </c>
      <c r="L12" s="49">
        <f t="shared" si="7"/>
        <v>-0.001192131929</v>
      </c>
    </row>
    <row r="13">
      <c r="A13" s="42">
        <v>45282.0</v>
      </c>
      <c r="B13" s="4">
        <f>sumifs('Daily Portfolio Management'!E$6:E1000,'Daily Portfolio Management'!F$6:F1000,A13,'Daily Portfolio Management'!B$6:B1000,"&lt;&gt;Sell")</f>
        <v>190.3</v>
      </c>
      <c r="C13" s="4">
        <f>sumifs('Daily Portfolio Management'!E$6:E1000,'Daily Portfolio Management'!F$6:F1000,A13,'Daily Portfolio Management'!B$6:B1000,"BUY")</f>
        <v>190.3</v>
      </c>
      <c r="D13" s="4">
        <f>sumifs('Daily Portfolio Management'!E$6:E1000,'Daily Portfolio Management'!F$6:F1000,A13,'Daily Portfolio Management'!B$6:B1000,"SELL")</f>
        <v>74.25</v>
      </c>
      <c r="E13" s="4">
        <f>sumifs('Daily Portfolio Management'!E$6:E1000,'Daily Portfolio Management'!F$6:F1000,A13,'Daily Portfolio Management'!B$6:B1000,"HOLD")</f>
        <v>0</v>
      </c>
      <c r="F13" s="4">
        <f t="shared" si="4"/>
        <v>11.2</v>
      </c>
      <c r="G13" s="43">
        <f t="shared" si="1"/>
        <v>2.455025</v>
      </c>
      <c r="H13" s="43">
        <f t="shared" si="5"/>
        <v>8.15645</v>
      </c>
      <c r="I13" s="44">
        <f t="shared" si="2"/>
        <v>201.5</v>
      </c>
      <c r="J13" s="44">
        <f t="shared" si="3"/>
        <v>193.34355</v>
      </c>
      <c r="K13" s="45">
        <f t="shared" si="6"/>
        <v>-0.01041580429</v>
      </c>
      <c r="L13" s="48">
        <f t="shared" si="7"/>
        <v>0.002088720907</v>
      </c>
    </row>
    <row r="14">
      <c r="A14" s="42">
        <v>45285.0</v>
      </c>
      <c r="B14" s="4">
        <f>sumifs('Daily Portfolio Management'!E$6:E1000,'Daily Portfolio Management'!F$6:F1000,A14,'Daily Portfolio Management'!B$6:B1000,"&lt;&gt;Sell")</f>
        <v>191.09</v>
      </c>
      <c r="C14" s="4">
        <f>sumifs('Daily Portfolio Management'!E$6:E1000,'Daily Portfolio Management'!F$6:F1000,A14,'Daily Portfolio Management'!B$6:B1000,"BUY")</f>
        <v>0</v>
      </c>
      <c r="D14" s="4">
        <f>sumifs('Daily Portfolio Management'!E$6:E1000,'Daily Portfolio Management'!F$6:F1000,A14,'Daily Portfolio Management'!B$6:B1000,"SELL")</f>
        <v>0</v>
      </c>
      <c r="E14" s="4">
        <f>sumifs('Daily Portfolio Management'!E$6:E1000,'Daily Portfolio Management'!F$6:F1000,A14,'Daily Portfolio Management'!B$6:B1000,"HOLD")</f>
        <v>191.09</v>
      </c>
      <c r="F14" s="4">
        <f t="shared" si="4"/>
        <v>11.2</v>
      </c>
      <c r="G14" s="43">
        <f t="shared" si="1"/>
        <v>0</v>
      </c>
      <c r="H14" s="43">
        <f t="shared" si="5"/>
        <v>8.15645</v>
      </c>
      <c r="I14" s="44">
        <f t="shared" si="2"/>
        <v>202.29</v>
      </c>
      <c r="J14" s="44">
        <f t="shared" si="3"/>
        <v>194.13355</v>
      </c>
      <c r="K14" s="47">
        <f t="shared" si="6"/>
        <v>0.004085990973</v>
      </c>
      <c r="L14" s="48">
        <f t="shared" si="7"/>
        <v>0.003920595533</v>
      </c>
    </row>
    <row r="15">
      <c r="A15" s="42">
        <v>45286.0</v>
      </c>
      <c r="B15" s="4">
        <f>sumifs('Daily Portfolio Management'!E$6:E1000,'Daily Portfolio Management'!F$6:F1000,A15,'Daily Portfolio Management'!B$6:B1000,"&lt;&gt;Sell")</f>
        <v>194.54</v>
      </c>
      <c r="C15" s="4">
        <f>sumifs('Daily Portfolio Management'!E$6:E1000,'Daily Portfolio Management'!F$6:F1000,A15,'Daily Portfolio Management'!B$6:B1000,"BUY")</f>
        <v>0</v>
      </c>
      <c r="D15" s="4">
        <f>sumifs('Daily Portfolio Management'!E$6:E1000,'Daily Portfolio Management'!F$6:F1000,A15,'Daily Portfolio Management'!B$6:B1000,"SELL")</f>
        <v>0</v>
      </c>
      <c r="E15" s="4">
        <f>sumifs('Daily Portfolio Management'!E$6:E1000,'Daily Portfolio Management'!F$6:F1000,A15,'Daily Portfolio Management'!B$6:B1000,"HOLD")</f>
        <v>194.54</v>
      </c>
      <c r="F15" s="4">
        <f t="shared" si="4"/>
        <v>11.2</v>
      </c>
      <c r="G15" s="43">
        <f t="shared" si="1"/>
        <v>0</v>
      </c>
      <c r="H15" s="43">
        <f t="shared" si="5"/>
        <v>8.15645</v>
      </c>
      <c r="I15" s="44">
        <f t="shared" si="2"/>
        <v>205.74</v>
      </c>
      <c r="J15" s="44">
        <f t="shared" si="3"/>
        <v>197.58355</v>
      </c>
      <c r="K15" s="47">
        <f t="shared" si="6"/>
        <v>0.01777127137</v>
      </c>
      <c r="L15" s="48">
        <f t="shared" si="7"/>
        <v>0.01705472342</v>
      </c>
    </row>
    <row r="16">
      <c r="I16" s="35"/>
      <c r="J16" s="35"/>
      <c r="K16" s="36"/>
    </row>
    <row r="17">
      <c r="I17" s="35"/>
      <c r="J17" s="50" t="s">
        <v>47</v>
      </c>
      <c r="K17" s="51"/>
      <c r="L17" s="52">
        <f>AVERAGE(L5:L15)</f>
        <v>0.002593190851</v>
      </c>
    </row>
    <row r="18">
      <c r="I18" s="35"/>
      <c r="J18" s="53" t="s">
        <v>48</v>
      </c>
      <c r="K18" s="54"/>
      <c r="L18" s="55">
        <f>AVERAGE(K4:K15)</f>
        <v>-0.0009880139404</v>
      </c>
    </row>
    <row r="19">
      <c r="I19" s="35"/>
      <c r="J19" s="35"/>
      <c r="K19" s="36"/>
    </row>
    <row r="20">
      <c r="I20" s="35"/>
      <c r="J20" s="35"/>
      <c r="K20" s="36"/>
    </row>
    <row r="21">
      <c r="I21" s="35"/>
      <c r="J21" s="35"/>
      <c r="K21" s="36"/>
    </row>
    <row r="22">
      <c r="I22" s="35"/>
      <c r="J22" s="35"/>
      <c r="K22" s="36"/>
    </row>
    <row r="23">
      <c r="I23" s="35"/>
      <c r="J23" s="35"/>
      <c r="K23" s="36"/>
    </row>
    <row r="24">
      <c r="I24" s="35"/>
      <c r="J24" s="35"/>
      <c r="K24" s="36"/>
    </row>
    <row r="25">
      <c r="I25" s="35"/>
      <c r="J25" s="35"/>
      <c r="K25" s="36"/>
    </row>
    <row r="26">
      <c r="I26" s="35"/>
      <c r="J26" s="35"/>
      <c r="K26" s="36"/>
    </row>
    <row r="27">
      <c r="I27" s="35"/>
      <c r="J27" s="35"/>
      <c r="K27" s="36"/>
    </row>
    <row r="28">
      <c r="I28" s="35"/>
      <c r="J28" s="35"/>
      <c r="K28" s="36"/>
    </row>
    <row r="29">
      <c r="I29" s="35"/>
      <c r="J29" s="35"/>
      <c r="K29" s="36"/>
    </row>
    <row r="30">
      <c r="I30" s="35"/>
      <c r="J30" s="35"/>
      <c r="K30" s="36"/>
    </row>
    <row r="31">
      <c r="I31" s="35"/>
      <c r="J31" s="35"/>
      <c r="K31" s="36"/>
    </row>
    <row r="32">
      <c r="I32" s="35"/>
      <c r="J32" s="35"/>
      <c r="K32" s="36"/>
    </row>
    <row r="33">
      <c r="I33" s="35"/>
      <c r="J33" s="35"/>
      <c r="K33" s="36"/>
    </row>
    <row r="34">
      <c r="I34" s="35"/>
      <c r="J34" s="35"/>
      <c r="K34" s="36"/>
    </row>
    <row r="35">
      <c r="I35" s="35"/>
      <c r="J35" s="35"/>
      <c r="K35" s="36"/>
    </row>
    <row r="36">
      <c r="I36" s="35"/>
      <c r="J36" s="35"/>
      <c r="K36" s="36"/>
    </row>
    <row r="37">
      <c r="I37" s="35"/>
      <c r="J37" s="35"/>
      <c r="K37" s="36"/>
    </row>
    <row r="38">
      <c r="I38" s="35"/>
      <c r="J38" s="35"/>
      <c r="K38" s="36"/>
    </row>
    <row r="39">
      <c r="I39" s="35"/>
      <c r="J39" s="35"/>
      <c r="K39" s="36"/>
    </row>
    <row r="40">
      <c r="I40" s="35"/>
      <c r="J40" s="35"/>
      <c r="K40" s="36"/>
    </row>
    <row r="41">
      <c r="I41" s="35"/>
      <c r="J41" s="35"/>
      <c r="K41" s="36"/>
    </row>
    <row r="42">
      <c r="I42" s="35"/>
      <c r="J42" s="35"/>
      <c r="K42" s="36"/>
    </row>
    <row r="43">
      <c r="I43" s="35"/>
      <c r="J43" s="35"/>
      <c r="K43" s="36"/>
    </row>
    <row r="44">
      <c r="I44" s="35"/>
      <c r="J44" s="35"/>
      <c r="K44" s="36"/>
    </row>
    <row r="45">
      <c r="I45" s="35"/>
      <c r="J45" s="35"/>
      <c r="K45" s="36"/>
    </row>
    <row r="46">
      <c r="I46" s="35"/>
      <c r="J46" s="35"/>
      <c r="K46" s="36"/>
    </row>
    <row r="47">
      <c r="I47" s="35"/>
      <c r="J47" s="35"/>
      <c r="K47" s="36"/>
    </row>
    <row r="48">
      <c r="I48" s="35"/>
      <c r="J48" s="35"/>
      <c r="K48" s="36"/>
    </row>
    <row r="49">
      <c r="I49" s="35"/>
      <c r="J49" s="35"/>
      <c r="K49" s="36"/>
    </row>
    <row r="50">
      <c r="I50" s="35"/>
      <c r="J50" s="35"/>
      <c r="K50" s="36"/>
    </row>
    <row r="51">
      <c r="I51" s="35"/>
      <c r="J51" s="35"/>
      <c r="K51" s="36"/>
    </row>
    <row r="52">
      <c r="I52" s="35"/>
      <c r="J52" s="35"/>
      <c r="K52" s="36"/>
    </row>
    <row r="53">
      <c r="I53" s="35"/>
      <c r="J53" s="35"/>
      <c r="K53" s="36"/>
    </row>
    <row r="54">
      <c r="I54" s="35"/>
      <c r="J54" s="35"/>
      <c r="K54" s="36"/>
    </row>
    <row r="55">
      <c r="I55" s="35"/>
      <c r="J55" s="35"/>
      <c r="K55" s="36"/>
    </row>
    <row r="56">
      <c r="I56" s="35"/>
      <c r="J56" s="35"/>
      <c r="K56" s="36"/>
    </row>
    <row r="57">
      <c r="I57" s="35"/>
      <c r="J57" s="35"/>
      <c r="K57" s="36"/>
    </row>
    <row r="58">
      <c r="I58" s="35"/>
      <c r="J58" s="35"/>
      <c r="K58" s="36"/>
    </row>
    <row r="59">
      <c r="I59" s="35"/>
      <c r="J59" s="35"/>
      <c r="K59" s="36"/>
    </row>
    <row r="60">
      <c r="I60" s="35"/>
      <c r="J60" s="35"/>
      <c r="K60" s="36"/>
    </row>
    <row r="61">
      <c r="I61" s="35"/>
      <c r="J61" s="35"/>
      <c r="K61" s="36"/>
    </row>
    <row r="62">
      <c r="I62" s="35"/>
      <c r="J62" s="35"/>
      <c r="K62" s="36"/>
    </row>
    <row r="63">
      <c r="I63" s="35"/>
      <c r="J63" s="35"/>
      <c r="K63" s="36"/>
    </row>
    <row r="64">
      <c r="I64" s="35"/>
      <c r="J64" s="35"/>
      <c r="K64" s="36"/>
    </row>
    <row r="65">
      <c r="I65" s="35"/>
      <c r="J65" s="35"/>
      <c r="K65" s="36"/>
    </row>
    <row r="66">
      <c r="I66" s="35"/>
      <c r="J66" s="35"/>
      <c r="K66" s="36"/>
    </row>
    <row r="67">
      <c r="I67" s="35"/>
      <c r="J67" s="35"/>
      <c r="K67" s="36"/>
    </row>
    <row r="68">
      <c r="I68" s="35"/>
      <c r="J68" s="35"/>
      <c r="K68" s="36"/>
    </row>
    <row r="69">
      <c r="I69" s="35"/>
      <c r="J69" s="35"/>
      <c r="K69" s="36"/>
    </row>
    <row r="70">
      <c r="I70" s="35"/>
      <c r="J70" s="35"/>
      <c r="K70" s="36"/>
    </row>
    <row r="71">
      <c r="I71" s="35"/>
      <c r="J71" s="35"/>
      <c r="K71" s="36"/>
    </row>
    <row r="72">
      <c r="I72" s="35"/>
      <c r="J72" s="35"/>
      <c r="K72" s="36"/>
    </row>
    <row r="73">
      <c r="I73" s="35"/>
      <c r="J73" s="35"/>
      <c r="K73" s="36"/>
    </row>
    <row r="74">
      <c r="I74" s="35"/>
      <c r="J74" s="35"/>
      <c r="K74" s="36"/>
    </row>
    <row r="75">
      <c r="I75" s="35"/>
      <c r="J75" s="35"/>
      <c r="K75" s="36"/>
    </row>
    <row r="76">
      <c r="I76" s="35"/>
      <c r="J76" s="35"/>
      <c r="K76" s="36"/>
    </row>
    <row r="77">
      <c r="I77" s="35"/>
      <c r="J77" s="35"/>
      <c r="K77" s="36"/>
    </row>
    <row r="78">
      <c r="I78" s="35"/>
      <c r="J78" s="35"/>
      <c r="K78" s="36"/>
    </row>
    <row r="79">
      <c r="I79" s="35"/>
      <c r="J79" s="35"/>
      <c r="K79" s="36"/>
    </row>
    <row r="80">
      <c r="I80" s="35"/>
      <c r="J80" s="35"/>
      <c r="K80" s="36"/>
    </row>
    <row r="81">
      <c r="I81" s="35"/>
      <c r="J81" s="35"/>
      <c r="K81" s="36"/>
    </row>
    <row r="82">
      <c r="I82" s="35"/>
      <c r="J82" s="35"/>
      <c r="K82" s="36"/>
    </row>
    <row r="83">
      <c r="I83" s="35"/>
      <c r="J83" s="35"/>
      <c r="K83" s="36"/>
    </row>
    <row r="84">
      <c r="I84" s="35"/>
      <c r="J84" s="35"/>
      <c r="K84" s="36"/>
    </row>
    <row r="85">
      <c r="I85" s="35"/>
      <c r="J85" s="35"/>
      <c r="K85" s="36"/>
    </row>
    <row r="86">
      <c r="I86" s="35"/>
      <c r="J86" s="35"/>
      <c r="K86" s="36"/>
    </row>
    <row r="87">
      <c r="I87" s="35"/>
      <c r="J87" s="35"/>
      <c r="K87" s="36"/>
    </row>
    <row r="88">
      <c r="I88" s="35"/>
      <c r="J88" s="35"/>
      <c r="K88" s="36"/>
    </row>
    <row r="89">
      <c r="I89" s="35"/>
      <c r="J89" s="35"/>
      <c r="K89" s="36"/>
    </row>
    <row r="90">
      <c r="I90" s="35"/>
      <c r="J90" s="35"/>
      <c r="K90" s="36"/>
    </row>
    <row r="91">
      <c r="I91" s="35"/>
      <c r="J91" s="35"/>
      <c r="K91" s="36"/>
    </row>
    <row r="92">
      <c r="I92" s="35"/>
      <c r="J92" s="35"/>
      <c r="K92" s="36"/>
    </row>
    <row r="93">
      <c r="I93" s="35"/>
      <c r="J93" s="35"/>
      <c r="K93" s="36"/>
    </row>
    <row r="94">
      <c r="I94" s="35"/>
      <c r="J94" s="35"/>
      <c r="K94" s="36"/>
    </row>
    <row r="95">
      <c r="I95" s="35"/>
      <c r="J95" s="35"/>
      <c r="K95" s="36"/>
    </row>
    <row r="96">
      <c r="I96" s="35"/>
      <c r="J96" s="35"/>
      <c r="K96" s="36"/>
    </row>
    <row r="97">
      <c r="I97" s="35"/>
      <c r="J97" s="35"/>
      <c r="K97" s="36"/>
    </row>
    <row r="98">
      <c r="I98" s="35"/>
      <c r="J98" s="35"/>
      <c r="K98" s="36"/>
    </row>
    <row r="99">
      <c r="I99" s="35"/>
      <c r="J99" s="35"/>
      <c r="K99" s="36"/>
    </row>
    <row r="100">
      <c r="I100" s="35"/>
      <c r="J100" s="35"/>
      <c r="K100" s="36"/>
    </row>
    <row r="101">
      <c r="I101" s="35"/>
      <c r="J101" s="35"/>
      <c r="K101" s="36"/>
    </row>
    <row r="102">
      <c r="I102" s="35"/>
      <c r="J102" s="35"/>
      <c r="K102" s="36"/>
    </row>
    <row r="103">
      <c r="I103" s="35"/>
      <c r="J103" s="35"/>
      <c r="K103" s="36"/>
    </row>
    <row r="104">
      <c r="I104" s="35"/>
      <c r="J104" s="35"/>
      <c r="K104" s="36"/>
    </row>
    <row r="105">
      <c r="I105" s="35"/>
      <c r="J105" s="35"/>
      <c r="K105" s="36"/>
    </row>
    <row r="106">
      <c r="I106" s="35"/>
      <c r="J106" s="35"/>
      <c r="K106" s="36"/>
    </row>
    <row r="107">
      <c r="I107" s="35"/>
      <c r="J107" s="35"/>
      <c r="K107" s="36"/>
    </row>
    <row r="108">
      <c r="I108" s="35"/>
      <c r="J108" s="35"/>
      <c r="K108" s="36"/>
    </row>
    <row r="109">
      <c r="I109" s="35"/>
      <c r="J109" s="35"/>
      <c r="K109" s="36"/>
    </row>
    <row r="110">
      <c r="I110" s="35"/>
      <c r="J110" s="35"/>
      <c r="K110" s="36"/>
    </row>
    <row r="111">
      <c r="I111" s="35"/>
      <c r="J111" s="35"/>
      <c r="K111" s="36"/>
    </row>
    <row r="112">
      <c r="I112" s="35"/>
      <c r="J112" s="35"/>
      <c r="K112" s="36"/>
    </row>
    <row r="113">
      <c r="I113" s="35"/>
      <c r="J113" s="35"/>
      <c r="K113" s="36"/>
    </row>
    <row r="114">
      <c r="I114" s="35"/>
      <c r="J114" s="35"/>
      <c r="K114" s="36"/>
    </row>
    <row r="115">
      <c r="I115" s="35"/>
      <c r="J115" s="35"/>
      <c r="K115" s="36"/>
    </row>
    <row r="116">
      <c r="I116" s="35"/>
      <c r="J116" s="35"/>
      <c r="K116" s="36"/>
    </row>
    <row r="117">
      <c r="I117" s="35"/>
      <c r="J117" s="35"/>
      <c r="K117" s="36"/>
    </row>
    <row r="118">
      <c r="I118" s="35"/>
      <c r="J118" s="35"/>
      <c r="K118" s="36"/>
    </row>
    <row r="119">
      <c r="I119" s="35"/>
      <c r="J119" s="35"/>
      <c r="K119" s="36"/>
    </row>
    <row r="120">
      <c r="I120" s="35"/>
      <c r="J120" s="35"/>
      <c r="K120" s="36"/>
    </row>
    <row r="121">
      <c r="I121" s="35"/>
      <c r="J121" s="35"/>
      <c r="K121" s="36"/>
    </row>
    <row r="122">
      <c r="I122" s="35"/>
      <c r="J122" s="35"/>
      <c r="K122" s="36"/>
    </row>
    <row r="123">
      <c r="I123" s="35"/>
      <c r="J123" s="35"/>
      <c r="K123" s="36"/>
    </row>
    <row r="124">
      <c r="I124" s="35"/>
      <c r="J124" s="35"/>
      <c r="K124" s="36"/>
    </row>
    <row r="125">
      <c r="I125" s="35"/>
      <c r="J125" s="35"/>
      <c r="K125" s="36"/>
    </row>
    <row r="126">
      <c r="I126" s="35"/>
      <c r="J126" s="35"/>
      <c r="K126" s="36"/>
    </row>
    <row r="127">
      <c r="I127" s="35"/>
      <c r="J127" s="35"/>
      <c r="K127" s="36"/>
    </row>
    <row r="128">
      <c r="I128" s="35"/>
      <c r="J128" s="35"/>
      <c r="K128" s="36"/>
    </row>
    <row r="129">
      <c r="I129" s="35"/>
      <c r="J129" s="35"/>
      <c r="K129" s="36"/>
    </row>
    <row r="130">
      <c r="I130" s="35"/>
      <c r="J130" s="35"/>
      <c r="K130" s="36"/>
    </row>
    <row r="131">
      <c r="I131" s="35"/>
      <c r="J131" s="35"/>
      <c r="K131" s="36"/>
    </row>
    <row r="132">
      <c r="I132" s="35"/>
      <c r="J132" s="35"/>
      <c r="K132" s="36"/>
    </row>
    <row r="133">
      <c r="I133" s="35"/>
      <c r="J133" s="35"/>
      <c r="K133" s="36"/>
    </row>
    <row r="134">
      <c r="I134" s="35"/>
      <c r="J134" s="35"/>
      <c r="K134" s="36"/>
    </row>
    <row r="135">
      <c r="I135" s="35"/>
      <c r="J135" s="35"/>
      <c r="K135" s="36"/>
    </row>
    <row r="136">
      <c r="I136" s="35"/>
      <c r="J136" s="35"/>
      <c r="K136" s="36"/>
    </row>
    <row r="137">
      <c r="I137" s="35"/>
      <c r="J137" s="35"/>
      <c r="K137" s="36"/>
    </row>
    <row r="138">
      <c r="I138" s="35"/>
      <c r="J138" s="35"/>
      <c r="K138" s="36"/>
    </row>
    <row r="139">
      <c r="I139" s="35"/>
      <c r="J139" s="35"/>
      <c r="K139" s="36"/>
    </row>
    <row r="140">
      <c r="I140" s="35"/>
      <c r="J140" s="35"/>
      <c r="K140" s="36"/>
    </row>
    <row r="141">
      <c r="I141" s="35"/>
      <c r="J141" s="35"/>
      <c r="K141" s="36"/>
    </row>
    <row r="142">
      <c r="I142" s="35"/>
      <c r="J142" s="35"/>
      <c r="K142" s="36"/>
    </row>
    <row r="143">
      <c r="I143" s="35"/>
      <c r="J143" s="35"/>
      <c r="K143" s="36"/>
    </row>
    <row r="144">
      <c r="I144" s="35"/>
      <c r="J144" s="35"/>
      <c r="K144" s="36"/>
    </row>
    <row r="145">
      <c r="I145" s="35"/>
      <c r="J145" s="35"/>
      <c r="K145" s="36"/>
    </row>
    <row r="146">
      <c r="I146" s="35"/>
      <c r="J146" s="35"/>
      <c r="K146" s="36"/>
    </row>
    <row r="147">
      <c r="I147" s="35"/>
      <c r="J147" s="35"/>
      <c r="K147" s="36"/>
    </row>
    <row r="148">
      <c r="I148" s="35"/>
      <c r="J148" s="35"/>
      <c r="K148" s="36"/>
    </row>
    <row r="149">
      <c r="I149" s="35"/>
      <c r="J149" s="35"/>
      <c r="K149" s="36"/>
    </row>
    <row r="150">
      <c r="I150" s="35"/>
      <c r="J150" s="35"/>
      <c r="K150" s="36"/>
    </row>
    <row r="151">
      <c r="I151" s="35"/>
      <c r="J151" s="35"/>
      <c r="K151" s="36"/>
    </row>
    <row r="152">
      <c r="I152" s="35"/>
      <c r="J152" s="35"/>
      <c r="K152" s="36"/>
    </row>
    <row r="153">
      <c r="I153" s="35"/>
      <c r="J153" s="35"/>
      <c r="K153" s="36"/>
    </row>
    <row r="154">
      <c r="I154" s="35"/>
      <c r="J154" s="35"/>
      <c r="K154" s="36"/>
    </row>
    <row r="155">
      <c r="I155" s="35"/>
      <c r="J155" s="35"/>
      <c r="K155" s="36"/>
    </row>
    <row r="156">
      <c r="I156" s="35"/>
      <c r="J156" s="35"/>
      <c r="K156" s="36"/>
    </row>
    <row r="157">
      <c r="I157" s="35"/>
      <c r="J157" s="35"/>
      <c r="K157" s="36"/>
    </row>
    <row r="158">
      <c r="I158" s="35"/>
      <c r="J158" s="35"/>
      <c r="K158" s="36"/>
    </row>
    <row r="159">
      <c r="I159" s="35"/>
      <c r="J159" s="35"/>
      <c r="K159" s="36"/>
    </row>
    <row r="160">
      <c r="I160" s="35"/>
      <c r="J160" s="35"/>
      <c r="K160" s="36"/>
    </row>
    <row r="161">
      <c r="I161" s="35"/>
      <c r="J161" s="35"/>
      <c r="K161" s="36"/>
    </row>
    <row r="162">
      <c r="I162" s="35"/>
      <c r="J162" s="35"/>
      <c r="K162" s="36"/>
    </row>
    <row r="163">
      <c r="I163" s="35"/>
      <c r="J163" s="35"/>
      <c r="K163" s="36"/>
    </row>
    <row r="164">
      <c r="I164" s="35"/>
      <c r="J164" s="35"/>
      <c r="K164" s="36"/>
    </row>
    <row r="165">
      <c r="I165" s="35"/>
      <c r="J165" s="35"/>
      <c r="K165" s="36"/>
    </row>
    <row r="166">
      <c r="I166" s="35"/>
      <c r="J166" s="35"/>
      <c r="K166" s="36"/>
    </row>
    <row r="167">
      <c r="I167" s="35"/>
      <c r="J167" s="35"/>
      <c r="K167" s="36"/>
    </row>
    <row r="168">
      <c r="I168" s="35"/>
      <c r="J168" s="35"/>
      <c r="K168" s="36"/>
    </row>
    <row r="169">
      <c r="I169" s="35"/>
      <c r="J169" s="35"/>
      <c r="K169" s="36"/>
    </row>
    <row r="170">
      <c r="I170" s="35"/>
      <c r="J170" s="35"/>
      <c r="K170" s="36"/>
    </row>
    <row r="171">
      <c r="I171" s="35"/>
      <c r="J171" s="35"/>
      <c r="K171" s="36"/>
    </row>
    <row r="172">
      <c r="I172" s="35"/>
      <c r="J172" s="35"/>
      <c r="K172" s="36"/>
    </row>
    <row r="173">
      <c r="I173" s="35"/>
      <c r="J173" s="35"/>
      <c r="K173" s="36"/>
    </row>
    <row r="174">
      <c r="I174" s="35"/>
      <c r="J174" s="35"/>
      <c r="K174" s="36"/>
    </row>
    <row r="175">
      <c r="I175" s="35"/>
      <c r="J175" s="35"/>
      <c r="K175" s="36"/>
    </row>
    <row r="176">
      <c r="I176" s="35"/>
      <c r="J176" s="35"/>
      <c r="K176" s="36"/>
    </row>
    <row r="177">
      <c r="I177" s="35"/>
      <c r="J177" s="35"/>
      <c r="K177" s="36"/>
    </row>
    <row r="178">
      <c r="I178" s="35"/>
      <c r="J178" s="35"/>
      <c r="K178" s="36"/>
    </row>
    <row r="179">
      <c r="I179" s="35"/>
      <c r="J179" s="35"/>
      <c r="K179" s="36"/>
    </row>
    <row r="180">
      <c r="I180" s="35"/>
      <c r="J180" s="35"/>
      <c r="K180" s="36"/>
    </row>
    <row r="181">
      <c r="I181" s="35"/>
      <c r="J181" s="35"/>
      <c r="K181" s="36"/>
    </row>
    <row r="182">
      <c r="I182" s="35"/>
      <c r="J182" s="35"/>
      <c r="K182" s="36"/>
    </row>
    <row r="183">
      <c r="I183" s="35"/>
      <c r="J183" s="35"/>
      <c r="K183" s="36"/>
    </row>
    <row r="184">
      <c r="I184" s="35"/>
      <c r="J184" s="35"/>
      <c r="K184" s="36"/>
    </row>
    <row r="185">
      <c r="I185" s="35"/>
      <c r="J185" s="35"/>
      <c r="K185" s="36"/>
    </row>
    <row r="186">
      <c r="I186" s="35"/>
      <c r="J186" s="35"/>
      <c r="K186" s="36"/>
    </row>
    <row r="187">
      <c r="I187" s="35"/>
      <c r="J187" s="35"/>
      <c r="K187" s="36"/>
    </row>
    <row r="188">
      <c r="I188" s="35"/>
      <c r="J188" s="35"/>
      <c r="K188" s="36"/>
    </row>
    <row r="189">
      <c r="I189" s="35"/>
      <c r="J189" s="35"/>
      <c r="K189" s="36"/>
    </row>
    <row r="190">
      <c r="I190" s="35"/>
      <c r="J190" s="35"/>
      <c r="K190" s="36"/>
    </row>
    <row r="191">
      <c r="I191" s="35"/>
      <c r="J191" s="35"/>
      <c r="K191" s="36"/>
    </row>
    <row r="192">
      <c r="I192" s="35"/>
      <c r="J192" s="35"/>
      <c r="K192" s="36"/>
    </row>
    <row r="193">
      <c r="I193" s="35"/>
      <c r="J193" s="35"/>
      <c r="K193" s="36"/>
    </row>
    <row r="194">
      <c r="I194" s="35"/>
      <c r="J194" s="35"/>
      <c r="K194" s="36"/>
    </row>
    <row r="195">
      <c r="I195" s="35"/>
      <c r="J195" s="35"/>
      <c r="K195" s="36"/>
    </row>
    <row r="196">
      <c r="I196" s="35"/>
      <c r="J196" s="35"/>
      <c r="K196" s="36"/>
    </row>
    <row r="197">
      <c r="I197" s="35"/>
      <c r="J197" s="35"/>
      <c r="K197" s="36"/>
    </row>
    <row r="198">
      <c r="I198" s="35"/>
      <c r="J198" s="35"/>
      <c r="K198" s="36"/>
    </row>
    <row r="199">
      <c r="I199" s="35"/>
      <c r="J199" s="35"/>
      <c r="K199" s="36"/>
    </row>
    <row r="200">
      <c r="I200" s="35"/>
      <c r="J200" s="35"/>
      <c r="K200" s="36"/>
    </row>
    <row r="201">
      <c r="I201" s="35"/>
      <c r="J201" s="35"/>
      <c r="K201" s="36"/>
    </row>
    <row r="202">
      <c r="I202" s="35"/>
      <c r="J202" s="35"/>
      <c r="K202" s="36"/>
    </row>
    <row r="203">
      <c r="I203" s="35"/>
      <c r="J203" s="35"/>
      <c r="K203" s="36"/>
    </row>
    <row r="204">
      <c r="I204" s="35"/>
      <c r="J204" s="35"/>
      <c r="K204" s="36"/>
    </row>
    <row r="205">
      <c r="I205" s="35"/>
      <c r="J205" s="35"/>
      <c r="K205" s="36"/>
    </row>
    <row r="206">
      <c r="I206" s="35"/>
      <c r="J206" s="35"/>
      <c r="K206" s="36"/>
    </row>
    <row r="207">
      <c r="I207" s="35"/>
      <c r="J207" s="35"/>
      <c r="K207" s="36"/>
    </row>
    <row r="208">
      <c r="I208" s="35"/>
      <c r="J208" s="35"/>
      <c r="K208" s="36"/>
    </row>
    <row r="209">
      <c r="I209" s="35"/>
      <c r="J209" s="35"/>
      <c r="K209" s="36"/>
    </row>
    <row r="210">
      <c r="I210" s="35"/>
      <c r="J210" s="35"/>
      <c r="K210" s="36"/>
    </row>
    <row r="211">
      <c r="I211" s="35"/>
      <c r="J211" s="35"/>
      <c r="K211" s="36"/>
    </row>
    <row r="212">
      <c r="I212" s="35"/>
      <c r="J212" s="35"/>
      <c r="K212" s="36"/>
    </row>
    <row r="213">
      <c r="I213" s="35"/>
      <c r="J213" s="35"/>
      <c r="K213" s="36"/>
    </row>
    <row r="214">
      <c r="I214" s="35"/>
      <c r="J214" s="35"/>
      <c r="K214" s="36"/>
    </row>
    <row r="215">
      <c r="I215" s="35"/>
      <c r="J215" s="35"/>
      <c r="K215" s="36"/>
    </row>
    <row r="216">
      <c r="I216" s="35"/>
      <c r="J216" s="35"/>
      <c r="K216" s="36"/>
    </row>
    <row r="217">
      <c r="I217" s="35"/>
      <c r="J217" s="35"/>
      <c r="K217" s="36"/>
    </row>
    <row r="218">
      <c r="I218" s="35"/>
      <c r="J218" s="35"/>
      <c r="K218" s="36"/>
    </row>
    <row r="219">
      <c r="I219" s="35"/>
      <c r="J219" s="35"/>
      <c r="K219" s="36"/>
    </row>
    <row r="220">
      <c r="I220" s="35"/>
      <c r="J220" s="35"/>
      <c r="K220" s="36"/>
    </row>
    <row r="221">
      <c r="I221" s="35"/>
      <c r="J221" s="35"/>
      <c r="K221" s="36"/>
    </row>
    <row r="222">
      <c r="I222" s="35"/>
      <c r="J222" s="35"/>
      <c r="K222" s="36"/>
    </row>
    <row r="223">
      <c r="I223" s="35"/>
      <c r="J223" s="35"/>
      <c r="K223" s="36"/>
    </row>
    <row r="224">
      <c r="I224" s="35"/>
      <c r="J224" s="35"/>
      <c r="K224" s="36"/>
    </row>
    <row r="225">
      <c r="I225" s="35"/>
      <c r="J225" s="35"/>
      <c r="K225" s="36"/>
    </row>
    <row r="226">
      <c r="I226" s="35"/>
      <c r="J226" s="35"/>
      <c r="K226" s="36"/>
    </row>
    <row r="227">
      <c r="I227" s="35"/>
      <c r="J227" s="35"/>
      <c r="K227" s="36"/>
    </row>
    <row r="228">
      <c r="I228" s="35"/>
      <c r="J228" s="35"/>
      <c r="K228" s="36"/>
    </row>
    <row r="229">
      <c r="I229" s="35"/>
      <c r="J229" s="35"/>
      <c r="K229" s="36"/>
    </row>
    <row r="230">
      <c r="I230" s="35"/>
      <c r="J230" s="35"/>
      <c r="K230" s="36"/>
    </row>
    <row r="231">
      <c r="I231" s="35"/>
      <c r="J231" s="35"/>
      <c r="K231" s="36"/>
    </row>
    <row r="232">
      <c r="I232" s="35"/>
      <c r="J232" s="35"/>
      <c r="K232" s="36"/>
    </row>
    <row r="233">
      <c r="I233" s="35"/>
      <c r="J233" s="35"/>
      <c r="K233" s="36"/>
    </row>
    <row r="234">
      <c r="I234" s="35"/>
      <c r="J234" s="35"/>
      <c r="K234" s="36"/>
    </row>
    <row r="235">
      <c r="I235" s="35"/>
      <c r="J235" s="35"/>
      <c r="K235" s="36"/>
    </row>
    <row r="236">
      <c r="I236" s="35"/>
      <c r="J236" s="35"/>
      <c r="K236" s="36"/>
    </row>
    <row r="237">
      <c r="I237" s="35"/>
      <c r="J237" s="35"/>
      <c r="K237" s="36"/>
    </row>
    <row r="238">
      <c r="I238" s="35"/>
      <c r="J238" s="35"/>
      <c r="K238" s="36"/>
    </row>
    <row r="239">
      <c r="I239" s="35"/>
      <c r="J239" s="35"/>
      <c r="K239" s="36"/>
    </row>
    <row r="240">
      <c r="I240" s="35"/>
      <c r="J240" s="35"/>
      <c r="K240" s="36"/>
    </row>
    <row r="241">
      <c r="I241" s="35"/>
      <c r="J241" s="35"/>
      <c r="K241" s="36"/>
    </row>
    <row r="242">
      <c r="I242" s="35"/>
      <c r="J242" s="35"/>
      <c r="K242" s="36"/>
    </row>
    <row r="243">
      <c r="I243" s="35"/>
      <c r="J243" s="35"/>
      <c r="K243" s="36"/>
    </row>
    <row r="244">
      <c r="I244" s="35"/>
      <c r="J244" s="35"/>
      <c r="K244" s="36"/>
    </row>
    <row r="245">
      <c r="I245" s="35"/>
      <c r="J245" s="35"/>
      <c r="K245" s="36"/>
    </row>
    <row r="246">
      <c r="I246" s="35"/>
      <c r="J246" s="35"/>
      <c r="K246" s="36"/>
    </row>
    <row r="247">
      <c r="I247" s="35"/>
      <c r="J247" s="35"/>
      <c r="K247" s="36"/>
    </row>
    <row r="248">
      <c r="I248" s="35"/>
      <c r="J248" s="35"/>
      <c r="K248" s="36"/>
    </row>
    <row r="249">
      <c r="I249" s="35"/>
      <c r="J249" s="35"/>
      <c r="K249" s="36"/>
    </row>
    <row r="250">
      <c r="I250" s="35"/>
      <c r="J250" s="35"/>
      <c r="K250" s="36"/>
    </row>
    <row r="251">
      <c r="I251" s="35"/>
      <c r="J251" s="35"/>
      <c r="K251" s="36"/>
    </row>
    <row r="252">
      <c r="I252" s="35"/>
      <c r="J252" s="35"/>
      <c r="K252" s="36"/>
    </row>
    <row r="253">
      <c r="I253" s="35"/>
      <c r="J253" s="35"/>
      <c r="K253" s="36"/>
    </row>
    <row r="254">
      <c r="I254" s="35"/>
      <c r="J254" s="35"/>
      <c r="K254" s="36"/>
    </row>
    <row r="255">
      <c r="I255" s="35"/>
      <c r="J255" s="35"/>
      <c r="K255" s="36"/>
    </row>
    <row r="256">
      <c r="I256" s="35"/>
      <c r="J256" s="35"/>
      <c r="K256" s="36"/>
    </row>
    <row r="257">
      <c r="I257" s="35"/>
      <c r="J257" s="35"/>
      <c r="K257" s="36"/>
    </row>
    <row r="258">
      <c r="I258" s="35"/>
      <c r="J258" s="35"/>
      <c r="K258" s="36"/>
    </row>
    <row r="259">
      <c r="I259" s="35"/>
      <c r="J259" s="35"/>
      <c r="K259" s="36"/>
    </row>
    <row r="260">
      <c r="I260" s="35"/>
      <c r="J260" s="35"/>
      <c r="K260" s="36"/>
    </row>
    <row r="261">
      <c r="I261" s="35"/>
      <c r="J261" s="35"/>
      <c r="K261" s="36"/>
    </row>
    <row r="262">
      <c r="I262" s="35"/>
      <c r="J262" s="35"/>
      <c r="K262" s="36"/>
    </row>
    <row r="263">
      <c r="I263" s="35"/>
      <c r="J263" s="35"/>
      <c r="K263" s="36"/>
    </row>
    <row r="264">
      <c r="I264" s="35"/>
      <c r="J264" s="35"/>
      <c r="K264" s="36"/>
    </row>
    <row r="265">
      <c r="I265" s="35"/>
      <c r="J265" s="35"/>
      <c r="K265" s="36"/>
    </row>
    <row r="266">
      <c r="I266" s="35"/>
      <c r="J266" s="35"/>
      <c r="K266" s="36"/>
    </row>
    <row r="267">
      <c r="I267" s="35"/>
      <c r="J267" s="35"/>
      <c r="K267" s="36"/>
    </row>
    <row r="268">
      <c r="I268" s="35"/>
      <c r="J268" s="35"/>
      <c r="K268" s="36"/>
    </row>
    <row r="269">
      <c r="I269" s="35"/>
      <c r="J269" s="35"/>
      <c r="K269" s="36"/>
    </row>
    <row r="270">
      <c r="I270" s="35"/>
      <c r="J270" s="35"/>
      <c r="K270" s="36"/>
    </row>
    <row r="271">
      <c r="I271" s="35"/>
      <c r="J271" s="35"/>
      <c r="K271" s="36"/>
    </row>
    <row r="272">
      <c r="I272" s="35"/>
      <c r="J272" s="35"/>
      <c r="K272" s="36"/>
    </row>
    <row r="273">
      <c r="I273" s="35"/>
      <c r="J273" s="35"/>
      <c r="K273" s="36"/>
    </row>
    <row r="274">
      <c r="I274" s="35"/>
      <c r="J274" s="35"/>
      <c r="K274" s="36"/>
    </row>
    <row r="275">
      <c r="I275" s="35"/>
      <c r="J275" s="35"/>
      <c r="K275" s="36"/>
    </row>
    <row r="276">
      <c r="I276" s="35"/>
      <c r="J276" s="35"/>
      <c r="K276" s="36"/>
    </row>
    <row r="277">
      <c r="I277" s="35"/>
      <c r="J277" s="35"/>
      <c r="K277" s="36"/>
    </row>
    <row r="278">
      <c r="I278" s="35"/>
      <c r="J278" s="35"/>
      <c r="K278" s="36"/>
    </row>
    <row r="279">
      <c r="I279" s="35"/>
      <c r="J279" s="35"/>
      <c r="K279" s="36"/>
    </row>
    <row r="280">
      <c r="I280" s="35"/>
      <c r="J280" s="35"/>
      <c r="K280" s="36"/>
    </row>
    <row r="281">
      <c r="I281" s="35"/>
      <c r="J281" s="35"/>
      <c r="K281" s="36"/>
    </row>
    <row r="282">
      <c r="I282" s="35"/>
      <c r="J282" s="35"/>
      <c r="K282" s="36"/>
    </row>
    <row r="283">
      <c r="I283" s="35"/>
      <c r="J283" s="35"/>
      <c r="K283" s="36"/>
    </row>
    <row r="284">
      <c r="I284" s="35"/>
      <c r="J284" s="35"/>
      <c r="K284" s="36"/>
    </row>
    <row r="285">
      <c r="I285" s="35"/>
      <c r="J285" s="35"/>
      <c r="K285" s="36"/>
    </row>
    <row r="286">
      <c r="I286" s="35"/>
      <c r="J286" s="35"/>
      <c r="K286" s="36"/>
    </row>
    <row r="287">
      <c r="I287" s="35"/>
      <c r="J287" s="35"/>
      <c r="K287" s="36"/>
    </row>
    <row r="288">
      <c r="I288" s="35"/>
      <c r="J288" s="35"/>
      <c r="K288" s="36"/>
    </row>
    <row r="289">
      <c r="I289" s="35"/>
      <c r="J289" s="35"/>
      <c r="K289" s="36"/>
    </row>
    <row r="290">
      <c r="I290" s="35"/>
      <c r="J290" s="35"/>
      <c r="K290" s="36"/>
    </row>
    <row r="291">
      <c r="I291" s="35"/>
      <c r="J291" s="35"/>
      <c r="K291" s="36"/>
    </row>
    <row r="292">
      <c r="I292" s="35"/>
      <c r="J292" s="35"/>
      <c r="K292" s="36"/>
    </row>
    <row r="293">
      <c r="I293" s="35"/>
      <c r="J293" s="35"/>
      <c r="K293" s="36"/>
    </row>
    <row r="294">
      <c r="I294" s="35"/>
      <c r="J294" s="35"/>
      <c r="K294" s="36"/>
    </row>
    <row r="295">
      <c r="I295" s="35"/>
      <c r="J295" s="35"/>
      <c r="K295" s="36"/>
    </row>
    <row r="296">
      <c r="I296" s="35"/>
      <c r="J296" s="35"/>
      <c r="K296" s="36"/>
    </row>
    <row r="297">
      <c r="I297" s="35"/>
      <c r="J297" s="35"/>
      <c r="K297" s="36"/>
    </row>
    <row r="298">
      <c r="I298" s="35"/>
      <c r="J298" s="35"/>
      <c r="K298" s="36"/>
    </row>
    <row r="299">
      <c r="I299" s="35"/>
      <c r="J299" s="35"/>
      <c r="K299" s="36"/>
    </row>
    <row r="300">
      <c r="I300" s="35"/>
      <c r="J300" s="35"/>
      <c r="K300" s="36"/>
    </row>
    <row r="301">
      <c r="I301" s="35"/>
      <c r="J301" s="35"/>
      <c r="K301" s="36"/>
    </row>
    <row r="302">
      <c r="I302" s="35"/>
      <c r="J302" s="35"/>
      <c r="K302" s="36"/>
    </row>
    <row r="303">
      <c r="I303" s="35"/>
      <c r="J303" s="35"/>
      <c r="K303" s="36"/>
    </row>
    <row r="304">
      <c r="I304" s="35"/>
      <c r="J304" s="35"/>
      <c r="K304" s="36"/>
    </row>
    <row r="305">
      <c r="I305" s="35"/>
      <c r="J305" s="35"/>
      <c r="K305" s="36"/>
    </row>
    <row r="306">
      <c r="I306" s="35"/>
      <c r="J306" s="35"/>
      <c r="K306" s="36"/>
    </row>
    <row r="307">
      <c r="I307" s="35"/>
      <c r="J307" s="35"/>
      <c r="K307" s="36"/>
    </row>
    <row r="308">
      <c r="I308" s="35"/>
      <c r="J308" s="35"/>
      <c r="K308" s="36"/>
    </row>
    <row r="309">
      <c r="I309" s="35"/>
      <c r="J309" s="35"/>
      <c r="K309" s="36"/>
    </row>
    <row r="310">
      <c r="I310" s="35"/>
      <c r="J310" s="35"/>
      <c r="K310" s="36"/>
    </row>
    <row r="311">
      <c r="I311" s="35"/>
      <c r="J311" s="35"/>
      <c r="K311" s="36"/>
    </row>
    <row r="312">
      <c r="I312" s="35"/>
      <c r="J312" s="35"/>
      <c r="K312" s="36"/>
    </row>
    <row r="313">
      <c r="I313" s="35"/>
      <c r="J313" s="35"/>
      <c r="K313" s="36"/>
    </row>
    <row r="314">
      <c r="I314" s="35"/>
      <c r="J314" s="35"/>
      <c r="K314" s="36"/>
    </row>
    <row r="315">
      <c r="I315" s="35"/>
      <c r="J315" s="35"/>
      <c r="K315" s="36"/>
    </row>
    <row r="316">
      <c r="I316" s="35"/>
      <c r="J316" s="35"/>
      <c r="K316" s="36"/>
    </row>
    <row r="317">
      <c r="I317" s="35"/>
      <c r="J317" s="35"/>
      <c r="K317" s="36"/>
    </row>
    <row r="318">
      <c r="I318" s="35"/>
      <c r="J318" s="35"/>
      <c r="K318" s="36"/>
    </row>
    <row r="319">
      <c r="I319" s="35"/>
      <c r="J319" s="35"/>
      <c r="K319" s="36"/>
    </row>
    <row r="320">
      <c r="I320" s="35"/>
      <c r="J320" s="35"/>
      <c r="K320" s="36"/>
    </row>
    <row r="321">
      <c r="I321" s="35"/>
      <c r="J321" s="35"/>
      <c r="K321" s="36"/>
    </row>
    <row r="322">
      <c r="I322" s="35"/>
      <c r="J322" s="35"/>
      <c r="K322" s="36"/>
    </row>
    <row r="323">
      <c r="I323" s="35"/>
      <c r="J323" s="35"/>
      <c r="K323" s="36"/>
    </row>
    <row r="324">
      <c r="I324" s="35"/>
      <c r="J324" s="35"/>
      <c r="K324" s="36"/>
    </row>
    <row r="325">
      <c r="I325" s="35"/>
      <c r="J325" s="35"/>
      <c r="K325" s="36"/>
    </row>
    <row r="326">
      <c r="I326" s="35"/>
      <c r="J326" s="35"/>
      <c r="K326" s="36"/>
    </row>
    <row r="327">
      <c r="I327" s="35"/>
      <c r="J327" s="35"/>
      <c r="K327" s="36"/>
    </row>
    <row r="328">
      <c r="I328" s="35"/>
      <c r="J328" s="35"/>
      <c r="K328" s="36"/>
    </row>
    <row r="329">
      <c r="I329" s="35"/>
      <c r="J329" s="35"/>
      <c r="K329" s="36"/>
    </row>
    <row r="330">
      <c r="I330" s="35"/>
      <c r="J330" s="35"/>
      <c r="K330" s="36"/>
    </row>
    <row r="331">
      <c r="I331" s="35"/>
      <c r="J331" s="35"/>
      <c r="K331" s="36"/>
    </row>
    <row r="332">
      <c r="I332" s="35"/>
      <c r="J332" s="35"/>
      <c r="K332" s="36"/>
    </row>
    <row r="333">
      <c r="I333" s="35"/>
      <c r="J333" s="35"/>
      <c r="K333" s="36"/>
    </row>
    <row r="334">
      <c r="I334" s="35"/>
      <c r="J334" s="35"/>
      <c r="K334" s="36"/>
    </row>
    <row r="335">
      <c r="I335" s="35"/>
      <c r="J335" s="35"/>
      <c r="K335" s="36"/>
    </row>
    <row r="336">
      <c r="I336" s="35"/>
      <c r="J336" s="35"/>
      <c r="K336" s="36"/>
    </row>
    <row r="337">
      <c r="I337" s="35"/>
      <c r="J337" s="35"/>
      <c r="K337" s="36"/>
    </row>
    <row r="338">
      <c r="I338" s="35"/>
      <c r="J338" s="35"/>
      <c r="K338" s="36"/>
    </row>
    <row r="339">
      <c r="I339" s="35"/>
      <c r="J339" s="35"/>
      <c r="K339" s="36"/>
    </row>
    <row r="340">
      <c r="I340" s="35"/>
      <c r="J340" s="35"/>
      <c r="K340" s="36"/>
    </row>
    <row r="341">
      <c r="I341" s="35"/>
      <c r="J341" s="35"/>
      <c r="K341" s="36"/>
    </row>
    <row r="342">
      <c r="I342" s="35"/>
      <c r="J342" s="35"/>
      <c r="K342" s="36"/>
    </row>
    <row r="343">
      <c r="I343" s="35"/>
      <c r="J343" s="35"/>
      <c r="K343" s="36"/>
    </row>
    <row r="344">
      <c r="I344" s="35"/>
      <c r="J344" s="35"/>
      <c r="K344" s="36"/>
    </row>
    <row r="345">
      <c r="I345" s="35"/>
      <c r="J345" s="35"/>
      <c r="K345" s="36"/>
    </row>
    <row r="346">
      <c r="I346" s="35"/>
      <c r="J346" s="35"/>
      <c r="K346" s="36"/>
    </row>
    <row r="347">
      <c r="I347" s="35"/>
      <c r="J347" s="35"/>
      <c r="K347" s="36"/>
    </row>
    <row r="348">
      <c r="I348" s="35"/>
      <c r="J348" s="35"/>
      <c r="K348" s="36"/>
    </row>
    <row r="349">
      <c r="I349" s="35"/>
      <c r="J349" s="35"/>
      <c r="K349" s="36"/>
    </row>
    <row r="350">
      <c r="I350" s="35"/>
      <c r="J350" s="35"/>
      <c r="K350" s="36"/>
    </row>
    <row r="351">
      <c r="I351" s="35"/>
      <c r="J351" s="35"/>
      <c r="K351" s="36"/>
    </row>
    <row r="352">
      <c r="I352" s="35"/>
      <c r="J352" s="35"/>
      <c r="K352" s="36"/>
    </row>
    <row r="353">
      <c r="I353" s="35"/>
      <c r="J353" s="35"/>
      <c r="K353" s="36"/>
    </row>
    <row r="354">
      <c r="I354" s="35"/>
      <c r="J354" s="35"/>
      <c r="K354" s="36"/>
    </row>
    <row r="355">
      <c r="I355" s="35"/>
      <c r="J355" s="35"/>
      <c r="K355" s="36"/>
    </row>
    <row r="356">
      <c r="I356" s="35"/>
      <c r="J356" s="35"/>
      <c r="K356" s="36"/>
    </row>
    <row r="357">
      <c r="I357" s="35"/>
      <c r="J357" s="35"/>
      <c r="K357" s="36"/>
    </row>
    <row r="358">
      <c r="I358" s="35"/>
      <c r="J358" s="35"/>
      <c r="K358" s="36"/>
    </row>
    <row r="359">
      <c r="I359" s="35"/>
      <c r="J359" s="35"/>
      <c r="K359" s="36"/>
    </row>
    <row r="360">
      <c r="I360" s="35"/>
      <c r="J360" s="35"/>
      <c r="K360" s="36"/>
    </row>
    <row r="361">
      <c r="I361" s="35"/>
      <c r="J361" s="35"/>
      <c r="K361" s="36"/>
    </row>
    <row r="362">
      <c r="I362" s="35"/>
      <c r="J362" s="35"/>
      <c r="K362" s="36"/>
    </row>
    <row r="363">
      <c r="I363" s="35"/>
      <c r="J363" s="35"/>
      <c r="K363" s="36"/>
    </row>
    <row r="364">
      <c r="I364" s="35"/>
      <c r="J364" s="35"/>
      <c r="K364" s="36"/>
    </row>
    <row r="365">
      <c r="I365" s="35"/>
      <c r="J365" s="35"/>
      <c r="K365" s="36"/>
    </row>
    <row r="366">
      <c r="I366" s="35"/>
      <c r="J366" s="35"/>
      <c r="K366" s="36"/>
    </row>
    <row r="367">
      <c r="I367" s="35"/>
      <c r="J367" s="35"/>
      <c r="K367" s="36"/>
    </row>
    <row r="368">
      <c r="I368" s="35"/>
      <c r="J368" s="35"/>
      <c r="K368" s="36"/>
    </row>
    <row r="369">
      <c r="I369" s="35"/>
      <c r="J369" s="35"/>
      <c r="K369" s="36"/>
    </row>
    <row r="370">
      <c r="I370" s="35"/>
      <c r="J370" s="35"/>
      <c r="K370" s="36"/>
    </row>
    <row r="371">
      <c r="I371" s="35"/>
      <c r="J371" s="35"/>
      <c r="K371" s="36"/>
    </row>
    <row r="372">
      <c r="I372" s="35"/>
      <c r="J372" s="35"/>
      <c r="K372" s="36"/>
    </row>
    <row r="373">
      <c r="I373" s="35"/>
      <c r="J373" s="35"/>
      <c r="K373" s="36"/>
    </row>
    <row r="374">
      <c r="I374" s="35"/>
      <c r="J374" s="35"/>
      <c r="K374" s="36"/>
    </row>
    <row r="375">
      <c r="I375" s="35"/>
      <c r="J375" s="35"/>
      <c r="K375" s="36"/>
    </row>
    <row r="376">
      <c r="I376" s="35"/>
      <c r="J376" s="35"/>
      <c r="K376" s="36"/>
    </row>
    <row r="377">
      <c r="I377" s="35"/>
      <c r="J377" s="35"/>
      <c r="K377" s="36"/>
    </row>
    <row r="378">
      <c r="I378" s="35"/>
      <c r="J378" s="35"/>
      <c r="K378" s="36"/>
    </row>
    <row r="379">
      <c r="I379" s="35"/>
      <c r="J379" s="35"/>
      <c r="K379" s="36"/>
    </row>
    <row r="380">
      <c r="I380" s="35"/>
      <c r="J380" s="35"/>
      <c r="K380" s="36"/>
    </row>
    <row r="381">
      <c r="I381" s="35"/>
      <c r="J381" s="35"/>
      <c r="K381" s="36"/>
    </row>
    <row r="382">
      <c r="I382" s="35"/>
      <c r="J382" s="35"/>
      <c r="K382" s="36"/>
    </row>
    <row r="383">
      <c r="I383" s="35"/>
      <c r="J383" s="35"/>
      <c r="K383" s="36"/>
    </row>
    <row r="384">
      <c r="I384" s="35"/>
      <c r="J384" s="35"/>
      <c r="K384" s="36"/>
    </row>
    <row r="385">
      <c r="I385" s="35"/>
      <c r="J385" s="35"/>
      <c r="K385" s="36"/>
    </row>
    <row r="386">
      <c r="I386" s="35"/>
      <c r="J386" s="35"/>
      <c r="K386" s="36"/>
    </row>
    <row r="387">
      <c r="I387" s="35"/>
      <c r="J387" s="35"/>
      <c r="K387" s="36"/>
    </row>
    <row r="388">
      <c r="I388" s="35"/>
      <c r="J388" s="35"/>
      <c r="K388" s="36"/>
    </row>
    <row r="389">
      <c r="I389" s="35"/>
      <c r="J389" s="35"/>
      <c r="K389" s="36"/>
    </row>
    <row r="390">
      <c r="I390" s="35"/>
      <c r="J390" s="35"/>
      <c r="K390" s="36"/>
    </row>
    <row r="391">
      <c r="I391" s="35"/>
      <c r="J391" s="35"/>
      <c r="K391" s="36"/>
    </row>
    <row r="392">
      <c r="I392" s="35"/>
      <c r="J392" s="35"/>
      <c r="K392" s="36"/>
    </row>
    <row r="393">
      <c r="I393" s="35"/>
      <c r="J393" s="35"/>
      <c r="K393" s="36"/>
    </row>
    <row r="394">
      <c r="I394" s="35"/>
      <c r="J394" s="35"/>
      <c r="K394" s="36"/>
    </row>
    <row r="395">
      <c r="I395" s="35"/>
      <c r="J395" s="35"/>
      <c r="K395" s="36"/>
    </row>
    <row r="396">
      <c r="I396" s="35"/>
      <c r="J396" s="35"/>
      <c r="K396" s="36"/>
    </row>
    <row r="397">
      <c r="I397" s="35"/>
      <c r="J397" s="35"/>
      <c r="K397" s="36"/>
    </row>
    <row r="398">
      <c r="I398" s="35"/>
      <c r="J398" s="35"/>
      <c r="K398" s="36"/>
    </row>
    <row r="399">
      <c r="I399" s="35"/>
      <c r="J399" s="35"/>
      <c r="K399" s="36"/>
    </row>
    <row r="400">
      <c r="I400" s="35"/>
      <c r="J400" s="35"/>
      <c r="K400" s="36"/>
    </row>
    <row r="401">
      <c r="I401" s="35"/>
      <c r="J401" s="35"/>
      <c r="K401" s="36"/>
    </row>
    <row r="402">
      <c r="I402" s="35"/>
      <c r="J402" s="35"/>
      <c r="K402" s="36"/>
    </row>
    <row r="403">
      <c r="I403" s="35"/>
      <c r="J403" s="35"/>
      <c r="K403" s="36"/>
    </row>
    <row r="404">
      <c r="I404" s="35"/>
      <c r="J404" s="35"/>
      <c r="K404" s="36"/>
    </row>
    <row r="405">
      <c r="I405" s="35"/>
      <c r="J405" s="35"/>
      <c r="K405" s="36"/>
    </row>
    <row r="406">
      <c r="I406" s="35"/>
      <c r="J406" s="35"/>
      <c r="K406" s="36"/>
    </row>
    <row r="407">
      <c r="I407" s="35"/>
      <c r="J407" s="35"/>
      <c r="K407" s="36"/>
    </row>
    <row r="408">
      <c r="I408" s="35"/>
      <c r="J408" s="35"/>
      <c r="K408" s="36"/>
    </row>
    <row r="409">
      <c r="I409" s="35"/>
      <c r="J409" s="35"/>
      <c r="K409" s="36"/>
    </row>
    <row r="410">
      <c r="I410" s="35"/>
      <c r="J410" s="35"/>
      <c r="K410" s="36"/>
    </row>
    <row r="411">
      <c r="I411" s="35"/>
      <c r="J411" s="35"/>
      <c r="K411" s="36"/>
    </row>
    <row r="412">
      <c r="I412" s="35"/>
      <c r="J412" s="35"/>
      <c r="K412" s="36"/>
    </row>
    <row r="413">
      <c r="I413" s="35"/>
      <c r="J413" s="35"/>
      <c r="K413" s="36"/>
    </row>
    <row r="414">
      <c r="I414" s="35"/>
      <c r="J414" s="35"/>
      <c r="K414" s="36"/>
    </row>
    <row r="415">
      <c r="I415" s="35"/>
      <c r="J415" s="35"/>
      <c r="K415" s="36"/>
    </row>
    <row r="416">
      <c r="I416" s="35"/>
      <c r="J416" s="35"/>
      <c r="K416" s="36"/>
    </row>
    <row r="417">
      <c r="I417" s="35"/>
      <c r="J417" s="35"/>
      <c r="K417" s="36"/>
    </row>
    <row r="418">
      <c r="I418" s="35"/>
      <c r="J418" s="35"/>
      <c r="K418" s="36"/>
    </row>
    <row r="419">
      <c r="I419" s="35"/>
      <c r="J419" s="35"/>
      <c r="K419" s="36"/>
    </row>
    <row r="420">
      <c r="I420" s="35"/>
      <c r="J420" s="35"/>
      <c r="K420" s="36"/>
    </row>
    <row r="421">
      <c r="I421" s="35"/>
      <c r="J421" s="35"/>
      <c r="K421" s="36"/>
    </row>
    <row r="422">
      <c r="I422" s="35"/>
      <c r="J422" s="35"/>
      <c r="K422" s="36"/>
    </row>
    <row r="423">
      <c r="I423" s="35"/>
      <c r="J423" s="35"/>
      <c r="K423" s="36"/>
    </row>
    <row r="424">
      <c r="I424" s="35"/>
      <c r="J424" s="35"/>
      <c r="K424" s="36"/>
    </row>
    <row r="425">
      <c r="I425" s="35"/>
      <c r="J425" s="35"/>
      <c r="K425" s="36"/>
    </row>
    <row r="426">
      <c r="I426" s="35"/>
      <c r="J426" s="35"/>
      <c r="K426" s="36"/>
    </row>
    <row r="427">
      <c r="I427" s="35"/>
      <c r="J427" s="35"/>
      <c r="K427" s="36"/>
    </row>
    <row r="428">
      <c r="I428" s="35"/>
      <c r="J428" s="35"/>
      <c r="K428" s="36"/>
    </row>
    <row r="429">
      <c r="I429" s="35"/>
      <c r="J429" s="35"/>
      <c r="K429" s="36"/>
    </row>
    <row r="430">
      <c r="I430" s="35"/>
      <c r="J430" s="35"/>
      <c r="K430" s="36"/>
    </row>
    <row r="431">
      <c r="I431" s="35"/>
      <c r="J431" s="35"/>
      <c r="K431" s="36"/>
    </row>
    <row r="432">
      <c r="I432" s="35"/>
      <c r="J432" s="35"/>
      <c r="K432" s="36"/>
    </row>
    <row r="433">
      <c r="I433" s="35"/>
      <c r="J433" s="35"/>
      <c r="K433" s="36"/>
    </row>
    <row r="434">
      <c r="I434" s="35"/>
      <c r="J434" s="35"/>
      <c r="K434" s="36"/>
    </row>
    <row r="435">
      <c r="I435" s="35"/>
      <c r="J435" s="35"/>
      <c r="K435" s="36"/>
    </row>
    <row r="436">
      <c r="I436" s="35"/>
      <c r="J436" s="35"/>
      <c r="K436" s="36"/>
    </row>
    <row r="437">
      <c r="I437" s="35"/>
      <c r="J437" s="35"/>
      <c r="K437" s="36"/>
    </row>
    <row r="438">
      <c r="I438" s="35"/>
      <c r="J438" s="35"/>
      <c r="K438" s="36"/>
    </row>
    <row r="439">
      <c r="I439" s="35"/>
      <c r="J439" s="35"/>
      <c r="K439" s="36"/>
    </row>
    <row r="440">
      <c r="I440" s="35"/>
      <c r="J440" s="35"/>
      <c r="K440" s="36"/>
    </row>
    <row r="441">
      <c r="I441" s="35"/>
      <c r="J441" s="35"/>
      <c r="K441" s="36"/>
    </row>
    <row r="442">
      <c r="I442" s="35"/>
      <c r="J442" s="35"/>
      <c r="K442" s="36"/>
    </row>
    <row r="443">
      <c r="I443" s="35"/>
      <c r="J443" s="35"/>
      <c r="K443" s="36"/>
    </row>
    <row r="444">
      <c r="I444" s="35"/>
      <c r="J444" s="35"/>
      <c r="K444" s="36"/>
    </row>
    <row r="445">
      <c r="I445" s="35"/>
      <c r="J445" s="35"/>
      <c r="K445" s="36"/>
    </row>
    <row r="446">
      <c r="I446" s="35"/>
      <c r="J446" s="35"/>
      <c r="K446" s="36"/>
    </row>
    <row r="447">
      <c r="I447" s="35"/>
      <c r="J447" s="35"/>
      <c r="K447" s="36"/>
    </row>
    <row r="448">
      <c r="I448" s="35"/>
      <c r="J448" s="35"/>
      <c r="K448" s="36"/>
    </row>
    <row r="449">
      <c r="I449" s="35"/>
      <c r="J449" s="35"/>
      <c r="K449" s="36"/>
    </row>
    <row r="450">
      <c r="I450" s="35"/>
      <c r="J450" s="35"/>
      <c r="K450" s="36"/>
    </row>
    <row r="451">
      <c r="I451" s="35"/>
      <c r="J451" s="35"/>
      <c r="K451" s="36"/>
    </row>
    <row r="452">
      <c r="I452" s="35"/>
      <c r="J452" s="35"/>
      <c r="K452" s="36"/>
    </row>
    <row r="453">
      <c r="I453" s="35"/>
      <c r="J453" s="35"/>
      <c r="K453" s="36"/>
    </row>
    <row r="454">
      <c r="I454" s="35"/>
      <c r="J454" s="35"/>
      <c r="K454" s="36"/>
    </row>
    <row r="455">
      <c r="I455" s="35"/>
      <c r="J455" s="35"/>
      <c r="K455" s="36"/>
    </row>
    <row r="456">
      <c r="I456" s="35"/>
      <c r="J456" s="35"/>
      <c r="K456" s="36"/>
    </row>
    <row r="457">
      <c r="I457" s="35"/>
      <c r="J457" s="35"/>
      <c r="K457" s="36"/>
    </row>
    <row r="458">
      <c r="I458" s="35"/>
      <c r="J458" s="35"/>
      <c r="K458" s="36"/>
    </row>
    <row r="459">
      <c r="I459" s="35"/>
      <c r="J459" s="35"/>
      <c r="K459" s="36"/>
    </row>
    <row r="460">
      <c r="I460" s="35"/>
      <c r="J460" s="35"/>
      <c r="K460" s="36"/>
    </row>
    <row r="461">
      <c r="I461" s="35"/>
      <c r="J461" s="35"/>
      <c r="K461" s="36"/>
    </row>
    <row r="462">
      <c r="I462" s="35"/>
      <c r="J462" s="35"/>
      <c r="K462" s="36"/>
    </row>
    <row r="463">
      <c r="I463" s="35"/>
      <c r="J463" s="35"/>
      <c r="K463" s="36"/>
    </row>
    <row r="464">
      <c r="I464" s="35"/>
      <c r="J464" s="35"/>
      <c r="K464" s="36"/>
    </row>
    <row r="465">
      <c r="I465" s="35"/>
      <c r="J465" s="35"/>
      <c r="K465" s="36"/>
    </row>
    <row r="466">
      <c r="I466" s="35"/>
      <c r="J466" s="35"/>
      <c r="K466" s="36"/>
    </row>
    <row r="467">
      <c r="I467" s="35"/>
      <c r="J467" s="35"/>
      <c r="K467" s="36"/>
    </row>
    <row r="468">
      <c r="I468" s="35"/>
      <c r="J468" s="35"/>
      <c r="K468" s="36"/>
    </row>
    <row r="469">
      <c r="I469" s="35"/>
      <c r="J469" s="35"/>
      <c r="K469" s="36"/>
    </row>
    <row r="470">
      <c r="I470" s="35"/>
      <c r="J470" s="35"/>
      <c r="K470" s="36"/>
    </row>
    <row r="471">
      <c r="I471" s="35"/>
      <c r="J471" s="35"/>
      <c r="K471" s="36"/>
    </row>
    <row r="472">
      <c r="I472" s="35"/>
      <c r="J472" s="35"/>
      <c r="K472" s="36"/>
    </row>
    <row r="473">
      <c r="I473" s="35"/>
      <c r="J473" s="35"/>
      <c r="K473" s="36"/>
    </row>
    <row r="474">
      <c r="I474" s="35"/>
      <c r="J474" s="35"/>
      <c r="K474" s="36"/>
    </row>
    <row r="475">
      <c r="I475" s="35"/>
      <c r="J475" s="35"/>
      <c r="K475" s="36"/>
    </row>
    <row r="476">
      <c r="I476" s="35"/>
      <c r="J476" s="35"/>
      <c r="K476" s="36"/>
    </row>
    <row r="477">
      <c r="I477" s="35"/>
      <c r="J477" s="35"/>
      <c r="K477" s="36"/>
    </row>
    <row r="478">
      <c r="I478" s="35"/>
      <c r="J478" s="35"/>
      <c r="K478" s="36"/>
    </row>
    <row r="479">
      <c r="I479" s="35"/>
      <c r="J479" s="35"/>
      <c r="K479" s="36"/>
    </row>
    <row r="480">
      <c r="I480" s="35"/>
      <c r="J480" s="35"/>
      <c r="K480" s="36"/>
    </row>
    <row r="481">
      <c r="I481" s="35"/>
      <c r="J481" s="35"/>
      <c r="K481" s="36"/>
    </row>
    <row r="482">
      <c r="I482" s="35"/>
      <c r="J482" s="35"/>
      <c r="K482" s="36"/>
    </row>
    <row r="483">
      <c r="I483" s="35"/>
      <c r="J483" s="35"/>
      <c r="K483" s="36"/>
    </row>
    <row r="484">
      <c r="I484" s="35"/>
      <c r="J484" s="35"/>
      <c r="K484" s="36"/>
    </row>
    <row r="485">
      <c r="I485" s="35"/>
      <c r="J485" s="35"/>
      <c r="K485" s="36"/>
    </row>
    <row r="486">
      <c r="I486" s="35"/>
      <c r="J486" s="35"/>
      <c r="K486" s="36"/>
    </row>
    <row r="487">
      <c r="I487" s="35"/>
      <c r="J487" s="35"/>
      <c r="K487" s="36"/>
    </row>
    <row r="488">
      <c r="I488" s="35"/>
      <c r="J488" s="35"/>
      <c r="K488" s="36"/>
    </row>
    <row r="489">
      <c r="I489" s="35"/>
      <c r="J489" s="35"/>
      <c r="K489" s="36"/>
    </row>
    <row r="490">
      <c r="I490" s="35"/>
      <c r="J490" s="35"/>
      <c r="K490" s="36"/>
    </row>
    <row r="491">
      <c r="I491" s="35"/>
      <c r="J491" s="35"/>
      <c r="K491" s="36"/>
    </row>
    <row r="492">
      <c r="I492" s="35"/>
      <c r="J492" s="35"/>
      <c r="K492" s="36"/>
    </row>
    <row r="493">
      <c r="I493" s="35"/>
      <c r="J493" s="35"/>
      <c r="K493" s="36"/>
    </row>
    <row r="494">
      <c r="I494" s="35"/>
      <c r="J494" s="35"/>
      <c r="K494" s="36"/>
    </row>
    <row r="495">
      <c r="I495" s="35"/>
      <c r="J495" s="35"/>
      <c r="K495" s="36"/>
    </row>
    <row r="496">
      <c r="I496" s="35"/>
      <c r="J496" s="35"/>
      <c r="K496" s="36"/>
    </row>
    <row r="497">
      <c r="I497" s="35"/>
      <c r="J497" s="35"/>
      <c r="K497" s="36"/>
    </row>
    <row r="498">
      <c r="I498" s="35"/>
      <c r="J498" s="35"/>
      <c r="K498" s="36"/>
    </row>
    <row r="499">
      <c r="I499" s="35"/>
      <c r="J499" s="35"/>
      <c r="K499" s="36"/>
    </row>
    <row r="500">
      <c r="I500" s="35"/>
      <c r="J500" s="35"/>
      <c r="K500" s="36"/>
    </row>
    <row r="501">
      <c r="I501" s="35"/>
      <c r="J501" s="35"/>
      <c r="K501" s="36"/>
    </row>
    <row r="502">
      <c r="I502" s="35"/>
      <c r="J502" s="35"/>
      <c r="K502" s="36"/>
    </row>
    <row r="503">
      <c r="I503" s="35"/>
      <c r="J503" s="35"/>
      <c r="K503" s="36"/>
    </row>
    <row r="504">
      <c r="I504" s="35"/>
      <c r="J504" s="35"/>
      <c r="K504" s="36"/>
    </row>
    <row r="505">
      <c r="I505" s="35"/>
      <c r="J505" s="35"/>
      <c r="K505" s="36"/>
    </row>
    <row r="506">
      <c r="I506" s="35"/>
      <c r="J506" s="35"/>
      <c r="K506" s="36"/>
    </row>
    <row r="507">
      <c r="I507" s="35"/>
      <c r="J507" s="35"/>
      <c r="K507" s="36"/>
    </row>
    <row r="508">
      <c r="I508" s="35"/>
      <c r="J508" s="35"/>
      <c r="K508" s="36"/>
    </row>
    <row r="509">
      <c r="I509" s="35"/>
      <c r="J509" s="35"/>
      <c r="K509" s="36"/>
    </row>
    <row r="510">
      <c r="I510" s="35"/>
      <c r="J510" s="35"/>
      <c r="K510" s="36"/>
    </row>
    <row r="511">
      <c r="I511" s="35"/>
      <c r="J511" s="35"/>
      <c r="K511" s="36"/>
    </row>
    <row r="512">
      <c r="I512" s="35"/>
      <c r="J512" s="35"/>
      <c r="K512" s="36"/>
    </row>
    <row r="513">
      <c r="I513" s="35"/>
      <c r="J513" s="35"/>
      <c r="K513" s="36"/>
    </row>
    <row r="514">
      <c r="I514" s="35"/>
      <c r="J514" s="35"/>
      <c r="K514" s="36"/>
    </row>
    <row r="515">
      <c r="I515" s="35"/>
      <c r="J515" s="35"/>
      <c r="K515" s="36"/>
    </row>
    <row r="516">
      <c r="I516" s="35"/>
      <c r="J516" s="35"/>
      <c r="K516" s="36"/>
    </row>
    <row r="517">
      <c r="I517" s="35"/>
      <c r="J517" s="35"/>
      <c r="K517" s="36"/>
    </row>
    <row r="518">
      <c r="I518" s="35"/>
      <c r="J518" s="35"/>
      <c r="K518" s="36"/>
    </row>
    <row r="519">
      <c r="I519" s="35"/>
      <c r="J519" s="35"/>
      <c r="K519" s="36"/>
    </row>
    <row r="520">
      <c r="I520" s="35"/>
      <c r="J520" s="35"/>
      <c r="K520" s="36"/>
    </row>
    <row r="521">
      <c r="I521" s="35"/>
      <c r="J521" s="35"/>
      <c r="K521" s="36"/>
    </row>
    <row r="522">
      <c r="I522" s="35"/>
      <c r="J522" s="35"/>
      <c r="K522" s="36"/>
    </row>
    <row r="523">
      <c r="I523" s="35"/>
      <c r="J523" s="35"/>
      <c r="K523" s="36"/>
    </row>
    <row r="524">
      <c r="I524" s="35"/>
      <c r="J524" s="35"/>
      <c r="K524" s="36"/>
    </row>
    <row r="525">
      <c r="I525" s="35"/>
      <c r="J525" s="35"/>
      <c r="K525" s="36"/>
    </row>
    <row r="526">
      <c r="I526" s="35"/>
      <c r="J526" s="35"/>
      <c r="K526" s="36"/>
    </row>
    <row r="527">
      <c r="I527" s="35"/>
      <c r="J527" s="35"/>
      <c r="K527" s="36"/>
    </row>
    <row r="528">
      <c r="I528" s="35"/>
      <c r="J528" s="35"/>
      <c r="K528" s="36"/>
    </row>
    <row r="529">
      <c r="I529" s="35"/>
      <c r="J529" s="35"/>
      <c r="K529" s="36"/>
    </row>
    <row r="530">
      <c r="I530" s="35"/>
      <c r="J530" s="35"/>
      <c r="K530" s="36"/>
    </row>
    <row r="531">
      <c r="I531" s="35"/>
      <c r="J531" s="35"/>
      <c r="K531" s="36"/>
    </row>
    <row r="532">
      <c r="I532" s="35"/>
      <c r="J532" s="35"/>
      <c r="K532" s="36"/>
    </row>
    <row r="533">
      <c r="I533" s="35"/>
      <c r="J533" s="35"/>
      <c r="K533" s="36"/>
    </row>
    <row r="534">
      <c r="I534" s="35"/>
      <c r="J534" s="35"/>
      <c r="K534" s="36"/>
    </row>
    <row r="535">
      <c r="I535" s="35"/>
      <c r="J535" s="35"/>
      <c r="K535" s="36"/>
    </row>
    <row r="536">
      <c r="I536" s="35"/>
      <c r="J536" s="35"/>
      <c r="K536" s="36"/>
    </row>
    <row r="537">
      <c r="I537" s="35"/>
      <c r="J537" s="35"/>
      <c r="K537" s="36"/>
    </row>
    <row r="538">
      <c r="I538" s="35"/>
      <c r="J538" s="35"/>
      <c r="K538" s="36"/>
    </row>
    <row r="539">
      <c r="I539" s="35"/>
      <c r="J539" s="35"/>
      <c r="K539" s="36"/>
    </row>
    <row r="540">
      <c r="I540" s="35"/>
      <c r="J540" s="35"/>
      <c r="K540" s="36"/>
    </row>
    <row r="541">
      <c r="I541" s="35"/>
      <c r="J541" s="35"/>
      <c r="K541" s="36"/>
    </row>
    <row r="542">
      <c r="I542" s="35"/>
      <c r="J542" s="35"/>
      <c r="K542" s="36"/>
    </row>
    <row r="543">
      <c r="I543" s="35"/>
      <c r="J543" s="35"/>
      <c r="K543" s="36"/>
    </row>
    <row r="544">
      <c r="I544" s="35"/>
      <c r="J544" s="35"/>
      <c r="K544" s="36"/>
    </row>
    <row r="545">
      <c r="I545" s="35"/>
      <c r="J545" s="35"/>
      <c r="K545" s="36"/>
    </row>
    <row r="546">
      <c r="I546" s="35"/>
      <c r="J546" s="35"/>
      <c r="K546" s="36"/>
    </row>
    <row r="547">
      <c r="I547" s="35"/>
      <c r="J547" s="35"/>
      <c r="K547" s="36"/>
    </row>
    <row r="548">
      <c r="I548" s="35"/>
      <c r="J548" s="35"/>
      <c r="K548" s="36"/>
    </row>
    <row r="549">
      <c r="I549" s="35"/>
      <c r="J549" s="35"/>
      <c r="K549" s="36"/>
    </row>
    <row r="550">
      <c r="I550" s="35"/>
      <c r="J550" s="35"/>
      <c r="K550" s="36"/>
    </row>
    <row r="551">
      <c r="I551" s="35"/>
      <c r="J551" s="35"/>
      <c r="K551" s="36"/>
    </row>
    <row r="552">
      <c r="I552" s="35"/>
      <c r="J552" s="35"/>
      <c r="K552" s="36"/>
    </row>
    <row r="553">
      <c r="I553" s="35"/>
      <c r="J553" s="35"/>
      <c r="K553" s="36"/>
    </row>
    <row r="554">
      <c r="I554" s="35"/>
      <c r="J554" s="35"/>
      <c r="K554" s="36"/>
    </row>
    <row r="555">
      <c r="I555" s="35"/>
      <c r="J555" s="35"/>
      <c r="K555" s="36"/>
    </row>
    <row r="556">
      <c r="I556" s="35"/>
      <c r="J556" s="35"/>
      <c r="K556" s="36"/>
    </row>
    <row r="557">
      <c r="I557" s="35"/>
      <c r="J557" s="35"/>
      <c r="K557" s="36"/>
    </row>
    <row r="558">
      <c r="I558" s="35"/>
      <c r="J558" s="35"/>
      <c r="K558" s="36"/>
    </row>
    <row r="559">
      <c r="I559" s="35"/>
      <c r="J559" s="35"/>
      <c r="K559" s="36"/>
    </row>
    <row r="560">
      <c r="I560" s="35"/>
      <c r="J560" s="35"/>
      <c r="K560" s="36"/>
    </row>
    <row r="561">
      <c r="I561" s="35"/>
      <c r="J561" s="35"/>
      <c r="K561" s="36"/>
    </row>
    <row r="562">
      <c r="I562" s="35"/>
      <c r="J562" s="35"/>
      <c r="K562" s="36"/>
    </row>
    <row r="563">
      <c r="I563" s="35"/>
      <c r="J563" s="35"/>
      <c r="K563" s="36"/>
    </row>
    <row r="564">
      <c r="I564" s="35"/>
      <c r="J564" s="35"/>
      <c r="K564" s="36"/>
    </row>
    <row r="565">
      <c r="I565" s="35"/>
      <c r="J565" s="35"/>
      <c r="K565" s="36"/>
    </row>
    <row r="566">
      <c r="I566" s="35"/>
      <c r="J566" s="35"/>
      <c r="K566" s="36"/>
    </row>
    <row r="567">
      <c r="I567" s="35"/>
      <c r="J567" s="35"/>
      <c r="K567" s="36"/>
    </row>
    <row r="568">
      <c r="I568" s="35"/>
      <c r="J568" s="35"/>
      <c r="K568" s="36"/>
    </row>
    <row r="569">
      <c r="I569" s="35"/>
      <c r="J569" s="35"/>
      <c r="K569" s="36"/>
    </row>
    <row r="570">
      <c r="I570" s="35"/>
      <c r="J570" s="35"/>
      <c r="K570" s="36"/>
    </row>
    <row r="571">
      <c r="I571" s="35"/>
      <c r="J571" s="35"/>
      <c r="K571" s="36"/>
    </row>
    <row r="572">
      <c r="I572" s="35"/>
      <c r="J572" s="35"/>
      <c r="K572" s="36"/>
    </row>
    <row r="573">
      <c r="I573" s="35"/>
      <c r="J573" s="35"/>
      <c r="K573" s="36"/>
    </row>
    <row r="574">
      <c r="I574" s="35"/>
      <c r="J574" s="35"/>
      <c r="K574" s="36"/>
    </row>
    <row r="575">
      <c r="I575" s="35"/>
      <c r="J575" s="35"/>
      <c r="K575" s="36"/>
    </row>
    <row r="576">
      <c r="I576" s="35"/>
      <c r="J576" s="35"/>
      <c r="K576" s="36"/>
    </row>
    <row r="577">
      <c r="I577" s="35"/>
      <c r="J577" s="35"/>
      <c r="K577" s="36"/>
    </row>
    <row r="578">
      <c r="I578" s="35"/>
      <c r="J578" s="35"/>
      <c r="K578" s="36"/>
    </row>
    <row r="579">
      <c r="I579" s="35"/>
      <c r="J579" s="35"/>
      <c r="K579" s="36"/>
    </row>
    <row r="580">
      <c r="I580" s="35"/>
      <c r="J580" s="35"/>
      <c r="K580" s="36"/>
    </row>
    <row r="581">
      <c r="I581" s="35"/>
      <c r="J581" s="35"/>
      <c r="K581" s="36"/>
    </row>
    <row r="582">
      <c r="I582" s="35"/>
      <c r="J582" s="35"/>
      <c r="K582" s="36"/>
    </row>
    <row r="583">
      <c r="I583" s="35"/>
      <c r="J583" s="35"/>
      <c r="K583" s="36"/>
    </row>
    <row r="584">
      <c r="I584" s="35"/>
      <c r="J584" s="35"/>
      <c r="K584" s="36"/>
    </row>
    <row r="585">
      <c r="I585" s="35"/>
      <c r="J585" s="35"/>
      <c r="K585" s="36"/>
    </row>
    <row r="586">
      <c r="I586" s="35"/>
      <c r="J586" s="35"/>
      <c r="K586" s="36"/>
    </row>
    <row r="587">
      <c r="I587" s="35"/>
      <c r="J587" s="35"/>
      <c r="K587" s="36"/>
    </row>
    <row r="588">
      <c r="I588" s="35"/>
      <c r="J588" s="35"/>
      <c r="K588" s="36"/>
    </row>
    <row r="589">
      <c r="I589" s="35"/>
      <c r="J589" s="35"/>
      <c r="K589" s="36"/>
    </row>
    <row r="590">
      <c r="I590" s="35"/>
      <c r="J590" s="35"/>
      <c r="K590" s="36"/>
    </row>
    <row r="591">
      <c r="I591" s="35"/>
      <c r="J591" s="35"/>
      <c r="K591" s="36"/>
    </row>
    <row r="592">
      <c r="I592" s="35"/>
      <c r="J592" s="35"/>
      <c r="K592" s="36"/>
    </row>
    <row r="593">
      <c r="I593" s="35"/>
      <c r="J593" s="35"/>
      <c r="K593" s="36"/>
    </row>
    <row r="594">
      <c r="I594" s="35"/>
      <c r="J594" s="35"/>
      <c r="K594" s="36"/>
    </row>
    <row r="595">
      <c r="I595" s="35"/>
      <c r="J595" s="35"/>
      <c r="K595" s="36"/>
    </row>
    <row r="596">
      <c r="I596" s="35"/>
      <c r="J596" s="35"/>
      <c r="K596" s="36"/>
    </row>
    <row r="597">
      <c r="I597" s="35"/>
      <c r="J597" s="35"/>
      <c r="K597" s="36"/>
    </row>
    <row r="598">
      <c r="I598" s="35"/>
      <c r="J598" s="35"/>
      <c r="K598" s="36"/>
    </row>
    <row r="599">
      <c r="I599" s="35"/>
      <c r="J599" s="35"/>
      <c r="K599" s="36"/>
    </row>
    <row r="600">
      <c r="I600" s="35"/>
      <c r="J600" s="35"/>
      <c r="K600" s="36"/>
    </row>
    <row r="601">
      <c r="I601" s="35"/>
      <c r="J601" s="35"/>
      <c r="K601" s="36"/>
    </row>
    <row r="602">
      <c r="I602" s="35"/>
      <c r="J602" s="35"/>
      <c r="K602" s="36"/>
    </row>
    <row r="603">
      <c r="I603" s="35"/>
      <c r="J603" s="35"/>
      <c r="K603" s="36"/>
    </row>
    <row r="604">
      <c r="I604" s="35"/>
      <c r="J604" s="35"/>
      <c r="K604" s="36"/>
    </row>
    <row r="605">
      <c r="I605" s="35"/>
      <c r="J605" s="35"/>
      <c r="K605" s="36"/>
    </row>
    <row r="606">
      <c r="I606" s="35"/>
      <c r="J606" s="35"/>
      <c r="K606" s="36"/>
    </row>
    <row r="607">
      <c r="I607" s="35"/>
      <c r="J607" s="35"/>
      <c r="K607" s="36"/>
    </row>
    <row r="608">
      <c r="I608" s="35"/>
      <c r="J608" s="35"/>
      <c r="K608" s="36"/>
    </row>
    <row r="609">
      <c r="I609" s="35"/>
      <c r="J609" s="35"/>
      <c r="K609" s="36"/>
    </row>
    <row r="610">
      <c r="I610" s="35"/>
      <c r="J610" s="35"/>
      <c r="K610" s="36"/>
    </row>
    <row r="611">
      <c r="I611" s="35"/>
      <c r="J611" s="35"/>
      <c r="K611" s="36"/>
    </row>
    <row r="612">
      <c r="I612" s="35"/>
      <c r="J612" s="35"/>
      <c r="K612" s="36"/>
    </row>
    <row r="613">
      <c r="I613" s="35"/>
      <c r="J613" s="35"/>
      <c r="K613" s="36"/>
    </row>
    <row r="614">
      <c r="I614" s="35"/>
      <c r="J614" s="35"/>
      <c r="K614" s="36"/>
    </row>
    <row r="615">
      <c r="I615" s="35"/>
      <c r="J615" s="35"/>
      <c r="K615" s="36"/>
    </row>
    <row r="616">
      <c r="I616" s="35"/>
      <c r="J616" s="35"/>
      <c r="K616" s="36"/>
    </row>
    <row r="617">
      <c r="I617" s="35"/>
      <c r="J617" s="35"/>
      <c r="K617" s="36"/>
    </row>
    <row r="618">
      <c r="I618" s="35"/>
      <c r="J618" s="35"/>
      <c r="K618" s="36"/>
    </row>
    <row r="619">
      <c r="I619" s="35"/>
      <c r="J619" s="35"/>
      <c r="K619" s="36"/>
    </row>
    <row r="620">
      <c r="I620" s="35"/>
      <c r="J620" s="35"/>
      <c r="K620" s="36"/>
    </row>
    <row r="621">
      <c r="I621" s="35"/>
      <c r="J621" s="35"/>
      <c r="K621" s="36"/>
    </row>
    <row r="622">
      <c r="I622" s="35"/>
      <c r="J622" s="35"/>
      <c r="K622" s="36"/>
    </row>
    <row r="623">
      <c r="I623" s="35"/>
      <c r="J623" s="35"/>
      <c r="K623" s="36"/>
    </row>
    <row r="624">
      <c r="I624" s="35"/>
      <c r="J624" s="35"/>
      <c r="K624" s="36"/>
    </row>
    <row r="625">
      <c r="I625" s="35"/>
      <c r="J625" s="35"/>
      <c r="K625" s="36"/>
    </row>
    <row r="626">
      <c r="I626" s="35"/>
      <c r="J626" s="35"/>
      <c r="K626" s="36"/>
    </row>
    <row r="627">
      <c r="I627" s="35"/>
      <c r="J627" s="35"/>
      <c r="K627" s="36"/>
    </row>
    <row r="628">
      <c r="I628" s="35"/>
      <c r="J628" s="35"/>
      <c r="K628" s="36"/>
    </row>
    <row r="629">
      <c r="I629" s="35"/>
      <c r="J629" s="35"/>
      <c r="K629" s="36"/>
    </row>
    <row r="630">
      <c r="I630" s="35"/>
      <c r="J630" s="35"/>
      <c r="K630" s="36"/>
    </row>
    <row r="631">
      <c r="I631" s="35"/>
      <c r="J631" s="35"/>
      <c r="K631" s="36"/>
    </row>
    <row r="632">
      <c r="I632" s="35"/>
      <c r="J632" s="35"/>
      <c r="K632" s="36"/>
    </row>
    <row r="633">
      <c r="I633" s="35"/>
      <c r="J633" s="35"/>
      <c r="K633" s="36"/>
    </row>
    <row r="634">
      <c r="I634" s="35"/>
      <c r="J634" s="35"/>
      <c r="K634" s="36"/>
    </row>
    <row r="635">
      <c r="I635" s="35"/>
      <c r="J635" s="35"/>
      <c r="K635" s="36"/>
    </row>
    <row r="636">
      <c r="I636" s="35"/>
      <c r="J636" s="35"/>
      <c r="K636" s="36"/>
    </row>
    <row r="637">
      <c r="I637" s="35"/>
      <c r="J637" s="35"/>
      <c r="K637" s="36"/>
    </row>
    <row r="638">
      <c r="I638" s="35"/>
      <c r="J638" s="35"/>
      <c r="K638" s="36"/>
    </row>
    <row r="639">
      <c r="I639" s="35"/>
      <c r="J639" s="35"/>
      <c r="K639" s="36"/>
    </row>
    <row r="640">
      <c r="I640" s="35"/>
      <c r="J640" s="35"/>
      <c r="K640" s="36"/>
    </row>
    <row r="641">
      <c r="I641" s="35"/>
      <c r="J641" s="35"/>
      <c r="K641" s="36"/>
    </row>
    <row r="642">
      <c r="I642" s="35"/>
      <c r="J642" s="35"/>
      <c r="K642" s="36"/>
    </row>
    <row r="643">
      <c r="I643" s="35"/>
      <c r="J643" s="35"/>
      <c r="K643" s="36"/>
    </row>
    <row r="644">
      <c r="I644" s="35"/>
      <c r="J644" s="35"/>
      <c r="K644" s="36"/>
    </row>
    <row r="645">
      <c r="I645" s="35"/>
      <c r="J645" s="35"/>
      <c r="K645" s="36"/>
    </row>
    <row r="646">
      <c r="I646" s="35"/>
      <c r="J646" s="35"/>
      <c r="K646" s="36"/>
    </row>
    <row r="647">
      <c r="I647" s="35"/>
      <c r="J647" s="35"/>
      <c r="K647" s="36"/>
    </row>
    <row r="648">
      <c r="I648" s="35"/>
      <c r="J648" s="35"/>
      <c r="K648" s="36"/>
    </row>
    <row r="649">
      <c r="I649" s="35"/>
      <c r="J649" s="35"/>
      <c r="K649" s="36"/>
    </row>
    <row r="650">
      <c r="I650" s="35"/>
      <c r="J650" s="35"/>
      <c r="K650" s="36"/>
    </row>
    <row r="651">
      <c r="I651" s="35"/>
      <c r="J651" s="35"/>
      <c r="K651" s="36"/>
    </row>
    <row r="652">
      <c r="I652" s="35"/>
      <c r="J652" s="35"/>
      <c r="K652" s="36"/>
    </row>
    <row r="653">
      <c r="I653" s="35"/>
      <c r="J653" s="35"/>
      <c r="K653" s="36"/>
    </row>
    <row r="654">
      <c r="I654" s="35"/>
      <c r="J654" s="35"/>
      <c r="K654" s="36"/>
    </row>
    <row r="655">
      <c r="I655" s="35"/>
      <c r="J655" s="35"/>
      <c r="K655" s="36"/>
    </row>
    <row r="656">
      <c r="I656" s="35"/>
      <c r="J656" s="35"/>
      <c r="K656" s="36"/>
    </row>
    <row r="657">
      <c r="I657" s="35"/>
      <c r="J657" s="35"/>
      <c r="K657" s="36"/>
    </row>
    <row r="658">
      <c r="I658" s="35"/>
      <c r="J658" s="35"/>
      <c r="K658" s="36"/>
    </row>
    <row r="659">
      <c r="I659" s="35"/>
      <c r="J659" s="35"/>
      <c r="K659" s="36"/>
    </row>
    <row r="660">
      <c r="I660" s="35"/>
      <c r="J660" s="35"/>
      <c r="K660" s="36"/>
    </row>
    <row r="661">
      <c r="I661" s="35"/>
      <c r="J661" s="35"/>
      <c r="K661" s="36"/>
    </row>
    <row r="662">
      <c r="I662" s="35"/>
      <c r="J662" s="35"/>
      <c r="K662" s="36"/>
    </row>
    <row r="663">
      <c r="I663" s="35"/>
      <c r="J663" s="35"/>
      <c r="K663" s="36"/>
    </row>
    <row r="664">
      <c r="I664" s="35"/>
      <c r="J664" s="35"/>
      <c r="K664" s="36"/>
    </row>
    <row r="665">
      <c r="I665" s="35"/>
      <c r="J665" s="35"/>
      <c r="K665" s="36"/>
    </row>
    <row r="666">
      <c r="I666" s="35"/>
      <c r="J666" s="35"/>
      <c r="K666" s="36"/>
    </row>
    <row r="667">
      <c r="I667" s="35"/>
      <c r="J667" s="35"/>
      <c r="K667" s="36"/>
    </row>
    <row r="668">
      <c r="I668" s="35"/>
      <c r="J668" s="35"/>
      <c r="K668" s="36"/>
    </row>
    <row r="669">
      <c r="I669" s="35"/>
      <c r="J669" s="35"/>
      <c r="K669" s="36"/>
    </row>
    <row r="670">
      <c r="I670" s="35"/>
      <c r="J670" s="35"/>
      <c r="K670" s="36"/>
    </row>
    <row r="671">
      <c r="I671" s="35"/>
      <c r="J671" s="35"/>
      <c r="K671" s="36"/>
    </row>
    <row r="672">
      <c r="I672" s="35"/>
      <c r="J672" s="35"/>
      <c r="K672" s="36"/>
    </row>
    <row r="673">
      <c r="I673" s="35"/>
      <c r="J673" s="35"/>
      <c r="K673" s="36"/>
    </row>
    <row r="674">
      <c r="I674" s="35"/>
      <c r="J674" s="35"/>
      <c r="K674" s="36"/>
    </row>
    <row r="675">
      <c r="I675" s="35"/>
      <c r="J675" s="35"/>
      <c r="K675" s="36"/>
    </row>
    <row r="676">
      <c r="I676" s="35"/>
      <c r="J676" s="35"/>
      <c r="K676" s="36"/>
    </row>
    <row r="677">
      <c r="I677" s="35"/>
      <c r="J677" s="35"/>
      <c r="K677" s="36"/>
    </row>
    <row r="678">
      <c r="I678" s="35"/>
      <c r="J678" s="35"/>
      <c r="K678" s="36"/>
    </row>
    <row r="679">
      <c r="I679" s="35"/>
      <c r="J679" s="35"/>
      <c r="K679" s="36"/>
    </row>
    <row r="680">
      <c r="I680" s="35"/>
      <c r="J680" s="35"/>
      <c r="K680" s="36"/>
    </row>
    <row r="681">
      <c r="I681" s="35"/>
      <c r="J681" s="35"/>
      <c r="K681" s="36"/>
    </row>
    <row r="682">
      <c r="I682" s="35"/>
      <c r="J682" s="35"/>
      <c r="K682" s="36"/>
    </row>
    <row r="683">
      <c r="I683" s="35"/>
      <c r="J683" s="35"/>
      <c r="K683" s="36"/>
    </row>
    <row r="684">
      <c r="I684" s="35"/>
      <c r="J684" s="35"/>
      <c r="K684" s="36"/>
    </row>
    <row r="685">
      <c r="I685" s="35"/>
      <c r="J685" s="35"/>
      <c r="K685" s="36"/>
    </row>
    <row r="686">
      <c r="I686" s="35"/>
      <c r="J686" s="35"/>
      <c r="K686" s="36"/>
    </row>
    <row r="687">
      <c r="I687" s="35"/>
      <c r="J687" s="35"/>
      <c r="K687" s="36"/>
    </row>
    <row r="688">
      <c r="I688" s="35"/>
      <c r="J688" s="35"/>
      <c r="K688" s="36"/>
    </row>
    <row r="689">
      <c r="I689" s="35"/>
      <c r="J689" s="35"/>
      <c r="K689" s="36"/>
    </row>
    <row r="690">
      <c r="I690" s="35"/>
      <c r="J690" s="35"/>
      <c r="K690" s="36"/>
    </row>
    <row r="691">
      <c r="I691" s="35"/>
      <c r="J691" s="35"/>
      <c r="K691" s="36"/>
    </row>
    <row r="692">
      <c r="I692" s="35"/>
      <c r="J692" s="35"/>
      <c r="K692" s="36"/>
    </row>
    <row r="693">
      <c r="I693" s="35"/>
      <c r="J693" s="35"/>
      <c r="K693" s="36"/>
    </row>
    <row r="694">
      <c r="I694" s="35"/>
      <c r="J694" s="35"/>
      <c r="K694" s="36"/>
    </row>
    <row r="695">
      <c r="I695" s="35"/>
      <c r="J695" s="35"/>
      <c r="K695" s="36"/>
    </row>
    <row r="696">
      <c r="I696" s="35"/>
      <c r="J696" s="35"/>
      <c r="K696" s="36"/>
    </row>
    <row r="697">
      <c r="I697" s="35"/>
      <c r="J697" s="35"/>
      <c r="K697" s="36"/>
    </row>
    <row r="698">
      <c r="I698" s="35"/>
      <c r="J698" s="35"/>
      <c r="K698" s="36"/>
    </row>
    <row r="699">
      <c r="I699" s="35"/>
      <c r="J699" s="35"/>
      <c r="K699" s="36"/>
    </row>
    <row r="700">
      <c r="I700" s="35"/>
      <c r="J700" s="35"/>
      <c r="K700" s="36"/>
    </row>
    <row r="701">
      <c r="I701" s="35"/>
      <c r="J701" s="35"/>
      <c r="K701" s="36"/>
    </row>
    <row r="702">
      <c r="I702" s="35"/>
      <c r="J702" s="35"/>
      <c r="K702" s="36"/>
    </row>
    <row r="703">
      <c r="I703" s="35"/>
      <c r="J703" s="35"/>
      <c r="K703" s="36"/>
    </row>
    <row r="704">
      <c r="I704" s="35"/>
      <c r="J704" s="35"/>
      <c r="K704" s="36"/>
    </row>
    <row r="705">
      <c r="I705" s="35"/>
      <c r="J705" s="35"/>
      <c r="K705" s="36"/>
    </row>
    <row r="706">
      <c r="I706" s="35"/>
      <c r="J706" s="35"/>
      <c r="K706" s="36"/>
    </row>
    <row r="707">
      <c r="I707" s="35"/>
      <c r="J707" s="35"/>
      <c r="K707" s="36"/>
    </row>
    <row r="708">
      <c r="I708" s="35"/>
      <c r="J708" s="35"/>
      <c r="K708" s="36"/>
    </row>
    <row r="709">
      <c r="I709" s="35"/>
      <c r="J709" s="35"/>
      <c r="K709" s="36"/>
    </row>
    <row r="710">
      <c r="I710" s="35"/>
      <c r="J710" s="35"/>
      <c r="K710" s="36"/>
    </row>
    <row r="711">
      <c r="I711" s="35"/>
      <c r="J711" s="35"/>
      <c r="K711" s="36"/>
    </row>
    <row r="712">
      <c r="I712" s="35"/>
      <c r="J712" s="35"/>
      <c r="K712" s="36"/>
    </row>
    <row r="713">
      <c r="I713" s="35"/>
      <c r="J713" s="35"/>
      <c r="K713" s="36"/>
    </row>
    <row r="714">
      <c r="I714" s="35"/>
      <c r="J714" s="35"/>
      <c r="K714" s="36"/>
    </row>
    <row r="715">
      <c r="I715" s="35"/>
      <c r="J715" s="35"/>
      <c r="K715" s="36"/>
    </row>
    <row r="716">
      <c r="I716" s="35"/>
      <c r="J716" s="35"/>
      <c r="K716" s="36"/>
    </row>
    <row r="717">
      <c r="I717" s="35"/>
      <c r="J717" s="35"/>
      <c r="K717" s="36"/>
    </row>
    <row r="718">
      <c r="I718" s="35"/>
      <c r="J718" s="35"/>
      <c r="K718" s="36"/>
    </row>
    <row r="719">
      <c r="I719" s="35"/>
      <c r="J719" s="35"/>
      <c r="K719" s="36"/>
    </row>
    <row r="720">
      <c r="I720" s="35"/>
      <c r="J720" s="35"/>
      <c r="K720" s="36"/>
    </row>
    <row r="721">
      <c r="I721" s="35"/>
      <c r="J721" s="35"/>
      <c r="K721" s="36"/>
    </row>
    <row r="722">
      <c r="I722" s="35"/>
      <c r="J722" s="35"/>
      <c r="K722" s="36"/>
    </row>
    <row r="723">
      <c r="I723" s="35"/>
      <c r="J723" s="35"/>
      <c r="K723" s="36"/>
    </row>
    <row r="724">
      <c r="I724" s="35"/>
      <c r="J724" s="35"/>
      <c r="K724" s="36"/>
    </row>
    <row r="725">
      <c r="I725" s="35"/>
      <c r="J725" s="35"/>
      <c r="K725" s="36"/>
    </row>
    <row r="726">
      <c r="I726" s="35"/>
      <c r="J726" s="35"/>
      <c r="K726" s="36"/>
    </row>
    <row r="727">
      <c r="I727" s="35"/>
      <c r="J727" s="35"/>
      <c r="K727" s="36"/>
    </row>
    <row r="728">
      <c r="I728" s="35"/>
      <c r="J728" s="35"/>
      <c r="K728" s="36"/>
    </row>
    <row r="729">
      <c r="I729" s="35"/>
      <c r="J729" s="35"/>
      <c r="K729" s="36"/>
    </row>
    <row r="730">
      <c r="I730" s="35"/>
      <c r="J730" s="35"/>
      <c r="K730" s="36"/>
    </row>
    <row r="731">
      <c r="I731" s="35"/>
      <c r="J731" s="35"/>
      <c r="K731" s="36"/>
    </row>
    <row r="732">
      <c r="I732" s="35"/>
      <c r="J732" s="35"/>
      <c r="K732" s="36"/>
    </row>
    <row r="733">
      <c r="I733" s="35"/>
      <c r="J733" s="35"/>
      <c r="K733" s="36"/>
    </row>
    <row r="734">
      <c r="I734" s="35"/>
      <c r="J734" s="35"/>
      <c r="K734" s="36"/>
    </row>
    <row r="735">
      <c r="I735" s="35"/>
      <c r="J735" s="35"/>
      <c r="K735" s="36"/>
    </row>
    <row r="736">
      <c r="I736" s="35"/>
      <c r="J736" s="35"/>
      <c r="K736" s="36"/>
    </row>
    <row r="737">
      <c r="I737" s="35"/>
      <c r="J737" s="35"/>
      <c r="K737" s="36"/>
    </row>
    <row r="738">
      <c r="I738" s="35"/>
      <c r="J738" s="35"/>
      <c r="K738" s="36"/>
    </row>
    <row r="739">
      <c r="I739" s="35"/>
      <c r="J739" s="35"/>
      <c r="K739" s="36"/>
    </row>
    <row r="740">
      <c r="I740" s="35"/>
      <c r="J740" s="35"/>
      <c r="K740" s="36"/>
    </row>
    <row r="741">
      <c r="I741" s="35"/>
      <c r="J741" s="35"/>
      <c r="K741" s="36"/>
    </row>
    <row r="742">
      <c r="I742" s="35"/>
      <c r="J742" s="35"/>
      <c r="K742" s="36"/>
    </row>
    <row r="743">
      <c r="I743" s="35"/>
      <c r="J743" s="35"/>
      <c r="K743" s="36"/>
    </row>
    <row r="744">
      <c r="I744" s="35"/>
      <c r="J744" s="35"/>
      <c r="K744" s="36"/>
    </row>
    <row r="745">
      <c r="I745" s="35"/>
      <c r="J745" s="35"/>
      <c r="K745" s="36"/>
    </row>
    <row r="746">
      <c r="I746" s="35"/>
      <c r="J746" s="35"/>
      <c r="K746" s="36"/>
    </row>
    <row r="747">
      <c r="I747" s="35"/>
      <c r="J747" s="35"/>
      <c r="K747" s="36"/>
    </row>
    <row r="748">
      <c r="I748" s="35"/>
      <c r="J748" s="35"/>
      <c r="K748" s="36"/>
    </row>
    <row r="749">
      <c r="I749" s="35"/>
      <c r="J749" s="35"/>
      <c r="K749" s="36"/>
    </row>
    <row r="750">
      <c r="I750" s="35"/>
      <c r="J750" s="35"/>
      <c r="K750" s="36"/>
    </row>
    <row r="751">
      <c r="I751" s="35"/>
      <c r="J751" s="35"/>
      <c r="K751" s="36"/>
    </row>
    <row r="752">
      <c r="I752" s="35"/>
      <c r="J752" s="35"/>
      <c r="K752" s="36"/>
    </row>
    <row r="753">
      <c r="I753" s="35"/>
      <c r="J753" s="35"/>
      <c r="K753" s="36"/>
    </row>
    <row r="754">
      <c r="I754" s="35"/>
      <c r="J754" s="35"/>
      <c r="K754" s="36"/>
    </row>
    <row r="755">
      <c r="I755" s="35"/>
      <c r="J755" s="35"/>
      <c r="K755" s="36"/>
    </row>
    <row r="756">
      <c r="I756" s="35"/>
      <c r="J756" s="35"/>
      <c r="K756" s="36"/>
    </row>
    <row r="757">
      <c r="I757" s="35"/>
      <c r="J757" s="35"/>
      <c r="K757" s="36"/>
    </row>
    <row r="758">
      <c r="I758" s="35"/>
      <c r="J758" s="35"/>
      <c r="K758" s="36"/>
    </row>
    <row r="759">
      <c r="I759" s="35"/>
      <c r="J759" s="35"/>
      <c r="K759" s="36"/>
    </row>
    <row r="760">
      <c r="I760" s="35"/>
      <c r="J760" s="35"/>
      <c r="K760" s="36"/>
    </row>
    <row r="761">
      <c r="I761" s="35"/>
      <c r="J761" s="35"/>
      <c r="K761" s="36"/>
    </row>
    <row r="762">
      <c r="I762" s="35"/>
      <c r="J762" s="35"/>
      <c r="K762" s="36"/>
    </row>
    <row r="763">
      <c r="I763" s="35"/>
      <c r="J763" s="35"/>
      <c r="K763" s="36"/>
    </row>
    <row r="764">
      <c r="I764" s="35"/>
      <c r="J764" s="35"/>
      <c r="K764" s="36"/>
    </row>
    <row r="765">
      <c r="I765" s="35"/>
      <c r="J765" s="35"/>
      <c r="K765" s="36"/>
    </row>
    <row r="766">
      <c r="I766" s="35"/>
      <c r="J766" s="35"/>
      <c r="K766" s="36"/>
    </row>
    <row r="767">
      <c r="I767" s="35"/>
      <c r="J767" s="35"/>
      <c r="K767" s="36"/>
    </row>
    <row r="768">
      <c r="I768" s="35"/>
      <c r="J768" s="35"/>
      <c r="K768" s="36"/>
    </row>
    <row r="769">
      <c r="I769" s="35"/>
      <c r="J769" s="35"/>
      <c r="K769" s="36"/>
    </row>
    <row r="770">
      <c r="I770" s="35"/>
      <c r="J770" s="35"/>
      <c r="K770" s="36"/>
    </row>
    <row r="771">
      <c r="I771" s="35"/>
      <c r="J771" s="35"/>
      <c r="K771" s="36"/>
    </row>
    <row r="772">
      <c r="I772" s="35"/>
      <c r="J772" s="35"/>
      <c r="K772" s="36"/>
    </row>
    <row r="773">
      <c r="I773" s="35"/>
      <c r="J773" s="35"/>
      <c r="K773" s="36"/>
    </row>
    <row r="774">
      <c r="I774" s="35"/>
      <c r="J774" s="35"/>
      <c r="K774" s="36"/>
    </row>
    <row r="775">
      <c r="I775" s="35"/>
      <c r="J775" s="35"/>
      <c r="K775" s="36"/>
    </row>
    <row r="776">
      <c r="I776" s="35"/>
      <c r="J776" s="35"/>
      <c r="K776" s="36"/>
    </row>
    <row r="777">
      <c r="I777" s="35"/>
      <c r="J777" s="35"/>
      <c r="K777" s="36"/>
    </row>
    <row r="778">
      <c r="I778" s="35"/>
      <c r="J778" s="35"/>
      <c r="K778" s="36"/>
    </row>
    <row r="779">
      <c r="I779" s="35"/>
      <c r="J779" s="35"/>
      <c r="K779" s="36"/>
    </row>
    <row r="780">
      <c r="I780" s="35"/>
      <c r="J780" s="35"/>
      <c r="K780" s="36"/>
    </row>
    <row r="781">
      <c r="I781" s="35"/>
      <c r="J781" s="35"/>
      <c r="K781" s="36"/>
    </row>
    <row r="782">
      <c r="I782" s="35"/>
      <c r="J782" s="35"/>
      <c r="K782" s="36"/>
    </row>
    <row r="783">
      <c r="I783" s="35"/>
      <c r="J783" s="35"/>
      <c r="K783" s="36"/>
    </row>
    <row r="784">
      <c r="I784" s="35"/>
      <c r="J784" s="35"/>
      <c r="K784" s="36"/>
    </row>
    <row r="785">
      <c r="I785" s="35"/>
      <c r="J785" s="35"/>
      <c r="K785" s="36"/>
    </row>
    <row r="786">
      <c r="I786" s="35"/>
      <c r="J786" s="35"/>
      <c r="K786" s="36"/>
    </row>
    <row r="787">
      <c r="I787" s="35"/>
      <c r="J787" s="35"/>
      <c r="K787" s="36"/>
    </row>
    <row r="788">
      <c r="I788" s="35"/>
      <c r="J788" s="35"/>
      <c r="K788" s="36"/>
    </row>
    <row r="789">
      <c r="I789" s="35"/>
      <c r="J789" s="35"/>
      <c r="K789" s="36"/>
    </row>
    <row r="790">
      <c r="I790" s="35"/>
      <c r="J790" s="35"/>
      <c r="K790" s="36"/>
    </row>
    <row r="791">
      <c r="I791" s="35"/>
      <c r="J791" s="35"/>
      <c r="K791" s="36"/>
    </row>
    <row r="792">
      <c r="I792" s="35"/>
      <c r="J792" s="35"/>
      <c r="K792" s="36"/>
    </row>
    <row r="793">
      <c r="I793" s="35"/>
      <c r="J793" s="35"/>
      <c r="K793" s="36"/>
    </row>
    <row r="794">
      <c r="I794" s="35"/>
      <c r="J794" s="35"/>
      <c r="K794" s="36"/>
    </row>
    <row r="795">
      <c r="I795" s="35"/>
      <c r="J795" s="35"/>
      <c r="K795" s="36"/>
    </row>
    <row r="796">
      <c r="I796" s="35"/>
      <c r="J796" s="35"/>
      <c r="K796" s="36"/>
    </row>
    <row r="797">
      <c r="I797" s="35"/>
      <c r="J797" s="35"/>
      <c r="K797" s="36"/>
    </row>
    <row r="798">
      <c r="I798" s="35"/>
      <c r="J798" s="35"/>
      <c r="K798" s="36"/>
    </row>
    <row r="799">
      <c r="I799" s="35"/>
      <c r="J799" s="35"/>
      <c r="K799" s="36"/>
    </row>
    <row r="800">
      <c r="I800" s="35"/>
      <c r="J800" s="35"/>
      <c r="K800" s="36"/>
    </row>
    <row r="801">
      <c r="I801" s="35"/>
      <c r="J801" s="35"/>
      <c r="K801" s="36"/>
    </row>
    <row r="802">
      <c r="I802" s="35"/>
      <c r="J802" s="35"/>
      <c r="K802" s="36"/>
    </row>
    <row r="803">
      <c r="I803" s="35"/>
      <c r="J803" s="35"/>
      <c r="K803" s="36"/>
    </row>
    <row r="804">
      <c r="I804" s="35"/>
      <c r="J804" s="35"/>
      <c r="K804" s="36"/>
    </row>
    <row r="805">
      <c r="I805" s="35"/>
      <c r="J805" s="35"/>
      <c r="K805" s="36"/>
    </row>
    <row r="806">
      <c r="I806" s="35"/>
      <c r="J806" s="35"/>
      <c r="K806" s="36"/>
    </row>
    <row r="807">
      <c r="I807" s="35"/>
      <c r="J807" s="35"/>
      <c r="K807" s="36"/>
    </row>
    <row r="808">
      <c r="I808" s="35"/>
      <c r="J808" s="35"/>
      <c r="K808" s="36"/>
    </row>
    <row r="809">
      <c r="I809" s="35"/>
      <c r="J809" s="35"/>
      <c r="K809" s="36"/>
    </row>
    <row r="810">
      <c r="I810" s="35"/>
      <c r="J810" s="35"/>
      <c r="K810" s="36"/>
    </row>
    <row r="811">
      <c r="I811" s="35"/>
      <c r="J811" s="35"/>
      <c r="K811" s="36"/>
    </row>
    <row r="812">
      <c r="I812" s="35"/>
      <c r="J812" s="35"/>
      <c r="K812" s="36"/>
    </row>
    <row r="813">
      <c r="I813" s="35"/>
      <c r="J813" s="35"/>
      <c r="K813" s="36"/>
    </row>
    <row r="814">
      <c r="I814" s="35"/>
      <c r="J814" s="35"/>
      <c r="K814" s="36"/>
    </row>
    <row r="815">
      <c r="I815" s="35"/>
      <c r="J815" s="35"/>
      <c r="K815" s="36"/>
    </row>
    <row r="816">
      <c r="I816" s="35"/>
      <c r="J816" s="35"/>
      <c r="K816" s="36"/>
    </row>
    <row r="817">
      <c r="I817" s="35"/>
      <c r="J817" s="35"/>
      <c r="K817" s="36"/>
    </row>
    <row r="818">
      <c r="I818" s="35"/>
      <c r="J818" s="35"/>
      <c r="K818" s="36"/>
    </row>
    <row r="819">
      <c r="I819" s="35"/>
      <c r="J819" s="35"/>
      <c r="K819" s="36"/>
    </row>
    <row r="820">
      <c r="I820" s="35"/>
      <c r="J820" s="35"/>
      <c r="K820" s="36"/>
    </row>
    <row r="821">
      <c r="I821" s="35"/>
      <c r="J821" s="35"/>
      <c r="K821" s="36"/>
    </row>
    <row r="822">
      <c r="I822" s="35"/>
      <c r="J822" s="35"/>
      <c r="K822" s="36"/>
    </row>
    <row r="823">
      <c r="I823" s="35"/>
      <c r="J823" s="35"/>
      <c r="K823" s="36"/>
    </row>
    <row r="824">
      <c r="I824" s="35"/>
      <c r="J824" s="35"/>
      <c r="K824" s="36"/>
    </row>
    <row r="825">
      <c r="I825" s="35"/>
      <c r="J825" s="35"/>
      <c r="K825" s="36"/>
    </row>
    <row r="826">
      <c r="I826" s="35"/>
      <c r="J826" s="35"/>
      <c r="K826" s="36"/>
    </row>
    <row r="827">
      <c r="I827" s="35"/>
      <c r="J827" s="35"/>
      <c r="K827" s="36"/>
    </row>
    <row r="828">
      <c r="I828" s="35"/>
      <c r="J828" s="35"/>
      <c r="K828" s="36"/>
    </row>
    <row r="829">
      <c r="I829" s="35"/>
      <c r="J829" s="35"/>
      <c r="K829" s="36"/>
    </row>
    <row r="830">
      <c r="I830" s="35"/>
      <c r="J830" s="35"/>
      <c r="K830" s="36"/>
    </row>
    <row r="831">
      <c r="I831" s="35"/>
      <c r="J831" s="35"/>
      <c r="K831" s="36"/>
    </row>
    <row r="832">
      <c r="I832" s="35"/>
      <c r="J832" s="35"/>
      <c r="K832" s="36"/>
    </row>
    <row r="833">
      <c r="I833" s="35"/>
      <c r="J833" s="35"/>
      <c r="K833" s="36"/>
    </row>
    <row r="834">
      <c r="I834" s="35"/>
      <c r="J834" s="35"/>
      <c r="K834" s="36"/>
    </row>
    <row r="835">
      <c r="I835" s="35"/>
      <c r="J835" s="35"/>
      <c r="K835" s="36"/>
    </row>
    <row r="836">
      <c r="I836" s="35"/>
      <c r="J836" s="35"/>
      <c r="K836" s="36"/>
    </row>
    <row r="837">
      <c r="I837" s="35"/>
      <c r="J837" s="35"/>
      <c r="K837" s="36"/>
    </row>
    <row r="838">
      <c r="I838" s="35"/>
      <c r="J838" s="35"/>
      <c r="K838" s="36"/>
    </row>
    <row r="839">
      <c r="I839" s="35"/>
      <c r="J839" s="35"/>
      <c r="K839" s="36"/>
    </row>
    <row r="840">
      <c r="I840" s="35"/>
      <c r="J840" s="35"/>
      <c r="K840" s="36"/>
    </row>
    <row r="841">
      <c r="I841" s="35"/>
      <c r="J841" s="35"/>
      <c r="K841" s="36"/>
    </row>
    <row r="842">
      <c r="I842" s="35"/>
      <c r="J842" s="35"/>
      <c r="K842" s="36"/>
    </row>
    <row r="843">
      <c r="I843" s="35"/>
      <c r="J843" s="35"/>
      <c r="K843" s="36"/>
    </row>
    <row r="844">
      <c r="I844" s="35"/>
      <c r="J844" s="35"/>
      <c r="K844" s="36"/>
    </row>
    <row r="845">
      <c r="I845" s="35"/>
      <c r="J845" s="35"/>
      <c r="K845" s="36"/>
    </row>
    <row r="846">
      <c r="I846" s="35"/>
      <c r="J846" s="35"/>
      <c r="K846" s="36"/>
    </row>
    <row r="847">
      <c r="I847" s="35"/>
      <c r="J847" s="35"/>
      <c r="K847" s="36"/>
    </row>
    <row r="848">
      <c r="I848" s="35"/>
      <c r="J848" s="35"/>
      <c r="K848" s="36"/>
    </row>
    <row r="849">
      <c r="I849" s="35"/>
      <c r="J849" s="35"/>
      <c r="K849" s="36"/>
    </row>
    <row r="850">
      <c r="I850" s="35"/>
      <c r="J850" s="35"/>
      <c r="K850" s="36"/>
    </row>
    <row r="851">
      <c r="I851" s="35"/>
      <c r="J851" s="35"/>
      <c r="K851" s="36"/>
    </row>
    <row r="852">
      <c r="I852" s="35"/>
      <c r="J852" s="35"/>
      <c r="K852" s="36"/>
    </row>
    <row r="853">
      <c r="I853" s="35"/>
      <c r="J853" s="35"/>
      <c r="K853" s="36"/>
    </row>
    <row r="854">
      <c r="I854" s="35"/>
      <c r="J854" s="35"/>
      <c r="K854" s="36"/>
    </row>
    <row r="855">
      <c r="I855" s="35"/>
      <c r="J855" s="35"/>
      <c r="K855" s="36"/>
    </row>
    <row r="856">
      <c r="I856" s="35"/>
      <c r="J856" s="35"/>
      <c r="K856" s="36"/>
    </row>
    <row r="857">
      <c r="I857" s="35"/>
      <c r="J857" s="35"/>
      <c r="K857" s="36"/>
    </row>
    <row r="858">
      <c r="I858" s="35"/>
      <c r="J858" s="35"/>
      <c r="K858" s="36"/>
    </row>
    <row r="859">
      <c r="I859" s="35"/>
      <c r="J859" s="35"/>
      <c r="K859" s="36"/>
    </row>
    <row r="860">
      <c r="I860" s="35"/>
      <c r="J860" s="35"/>
      <c r="K860" s="36"/>
    </row>
    <row r="861">
      <c r="I861" s="35"/>
      <c r="J861" s="35"/>
      <c r="K861" s="36"/>
    </row>
    <row r="862">
      <c r="I862" s="35"/>
      <c r="J862" s="35"/>
      <c r="K862" s="36"/>
    </row>
    <row r="863">
      <c r="I863" s="35"/>
      <c r="J863" s="35"/>
      <c r="K863" s="36"/>
    </row>
    <row r="864">
      <c r="I864" s="35"/>
      <c r="J864" s="35"/>
      <c r="K864" s="36"/>
    </row>
    <row r="865">
      <c r="I865" s="35"/>
      <c r="J865" s="35"/>
      <c r="K865" s="36"/>
    </row>
    <row r="866">
      <c r="I866" s="35"/>
      <c r="J866" s="35"/>
      <c r="K866" s="36"/>
    </row>
    <row r="867">
      <c r="I867" s="35"/>
      <c r="J867" s="35"/>
      <c r="K867" s="36"/>
    </row>
    <row r="868">
      <c r="I868" s="35"/>
      <c r="J868" s="35"/>
      <c r="K868" s="36"/>
    </row>
    <row r="869">
      <c r="I869" s="35"/>
      <c r="J869" s="35"/>
      <c r="K869" s="36"/>
    </row>
    <row r="870">
      <c r="I870" s="35"/>
      <c r="J870" s="35"/>
      <c r="K870" s="36"/>
    </row>
    <row r="871">
      <c r="I871" s="35"/>
      <c r="J871" s="35"/>
      <c r="K871" s="36"/>
    </row>
    <row r="872">
      <c r="I872" s="35"/>
      <c r="J872" s="35"/>
      <c r="K872" s="36"/>
    </row>
    <row r="873">
      <c r="I873" s="35"/>
      <c r="J873" s="35"/>
      <c r="K873" s="36"/>
    </row>
    <row r="874">
      <c r="I874" s="35"/>
      <c r="J874" s="35"/>
      <c r="K874" s="36"/>
    </row>
    <row r="875">
      <c r="I875" s="35"/>
      <c r="J875" s="35"/>
      <c r="K875" s="36"/>
    </row>
    <row r="876">
      <c r="I876" s="35"/>
      <c r="J876" s="35"/>
      <c r="K876" s="36"/>
    </row>
    <row r="877">
      <c r="I877" s="35"/>
      <c r="J877" s="35"/>
      <c r="K877" s="36"/>
    </row>
    <row r="878">
      <c r="I878" s="35"/>
      <c r="J878" s="35"/>
      <c r="K878" s="36"/>
    </row>
    <row r="879">
      <c r="I879" s="35"/>
      <c r="J879" s="35"/>
      <c r="K879" s="36"/>
    </row>
    <row r="880">
      <c r="I880" s="35"/>
      <c r="J880" s="35"/>
      <c r="K880" s="36"/>
    </row>
    <row r="881">
      <c r="I881" s="35"/>
      <c r="J881" s="35"/>
      <c r="K881" s="36"/>
    </row>
    <row r="882">
      <c r="I882" s="35"/>
      <c r="J882" s="35"/>
      <c r="K882" s="36"/>
    </row>
    <row r="883">
      <c r="I883" s="35"/>
      <c r="J883" s="35"/>
      <c r="K883" s="36"/>
    </row>
    <row r="884">
      <c r="I884" s="35"/>
      <c r="J884" s="35"/>
      <c r="K884" s="36"/>
    </row>
    <row r="885">
      <c r="I885" s="35"/>
      <c r="J885" s="35"/>
      <c r="K885" s="36"/>
    </row>
    <row r="886">
      <c r="I886" s="35"/>
      <c r="J886" s="35"/>
      <c r="K886" s="36"/>
    </row>
    <row r="887">
      <c r="I887" s="35"/>
      <c r="J887" s="35"/>
      <c r="K887" s="36"/>
    </row>
    <row r="888">
      <c r="I888" s="35"/>
      <c r="J888" s="35"/>
      <c r="K888" s="36"/>
    </row>
    <row r="889">
      <c r="I889" s="35"/>
      <c r="J889" s="35"/>
      <c r="K889" s="36"/>
    </row>
    <row r="890">
      <c r="I890" s="35"/>
      <c r="J890" s="35"/>
      <c r="K890" s="36"/>
    </row>
    <row r="891">
      <c r="I891" s="35"/>
      <c r="J891" s="35"/>
      <c r="K891" s="36"/>
    </row>
    <row r="892">
      <c r="I892" s="35"/>
      <c r="J892" s="35"/>
      <c r="K892" s="36"/>
    </row>
    <row r="893">
      <c r="I893" s="35"/>
      <c r="J893" s="35"/>
      <c r="K893" s="36"/>
    </row>
    <row r="894">
      <c r="I894" s="35"/>
      <c r="J894" s="35"/>
      <c r="K894" s="36"/>
    </row>
    <row r="895">
      <c r="I895" s="35"/>
      <c r="J895" s="35"/>
      <c r="K895" s="36"/>
    </row>
    <row r="896">
      <c r="I896" s="35"/>
      <c r="J896" s="35"/>
      <c r="K896" s="36"/>
    </row>
    <row r="897">
      <c r="I897" s="35"/>
      <c r="J897" s="35"/>
      <c r="K897" s="36"/>
    </row>
    <row r="898">
      <c r="I898" s="35"/>
      <c r="J898" s="35"/>
      <c r="K898" s="36"/>
    </row>
    <row r="899">
      <c r="I899" s="35"/>
      <c r="J899" s="35"/>
      <c r="K899" s="36"/>
    </row>
    <row r="900">
      <c r="I900" s="35"/>
      <c r="J900" s="35"/>
      <c r="K900" s="36"/>
    </row>
    <row r="901">
      <c r="I901" s="35"/>
      <c r="J901" s="35"/>
      <c r="K901" s="36"/>
    </row>
    <row r="902">
      <c r="I902" s="35"/>
      <c r="J902" s="35"/>
      <c r="K902" s="36"/>
    </row>
    <row r="903">
      <c r="I903" s="35"/>
      <c r="J903" s="35"/>
      <c r="K903" s="36"/>
    </row>
    <row r="904">
      <c r="I904" s="35"/>
      <c r="J904" s="35"/>
      <c r="K904" s="36"/>
    </row>
    <row r="905">
      <c r="I905" s="35"/>
      <c r="J905" s="35"/>
      <c r="K905" s="36"/>
    </row>
    <row r="906">
      <c r="I906" s="35"/>
      <c r="J906" s="35"/>
      <c r="K906" s="36"/>
    </row>
    <row r="907">
      <c r="I907" s="35"/>
      <c r="J907" s="35"/>
      <c r="K907" s="36"/>
    </row>
    <row r="908">
      <c r="I908" s="35"/>
      <c r="J908" s="35"/>
      <c r="K908" s="36"/>
    </row>
    <row r="909">
      <c r="I909" s="35"/>
      <c r="J909" s="35"/>
      <c r="K909" s="36"/>
    </row>
    <row r="910">
      <c r="I910" s="35"/>
      <c r="J910" s="35"/>
      <c r="K910" s="36"/>
    </row>
    <row r="911">
      <c r="I911" s="35"/>
      <c r="J911" s="35"/>
      <c r="K911" s="36"/>
    </row>
    <row r="912">
      <c r="I912" s="35"/>
      <c r="J912" s="35"/>
      <c r="K912" s="36"/>
    </row>
    <row r="913">
      <c r="I913" s="35"/>
      <c r="J913" s="35"/>
      <c r="K913" s="36"/>
    </row>
    <row r="914">
      <c r="I914" s="35"/>
      <c r="J914" s="35"/>
      <c r="K914" s="36"/>
    </row>
    <row r="915">
      <c r="I915" s="35"/>
      <c r="J915" s="35"/>
      <c r="K915" s="36"/>
    </row>
    <row r="916">
      <c r="I916" s="35"/>
      <c r="J916" s="35"/>
      <c r="K916" s="36"/>
    </row>
    <row r="917">
      <c r="I917" s="35"/>
      <c r="J917" s="35"/>
      <c r="K917" s="36"/>
    </row>
    <row r="918">
      <c r="I918" s="35"/>
      <c r="J918" s="35"/>
      <c r="K918" s="36"/>
    </row>
    <row r="919">
      <c r="I919" s="35"/>
      <c r="J919" s="35"/>
      <c r="K919" s="36"/>
    </row>
    <row r="920">
      <c r="I920" s="35"/>
      <c r="J920" s="35"/>
      <c r="K920" s="36"/>
    </row>
    <row r="921">
      <c r="I921" s="35"/>
      <c r="J921" s="35"/>
      <c r="K921" s="36"/>
    </row>
    <row r="922">
      <c r="I922" s="35"/>
      <c r="J922" s="35"/>
      <c r="K922" s="36"/>
    </row>
    <row r="923">
      <c r="I923" s="35"/>
      <c r="J923" s="35"/>
      <c r="K923" s="36"/>
    </row>
    <row r="924">
      <c r="I924" s="35"/>
      <c r="J924" s="35"/>
      <c r="K924" s="36"/>
    </row>
    <row r="925">
      <c r="I925" s="35"/>
      <c r="J925" s="35"/>
      <c r="K925" s="36"/>
    </row>
    <row r="926">
      <c r="I926" s="35"/>
      <c r="J926" s="35"/>
      <c r="K926" s="36"/>
    </row>
    <row r="927">
      <c r="I927" s="35"/>
      <c r="J927" s="35"/>
      <c r="K927" s="36"/>
    </row>
    <row r="928">
      <c r="I928" s="35"/>
      <c r="J928" s="35"/>
      <c r="K928" s="36"/>
    </row>
    <row r="929">
      <c r="I929" s="35"/>
      <c r="J929" s="35"/>
      <c r="K929" s="36"/>
    </row>
    <row r="930">
      <c r="I930" s="35"/>
      <c r="J930" s="35"/>
      <c r="K930" s="36"/>
    </row>
    <row r="931">
      <c r="I931" s="35"/>
      <c r="J931" s="35"/>
      <c r="K931" s="36"/>
    </row>
    <row r="932">
      <c r="I932" s="35"/>
      <c r="J932" s="35"/>
      <c r="K932" s="36"/>
    </row>
    <row r="933">
      <c r="I933" s="35"/>
      <c r="J933" s="35"/>
      <c r="K933" s="36"/>
    </row>
    <row r="934">
      <c r="I934" s="35"/>
      <c r="J934" s="35"/>
      <c r="K934" s="36"/>
    </row>
    <row r="935">
      <c r="I935" s="35"/>
      <c r="J935" s="35"/>
      <c r="K935" s="36"/>
    </row>
    <row r="936">
      <c r="I936" s="35"/>
      <c r="J936" s="35"/>
      <c r="K936" s="36"/>
    </row>
    <row r="937">
      <c r="I937" s="35"/>
      <c r="J937" s="35"/>
      <c r="K937" s="36"/>
    </row>
    <row r="938">
      <c r="I938" s="35"/>
      <c r="J938" s="35"/>
      <c r="K938" s="36"/>
    </row>
    <row r="939">
      <c r="I939" s="35"/>
      <c r="J939" s="35"/>
      <c r="K939" s="36"/>
    </row>
    <row r="940">
      <c r="I940" s="35"/>
      <c r="J940" s="35"/>
      <c r="K940" s="36"/>
    </row>
    <row r="941">
      <c r="I941" s="35"/>
      <c r="J941" s="35"/>
      <c r="K941" s="36"/>
    </row>
    <row r="942">
      <c r="I942" s="35"/>
      <c r="J942" s="35"/>
      <c r="K942" s="36"/>
    </row>
    <row r="943">
      <c r="I943" s="35"/>
      <c r="J943" s="35"/>
      <c r="K943" s="36"/>
    </row>
    <row r="944">
      <c r="I944" s="35"/>
      <c r="J944" s="35"/>
      <c r="K944" s="36"/>
    </row>
    <row r="945">
      <c r="I945" s="35"/>
      <c r="J945" s="35"/>
      <c r="K945" s="36"/>
    </row>
    <row r="946">
      <c r="I946" s="35"/>
      <c r="J946" s="35"/>
      <c r="K946" s="36"/>
    </row>
    <row r="947">
      <c r="I947" s="35"/>
      <c r="J947" s="35"/>
      <c r="K947" s="36"/>
    </row>
    <row r="948">
      <c r="I948" s="35"/>
      <c r="J948" s="35"/>
      <c r="K948" s="36"/>
    </row>
    <row r="949">
      <c r="I949" s="35"/>
      <c r="J949" s="35"/>
      <c r="K949" s="36"/>
    </row>
    <row r="950">
      <c r="I950" s="35"/>
      <c r="J950" s="35"/>
      <c r="K950" s="36"/>
    </row>
    <row r="951">
      <c r="I951" s="35"/>
      <c r="J951" s="35"/>
      <c r="K951" s="36"/>
    </row>
    <row r="952">
      <c r="I952" s="35"/>
      <c r="J952" s="35"/>
      <c r="K952" s="36"/>
    </row>
    <row r="953">
      <c r="I953" s="35"/>
      <c r="J953" s="35"/>
      <c r="K953" s="36"/>
    </row>
    <row r="954">
      <c r="I954" s="35"/>
      <c r="J954" s="35"/>
      <c r="K954" s="36"/>
    </row>
    <row r="955">
      <c r="I955" s="35"/>
      <c r="J955" s="35"/>
      <c r="K955" s="36"/>
    </row>
    <row r="956">
      <c r="I956" s="35"/>
      <c r="J956" s="35"/>
      <c r="K956" s="36"/>
    </row>
    <row r="957">
      <c r="I957" s="35"/>
      <c r="J957" s="35"/>
      <c r="K957" s="36"/>
    </row>
    <row r="958">
      <c r="I958" s="35"/>
      <c r="J958" s="35"/>
      <c r="K958" s="36"/>
    </row>
    <row r="959">
      <c r="I959" s="35"/>
      <c r="J959" s="35"/>
      <c r="K959" s="36"/>
    </row>
    <row r="960">
      <c r="I960" s="35"/>
      <c r="J960" s="35"/>
      <c r="K960" s="36"/>
    </row>
    <row r="961">
      <c r="I961" s="35"/>
      <c r="J961" s="35"/>
      <c r="K961" s="36"/>
    </row>
    <row r="962">
      <c r="I962" s="35"/>
      <c r="J962" s="35"/>
      <c r="K962" s="36"/>
    </row>
    <row r="963">
      <c r="I963" s="35"/>
      <c r="J963" s="35"/>
      <c r="K963" s="36"/>
    </row>
    <row r="964">
      <c r="I964" s="35"/>
      <c r="J964" s="35"/>
      <c r="K964" s="36"/>
    </row>
    <row r="965">
      <c r="I965" s="35"/>
      <c r="J965" s="35"/>
      <c r="K965" s="36"/>
    </row>
    <row r="966">
      <c r="I966" s="35"/>
      <c r="J966" s="35"/>
      <c r="K966" s="36"/>
    </row>
    <row r="967">
      <c r="I967" s="35"/>
      <c r="J967" s="35"/>
      <c r="K967" s="36"/>
    </row>
    <row r="968">
      <c r="I968" s="35"/>
      <c r="J968" s="35"/>
      <c r="K968" s="36"/>
    </row>
    <row r="969">
      <c r="I969" s="35"/>
      <c r="J969" s="35"/>
      <c r="K969" s="36"/>
    </row>
    <row r="970">
      <c r="I970" s="35"/>
      <c r="J970" s="35"/>
      <c r="K970" s="36"/>
    </row>
    <row r="971">
      <c r="I971" s="35"/>
      <c r="J971" s="35"/>
      <c r="K971" s="36"/>
    </row>
    <row r="972">
      <c r="I972" s="35"/>
      <c r="J972" s="35"/>
      <c r="K972" s="36"/>
    </row>
    <row r="973">
      <c r="I973" s="35"/>
      <c r="J973" s="35"/>
      <c r="K973" s="36"/>
    </row>
    <row r="974">
      <c r="I974" s="35"/>
      <c r="J974" s="35"/>
      <c r="K974" s="36"/>
    </row>
    <row r="975">
      <c r="I975" s="35"/>
      <c r="J975" s="35"/>
      <c r="K975" s="36"/>
    </row>
    <row r="976">
      <c r="I976" s="35"/>
      <c r="J976" s="35"/>
      <c r="K976" s="36"/>
    </row>
    <row r="977">
      <c r="I977" s="35"/>
      <c r="J977" s="35"/>
      <c r="K977" s="36"/>
    </row>
    <row r="978">
      <c r="I978" s="35"/>
      <c r="J978" s="35"/>
      <c r="K978" s="36"/>
    </row>
    <row r="979">
      <c r="I979" s="35"/>
      <c r="J979" s="35"/>
      <c r="K979" s="36"/>
    </row>
    <row r="980">
      <c r="I980" s="35"/>
      <c r="J980" s="35"/>
      <c r="K980" s="36"/>
    </row>
    <row r="981">
      <c r="I981" s="35"/>
      <c r="J981" s="35"/>
      <c r="K981" s="36"/>
    </row>
    <row r="982">
      <c r="I982" s="35"/>
      <c r="J982" s="35"/>
      <c r="K982" s="36"/>
    </row>
    <row r="983">
      <c r="I983" s="35"/>
      <c r="J983" s="35"/>
      <c r="K983" s="36"/>
    </row>
    <row r="984">
      <c r="I984" s="35"/>
      <c r="J984" s="35"/>
      <c r="K984" s="36"/>
    </row>
    <row r="985">
      <c r="I985" s="35"/>
      <c r="J985" s="35"/>
      <c r="K985" s="36"/>
    </row>
    <row r="986">
      <c r="I986" s="35"/>
      <c r="J986" s="35"/>
      <c r="K986" s="36"/>
    </row>
    <row r="987">
      <c r="I987" s="35"/>
      <c r="J987" s="35"/>
      <c r="K987" s="36"/>
    </row>
    <row r="988">
      <c r="I988" s="35"/>
      <c r="J988" s="35"/>
      <c r="K988" s="36"/>
    </row>
    <row r="989">
      <c r="I989" s="35"/>
      <c r="J989" s="35"/>
      <c r="K989" s="36"/>
    </row>
    <row r="990">
      <c r="I990" s="35"/>
      <c r="J990" s="35"/>
      <c r="K990" s="36"/>
    </row>
    <row r="991">
      <c r="I991" s="35"/>
      <c r="J991" s="35"/>
      <c r="K991" s="36"/>
    </row>
    <row r="992">
      <c r="I992" s="35"/>
      <c r="J992" s="35"/>
      <c r="K992" s="36"/>
    </row>
    <row r="993">
      <c r="I993" s="35"/>
      <c r="J993" s="35"/>
      <c r="K993" s="36"/>
    </row>
    <row r="994">
      <c r="I994" s="35"/>
      <c r="J994" s="35"/>
    </row>
    <row r="995">
      <c r="I995" s="35"/>
      <c r="J995" s="35"/>
    </row>
    <row r="996">
      <c r="I996" s="35"/>
      <c r="J996" s="35"/>
    </row>
    <row r="997">
      <c r="I997" s="35"/>
      <c r="J997" s="35"/>
    </row>
    <row r="998">
      <c r="I998" s="35"/>
      <c r="J998" s="35"/>
    </row>
    <row r="999">
      <c r="I999" s="35"/>
      <c r="J999" s="35"/>
    </row>
    <row r="1000">
      <c r="I1000" s="35"/>
      <c r="J1000" s="35"/>
    </row>
  </sheetData>
  <mergeCells count="3">
    <mergeCell ref="B1:C1"/>
    <mergeCell ref="J17:K17"/>
    <mergeCell ref="J18:K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11" width="15.5"/>
  </cols>
  <sheetData>
    <row r="1">
      <c r="A1" s="28"/>
      <c r="B1" s="29" t="s">
        <v>49</v>
      </c>
      <c r="D1" s="30"/>
      <c r="E1" s="30"/>
      <c r="F1" s="31"/>
      <c r="G1" s="31"/>
      <c r="H1" s="56"/>
      <c r="I1" s="56"/>
      <c r="J1" s="56"/>
      <c r="K1" s="56"/>
      <c r="L1" s="56"/>
      <c r="M1" s="57"/>
      <c r="N1" s="57"/>
      <c r="O1" s="57"/>
      <c r="P1" s="57"/>
      <c r="Q1" s="57"/>
      <c r="R1" s="57"/>
      <c r="S1" s="57"/>
      <c r="T1" s="57"/>
      <c r="U1" s="57"/>
      <c r="V1" s="57"/>
      <c r="W1" s="57"/>
      <c r="X1" s="57"/>
      <c r="Y1" s="57"/>
      <c r="Z1" s="57"/>
      <c r="AA1" s="57"/>
      <c r="AB1" s="57"/>
    </row>
    <row r="2">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row>
    <row r="3">
      <c r="A3" s="58"/>
      <c r="B3" s="59" t="s">
        <v>50</v>
      </c>
      <c r="C3" s="41" t="s">
        <v>9</v>
      </c>
      <c r="D3" s="60" t="s">
        <v>13</v>
      </c>
      <c r="E3" s="41" t="s">
        <v>12</v>
      </c>
      <c r="F3" s="41" t="s">
        <v>14</v>
      </c>
      <c r="G3" s="41" t="s">
        <v>16</v>
      </c>
      <c r="H3" s="41" t="s">
        <v>51</v>
      </c>
      <c r="I3" s="61" t="s">
        <v>29</v>
      </c>
      <c r="J3" s="61" t="s">
        <v>30</v>
      </c>
      <c r="K3" s="61" t="s">
        <v>31</v>
      </c>
      <c r="L3" s="60" t="s">
        <v>52</v>
      </c>
      <c r="M3" s="57"/>
      <c r="Q3" s="57"/>
      <c r="R3" s="57"/>
      <c r="S3" s="57"/>
      <c r="T3" s="57"/>
      <c r="U3" s="57"/>
      <c r="V3" s="57"/>
      <c r="W3" s="57"/>
      <c r="X3" s="57"/>
      <c r="Y3" s="57"/>
      <c r="Z3" s="57"/>
      <c r="AA3" s="57"/>
      <c r="AB3" s="57"/>
    </row>
    <row r="4">
      <c r="A4" s="62">
        <v>45271.0</v>
      </c>
      <c r="B4" s="63" t="s">
        <v>53</v>
      </c>
      <c r="C4" s="64">
        <f>IFERROR(__xludf.DUMMYFUNCTION("FILTER('Daily Portfolio Management'!$E$6:$E1007,'Daily Portfolio Management'!$A$6:$A1007 = C$3,'Daily Portfolio Management'!$F$6:$F1007 = $A$4)"),29.700000000000003)</f>
        <v>29.7</v>
      </c>
      <c r="D4" s="64">
        <f>IFERROR(__xludf.DUMMYFUNCTION("FILTER('Daily Portfolio Management'!$E$6:$E1007,'Daily Portfolio Management'!$A$6:$A1007 = D$3,'Daily Portfolio Management'!$F$6:$F1007 = $A$4)"),48.9)</f>
        <v>48.9</v>
      </c>
      <c r="E4" s="64">
        <f>IFERROR(__xludf.DUMMYFUNCTION("FILTER('Daily Portfolio Management'!$E$6:$E1007,'Daily Portfolio Management'!$A$6:$A1007 = E$3,'Daily Portfolio Management'!$F$6:$F1007 = $A$4)"),37.800000000000004)</f>
        <v>37.8</v>
      </c>
      <c r="F4" s="64">
        <v>0.0</v>
      </c>
      <c r="G4" s="64">
        <v>0.0</v>
      </c>
      <c r="H4" s="65">
        <v>0.0</v>
      </c>
      <c r="I4" s="66">
        <v>0.0</v>
      </c>
      <c r="J4" s="66">
        <v>0.0</v>
      </c>
      <c r="K4" s="66">
        <v>0.0</v>
      </c>
      <c r="L4" s="67">
        <f>IFERROR(__xludf.DUMMYFUNCTION("FILTER('Daily Return'!$B$4:$B1007,'Daily Return'!$A$4:$A1007=A4)"),116.4)</f>
        <v>116.4</v>
      </c>
      <c r="M4" s="57"/>
      <c r="N4" s="57"/>
      <c r="O4" s="57"/>
      <c r="P4" s="57"/>
      <c r="Q4" s="57"/>
      <c r="R4" s="57"/>
      <c r="S4" s="57"/>
      <c r="T4" s="57"/>
      <c r="U4" s="57"/>
      <c r="V4" s="57"/>
      <c r="W4" s="57"/>
      <c r="X4" s="57"/>
      <c r="Y4" s="57"/>
      <c r="Z4" s="57"/>
      <c r="AA4" s="57"/>
      <c r="AB4" s="57"/>
    </row>
    <row r="5">
      <c r="A5" s="68"/>
      <c r="B5" s="63" t="s">
        <v>54</v>
      </c>
      <c r="C5" s="69">
        <f t="shared" ref="C5:K5" si="1">C4/$L$4</f>
        <v>0.2551546392</v>
      </c>
      <c r="D5" s="69">
        <f t="shared" si="1"/>
        <v>0.4201030928</v>
      </c>
      <c r="E5" s="69">
        <f t="shared" si="1"/>
        <v>0.324742268</v>
      </c>
      <c r="F5" s="69">
        <f t="shared" si="1"/>
        <v>0</v>
      </c>
      <c r="G5" s="69">
        <f t="shared" si="1"/>
        <v>0</v>
      </c>
      <c r="H5" s="69">
        <f t="shared" si="1"/>
        <v>0</v>
      </c>
      <c r="I5" s="69">
        <f t="shared" si="1"/>
        <v>0</v>
      </c>
      <c r="J5" s="69">
        <f t="shared" si="1"/>
        <v>0</v>
      </c>
      <c r="K5" s="69">
        <f t="shared" si="1"/>
        <v>0</v>
      </c>
      <c r="L5" s="70">
        <f>sum(C5:K5)</f>
        <v>1</v>
      </c>
      <c r="M5" s="57"/>
      <c r="N5" s="57"/>
      <c r="O5" s="57"/>
      <c r="P5" s="57"/>
      <c r="Q5" s="71"/>
      <c r="R5" s="57"/>
      <c r="S5" s="57"/>
      <c r="T5" s="57"/>
      <c r="U5" s="57"/>
      <c r="V5" s="57"/>
      <c r="W5" s="57"/>
      <c r="X5" s="57"/>
      <c r="Y5" s="57"/>
      <c r="Z5" s="57"/>
      <c r="AA5" s="57"/>
      <c r="AB5" s="57"/>
    </row>
    <row r="6">
      <c r="A6" s="72"/>
      <c r="B6" s="63" t="s">
        <v>55</v>
      </c>
      <c r="C6" s="73">
        <v>0.253</v>
      </c>
      <c r="D6" s="73">
        <v>-0.328</v>
      </c>
      <c r="E6" s="73">
        <v>-0.181</v>
      </c>
      <c r="F6" s="73">
        <v>0.187</v>
      </c>
      <c r="G6" s="73">
        <v>0.18</v>
      </c>
      <c r="H6" s="74">
        <v>0.153</v>
      </c>
      <c r="I6" s="73">
        <v>0.377</v>
      </c>
      <c r="J6" s="73">
        <v>0.131</v>
      </c>
      <c r="K6" s="73">
        <v>0.059</v>
      </c>
      <c r="L6" s="75">
        <f>C6*C5+D6*D5+E6*E5+F6*F5+G6*G5+H5*H6+I5*I6+J5*J6+K5*K6</f>
        <v>-0.1320180412</v>
      </c>
      <c r="M6" s="57"/>
      <c r="N6" s="57"/>
      <c r="O6" s="71"/>
      <c r="P6" s="57"/>
      <c r="Q6" s="76"/>
      <c r="R6" s="57"/>
      <c r="S6" s="57"/>
      <c r="T6" s="57"/>
      <c r="U6" s="57"/>
      <c r="V6" s="57"/>
      <c r="W6" s="57"/>
      <c r="X6" s="57"/>
      <c r="Y6" s="57"/>
      <c r="Z6" s="57"/>
      <c r="AA6" s="57"/>
      <c r="AB6" s="57"/>
    </row>
    <row r="7">
      <c r="A7" s="77">
        <v>45272.0</v>
      </c>
      <c r="B7" s="78" t="s">
        <v>53</v>
      </c>
      <c r="C7" s="79">
        <f>IFERROR(__xludf.DUMMYFUNCTION("FILTER('Daily Portfolio Management'!$E$6:$E1007,'Daily Portfolio Management'!$A$6:$A1007 = C$3,'Daily Portfolio Management'!$F$6:$F1007 = $A7)"),29.700000000000003)</f>
        <v>29.7</v>
      </c>
      <c r="D7" s="79">
        <f>IFERROR(__xludf.DUMMYFUNCTION("FILTER('Daily Portfolio Management'!$E$6:$E1007,'Daily Portfolio Management'!$A$6:$A1007 = D$3,'Daily Portfolio Management'!$F$6:$F1007 = $A7)"),48.4)</f>
        <v>48.4</v>
      </c>
      <c r="E7" s="79">
        <f>IFERROR(__xludf.DUMMYFUNCTION("FILTER('Daily Portfolio Management'!$E$6:$E1007,'Daily Portfolio Management'!$A$6:$A1007 = E$3,'Daily Portfolio Management'!$F$6:$F1007 = $A7)"),39.6)</f>
        <v>39.6</v>
      </c>
      <c r="F7" s="79">
        <f>IFERROR(__xludf.DUMMYFUNCTION("FILTER('Daily Portfolio Management'!$E$6:$E1007,'Daily Portfolio Management'!$A$6:$A1007 = F$3,'Daily Portfolio Management'!$F$6:$F1007 = $A7)"),9.98)</f>
        <v>9.98</v>
      </c>
      <c r="G7" s="79">
        <f>IFERROR(__xludf.DUMMYFUNCTION("FILTER('Daily Portfolio Management'!$E$6:$E1007,'Daily Portfolio Management'!$A$6:$A1007 = G$3,'Daily Portfolio Management'!$F$6:$F1007 = $A7)"),39.2)</f>
        <v>39.2</v>
      </c>
      <c r="H7" s="80">
        <v>0.0</v>
      </c>
      <c r="I7" s="81">
        <v>0.0</v>
      </c>
      <c r="J7" s="81">
        <v>0.0</v>
      </c>
      <c r="K7" s="81">
        <v>0.0</v>
      </c>
      <c r="L7" s="82">
        <f>IFERROR(__xludf.DUMMYFUNCTION("FILTER('Daily Return'!$B$4:$B1007,'Daily Return'!$A$4:$A1007=A7)"),166.88000000000002)</f>
        <v>166.88</v>
      </c>
      <c r="M7" s="57"/>
      <c r="N7" s="57"/>
      <c r="O7" s="76"/>
      <c r="P7" s="57"/>
      <c r="Q7" s="57"/>
      <c r="R7" s="57"/>
      <c r="S7" s="57"/>
      <c r="T7" s="57"/>
      <c r="U7" s="57"/>
      <c r="V7" s="57"/>
      <c r="W7" s="57"/>
      <c r="X7" s="57"/>
      <c r="Y7" s="57"/>
      <c r="Z7" s="57"/>
      <c r="AA7" s="57"/>
      <c r="AB7" s="57"/>
    </row>
    <row r="8">
      <c r="A8" s="13"/>
      <c r="B8" s="63" t="s">
        <v>54</v>
      </c>
      <c r="C8" s="69">
        <f t="shared" ref="C8:K8" si="2">C7/$L$7</f>
        <v>0.1779721956</v>
      </c>
      <c r="D8" s="69">
        <f t="shared" si="2"/>
        <v>0.2900287632</v>
      </c>
      <c r="E8" s="69">
        <f t="shared" si="2"/>
        <v>0.2372962608</v>
      </c>
      <c r="F8" s="69">
        <f t="shared" si="2"/>
        <v>0.05980345158</v>
      </c>
      <c r="G8" s="69">
        <f t="shared" si="2"/>
        <v>0.2348993289</v>
      </c>
      <c r="H8" s="69">
        <f t="shared" si="2"/>
        <v>0</v>
      </c>
      <c r="I8" s="69">
        <f t="shared" si="2"/>
        <v>0</v>
      </c>
      <c r="J8" s="69">
        <f t="shared" si="2"/>
        <v>0</v>
      </c>
      <c r="K8" s="69">
        <f t="shared" si="2"/>
        <v>0</v>
      </c>
      <c r="L8" s="83">
        <f>sum(C8:K8)</f>
        <v>1</v>
      </c>
      <c r="M8" s="57"/>
      <c r="N8" s="57"/>
      <c r="O8" s="57"/>
      <c r="P8" s="71"/>
      <c r="Q8" s="57"/>
      <c r="R8" s="57"/>
      <c r="S8" s="57"/>
      <c r="T8" s="57"/>
      <c r="U8" s="57"/>
      <c r="V8" s="57"/>
      <c r="W8" s="57"/>
      <c r="X8" s="57"/>
      <c r="Y8" s="57"/>
      <c r="Z8" s="57"/>
      <c r="AA8" s="57"/>
      <c r="AB8" s="57"/>
    </row>
    <row r="9">
      <c r="A9" s="17"/>
      <c r="B9" s="84" t="s">
        <v>55</v>
      </c>
      <c r="C9" s="85">
        <v>0.253</v>
      </c>
      <c r="D9" s="85">
        <v>-0.328</v>
      </c>
      <c r="E9" s="85">
        <v>-0.181</v>
      </c>
      <c r="F9" s="85">
        <v>0.187</v>
      </c>
      <c r="G9" s="85">
        <v>0.18</v>
      </c>
      <c r="H9" s="74">
        <v>0.153</v>
      </c>
      <c r="I9" s="73">
        <v>0.377</v>
      </c>
      <c r="J9" s="73">
        <v>0.131</v>
      </c>
      <c r="K9" s="73">
        <v>0.059</v>
      </c>
      <c r="L9" s="75">
        <f>C9*C8+D9*D8+E9*E8+F9*F8+G9*G8+H8*H9+I8*I9+J8*J9+K8*K9</f>
        <v>-0.0395879674</v>
      </c>
      <c r="M9" s="57"/>
      <c r="N9" s="57"/>
      <c r="O9" s="57"/>
      <c r="P9" s="76"/>
      <c r="Q9" s="57"/>
      <c r="R9" s="57"/>
      <c r="S9" s="57"/>
      <c r="T9" s="57"/>
      <c r="U9" s="57"/>
      <c r="V9" s="57"/>
      <c r="W9" s="57"/>
      <c r="X9" s="57"/>
      <c r="Y9" s="57"/>
      <c r="Z9" s="57"/>
      <c r="AA9" s="57"/>
      <c r="AB9" s="57"/>
    </row>
    <row r="10">
      <c r="A10" s="77">
        <v>45273.0</v>
      </c>
      <c r="B10" s="78" t="s">
        <v>53</v>
      </c>
      <c r="C10" s="79">
        <f>IFERROR(__xludf.DUMMYFUNCTION("FILTER('Daily Portfolio Management'!$E$6:$E1007,'Daily Portfolio Management'!$A$6:$A1007 = C$3,'Daily Portfolio Management'!$F$6:$F1007 = $A10)"),29.759999999999998)</f>
        <v>29.76</v>
      </c>
      <c r="D10" s="79">
        <f>IFERROR(__xludf.DUMMYFUNCTION("FILTER('Daily Portfolio Management'!$E$6:$E1007,'Daily Portfolio Management'!$A$6:$A1007 = D$3,'Daily Portfolio Management'!$F$6:$F1007 = $A10)"),48.5)</f>
        <v>48.5</v>
      </c>
      <c r="E10" s="79">
        <f>IFERROR(__xludf.DUMMYFUNCTION("FILTER('Daily Portfolio Management'!$E$6:$E1007,'Daily Portfolio Management'!$A$6:$A1007 = E$3,'Daily Portfolio Management'!$F$6:$F1007 = $A10)"),40.050000000000004)</f>
        <v>40.05</v>
      </c>
      <c r="F10" s="79">
        <f>IFERROR(__xludf.DUMMYFUNCTION("FILTER('Daily Portfolio Management'!$E$6:$E1007,'Daily Portfolio Management'!$A$6:$A1007 = F$3,'Daily Portfolio Management'!$F$6:$F1007 = $A10)"),9.9)</f>
        <v>9.9</v>
      </c>
      <c r="G10" s="79">
        <f>IFERROR(__xludf.DUMMYFUNCTION("FILTER('Daily Portfolio Management'!$E$6:$E1007,'Daily Portfolio Management'!$A$6:$A1007 = G$3,'Daily Portfolio Management'!$F$6:$F1007 = $A10)"),38.6)</f>
        <v>38.6</v>
      </c>
      <c r="H10" s="80">
        <v>0.0</v>
      </c>
      <c r="I10" s="81">
        <v>0.0</v>
      </c>
      <c r="J10" s="81">
        <v>0.0</v>
      </c>
      <c r="K10" s="81">
        <v>0.0</v>
      </c>
      <c r="L10" s="82">
        <f>IFERROR(__xludf.DUMMYFUNCTION("FILTER('Daily Return'!$B$4:$B1007,'Daily Return'!$A$4:$A1007=A10)"),166.81)</f>
        <v>166.81</v>
      </c>
      <c r="M10" s="57"/>
      <c r="N10" s="57"/>
      <c r="O10" s="57"/>
      <c r="P10" s="57"/>
      <c r="Q10" s="57"/>
      <c r="R10" s="57"/>
      <c r="S10" s="57"/>
      <c r="T10" s="57"/>
      <c r="U10" s="57"/>
      <c r="V10" s="57"/>
      <c r="W10" s="57"/>
      <c r="X10" s="57"/>
      <c r="Y10" s="57"/>
      <c r="Z10" s="57"/>
      <c r="AA10" s="57"/>
      <c r="AB10" s="57"/>
    </row>
    <row r="11">
      <c r="A11" s="13"/>
      <c r="B11" s="63" t="s">
        <v>54</v>
      </c>
      <c r="C11" s="69">
        <f t="shared" ref="C11:K11" si="3">C10/$L$10</f>
        <v>0.1784065703</v>
      </c>
      <c r="D11" s="69">
        <f t="shared" si="3"/>
        <v>0.290749955</v>
      </c>
      <c r="E11" s="69">
        <f t="shared" si="3"/>
        <v>0.2400935196</v>
      </c>
      <c r="F11" s="69">
        <f t="shared" si="3"/>
        <v>0.05934895989</v>
      </c>
      <c r="G11" s="69">
        <f t="shared" si="3"/>
        <v>0.2314009951</v>
      </c>
      <c r="H11" s="69">
        <f t="shared" si="3"/>
        <v>0</v>
      </c>
      <c r="I11" s="69">
        <f t="shared" si="3"/>
        <v>0</v>
      </c>
      <c r="J11" s="69">
        <f t="shared" si="3"/>
        <v>0</v>
      </c>
      <c r="K11" s="69">
        <f t="shared" si="3"/>
        <v>0</v>
      </c>
      <c r="L11" s="83">
        <f>sum(C11:K11)</f>
        <v>1</v>
      </c>
      <c r="M11" s="57"/>
      <c r="N11" s="57"/>
      <c r="O11" s="57"/>
      <c r="P11" s="57"/>
      <c r="Q11" s="57"/>
      <c r="R11" s="57"/>
      <c r="S11" s="57"/>
      <c r="T11" s="57"/>
      <c r="U11" s="57"/>
      <c r="V11" s="57"/>
      <c r="W11" s="57"/>
      <c r="X11" s="57"/>
      <c r="Y11" s="57"/>
      <c r="Z11" s="57"/>
      <c r="AA11" s="57"/>
      <c r="AB11" s="57"/>
    </row>
    <row r="12">
      <c r="A12" s="17"/>
      <c r="B12" s="84" t="s">
        <v>55</v>
      </c>
      <c r="C12" s="85">
        <v>0.253</v>
      </c>
      <c r="D12" s="85">
        <v>-0.328</v>
      </c>
      <c r="E12" s="85">
        <v>-0.181</v>
      </c>
      <c r="F12" s="85">
        <v>0.187</v>
      </c>
      <c r="G12" s="86">
        <v>0.18</v>
      </c>
      <c r="H12" s="74">
        <v>0.153</v>
      </c>
      <c r="I12" s="73">
        <v>0.377</v>
      </c>
      <c r="J12" s="73">
        <v>0.131</v>
      </c>
      <c r="K12" s="73">
        <v>0.059</v>
      </c>
      <c r="L12" s="75">
        <f>C12*C11+D12*D11+E12*E11+F12*F11+G12*G11+H11*H12+I11*I12+J11*J12+K11*K12</f>
        <v>-0.04093561537</v>
      </c>
      <c r="M12" s="57"/>
      <c r="N12" s="57"/>
      <c r="O12" s="57"/>
      <c r="P12" s="57"/>
      <c r="Q12" s="57"/>
      <c r="R12" s="57"/>
      <c r="S12" s="57"/>
      <c r="T12" s="57"/>
      <c r="U12" s="57"/>
      <c r="V12" s="57"/>
      <c r="W12" s="57"/>
      <c r="X12" s="57"/>
      <c r="Y12" s="57"/>
      <c r="Z12" s="57"/>
      <c r="AA12" s="57"/>
      <c r="AB12" s="57"/>
    </row>
    <row r="13">
      <c r="A13" s="77">
        <v>45274.0</v>
      </c>
      <c r="B13" s="78" t="s">
        <v>53</v>
      </c>
      <c r="C13" s="79">
        <f>IFERROR(__xludf.DUMMYFUNCTION("FILTER('Daily Portfolio Management'!$E$6:$E1007,'Daily Portfolio Management'!$A$6:$A1007 = C$3,'Daily Portfolio Management'!$F$6:$F1007 = $A13)"),29.400000000000002)</f>
        <v>29.4</v>
      </c>
      <c r="D13" s="79">
        <f>IFERROR(__xludf.DUMMYFUNCTION("FILTER('Daily Portfolio Management'!$E$6:$E1007,'Daily Portfolio Management'!$A$6:$A1007 = D$3,'Daily Portfolio Management'!$F$6:$F1007 = $A13)"),48.5)</f>
        <v>48.5</v>
      </c>
      <c r="E13" s="79">
        <f>IFERROR(__xludf.DUMMYFUNCTION("FILTER('Daily Portfolio Management'!$E$6:$E1007,'Daily Portfolio Management'!$A$6:$A1007 = E$3,'Daily Portfolio Management'!$F$6:$F1007 = $A13)"),40.14)</f>
        <v>40.14</v>
      </c>
      <c r="F13" s="79">
        <f>IFERROR(__xludf.DUMMYFUNCTION("FILTER('Daily Portfolio Management'!$E$6:$E1007,'Daily Portfolio Management'!$A$6:$A1007 = F$3,'Daily Portfolio Management'!$F$6:$F1007 = $A13)"),9.96)</f>
        <v>9.96</v>
      </c>
      <c r="G13" s="79">
        <f>IFERROR(__xludf.DUMMYFUNCTION("FILTER('Daily Portfolio Management'!$E$6:$E1007,'Daily Portfolio Management'!$A$6:$A1007 = G$3,'Daily Portfolio Management'!$F$6:$F1007 = $A13)"),38.4)</f>
        <v>38.4</v>
      </c>
      <c r="H13" s="80">
        <v>0.0</v>
      </c>
      <c r="I13" s="81">
        <v>0.0</v>
      </c>
      <c r="J13" s="81">
        <v>0.0</v>
      </c>
      <c r="K13" s="81">
        <v>0.0</v>
      </c>
      <c r="L13" s="82">
        <f>IFERROR(__xludf.DUMMYFUNCTION("FILTER('Daily Return'!$B$4:$B1007,'Daily Return'!$A$4:$A1007=A13)"),166.4)</f>
        <v>166.4</v>
      </c>
      <c r="M13" s="57"/>
      <c r="N13" s="57"/>
      <c r="O13" s="57"/>
      <c r="P13" s="57"/>
      <c r="Q13" s="57"/>
      <c r="R13" s="57"/>
      <c r="S13" s="57"/>
      <c r="T13" s="57"/>
      <c r="U13" s="57"/>
      <c r="V13" s="57"/>
      <c r="W13" s="57"/>
      <c r="X13" s="57"/>
      <c r="Y13" s="57"/>
      <c r="Z13" s="57"/>
      <c r="AA13" s="57"/>
      <c r="AB13" s="57"/>
    </row>
    <row r="14">
      <c r="A14" s="13"/>
      <c r="B14" s="63" t="s">
        <v>54</v>
      </c>
      <c r="C14" s="69">
        <f t="shared" ref="C14:K14" si="4">C13/$L$13</f>
        <v>0.1766826923</v>
      </c>
      <c r="D14" s="69">
        <f t="shared" si="4"/>
        <v>0.2914663462</v>
      </c>
      <c r="E14" s="69">
        <f t="shared" si="4"/>
        <v>0.2412259615</v>
      </c>
      <c r="F14" s="69">
        <f t="shared" si="4"/>
        <v>0.05985576923</v>
      </c>
      <c r="G14" s="69">
        <f t="shared" si="4"/>
        <v>0.2307692308</v>
      </c>
      <c r="H14" s="69">
        <f t="shared" si="4"/>
        <v>0</v>
      </c>
      <c r="I14" s="69">
        <f t="shared" si="4"/>
        <v>0</v>
      </c>
      <c r="J14" s="69">
        <f t="shared" si="4"/>
        <v>0</v>
      </c>
      <c r="K14" s="69">
        <f t="shared" si="4"/>
        <v>0</v>
      </c>
      <c r="L14" s="83">
        <f>sum(C14:K14)</f>
        <v>1</v>
      </c>
      <c r="M14" s="57"/>
      <c r="N14" s="57"/>
      <c r="O14" s="57"/>
      <c r="P14" s="57"/>
      <c r="Q14" s="57"/>
      <c r="R14" s="57"/>
      <c r="S14" s="57"/>
      <c r="T14" s="57"/>
      <c r="U14" s="57"/>
      <c r="V14" s="57"/>
      <c r="W14" s="57"/>
      <c r="X14" s="57"/>
      <c r="Y14" s="57"/>
      <c r="Z14" s="57"/>
      <c r="AA14" s="57"/>
      <c r="AB14" s="57"/>
    </row>
    <row r="15">
      <c r="A15" s="17"/>
      <c r="B15" s="84" t="s">
        <v>55</v>
      </c>
      <c r="C15" s="85">
        <v>0.253</v>
      </c>
      <c r="D15" s="85">
        <v>-0.328</v>
      </c>
      <c r="E15" s="85">
        <v>-0.181</v>
      </c>
      <c r="F15" s="85">
        <v>0.187</v>
      </c>
      <c r="G15" s="85">
        <v>0.18</v>
      </c>
      <c r="H15" s="74">
        <v>0.153</v>
      </c>
      <c r="I15" s="73">
        <v>0.377</v>
      </c>
      <c r="J15" s="73">
        <v>0.131</v>
      </c>
      <c r="K15" s="73">
        <v>0.059</v>
      </c>
      <c r="L15" s="75">
        <f>C15*C14+D15*D14+E15*E14+F15*F14+G15*G14+H14*H15+I14*I15+J14*J15+K14*K15</f>
        <v>-0.04183064904</v>
      </c>
      <c r="M15" s="57"/>
      <c r="N15" s="57"/>
      <c r="O15" s="57"/>
      <c r="P15" s="57"/>
      <c r="Q15" s="57"/>
      <c r="R15" s="57"/>
      <c r="S15" s="57"/>
      <c r="T15" s="57"/>
      <c r="U15" s="57"/>
      <c r="V15" s="57"/>
      <c r="W15" s="57"/>
      <c r="X15" s="57"/>
      <c r="Y15" s="57"/>
      <c r="Z15" s="57"/>
      <c r="AA15" s="57"/>
      <c r="AB15" s="57"/>
    </row>
    <row r="16">
      <c r="A16" s="77">
        <v>45275.0</v>
      </c>
      <c r="B16" s="78" t="s">
        <v>53</v>
      </c>
      <c r="C16" s="79">
        <f>IFERROR(__xludf.DUMMYFUNCTION("FILTER('Daily Portfolio Management'!$E$6:$E1007,'Daily Portfolio Management'!$A$6:$A1007 = C$3,'Daily Portfolio Management'!$F$6:$F1007 = $A16)"),29.400000000000002)</f>
        <v>29.4</v>
      </c>
      <c r="D16" s="79">
        <f>IFERROR(__xludf.DUMMYFUNCTION("FILTER('Daily Portfolio Management'!$E$6:$E1007,'Daily Portfolio Management'!$A$6:$A1007 = D$3,'Daily Portfolio Management'!$F$6:$F1007 = $A16)"),48.6)</f>
        <v>48.6</v>
      </c>
      <c r="E16" s="79">
        <f>IFERROR(__xludf.DUMMYFUNCTION("FILTER('Daily Portfolio Management'!$E$6:$E1007,'Daily Portfolio Management'!$A$6:$A1007 = E$3,'Daily Portfolio Management'!$F$6:$F1007 = $A16)"),40.14)</f>
        <v>40.14</v>
      </c>
      <c r="F16" s="79">
        <f>IFERROR(__xludf.DUMMYFUNCTION("FILTER('Daily Portfolio Management'!$E$6:$E1007,'Daily Portfolio Management'!$A$6:$A1007 = F$3,'Daily Portfolio Management'!$F$6:$F1007 = $A16)"),9.98)</f>
        <v>9.98</v>
      </c>
      <c r="G16" s="79">
        <f>IFERROR(__xludf.DUMMYFUNCTION("FILTER('Daily Portfolio Management'!$E$6:$E1007,'Daily Portfolio Management'!$A$6:$A1007 = G$3,'Daily Portfolio Management'!$F$6:$F1007 = $A16)"),38.4)</f>
        <v>38.4</v>
      </c>
      <c r="H16" s="80">
        <v>0.0</v>
      </c>
      <c r="I16" s="81">
        <v>0.0</v>
      </c>
      <c r="J16" s="81">
        <v>0.0</v>
      </c>
      <c r="K16" s="81">
        <v>0.0</v>
      </c>
      <c r="L16" s="82">
        <f>IFERROR(__xludf.DUMMYFUNCTION("FILTER('Daily Return'!$B$4:$B1007,'Daily Return'!$A$4:$A1007=A16)"),166.52)</f>
        <v>166.52</v>
      </c>
      <c r="M16" s="57"/>
      <c r="N16" s="57"/>
      <c r="O16" s="57"/>
      <c r="P16" s="57"/>
      <c r="Q16" s="57"/>
      <c r="R16" s="57"/>
      <c r="S16" s="57"/>
      <c r="T16" s="57"/>
      <c r="U16" s="57"/>
      <c r="V16" s="57"/>
      <c r="W16" s="57"/>
      <c r="X16" s="57"/>
      <c r="Y16" s="57"/>
      <c r="Z16" s="57"/>
      <c r="AA16" s="57"/>
      <c r="AB16" s="57"/>
    </row>
    <row r="17">
      <c r="A17" s="13"/>
      <c r="B17" s="63" t="s">
        <v>54</v>
      </c>
      <c r="C17" s="69">
        <f t="shared" ref="C17:K17" si="5">C16/$L16</f>
        <v>0.1765553687</v>
      </c>
      <c r="D17" s="69">
        <f t="shared" si="5"/>
        <v>0.291856834</v>
      </c>
      <c r="E17" s="69">
        <f t="shared" si="5"/>
        <v>0.2410521259</v>
      </c>
      <c r="F17" s="69">
        <f t="shared" si="5"/>
        <v>0.05993274081</v>
      </c>
      <c r="G17" s="69">
        <f t="shared" si="5"/>
        <v>0.2306029306</v>
      </c>
      <c r="H17" s="69">
        <f t="shared" si="5"/>
        <v>0</v>
      </c>
      <c r="I17" s="69">
        <f t="shared" si="5"/>
        <v>0</v>
      </c>
      <c r="J17" s="69">
        <f t="shared" si="5"/>
        <v>0</v>
      </c>
      <c r="K17" s="69">
        <f t="shared" si="5"/>
        <v>0</v>
      </c>
      <c r="L17" s="83">
        <f>sum(C17:K17)</f>
        <v>1</v>
      </c>
      <c r="M17" s="57"/>
      <c r="N17" s="57"/>
      <c r="O17" s="57"/>
      <c r="P17" s="57"/>
      <c r="Q17" s="57"/>
      <c r="R17" s="57"/>
      <c r="S17" s="57"/>
      <c r="T17" s="57"/>
      <c r="U17" s="57"/>
      <c r="V17" s="57"/>
      <c r="W17" s="57"/>
      <c r="X17" s="57"/>
      <c r="Y17" s="57"/>
      <c r="Z17" s="57"/>
      <c r="AA17" s="57"/>
      <c r="AB17" s="57"/>
    </row>
    <row r="18">
      <c r="A18" s="17"/>
      <c r="B18" s="84" t="s">
        <v>55</v>
      </c>
      <c r="C18" s="85">
        <v>0.253</v>
      </c>
      <c r="D18" s="85">
        <v>-0.328</v>
      </c>
      <c r="E18" s="85">
        <v>-0.181</v>
      </c>
      <c r="F18" s="85">
        <v>0.187</v>
      </c>
      <c r="G18" s="85">
        <v>0.18</v>
      </c>
      <c r="H18" s="74">
        <v>0.153</v>
      </c>
      <c r="I18" s="73">
        <v>0.377</v>
      </c>
      <c r="J18" s="73">
        <v>0.131</v>
      </c>
      <c r="K18" s="73">
        <v>0.059</v>
      </c>
      <c r="L18" s="75">
        <f>C18*C17+D18*D17+E18*E17+F18*F17+G18*G17+H17*H18+I17*I18+J17*J18+K17*K18</f>
        <v>-0.04197501802</v>
      </c>
      <c r="M18" s="57"/>
      <c r="N18" s="57"/>
      <c r="O18" s="57"/>
      <c r="P18" s="57"/>
      <c r="Q18" s="57"/>
      <c r="R18" s="57"/>
      <c r="S18" s="57"/>
      <c r="T18" s="57"/>
      <c r="U18" s="57"/>
      <c r="V18" s="57"/>
      <c r="W18" s="57"/>
      <c r="X18" s="57"/>
      <c r="Y18" s="57"/>
      <c r="Z18" s="57"/>
      <c r="AA18" s="57"/>
      <c r="AB18" s="57"/>
    </row>
    <row r="19">
      <c r="A19" s="77">
        <v>45278.0</v>
      </c>
      <c r="B19" s="78" t="s">
        <v>53</v>
      </c>
      <c r="C19" s="79">
        <f>IFERROR(__xludf.DUMMYFUNCTION("FILTER('Daily Portfolio Management'!$E$6:$E1007,'Daily Portfolio Management'!$A$6:$A1007 = C$3,'Daily Portfolio Management'!$F$6:$F1007 = $A19)"),29.700000000000003)</f>
        <v>29.7</v>
      </c>
      <c r="D19" s="79">
        <f>IFERROR(__xludf.DUMMYFUNCTION("FILTER('Daily Portfolio Management'!$E$6:$E1007,'Daily Portfolio Management'!$A$6:$A1007 = D$3,'Daily Portfolio Management'!$F$6:$F1007 = $A19)"),48.6)</f>
        <v>48.6</v>
      </c>
      <c r="E19" s="79">
        <f>IFERROR(__xludf.DUMMYFUNCTION("FILTER('Daily Portfolio Management'!$E$6:$E1007,'Daily Portfolio Management'!$A$6:$A1007 = E$3,'Daily Portfolio Management'!$F$6:$F1007 = $A19)"),39.6)</f>
        <v>39.6</v>
      </c>
      <c r="F19" s="79">
        <f>IFERROR(__xludf.DUMMYFUNCTION("FILTER('Daily Portfolio Management'!$E$6:$E1007,'Daily Portfolio Management'!$A$6:$A1007 = F$3,'Daily Portfolio Management'!$F$6:$F1007 = $A19)"),9.84)</f>
        <v>9.84</v>
      </c>
      <c r="G19" s="79">
        <f>IFERROR(__xludf.DUMMYFUNCTION("FILTER('Daily Portfolio Management'!$E$6:$E1007,'Daily Portfolio Management'!$A$6:$A1007 = G$3,'Daily Portfolio Management'!$F$6:$F1007 = $A19)"),37.8)</f>
        <v>37.8</v>
      </c>
      <c r="H19" s="80">
        <v>0.0</v>
      </c>
      <c r="I19" s="81">
        <v>0.0</v>
      </c>
      <c r="J19" s="81">
        <v>0.0</v>
      </c>
      <c r="K19" s="81">
        <v>0.0</v>
      </c>
      <c r="L19" s="82">
        <f>IFERROR(__xludf.DUMMYFUNCTION("FILTER('Daily Return'!$B$4:$B1007,'Daily Return'!$A$4:$A1007=A19)"),165.54)</f>
        <v>165.54</v>
      </c>
      <c r="M19" s="57"/>
      <c r="N19" s="57"/>
      <c r="O19" s="57"/>
      <c r="P19" s="57"/>
      <c r="Q19" s="57"/>
      <c r="R19" s="57"/>
      <c r="S19" s="57"/>
      <c r="T19" s="57"/>
      <c r="U19" s="57"/>
      <c r="V19" s="57"/>
      <c r="W19" s="57"/>
      <c r="X19" s="57"/>
      <c r="Y19" s="57"/>
      <c r="Z19" s="57"/>
      <c r="AA19" s="57"/>
      <c r="AB19" s="57"/>
    </row>
    <row r="20">
      <c r="A20" s="13"/>
      <c r="B20" s="63" t="s">
        <v>54</v>
      </c>
      <c r="C20" s="69">
        <f t="shared" ref="C20:K20" si="6">C19/$L19</f>
        <v>0.1794128307</v>
      </c>
      <c r="D20" s="69">
        <f t="shared" si="6"/>
        <v>0.2935846321</v>
      </c>
      <c r="E20" s="69">
        <f t="shared" si="6"/>
        <v>0.2392171076</v>
      </c>
      <c r="F20" s="69">
        <f t="shared" si="6"/>
        <v>0.05944182675</v>
      </c>
      <c r="G20" s="69">
        <f t="shared" si="6"/>
        <v>0.2283436028</v>
      </c>
      <c r="H20" s="69">
        <f t="shared" si="6"/>
        <v>0</v>
      </c>
      <c r="I20" s="69">
        <f t="shared" si="6"/>
        <v>0</v>
      </c>
      <c r="J20" s="69">
        <f t="shared" si="6"/>
        <v>0</v>
      </c>
      <c r="K20" s="69">
        <f t="shared" si="6"/>
        <v>0</v>
      </c>
      <c r="L20" s="87">
        <f>sum(C20:K20)</f>
        <v>1</v>
      </c>
      <c r="M20" s="57"/>
      <c r="N20" s="57"/>
      <c r="O20" s="57"/>
      <c r="P20" s="57"/>
      <c r="Q20" s="57"/>
      <c r="R20" s="57"/>
      <c r="S20" s="57"/>
      <c r="T20" s="57"/>
      <c r="U20" s="57"/>
      <c r="V20" s="57"/>
      <c r="W20" s="57"/>
      <c r="X20" s="57"/>
      <c r="Y20" s="57"/>
      <c r="Z20" s="57"/>
      <c r="AA20" s="57"/>
      <c r="AB20" s="57"/>
    </row>
    <row r="21">
      <c r="A21" s="17"/>
      <c r="B21" s="84" t="s">
        <v>55</v>
      </c>
      <c r="C21" s="85">
        <v>0.253</v>
      </c>
      <c r="D21" s="85">
        <v>-0.328</v>
      </c>
      <c r="E21" s="85">
        <v>-0.181</v>
      </c>
      <c r="F21" s="85">
        <v>0.187</v>
      </c>
      <c r="G21" s="85">
        <v>0.18</v>
      </c>
      <c r="H21" s="74">
        <v>0.153</v>
      </c>
      <c r="I21" s="73">
        <v>0.377</v>
      </c>
      <c r="J21" s="73">
        <v>0.131</v>
      </c>
      <c r="K21" s="73">
        <v>0.059</v>
      </c>
      <c r="L21" s="75">
        <f>C21*C20+D21*D20+E21*E20+F21*F20+G21*G20+H20*H21+I20*I21+J20*J21+K20*K21</f>
        <v>-0.04198513954</v>
      </c>
      <c r="M21" s="57"/>
      <c r="N21" s="57"/>
      <c r="O21" s="57"/>
      <c r="P21" s="57"/>
      <c r="Q21" s="57"/>
      <c r="R21" s="57"/>
      <c r="S21" s="57"/>
      <c r="T21" s="57"/>
      <c r="U21" s="57"/>
      <c r="V21" s="57"/>
      <c r="W21" s="57"/>
      <c r="X21" s="57"/>
      <c r="Y21" s="57"/>
      <c r="Z21" s="57"/>
      <c r="AA21" s="57"/>
      <c r="AB21" s="57"/>
    </row>
    <row r="22">
      <c r="A22" s="77">
        <v>45279.0</v>
      </c>
      <c r="B22" s="78" t="s">
        <v>53</v>
      </c>
      <c r="C22" s="79">
        <f>IFERROR(__xludf.DUMMYFUNCTION("FILTER('Daily Portfolio Management'!$E$6:$E1007,'Daily Portfolio Management'!$A$6:$A1007 = C$3,'Daily Portfolio Management'!$F$6:$F1007 = $A22)"),29.400000000000002)</f>
        <v>29.4</v>
      </c>
      <c r="D22" s="79">
        <f>IFERROR(__xludf.DUMMYFUNCTION("FILTER('Daily Portfolio Management'!$E$6:$E1007,'Daily Portfolio Management'!$A$6:$A1007 = D$3,'Daily Portfolio Management'!$F$6:$F1007 = $A22)"),48.6)</f>
        <v>48.6</v>
      </c>
      <c r="E22" s="79">
        <f>IFERROR(__xludf.DUMMYFUNCTION("FILTER('Daily Portfolio Management'!$E$6:$E1007,'Daily Portfolio Management'!$A$6:$A1007 = E$3,'Daily Portfolio Management'!$F$6:$F1007 = $A22)"),39.6)</f>
        <v>39.6</v>
      </c>
      <c r="F22" s="79">
        <f>IFERROR(__xludf.DUMMYFUNCTION("FILTER('Daily Portfolio Management'!$E$6:$E1007,'Daily Portfolio Management'!$A$6:$A1007 = F$3,'Daily Portfolio Management'!$F$6:$F1007 = $A22)"),9.96)</f>
        <v>9.96</v>
      </c>
      <c r="G22" s="79">
        <f>IFERROR(__xludf.DUMMYFUNCTION("FILTER('Daily Portfolio Management'!$E$6:$E1007,'Daily Portfolio Management'!$A$6:$A1007 = G$3,'Daily Portfolio Management'!$F$6:$F1007 = $A22)"),37.599999999999994)</f>
        <v>37.6</v>
      </c>
      <c r="H22" s="80">
        <v>0.0</v>
      </c>
      <c r="I22" s="81">
        <v>0.0</v>
      </c>
      <c r="J22" s="81">
        <v>0.0</v>
      </c>
      <c r="K22" s="81">
        <v>0.0</v>
      </c>
      <c r="L22" s="82">
        <f>IFERROR(__xludf.DUMMYFUNCTION("FILTER('Daily Return'!$B$4:$B1007,'Daily Return'!$A$4:$A1007=A22)"),165.16)</f>
        <v>165.16</v>
      </c>
      <c r="M22" s="57"/>
      <c r="N22" s="57"/>
      <c r="O22" s="57"/>
      <c r="P22" s="57"/>
      <c r="Q22" s="57"/>
      <c r="R22" s="57"/>
      <c r="S22" s="57"/>
      <c r="T22" s="57"/>
      <c r="U22" s="57"/>
      <c r="V22" s="57"/>
      <c r="W22" s="57"/>
      <c r="X22" s="57"/>
      <c r="Y22" s="57"/>
      <c r="Z22" s="57"/>
      <c r="AA22" s="57"/>
      <c r="AB22" s="57"/>
    </row>
    <row r="23">
      <c r="A23" s="13"/>
      <c r="B23" s="63" t="s">
        <v>54</v>
      </c>
      <c r="C23" s="69">
        <f t="shared" ref="C23:K23" si="7">C22/$L22</f>
        <v>0.1780092032</v>
      </c>
      <c r="D23" s="69">
        <f t="shared" si="7"/>
        <v>0.2942601114</v>
      </c>
      <c r="E23" s="69">
        <f t="shared" si="7"/>
        <v>0.2397674982</v>
      </c>
      <c r="F23" s="69">
        <f t="shared" si="7"/>
        <v>0.06030515863</v>
      </c>
      <c r="G23" s="69">
        <f t="shared" si="7"/>
        <v>0.2276580286</v>
      </c>
      <c r="H23" s="69">
        <f t="shared" si="7"/>
        <v>0</v>
      </c>
      <c r="I23" s="69">
        <f t="shared" si="7"/>
        <v>0</v>
      </c>
      <c r="J23" s="69">
        <f t="shared" si="7"/>
        <v>0</v>
      </c>
      <c r="K23" s="69">
        <f t="shared" si="7"/>
        <v>0</v>
      </c>
      <c r="L23" s="87">
        <f>sum(C23:K23)</f>
        <v>1</v>
      </c>
      <c r="M23" s="57"/>
      <c r="N23" s="57"/>
      <c r="O23" s="57"/>
      <c r="P23" s="57"/>
      <c r="Q23" s="57"/>
      <c r="R23" s="57"/>
      <c r="S23" s="57"/>
      <c r="T23" s="57"/>
      <c r="U23" s="57"/>
      <c r="V23" s="57"/>
      <c r="W23" s="57"/>
      <c r="X23" s="57"/>
      <c r="Y23" s="57"/>
      <c r="Z23" s="57"/>
      <c r="AA23" s="57"/>
      <c r="AB23" s="57"/>
    </row>
    <row r="24">
      <c r="A24" s="17"/>
      <c r="B24" s="84" t="s">
        <v>55</v>
      </c>
      <c r="C24" s="85">
        <v>0.253</v>
      </c>
      <c r="D24" s="85">
        <v>-0.328</v>
      </c>
      <c r="E24" s="85">
        <v>-0.181</v>
      </c>
      <c r="F24" s="85">
        <v>0.187</v>
      </c>
      <c r="G24" s="85">
        <v>0.18</v>
      </c>
      <c r="H24" s="74">
        <v>0.153</v>
      </c>
      <c r="I24" s="73">
        <v>0.377</v>
      </c>
      <c r="J24" s="73">
        <v>0.131</v>
      </c>
      <c r="K24" s="73">
        <v>0.059</v>
      </c>
      <c r="L24" s="75">
        <f>C24*C23+D24*D23+E24*E23+F24*F23+G24*G23+H23*H24+I23*I24+J23*J24+K23*K24</f>
        <v>-0.0426233955</v>
      </c>
      <c r="M24" s="57"/>
      <c r="N24" s="57"/>
      <c r="O24" s="57"/>
      <c r="P24" s="57"/>
      <c r="Q24" s="57"/>
      <c r="R24" s="57"/>
      <c r="S24" s="57"/>
      <c r="T24" s="57"/>
      <c r="U24" s="57"/>
      <c r="V24" s="57"/>
      <c r="W24" s="57"/>
      <c r="X24" s="57"/>
      <c r="Y24" s="57"/>
      <c r="Z24" s="57"/>
      <c r="AA24" s="57"/>
      <c r="AB24" s="57"/>
    </row>
    <row r="25">
      <c r="A25" s="77">
        <v>45280.0</v>
      </c>
      <c r="B25" s="78" t="s">
        <v>53</v>
      </c>
      <c r="C25" s="81">
        <v>0.0</v>
      </c>
      <c r="D25" s="79">
        <f>IFERROR(__xludf.DUMMYFUNCTION("FILTER('Daily Portfolio Management'!$E$6:$E1007,'Daily Portfolio Management'!$A$6:$A1007 = D$3,'Daily Portfolio Management'!$F$6:$F1007 = $A25)"),48.6)</f>
        <v>48.6</v>
      </c>
      <c r="E25" s="79">
        <f>IFERROR(__xludf.DUMMYFUNCTION("FILTER('Daily Portfolio Management'!$E$6:$E1007,'Daily Portfolio Management'!$A$6:$A1007 = E$3,'Daily Portfolio Management'!$F$6:$F1007 = $A25)"),39.6)</f>
        <v>39.6</v>
      </c>
      <c r="F25" s="79">
        <f>IFERROR(__xludf.DUMMYFUNCTION("FILTER('Daily Portfolio Management'!$E$6:$E1007,'Daily Portfolio Management'!$A$6:$A1007 = F$3,'Daily Portfolio Management'!$F$6:$F1007 = $A25)"),9.96)</f>
        <v>9.96</v>
      </c>
      <c r="G25" s="81">
        <v>0.0</v>
      </c>
      <c r="H25" s="79">
        <f>IFERROR(__xludf.DUMMYFUNCTION("FILTER('Daily Portfolio Management'!$E$6:$E1007,'Daily Portfolio Management'!$A$6:$A1007 = H$3,'Daily Portfolio Management'!$F$6:$F1007 = $A25)"),25.47)</f>
        <v>25.47</v>
      </c>
      <c r="I25" s="81">
        <v>0.0</v>
      </c>
      <c r="J25" s="81">
        <v>0.0</v>
      </c>
      <c r="K25" s="81">
        <v>0.0</v>
      </c>
      <c r="L25" s="82">
        <f>IFERROR(__xludf.DUMMYFUNCTION("FILTER('Daily Return'!$B$4:$B1007,'Daily Return'!$A$4:$A1007=A25)"),123.63)</f>
        <v>123.63</v>
      </c>
      <c r="M25" s="57"/>
      <c r="N25" s="57"/>
      <c r="O25" s="57"/>
      <c r="P25" s="57"/>
      <c r="Q25" s="57"/>
      <c r="R25" s="57"/>
      <c r="S25" s="57"/>
      <c r="T25" s="57"/>
      <c r="U25" s="57"/>
      <c r="V25" s="57"/>
      <c r="W25" s="57"/>
      <c r="X25" s="57"/>
      <c r="Y25" s="57"/>
      <c r="Z25" s="57"/>
      <c r="AA25" s="57"/>
      <c r="AB25" s="57"/>
    </row>
    <row r="26">
      <c r="A26" s="13"/>
      <c r="B26" s="63" t="s">
        <v>54</v>
      </c>
      <c r="C26" s="69">
        <f t="shared" ref="C26:K26" si="8">C25/$L25</f>
        <v>0</v>
      </c>
      <c r="D26" s="69">
        <f t="shared" si="8"/>
        <v>0.3931084688</v>
      </c>
      <c r="E26" s="69">
        <f t="shared" si="8"/>
        <v>0.3203106042</v>
      </c>
      <c r="F26" s="69">
        <f t="shared" si="8"/>
        <v>0.08056297015</v>
      </c>
      <c r="G26" s="69">
        <f t="shared" si="8"/>
        <v>0</v>
      </c>
      <c r="H26" s="69">
        <f t="shared" si="8"/>
        <v>0.2060179568</v>
      </c>
      <c r="I26" s="69">
        <f t="shared" si="8"/>
        <v>0</v>
      </c>
      <c r="J26" s="69">
        <f t="shared" si="8"/>
        <v>0</v>
      </c>
      <c r="K26" s="69">
        <f t="shared" si="8"/>
        <v>0</v>
      </c>
      <c r="L26" s="87">
        <f>sum(C26:K26)</f>
        <v>1</v>
      </c>
      <c r="M26" s="57"/>
      <c r="N26" s="57"/>
      <c r="O26" s="57"/>
      <c r="P26" s="57"/>
      <c r="Q26" s="57"/>
      <c r="R26" s="57"/>
      <c r="S26" s="57"/>
      <c r="T26" s="57"/>
      <c r="U26" s="57"/>
      <c r="V26" s="57"/>
      <c r="W26" s="57"/>
      <c r="X26" s="57"/>
      <c r="Y26" s="57"/>
      <c r="Z26" s="57"/>
      <c r="AA26" s="57"/>
      <c r="AB26" s="57"/>
    </row>
    <row r="27">
      <c r="A27" s="17"/>
      <c r="B27" s="84" t="s">
        <v>55</v>
      </c>
      <c r="C27" s="85">
        <v>0.253</v>
      </c>
      <c r="D27" s="85">
        <v>-0.328</v>
      </c>
      <c r="E27" s="85">
        <v>-0.181</v>
      </c>
      <c r="F27" s="85">
        <v>0.187</v>
      </c>
      <c r="G27" s="85">
        <v>0.18</v>
      </c>
      <c r="H27" s="74">
        <v>0.153</v>
      </c>
      <c r="I27" s="73">
        <v>0.377</v>
      </c>
      <c r="J27" s="73">
        <v>0.131</v>
      </c>
      <c r="K27" s="73">
        <v>0.059</v>
      </c>
      <c r="L27" s="75">
        <f>C27*C26+D27*D26+E27*E26+F27*F26+G27*G26+H26*H27+I26*I27+J26*J27+K26*K27</f>
        <v>-0.1403297743</v>
      </c>
      <c r="M27" s="57"/>
      <c r="N27" s="57"/>
      <c r="O27" s="57"/>
      <c r="P27" s="57"/>
      <c r="Q27" s="57"/>
      <c r="R27" s="57"/>
      <c r="S27" s="57"/>
      <c r="T27" s="57"/>
      <c r="U27" s="57"/>
      <c r="V27" s="57"/>
      <c r="W27" s="57"/>
      <c r="X27" s="57"/>
      <c r="Y27" s="57"/>
      <c r="Z27" s="57"/>
      <c r="AA27" s="57"/>
      <c r="AB27" s="57"/>
    </row>
    <row r="28">
      <c r="A28" s="77">
        <v>45281.0</v>
      </c>
      <c r="B28" s="78" t="s">
        <v>53</v>
      </c>
      <c r="C28" s="81">
        <v>0.0</v>
      </c>
      <c r="D28" s="79">
        <f>IFERROR(__xludf.DUMMYFUNCTION("FILTER('Daily Portfolio Management'!$E$6:$E1007,'Daily Portfolio Management'!$A$6:$A1007 = D$3,'Daily Portfolio Management'!$F$6:$F1007 = $A28)"),48.6)</f>
        <v>48.6</v>
      </c>
      <c r="E28" s="81">
        <v>0.0</v>
      </c>
      <c r="F28" s="81">
        <v>0.0</v>
      </c>
      <c r="G28" s="81">
        <v>0.0</v>
      </c>
      <c r="H28" s="79">
        <f>IFERROR(__xludf.DUMMYFUNCTION("FILTER('Daily Portfolio Management'!$E$6:$E1007,'Daily Portfolio Management'!$A$6:$A1007 = H$3,'Daily Portfolio Management'!$F$6:$F1007 = $A28)"),25.23)</f>
        <v>25.23</v>
      </c>
      <c r="I28" s="81">
        <v>0.0</v>
      </c>
      <c r="J28" s="81">
        <v>0.0</v>
      </c>
      <c r="K28" s="81">
        <v>0.0</v>
      </c>
      <c r="L28" s="82">
        <f>IFERROR(__xludf.DUMMYFUNCTION("FILTER('Daily Return'!$B$4:$B1007,'Daily Return'!$A$4:$A1007=A28)"),73.83)</f>
        <v>73.83</v>
      </c>
      <c r="M28" s="57"/>
      <c r="N28" s="57"/>
      <c r="O28" s="57"/>
      <c r="P28" s="57"/>
      <c r="Q28" s="57"/>
      <c r="R28" s="57"/>
      <c r="S28" s="57"/>
      <c r="T28" s="57"/>
      <c r="U28" s="57"/>
      <c r="V28" s="57"/>
      <c r="W28" s="57"/>
      <c r="X28" s="57"/>
      <c r="Y28" s="57"/>
      <c r="Z28" s="57"/>
      <c r="AA28" s="57"/>
      <c r="AB28" s="57"/>
    </row>
    <row r="29">
      <c r="A29" s="13"/>
      <c r="B29" s="63" t="s">
        <v>54</v>
      </c>
      <c r="C29" s="69">
        <f t="shared" ref="C29:K29" si="9">C28/$L28</f>
        <v>0</v>
      </c>
      <c r="D29" s="69">
        <f t="shared" si="9"/>
        <v>0.6582689963</v>
      </c>
      <c r="E29" s="69">
        <f t="shared" si="9"/>
        <v>0</v>
      </c>
      <c r="F29" s="69">
        <f t="shared" si="9"/>
        <v>0</v>
      </c>
      <c r="G29" s="69">
        <f t="shared" si="9"/>
        <v>0</v>
      </c>
      <c r="H29" s="69">
        <f t="shared" si="9"/>
        <v>0.3417310037</v>
      </c>
      <c r="I29" s="69">
        <f t="shared" si="9"/>
        <v>0</v>
      </c>
      <c r="J29" s="69">
        <f t="shared" si="9"/>
        <v>0</v>
      </c>
      <c r="K29" s="69">
        <f t="shared" si="9"/>
        <v>0</v>
      </c>
      <c r="L29" s="87">
        <f>sum(C29:K29)</f>
        <v>1</v>
      </c>
      <c r="M29" s="57"/>
      <c r="N29" s="57"/>
      <c r="O29" s="57"/>
      <c r="P29" s="57"/>
      <c r="Q29" s="57"/>
      <c r="R29" s="57"/>
      <c r="S29" s="57"/>
      <c r="T29" s="57"/>
      <c r="U29" s="57"/>
      <c r="V29" s="57"/>
      <c r="W29" s="57"/>
      <c r="X29" s="57"/>
      <c r="Y29" s="57"/>
      <c r="Z29" s="57"/>
      <c r="AA29" s="57"/>
      <c r="AB29" s="57"/>
    </row>
    <row r="30">
      <c r="A30" s="17"/>
      <c r="B30" s="84" t="s">
        <v>55</v>
      </c>
      <c r="C30" s="85">
        <v>0.253</v>
      </c>
      <c r="D30" s="85">
        <v>-0.328</v>
      </c>
      <c r="E30" s="85">
        <v>-0.181</v>
      </c>
      <c r="F30" s="85">
        <v>0.187</v>
      </c>
      <c r="G30" s="85">
        <v>0.18</v>
      </c>
      <c r="H30" s="74">
        <v>0.153</v>
      </c>
      <c r="I30" s="73">
        <v>0.377</v>
      </c>
      <c r="J30" s="73">
        <v>0.131</v>
      </c>
      <c r="K30" s="73">
        <v>0.059</v>
      </c>
      <c r="L30" s="75">
        <f>C30*C29+D30*D29+E30*E29+F30*F29+G30*G29+H29*H30+I29*I30+J29*J30+K29*K30</f>
        <v>-0.1636273872</v>
      </c>
      <c r="M30" s="57"/>
      <c r="N30" s="57"/>
      <c r="O30" s="57"/>
      <c r="P30" s="57"/>
      <c r="Q30" s="57"/>
      <c r="R30" s="57"/>
      <c r="S30" s="57"/>
      <c r="T30" s="57"/>
      <c r="U30" s="57"/>
      <c r="V30" s="57"/>
      <c r="W30" s="57"/>
      <c r="X30" s="57"/>
      <c r="Y30" s="57"/>
      <c r="Z30" s="57"/>
      <c r="AA30" s="57"/>
      <c r="AB30" s="57"/>
    </row>
    <row r="31">
      <c r="A31" s="77">
        <v>45282.0</v>
      </c>
      <c r="B31" s="78" t="s">
        <v>53</v>
      </c>
      <c r="C31" s="81">
        <v>0.0</v>
      </c>
      <c r="D31" s="81">
        <v>0.0</v>
      </c>
      <c r="E31" s="81">
        <v>0.0</v>
      </c>
      <c r="F31" s="81">
        <v>0.0</v>
      </c>
      <c r="G31" s="81">
        <v>0.0</v>
      </c>
      <c r="H31" s="81">
        <v>0.0</v>
      </c>
      <c r="I31" s="79">
        <f>IFERROR(__xludf.DUMMYFUNCTION("FILTER('Daily Portfolio Management'!$E$6:$E1007,'Daily Portfolio Management'!$A$6:$A1007 = I$3,'Daily Portfolio Management'!$F$6:$F1007 = $A31)"),83.5)</f>
        <v>83.5</v>
      </c>
      <c r="J31" s="79">
        <f>IFERROR(__xludf.DUMMYFUNCTION("FILTER('Daily Portfolio Management'!$E$6:$E1007,'Daily Portfolio Management'!$A$6:$A1007 = J$3,'Daily Portfolio Management'!$F$6:$F1007 = $A31)"),70.80000000000001)</f>
        <v>70.8</v>
      </c>
      <c r="K31" s="79">
        <f>IFERROR(__xludf.DUMMYFUNCTION("FILTER('Daily Portfolio Management'!$E$6:$E1007,'Daily Portfolio Management'!$A$6:$A1007 = K$3,'Daily Portfolio Management'!$F$6:$F1007 = $A31)"),36.0)</f>
        <v>36</v>
      </c>
      <c r="L31" s="82">
        <f>IFERROR(__xludf.DUMMYFUNCTION("FILTER('Daily Return'!$B$4:$B1007,'Daily Return'!$A$4:$A1007=A31)"),190.3)</f>
        <v>190.3</v>
      </c>
      <c r="M31" s="57"/>
      <c r="N31" s="57"/>
      <c r="O31" s="57"/>
      <c r="P31" s="57"/>
      <c r="Q31" s="57"/>
      <c r="R31" s="57"/>
      <c r="S31" s="57"/>
      <c r="T31" s="57"/>
      <c r="U31" s="57"/>
      <c r="V31" s="57"/>
      <c r="W31" s="57"/>
      <c r="X31" s="57"/>
      <c r="Y31" s="57"/>
      <c r="Z31" s="57"/>
      <c r="AA31" s="57"/>
      <c r="AB31" s="57"/>
    </row>
    <row r="32">
      <c r="A32" s="13"/>
      <c r="B32" s="63" t="s">
        <v>54</v>
      </c>
      <c r="C32" s="69">
        <f t="shared" ref="C32:K32" si="10">C31/$L31</f>
        <v>0</v>
      </c>
      <c r="D32" s="69">
        <f t="shared" si="10"/>
        <v>0</v>
      </c>
      <c r="E32" s="69">
        <f t="shared" si="10"/>
        <v>0</v>
      </c>
      <c r="F32" s="69">
        <f t="shared" si="10"/>
        <v>0</v>
      </c>
      <c r="G32" s="69">
        <f t="shared" si="10"/>
        <v>0</v>
      </c>
      <c r="H32" s="69">
        <f t="shared" si="10"/>
        <v>0</v>
      </c>
      <c r="I32" s="69">
        <f t="shared" si="10"/>
        <v>0.4387808723</v>
      </c>
      <c r="J32" s="69">
        <f t="shared" si="10"/>
        <v>0.3720441408</v>
      </c>
      <c r="K32" s="69">
        <f t="shared" si="10"/>
        <v>0.1891749869</v>
      </c>
      <c r="L32" s="87">
        <f>sum(C32:K32)</f>
        <v>1</v>
      </c>
      <c r="M32" s="57"/>
      <c r="N32" s="57"/>
      <c r="O32" s="57"/>
      <c r="P32" s="57"/>
      <c r="Q32" s="57"/>
      <c r="R32" s="57"/>
      <c r="S32" s="57"/>
      <c r="T32" s="57"/>
      <c r="U32" s="57"/>
      <c r="V32" s="57"/>
      <c r="W32" s="57"/>
      <c r="X32" s="57"/>
      <c r="Y32" s="57"/>
      <c r="Z32" s="57"/>
      <c r="AA32" s="57"/>
      <c r="AB32" s="57"/>
    </row>
    <row r="33">
      <c r="A33" s="17"/>
      <c r="B33" s="84" t="s">
        <v>55</v>
      </c>
      <c r="C33" s="85">
        <v>0.253</v>
      </c>
      <c r="D33" s="85">
        <v>-0.328</v>
      </c>
      <c r="E33" s="85">
        <v>-0.181</v>
      </c>
      <c r="F33" s="85">
        <v>0.187</v>
      </c>
      <c r="G33" s="85">
        <v>0.18</v>
      </c>
      <c r="H33" s="88">
        <v>0.153</v>
      </c>
      <c r="I33" s="85">
        <v>0.377</v>
      </c>
      <c r="J33" s="85">
        <v>0.131</v>
      </c>
      <c r="K33" s="85">
        <v>0.059</v>
      </c>
      <c r="L33" s="89">
        <f>C33*C32+D33*D32+E33*E32+F33*F32+G33*G32+H32*H33+I32*I33+J32*J33+K32*K33</f>
        <v>0.2253194955</v>
      </c>
      <c r="M33" s="57"/>
      <c r="N33" s="57"/>
      <c r="O33" s="57"/>
      <c r="P33" s="57"/>
      <c r="Q33" s="57"/>
      <c r="R33" s="57"/>
      <c r="S33" s="57"/>
      <c r="T33" s="57"/>
      <c r="U33" s="57"/>
      <c r="V33" s="57"/>
      <c r="W33" s="57"/>
      <c r="X33" s="57"/>
      <c r="Y33" s="57"/>
      <c r="Z33" s="57"/>
      <c r="AA33" s="57"/>
      <c r="AB33" s="57"/>
    </row>
    <row r="34">
      <c r="A34" s="77">
        <v>45285.0</v>
      </c>
      <c r="B34" s="78" t="s">
        <v>53</v>
      </c>
      <c r="C34" s="81">
        <v>0.0</v>
      </c>
      <c r="D34" s="81">
        <v>0.0</v>
      </c>
      <c r="E34" s="81">
        <v>0.0</v>
      </c>
      <c r="F34" s="81">
        <v>0.0</v>
      </c>
      <c r="G34" s="81">
        <v>0.0</v>
      </c>
      <c r="H34" s="81">
        <v>0.0</v>
      </c>
      <c r="I34" s="79">
        <f>IFERROR(__xludf.DUMMYFUNCTION("FILTER('Daily Portfolio Management'!$E$6:$E1007,'Daily Portfolio Management'!$A$6:$A1007 = I$3,'Daily Portfolio Management'!$F$6:$F1007 = $A34)"),83.45)</f>
        <v>83.45</v>
      </c>
      <c r="J34" s="79">
        <f>IFERROR(__xludf.DUMMYFUNCTION("FILTER('Daily Portfolio Management'!$E$6:$E1007,'Daily Portfolio Management'!$A$6:$A1007 = J$3,'Daily Portfolio Management'!$F$6:$F1007 = $A34)"),71.64)</f>
        <v>71.64</v>
      </c>
      <c r="K34" s="79">
        <f>IFERROR(__xludf.DUMMYFUNCTION("FILTER('Daily Portfolio Management'!$E$6:$E1007,'Daily Portfolio Management'!$A$6:$A1007 = K$3,'Daily Portfolio Management'!$F$6:$F1007 = $A34)"),36.0)</f>
        <v>36</v>
      </c>
      <c r="L34" s="82">
        <f>IFERROR(__xludf.DUMMYFUNCTION("FILTER('Daily Return'!$B$4:$B1007,'Daily Return'!$A$4:$A1007=A34)"),191.09)</f>
        <v>191.09</v>
      </c>
      <c r="M34" s="57"/>
      <c r="N34" s="57"/>
      <c r="O34" s="57"/>
      <c r="P34" s="57"/>
      <c r="Q34" s="57"/>
      <c r="R34" s="57"/>
      <c r="S34" s="57"/>
      <c r="T34" s="57"/>
      <c r="U34" s="57"/>
      <c r="V34" s="57"/>
      <c r="W34" s="57"/>
      <c r="X34" s="57"/>
      <c r="Y34" s="57"/>
      <c r="Z34" s="57"/>
      <c r="AA34" s="57"/>
      <c r="AB34" s="57"/>
    </row>
    <row r="35">
      <c r="A35" s="13"/>
      <c r="B35" s="63" t="s">
        <v>54</v>
      </c>
      <c r="C35" s="69">
        <f t="shared" ref="C35:K35" si="11">C34/$L34</f>
        <v>0</v>
      </c>
      <c r="D35" s="69">
        <f t="shared" si="11"/>
        <v>0</v>
      </c>
      <c r="E35" s="69">
        <f t="shared" si="11"/>
        <v>0</v>
      </c>
      <c r="F35" s="69">
        <f t="shared" si="11"/>
        <v>0</v>
      </c>
      <c r="G35" s="69">
        <f t="shared" si="11"/>
        <v>0</v>
      </c>
      <c r="H35" s="69">
        <f t="shared" si="11"/>
        <v>0</v>
      </c>
      <c r="I35" s="69">
        <f t="shared" si="11"/>
        <v>0.4367052174</v>
      </c>
      <c r="J35" s="69">
        <f t="shared" si="11"/>
        <v>0.3749018787</v>
      </c>
      <c r="K35" s="69">
        <f t="shared" si="11"/>
        <v>0.1883929039</v>
      </c>
      <c r="L35" s="87">
        <f>sum(C35:K35)</f>
        <v>1</v>
      </c>
      <c r="M35" s="57"/>
      <c r="N35" s="57"/>
      <c r="O35" s="57"/>
      <c r="P35" s="57"/>
      <c r="Q35" s="57"/>
      <c r="R35" s="57"/>
      <c r="S35" s="57"/>
      <c r="T35" s="57"/>
      <c r="U35" s="57"/>
      <c r="V35" s="57"/>
      <c r="W35" s="57"/>
      <c r="X35" s="57"/>
      <c r="Y35" s="57"/>
      <c r="Z35" s="57"/>
      <c r="AA35" s="57"/>
      <c r="AB35" s="57"/>
    </row>
    <row r="36">
      <c r="A36" s="17"/>
      <c r="B36" s="84" t="s">
        <v>55</v>
      </c>
      <c r="C36" s="85">
        <v>0.253</v>
      </c>
      <c r="D36" s="85">
        <v>-0.328</v>
      </c>
      <c r="E36" s="85">
        <v>-0.181</v>
      </c>
      <c r="F36" s="85">
        <v>0.187</v>
      </c>
      <c r="G36" s="85">
        <v>0.18</v>
      </c>
      <c r="H36" s="88">
        <v>0.153</v>
      </c>
      <c r="I36" s="85">
        <v>0.377</v>
      </c>
      <c r="J36" s="85">
        <v>0.131</v>
      </c>
      <c r="K36" s="85">
        <v>0.059</v>
      </c>
      <c r="L36" s="89">
        <f>C36*C35+D36*D35+E36*E35+F36*F35+G36*G35+H35*H36+I35*I36+J35*J36+K35*K36</f>
        <v>0.2248651944</v>
      </c>
      <c r="M36" s="57"/>
      <c r="N36" s="57"/>
      <c r="O36" s="57"/>
      <c r="P36" s="57"/>
      <c r="Q36" s="57"/>
      <c r="R36" s="57"/>
      <c r="S36" s="57"/>
      <c r="T36" s="57"/>
      <c r="U36" s="57"/>
      <c r="V36" s="57"/>
      <c r="W36" s="57"/>
      <c r="X36" s="57"/>
      <c r="Y36" s="57"/>
      <c r="Z36" s="57"/>
      <c r="AA36" s="57"/>
      <c r="AB36" s="57"/>
    </row>
    <row r="37">
      <c r="A37" s="77">
        <v>45286.0</v>
      </c>
      <c r="B37" s="78" t="s">
        <v>53</v>
      </c>
      <c r="C37" s="81">
        <v>0.0</v>
      </c>
      <c r="D37" s="81">
        <v>0.0</v>
      </c>
      <c r="E37" s="81">
        <v>0.0</v>
      </c>
      <c r="F37" s="81">
        <v>0.0</v>
      </c>
      <c r="G37" s="81">
        <v>0.0</v>
      </c>
      <c r="H37" s="81">
        <v>0.0</v>
      </c>
      <c r="I37" s="79">
        <f>IFERROR(__xludf.DUMMYFUNCTION("FILTER('Daily Portfolio Management'!$E$6:$E1007,'Daily Portfolio Management'!$A$6:$A1007 = I$3,'Daily Portfolio Management'!$F$6:$F1007 = $A37)"),86.89999999999999)</f>
        <v>86.9</v>
      </c>
      <c r="J37" s="79">
        <f>IFERROR(__xludf.DUMMYFUNCTION("FILTER('Daily Portfolio Management'!$E$6:$E1007,'Daily Portfolio Management'!$A$6:$A1007 = J$3,'Daily Portfolio Management'!$F$6:$F1007 = $A37)"),71.64)</f>
        <v>71.64</v>
      </c>
      <c r="K37" s="79">
        <f>IFERROR(__xludf.DUMMYFUNCTION("FILTER('Daily Portfolio Management'!$E$6:$E1007,'Daily Portfolio Management'!$A$6:$A1007 = K$3,'Daily Portfolio Management'!$F$6:$F1007 = $A37)"),36.0)</f>
        <v>36</v>
      </c>
      <c r="L37" s="82">
        <f>IFERROR(__xludf.DUMMYFUNCTION("FILTER('Daily Return'!$B$4:$B1007,'Daily Return'!$A$4:$A1007=A37)"),194.54)</f>
        <v>194.54</v>
      </c>
      <c r="M37" s="57"/>
      <c r="N37" s="57"/>
      <c r="O37" s="57"/>
      <c r="P37" s="57"/>
      <c r="Q37" s="57"/>
      <c r="R37" s="57"/>
      <c r="S37" s="57"/>
      <c r="T37" s="57"/>
      <c r="U37" s="57"/>
      <c r="V37" s="57"/>
      <c r="W37" s="57"/>
      <c r="X37" s="57"/>
      <c r="Y37" s="57"/>
      <c r="Z37" s="57"/>
      <c r="AA37" s="57"/>
      <c r="AB37" s="57"/>
    </row>
    <row r="38">
      <c r="A38" s="13"/>
      <c r="B38" s="63" t="s">
        <v>54</v>
      </c>
      <c r="C38" s="69">
        <f t="shared" ref="C38:K38" si="12">C37/$L37</f>
        <v>0</v>
      </c>
      <c r="D38" s="69">
        <f t="shared" si="12"/>
        <v>0</v>
      </c>
      <c r="E38" s="69">
        <f t="shared" si="12"/>
        <v>0</v>
      </c>
      <c r="F38" s="69">
        <f t="shared" si="12"/>
        <v>0</v>
      </c>
      <c r="G38" s="69">
        <f t="shared" si="12"/>
        <v>0</v>
      </c>
      <c r="H38" s="69">
        <f t="shared" si="12"/>
        <v>0</v>
      </c>
      <c r="I38" s="69">
        <f t="shared" si="12"/>
        <v>0.4466947671</v>
      </c>
      <c r="J38" s="69">
        <f t="shared" si="12"/>
        <v>0.3682533155</v>
      </c>
      <c r="K38" s="69">
        <f t="shared" si="12"/>
        <v>0.1850519173</v>
      </c>
      <c r="L38" s="87">
        <f>sum(C38:K38)</f>
        <v>1</v>
      </c>
      <c r="M38" s="57"/>
      <c r="N38" s="57"/>
      <c r="O38" s="57"/>
      <c r="P38" s="57"/>
      <c r="Q38" s="57"/>
      <c r="R38" s="57"/>
      <c r="S38" s="57"/>
      <c r="T38" s="57"/>
      <c r="U38" s="57"/>
      <c r="V38" s="57"/>
      <c r="W38" s="57"/>
      <c r="X38" s="57"/>
      <c r="Y38" s="57"/>
      <c r="Z38" s="57"/>
      <c r="AA38" s="57"/>
      <c r="AB38" s="57"/>
    </row>
    <row r="39">
      <c r="A39" s="17"/>
      <c r="B39" s="84" t="s">
        <v>55</v>
      </c>
      <c r="C39" s="85">
        <v>0.253</v>
      </c>
      <c r="D39" s="85">
        <v>-0.328</v>
      </c>
      <c r="E39" s="85">
        <v>-0.181</v>
      </c>
      <c r="F39" s="85">
        <v>0.187</v>
      </c>
      <c r="G39" s="85">
        <v>0.18</v>
      </c>
      <c r="H39" s="88">
        <v>0.153</v>
      </c>
      <c r="I39" s="85">
        <v>0.377</v>
      </c>
      <c r="J39" s="85">
        <v>0.131</v>
      </c>
      <c r="K39" s="85">
        <v>0.059</v>
      </c>
      <c r="L39" s="89">
        <f>C39*C38+D39*D38+E39*E38+F39*F38+G39*G38+H38*H39+I38*I39+J38*J39+K38*K39</f>
        <v>0.2275631747</v>
      </c>
      <c r="M39" s="57"/>
      <c r="N39" s="57"/>
      <c r="O39" s="57"/>
      <c r="P39" s="57"/>
      <c r="Q39" s="57"/>
      <c r="R39" s="57"/>
      <c r="S39" s="57"/>
      <c r="T39" s="57"/>
      <c r="U39" s="57"/>
      <c r="V39" s="57"/>
      <c r="W39" s="57"/>
      <c r="X39" s="57"/>
      <c r="Y39" s="57"/>
      <c r="Z39" s="57"/>
      <c r="AA39" s="57"/>
      <c r="AB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row>
    <row r="41">
      <c r="A41" s="57"/>
      <c r="B41" s="57"/>
      <c r="C41" s="57"/>
      <c r="D41" s="57"/>
      <c r="E41" s="57"/>
      <c r="F41" s="57"/>
      <c r="G41" s="57"/>
      <c r="H41" s="57"/>
      <c r="I41" s="57"/>
      <c r="J41" s="90" t="s">
        <v>56</v>
      </c>
      <c r="K41" s="91"/>
      <c r="L41" s="92">
        <f>AVERAGE(L6,L9,L12,L15,L18,L21,L24,L27,L30,L33,L36,L39)</f>
        <v>-0.0005970935881</v>
      </c>
      <c r="M41" s="57"/>
      <c r="N41" s="57"/>
      <c r="O41" s="57"/>
      <c r="P41" s="57"/>
      <c r="Q41" s="57"/>
      <c r="R41" s="57"/>
      <c r="S41" s="57"/>
      <c r="T41" s="57"/>
      <c r="U41" s="57"/>
      <c r="V41" s="57"/>
      <c r="W41" s="57"/>
      <c r="X41" s="57"/>
      <c r="Y41" s="57"/>
      <c r="Z41" s="57"/>
      <c r="AA41" s="57"/>
      <c r="AB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row>
    <row r="43">
      <c r="A43" s="57"/>
      <c r="B43" s="57"/>
      <c r="C43" s="93" t="s">
        <v>9</v>
      </c>
      <c r="D43" s="93" t="s">
        <v>13</v>
      </c>
      <c r="E43" s="93" t="s">
        <v>12</v>
      </c>
      <c r="F43" s="94" t="s">
        <v>14</v>
      </c>
      <c r="G43" s="95" t="s">
        <v>16</v>
      </c>
      <c r="H43" s="95" t="s">
        <v>25</v>
      </c>
      <c r="I43" s="93" t="s">
        <v>29</v>
      </c>
      <c r="J43" s="93" t="s">
        <v>30</v>
      </c>
      <c r="K43" s="94" t="s">
        <v>31</v>
      </c>
      <c r="L43" s="96"/>
      <c r="M43" s="57"/>
      <c r="N43" s="57"/>
      <c r="O43" s="57"/>
      <c r="P43" s="57"/>
      <c r="Q43" s="57"/>
      <c r="R43" s="57"/>
      <c r="S43" s="57"/>
      <c r="T43" s="57"/>
      <c r="U43" s="57"/>
      <c r="V43" s="57"/>
      <c r="W43" s="57"/>
      <c r="X43" s="57"/>
      <c r="Y43" s="57"/>
      <c r="Z43" s="57"/>
      <c r="AA43" s="57"/>
      <c r="AB43" s="57"/>
    </row>
    <row r="44">
      <c r="A44" s="94" t="s">
        <v>57</v>
      </c>
      <c r="B44" s="96"/>
      <c r="C44" s="97" t="s">
        <v>58</v>
      </c>
      <c r="D44" s="97" t="s">
        <v>59</v>
      </c>
      <c r="E44" s="97" t="s">
        <v>60</v>
      </c>
      <c r="F44" s="98" t="s">
        <v>61</v>
      </c>
      <c r="G44" s="99" t="s">
        <v>62</v>
      </c>
      <c r="H44" s="99" t="s">
        <v>63</v>
      </c>
      <c r="I44" s="97" t="s">
        <v>64</v>
      </c>
      <c r="J44" s="97" t="s">
        <v>65</v>
      </c>
      <c r="K44" s="98" t="s">
        <v>66</v>
      </c>
      <c r="L44" s="96"/>
      <c r="M44" s="57"/>
      <c r="N44" s="57"/>
      <c r="O44" s="57"/>
      <c r="P44" s="57"/>
      <c r="Q44" s="57"/>
      <c r="R44" s="57"/>
      <c r="S44" s="57"/>
      <c r="T44" s="57"/>
      <c r="U44" s="57"/>
      <c r="V44" s="57"/>
      <c r="W44" s="57"/>
      <c r="X44" s="57"/>
      <c r="Y44" s="57"/>
      <c r="Z44" s="57"/>
      <c r="AA44" s="57"/>
      <c r="AB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c r="AB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c r="AB1002" s="57"/>
    </row>
    <row r="1003">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c r="AB1003" s="57"/>
    </row>
    <row r="1004">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c r="AB1004" s="57"/>
    </row>
    <row r="1005">
      <c r="A1005" s="57"/>
      <c r="B1005" s="5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c r="AA1005" s="57"/>
      <c r="AB1005" s="57"/>
    </row>
    <row r="1006">
      <c r="A1006" s="57"/>
      <c r="B1006" s="5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c r="AA1006" s="57"/>
      <c r="AB1006" s="57"/>
    </row>
    <row r="1007">
      <c r="A1007" s="57"/>
      <c r="B1007" s="57"/>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c r="AA1007" s="57"/>
      <c r="AB1007" s="57"/>
    </row>
  </sheetData>
  <mergeCells count="17">
    <mergeCell ref="B1:C1"/>
    <mergeCell ref="A4:A6"/>
    <mergeCell ref="A7:A9"/>
    <mergeCell ref="A10:A12"/>
    <mergeCell ref="A13:A15"/>
    <mergeCell ref="A16:A18"/>
    <mergeCell ref="A19:A21"/>
    <mergeCell ref="A37:A39"/>
    <mergeCell ref="A44:B44"/>
    <mergeCell ref="A22:A24"/>
    <mergeCell ref="A25:A27"/>
    <mergeCell ref="A28:A30"/>
    <mergeCell ref="A31:A33"/>
    <mergeCell ref="A34:A36"/>
    <mergeCell ref="J41:K41"/>
    <mergeCell ref="K43:L43"/>
    <mergeCell ref="K44:L44"/>
  </mergeCells>
  <hyperlinks>
    <hyperlink r:id="rId1" ref="C44"/>
    <hyperlink r:id="rId2" ref="D44"/>
    <hyperlink r:id="rId3" ref="E44"/>
    <hyperlink r:id="rId4" ref="F44"/>
    <hyperlink r:id="rId5" ref="G44"/>
    <hyperlink r:id="rId6" ref="H44"/>
    <hyperlink r:id="rId7" ref="I44"/>
    <hyperlink r:id="rId8" ref="J44"/>
    <hyperlink r:id="rId9" ref="K44"/>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63"/>
    <col customWidth="1" min="7" max="7" width="15.63"/>
    <col customWidth="1" min="8" max="8" width="15.5"/>
    <col customWidth="1" min="9" max="9" width="14.63"/>
  </cols>
  <sheetData>
    <row r="1">
      <c r="A1" s="28"/>
      <c r="B1" s="29" t="s">
        <v>67</v>
      </c>
      <c r="D1" s="32"/>
      <c r="E1" s="32"/>
      <c r="F1" s="32"/>
      <c r="G1" s="32"/>
      <c r="H1" s="32"/>
      <c r="I1" s="32"/>
      <c r="J1" s="32"/>
      <c r="K1" s="32"/>
    </row>
    <row r="3">
      <c r="B3" s="100" t="s">
        <v>7</v>
      </c>
      <c r="C3" s="100" t="s">
        <v>9</v>
      </c>
      <c r="D3" s="101" t="s">
        <v>13</v>
      </c>
      <c r="E3" s="100" t="s">
        <v>12</v>
      </c>
      <c r="F3" s="100" t="s">
        <v>14</v>
      </c>
      <c r="G3" s="100" t="s">
        <v>16</v>
      </c>
      <c r="H3" s="100" t="s">
        <v>51</v>
      </c>
      <c r="I3" s="102" t="s">
        <v>29</v>
      </c>
      <c r="J3" s="102" t="s">
        <v>30</v>
      </c>
      <c r="K3" s="102" t="s">
        <v>31</v>
      </c>
    </row>
    <row r="4">
      <c r="B4" s="103">
        <v>45271.0</v>
      </c>
      <c r="C4" s="104">
        <v>29.700000000000003</v>
      </c>
      <c r="D4" s="104">
        <v>48.9</v>
      </c>
      <c r="E4" s="104">
        <v>37.800000000000004</v>
      </c>
      <c r="F4" s="104">
        <v>0.0</v>
      </c>
      <c r="G4" s="104">
        <v>0.0</v>
      </c>
      <c r="H4" s="105">
        <v>0.0</v>
      </c>
      <c r="I4" s="105">
        <v>0.0</v>
      </c>
      <c r="J4" s="105">
        <v>0.0</v>
      </c>
      <c r="K4" s="105">
        <v>0.0</v>
      </c>
    </row>
    <row r="5">
      <c r="B5" s="103">
        <v>45272.0</v>
      </c>
      <c r="C5" s="106">
        <v>29.700000000000003</v>
      </c>
      <c r="D5" s="106">
        <v>48.4</v>
      </c>
      <c r="E5" s="106">
        <v>39.6</v>
      </c>
      <c r="F5" s="106">
        <v>9.98</v>
      </c>
      <c r="G5" s="106">
        <v>39.2</v>
      </c>
      <c r="H5" s="107">
        <v>0.0</v>
      </c>
      <c r="I5" s="107">
        <v>0.0</v>
      </c>
      <c r="J5" s="107">
        <v>0.0</v>
      </c>
      <c r="K5" s="107">
        <v>0.0</v>
      </c>
    </row>
    <row r="6">
      <c r="B6" s="103">
        <v>45273.0</v>
      </c>
      <c r="C6" s="106">
        <v>29.759999999999998</v>
      </c>
      <c r="D6" s="106">
        <v>48.5</v>
      </c>
      <c r="E6" s="106">
        <v>40.050000000000004</v>
      </c>
      <c r="F6" s="106">
        <v>9.9</v>
      </c>
      <c r="G6" s="106">
        <v>38.6</v>
      </c>
      <c r="H6" s="107">
        <v>0.0</v>
      </c>
      <c r="I6" s="107">
        <v>0.0</v>
      </c>
      <c r="J6" s="107">
        <v>0.0</v>
      </c>
      <c r="K6" s="107">
        <v>0.0</v>
      </c>
    </row>
    <row r="7">
      <c r="B7" s="103">
        <v>45274.0</v>
      </c>
      <c r="C7" s="106">
        <v>29.400000000000002</v>
      </c>
      <c r="D7" s="106">
        <v>48.5</v>
      </c>
      <c r="E7" s="106">
        <v>40.14</v>
      </c>
      <c r="F7" s="106">
        <v>9.96</v>
      </c>
      <c r="G7" s="106">
        <v>38.4</v>
      </c>
      <c r="H7" s="107">
        <v>0.0</v>
      </c>
      <c r="I7" s="107">
        <v>0.0</v>
      </c>
      <c r="J7" s="107">
        <v>0.0</v>
      </c>
      <c r="K7" s="107">
        <v>0.0</v>
      </c>
    </row>
    <row r="8">
      <c r="B8" s="103">
        <v>45275.0</v>
      </c>
      <c r="C8" s="104">
        <v>29.400000000000002</v>
      </c>
      <c r="D8" s="104">
        <v>48.6</v>
      </c>
      <c r="E8" s="104">
        <v>40.14</v>
      </c>
      <c r="F8" s="104">
        <v>9.98</v>
      </c>
      <c r="G8" s="104">
        <v>38.4</v>
      </c>
      <c r="H8" s="105">
        <v>0.0</v>
      </c>
      <c r="I8" s="105">
        <v>0.0</v>
      </c>
      <c r="J8" s="105">
        <v>0.0</v>
      </c>
      <c r="K8" s="105">
        <v>0.0</v>
      </c>
    </row>
    <row r="9">
      <c r="B9" s="103">
        <v>45278.0</v>
      </c>
      <c r="C9" s="106">
        <v>29.700000000000003</v>
      </c>
      <c r="D9" s="106">
        <v>48.6</v>
      </c>
      <c r="E9" s="106">
        <v>39.6</v>
      </c>
      <c r="F9" s="106">
        <v>9.84</v>
      </c>
      <c r="G9" s="106">
        <v>37.8</v>
      </c>
      <c r="H9" s="107">
        <v>0.0</v>
      </c>
      <c r="I9" s="107">
        <v>0.0</v>
      </c>
      <c r="J9" s="107">
        <v>0.0</v>
      </c>
      <c r="K9" s="107">
        <v>0.0</v>
      </c>
    </row>
    <row r="10">
      <c r="B10" s="103">
        <v>45279.0</v>
      </c>
      <c r="C10" s="106">
        <v>29.400000000000002</v>
      </c>
      <c r="D10" s="106">
        <v>48.6</v>
      </c>
      <c r="E10" s="106">
        <v>39.6</v>
      </c>
      <c r="F10" s="106">
        <v>9.96</v>
      </c>
      <c r="G10" s="106">
        <v>37.599999999999994</v>
      </c>
      <c r="H10" s="107">
        <v>0.0</v>
      </c>
      <c r="I10" s="107">
        <v>0.0</v>
      </c>
      <c r="J10" s="107">
        <v>0.0</v>
      </c>
      <c r="K10" s="107">
        <v>0.0</v>
      </c>
    </row>
    <row r="11">
      <c r="B11" s="103">
        <v>45280.0</v>
      </c>
      <c r="C11" s="107">
        <v>0.0</v>
      </c>
      <c r="D11" s="106">
        <v>48.6</v>
      </c>
      <c r="E11" s="106">
        <v>39.6</v>
      </c>
      <c r="F11" s="106">
        <v>9.96</v>
      </c>
      <c r="G11" s="107">
        <v>0.0</v>
      </c>
      <c r="H11" s="106">
        <v>25.47</v>
      </c>
      <c r="I11" s="107">
        <v>0.0</v>
      </c>
      <c r="J11" s="107">
        <v>0.0</v>
      </c>
      <c r="K11" s="107">
        <v>0.0</v>
      </c>
    </row>
    <row r="12">
      <c r="B12" s="103">
        <v>45281.0</v>
      </c>
      <c r="C12" s="107">
        <v>0.0</v>
      </c>
      <c r="D12" s="106">
        <v>48.6</v>
      </c>
      <c r="E12" s="107">
        <v>0.0</v>
      </c>
      <c r="F12" s="107">
        <v>0.0</v>
      </c>
      <c r="G12" s="107">
        <v>0.0</v>
      </c>
      <c r="H12" s="106">
        <v>25.23</v>
      </c>
      <c r="I12" s="107">
        <v>0.0</v>
      </c>
      <c r="J12" s="107">
        <v>0.0</v>
      </c>
      <c r="K12" s="107">
        <v>0.0</v>
      </c>
    </row>
    <row r="13">
      <c r="B13" s="103">
        <v>45282.0</v>
      </c>
      <c r="C13" s="107">
        <v>0.0</v>
      </c>
      <c r="D13" s="107">
        <v>0.0</v>
      </c>
      <c r="E13" s="107">
        <v>0.0</v>
      </c>
      <c r="F13" s="107">
        <v>0.0</v>
      </c>
      <c r="G13" s="107">
        <v>0.0</v>
      </c>
      <c r="H13" s="107">
        <v>0.0</v>
      </c>
      <c r="I13" s="106">
        <v>83.5</v>
      </c>
      <c r="J13" s="106">
        <v>70.80000000000001</v>
      </c>
      <c r="K13" s="106">
        <v>36.0</v>
      </c>
    </row>
    <row r="14">
      <c r="B14" s="103">
        <v>45285.0</v>
      </c>
      <c r="C14" s="107">
        <v>0.0</v>
      </c>
      <c r="D14" s="107">
        <v>0.0</v>
      </c>
      <c r="E14" s="107">
        <v>0.0</v>
      </c>
      <c r="F14" s="107">
        <v>0.0</v>
      </c>
      <c r="G14" s="107">
        <v>0.0</v>
      </c>
      <c r="H14" s="107">
        <v>0.0</v>
      </c>
      <c r="I14" s="106">
        <v>83.45</v>
      </c>
      <c r="J14" s="106">
        <v>71.64</v>
      </c>
      <c r="K14" s="106">
        <v>36.0</v>
      </c>
    </row>
    <row r="15">
      <c r="B15" s="103">
        <v>45286.0</v>
      </c>
      <c r="C15" s="107">
        <v>0.0</v>
      </c>
      <c r="D15" s="107">
        <v>0.0</v>
      </c>
      <c r="E15" s="107">
        <v>0.0</v>
      </c>
      <c r="F15" s="107">
        <v>0.0</v>
      </c>
      <c r="G15" s="107">
        <v>0.0</v>
      </c>
      <c r="H15" s="107">
        <v>0.0</v>
      </c>
      <c r="I15" s="106">
        <v>86.89999999999999</v>
      </c>
      <c r="J15" s="106">
        <v>71.64</v>
      </c>
      <c r="K15" s="106">
        <v>36.0</v>
      </c>
    </row>
  </sheetData>
  <mergeCells count="1">
    <mergeCell ref="B1:C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7.13"/>
    <col customWidth="1" min="7" max="7" width="13.38"/>
  </cols>
  <sheetData>
    <row r="1">
      <c r="A1" s="28"/>
      <c r="B1" s="29" t="s">
        <v>68</v>
      </c>
      <c r="D1" s="30"/>
      <c r="E1" s="30"/>
      <c r="F1" s="31"/>
      <c r="G1" s="31"/>
    </row>
    <row r="2">
      <c r="A2" s="108" t="s">
        <v>69</v>
      </c>
    </row>
    <row r="3">
      <c r="A3" s="109"/>
      <c r="B3" s="110" t="s">
        <v>7</v>
      </c>
      <c r="C3" s="111" t="s">
        <v>70</v>
      </c>
      <c r="D3" s="111" t="s">
        <v>71</v>
      </c>
      <c r="E3" s="112" t="s">
        <v>72</v>
      </c>
      <c r="F3" s="109"/>
      <c r="G3" s="109"/>
    </row>
    <row r="4">
      <c r="A4" s="109"/>
      <c r="B4" s="113">
        <v>45271.0</v>
      </c>
      <c r="C4" s="114">
        <f>'Daily Return'!K4</f>
        <v>-0.008201</v>
      </c>
      <c r="D4" s="115">
        <v>0.08</v>
      </c>
      <c r="E4" s="115">
        <f t="shared" ref="E4:E15" si="1">IF(OR(ISBLANK(C4),ISBLANK(D4))=TRUE,"",C4*252-D4)</f>
        <v>-2.146652</v>
      </c>
      <c r="F4" s="109"/>
      <c r="G4" s="116"/>
    </row>
    <row r="5">
      <c r="A5" s="109"/>
      <c r="B5" s="113">
        <v>45272.0</v>
      </c>
      <c r="C5" s="117">
        <f>'Daily Return'!K5</f>
        <v>0.0001487700633</v>
      </c>
      <c r="D5" s="115">
        <v>0.08</v>
      </c>
      <c r="E5" s="115">
        <f t="shared" si="1"/>
        <v>-0.04250994405</v>
      </c>
      <c r="F5" s="109"/>
      <c r="G5" s="109"/>
    </row>
    <row r="6">
      <c r="A6" s="109"/>
      <c r="B6" s="113">
        <v>45273.0</v>
      </c>
      <c r="C6" s="114">
        <f>'Daily Return'!K6</f>
        <v>-0.0003528415921</v>
      </c>
      <c r="D6" s="115">
        <v>0.08</v>
      </c>
      <c r="E6" s="115">
        <f t="shared" si="1"/>
        <v>-0.1689160812</v>
      </c>
      <c r="F6" s="109"/>
      <c r="G6" s="109"/>
    </row>
    <row r="7">
      <c r="A7" s="109"/>
      <c r="B7" s="113">
        <v>45274.0</v>
      </c>
      <c r="C7" s="114">
        <f>'Daily Return'!K7</f>
        <v>-0.002067373066</v>
      </c>
      <c r="D7" s="115">
        <v>0.08</v>
      </c>
      <c r="E7" s="115">
        <f t="shared" si="1"/>
        <v>-0.6009780127</v>
      </c>
      <c r="F7" s="109"/>
      <c r="G7" s="109"/>
    </row>
    <row r="8">
      <c r="A8" s="109"/>
      <c r="B8" s="113">
        <v>45275.0</v>
      </c>
      <c r="C8" s="117">
        <f>'Daily Return'!K8</f>
        <v>0.0006063383274</v>
      </c>
      <c r="D8" s="115">
        <v>0.08</v>
      </c>
      <c r="E8" s="115">
        <f t="shared" si="1"/>
        <v>0.0727972585</v>
      </c>
      <c r="F8" s="109"/>
      <c r="G8" s="109"/>
    </row>
    <row r="9">
      <c r="A9" s="109"/>
      <c r="B9" s="113">
        <v>45278.0</v>
      </c>
      <c r="C9" s="114">
        <f>'Daily Return'!K9</f>
        <v>-0.004948762383</v>
      </c>
      <c r="D9" s="115">
        <v>0.08</v>
      </c>
      <c r="E9" s="115">
        <f t="shared" si="1"/>
        <v>-1.32708812</v>
      </c>
      <c r="F9" s="109"/>
      <c r="G9" s="109"/>
    </row>
    <row r="10">
      <c r="A10" s="109"/>
      <c r="B10" s="113">
        <v>45279.0</v>
      </c>
      <c r="C10" s="114">
        <f>'Daily Return'!K10</f>
        <v>-0.00192845131</v>
      </c>
      <c r="D10" s="115">
        <v>0.08</v>
      </c>
      <c r="E10" s="115">
        <f t="shared" si="1"/>
        <v>-0.5659697301</v>
      </c>
      <c r="F10" s="109"/>
      <c r="G10" s="109"/>
    </row>
    <row r="11">
      <c r="A11" s="109"/>
      <c r="B11" s="113">
        <v>45280.0</v>
      </c>
      <c r="C11" s="117">
        <f>'Daily Return'!K11</f>
        <v>0.001128010263</v>
      </c>
      <c r="D11" s="115">
        <v>0.08</v>
      </c>
      <c r="E11" s="115">
        <f t="shared" si="1"/>
        <v>0.2042585862</v>
      </c>
      <c r="F11" s="109"/>
      <c r="G11" s="118"/>
    </row>
    <row r="12">
      <c r="A12" s="109"/>
      <c r="B12" s="113">
        <v>45281.0</v>
      </c>
      <c r="C12" s="114">
        <f>'Daily Return'!K12</f>
        <v>-0.007682315643</v>
      </c>
      <c r="D12" s="115">
        <v>0.08</v>
      </c>
      <c r="E12" s="115">
        <f t="shared" si="1"/>
        <v>-2.015943542</v>
      </c>
      <c r="F12" s="109"/>
      <c r="G12" s="118"/>
    </row>
    <row r="13">
      <c r="A13" s="109"/>
      <c r="B13" s="113">
        <v>45282.0</v>
      </c>
      <c r="C13" s="114">
        <f>'Daily Return'!K13</f>
        <v>-0.01041580429</v>
      </c>
      <c r="D13" s="115">
        <v>0.08</v>
      </c>
      <c r="E13" s="115">
        <f t="shared" si="1"/>
        <v>-2.704782682</v>
      </c>
      <c r="F13" s="109"/>
      <c r="G13" s="109"/>
    </row>
    <row r="14">
      <c r="A14" s="109"/>
      <c r="B14" s="113">
        <v>45285.0</v>
      </c>
      <c r="C14" s="117">
        <f>'Daily Return'!K14</f>
        <v>0.004085990973</v>
      </c>
      <c r="D14" s="115">
        <v>0.08</v>
      </c>
      <c r="E14" s="115">
        <f t="shared" si="1"/>
        <v>0.9496697252</v>
      </c>
      <c r="F14" s="109"/>
      <c r="G14" s="109"/>
    </row>
    <row r="15">
      <c r="A15" s="109"/>
      <c r="B15" s="113">
        <v>45286.0</v>
      </c>
      <c r="C15" s="117">
        <f>'Daily Return'!K15</f>
        <v>0.01777127137</v>
      </c>
      <c r="D15" s="115">
        <v>0.08</v>
      </c>
      <c r="E15" s="115">
        <f t="shared" si="1"/>
        <v>4.398360386</v>
      </c>
      <c r="F15" s="109"/>
      <c r="G15" s="109"/>
    </row>
    <row r="16">
      <c r="A16" s="109"/>
      <c r="B16" s="109"/>
      <c r="C16" s="109"/>
      <c r="D16" s="109"/>
      <c r="E16" s="109"/>
      <c r="F16" s="109"/>
      <c r="G16" s="109"/>
    </row>
    <row r="17">
      <c r="A17" s="119"/>
      <c r="B17" s="120" t="s">
        <v>73</v>
      </c>
      <c r="E17" s="121" t="s">
        <v>74</v>
      </c>
      <c r="F17" s="122" t="s">
        <v>75</v>
      </c>
    </row>
    <row r="18">
      <c r="A18" s="109"/>
      <c r="B18" s="109"/>
      <c r="C18" s="109"/>
      <c r="D18" s="109"/>
      <c r="E18" s="123" t="s">
        <v>76</v>
      </c>
      <c r="F18" s="124" t="s">
        <v>77</v>
      </c>
    </row>
    <row r="19">
      <c r="A19" s="109"/>
      <c r="B19" s="109"/>
      <c r="C19" s="109"/>
      <c r="D19" s="109"/>
      <c r="E19" s="123" t="s">
        <v>78</v>
      </c>
      <c r="F19" s="125" t="s">
        <v>79</v>
      </c>
    </row>
    <row r="20">
      <c r="A20" s="109"/>
      <c r="B20" s="109"/>
      <c r="C20" s="109"/>
      <c r="D20" s="109"/>
      <c r="E20" s="123" t="s">
        <v>80</v>
      </c>
      <c r="F20" s="126" t="s">
        <v>81</v>
      </c>
    </row>
    <row r="21">
      <c r="A21" s="109"/>
      <c r="B21" s="109"/>
      <c r="C21" s="109"/>
      <c r="D21" s="109"/>
      <c r="E21" s="109"/>
      <c r="F21" s="109"/>
      <c r="G21" s="109"/>
    </row>
    <row r="22">
      <c r="A22" s="109"/>
      <c r="B22" s="127" t="s">
        <v>82</v>
      </c>
    </row>
    <row r="23">
      <c r="A23" s="109"/>
      <c r="B23" s="109"/>
      <c r="C23" s="109"/>
      <c r="D23" s="109"/>
      <c r="E23" s="109"/>
      <c r="F23" s="109"/>
      <c r="G23" s="109"/>
    </row>
    <row r="24">
      <c r="A24" s="109"/>
      <c r="B24" s="128" t="s">
        <v>83</v>
      </c>
      <c r="D24" s="129"/>
      <c r="E24" s="130">
        <f>(E25-E26)/E27</f>
        <v>-0.1782790339</v>
      </c>
      <c r="F24" s="131" t="str">
        <f>IF(E24&lt;1,"Bad",IF(E24&lt;2,"Acceptable to Good",IF(E24&lt;3,"Very Good","Excellent")))</f>
        <v>Bad</v>
      </c>
      <c r="G24" s="109"/>
    </row>
    <row r="25">
      <c r="A25" s="109"/>
      <c r="B25" s="132" t="s">
        <v>84</v>
      </c>
      <c r="E25" s="115">
        <f>AVERAGE(C4:C15)*252</f>
        <v>-0.248979513</v>
      </c>
      <c r="F25" s="109"/>
      <c r="G25" s="109"/>
    </row>
    <row r="26">
      <c r="A26" s="109"/>
      <c r="B26" s="132" t="s">
        <v>85</v>
      </c>
      <c r="E26" s="115">
        <f>D4</f>
        <v>0.08</v>
      </c>
      <c r="F26" s="109"/>
      <c r="G26" s="109"/>
    </row>
    <row r="27">
      <c r="A27" s="109"/>
      <c r="B27" s="132" t="s">
        <v>86</v>
      </c>
      <c r="E27" s="115">
        <f>STDEVA(E4:E15)</f>
        <v>1.845306796</v>
      </c>
      <c r="F27" s="109"/>
      <c r="G27" s="109"/>
    </row>
    <row r="29">
      <c r="B29" s="133" t="s">
        <v>87</v>
      </c>
    </row>
  </sheetData>
  <mergeCells count="9">
    <mergeCell ref="B27:D27"/>
    <mergeCell ref="B29:F29"/>
    <mergeCell ref="B1:C1"/>
    <mergeCell ref="A2:G2"/>
    <mergeCell ref="B17:D17"/>
    <mergeCell ref="B22:G22"/>
    <mergeCell ref="B24:C24"/>
    <mergeCell ref="B25:D25"/>
    <mergeCell ref="B26:D2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21.63"/>
  </cols>
  <sheetData>
    <row r="1">
      <c r="A1" s="28"/>
      <c r="B1" s="29" t="s">
        <v>88</v>
      </c>
      <c r="D1" s="30"/>
      <c r="E1" s="30"/>
      <c r="F1" s="31"/>
      <c r="G1" s="31"/>
    </row>
    <row r="2">
      <c r="A2" s="134" t="s">
        <v>89</v>
      </c>
    </row>
    <row r="3">
      <c r="A3" s="109"/>
      <c r="B3" s="110" t="s">
        <v>7</v>
      </c>
      <c r="C3" s="111" t="s">
        <v>70</v>
      </c>
      <c r="D3" s="111" t="s">
        <v>71</v>
      </c>
      <c r="E3" s="112" t="s">
        <v>72</v>
      </c>
      <c r="F3" s="109"/>
      <c r="G3" s="109"/>
    </row>
    <row r="4">
      <c r="A4" s="109"/>
      <c r="B4" s="113">
        <v>45271.0</v>
      </c>
      <c r="C4" s="114">
        <f>'Daily Return'!K4</f>
        <v>-0.008201</v>
      </c>
      <c r="D4" s="115">
        <v>0.08</v>
      </c>
      <c r="E4" s="135">
        <f t="shared" ref="E4:E15" si="1">IF(OR(ISBLANK(C4),ISBLANK(D4))=TRUE,"",C4*252-D4)</f>
        <v>-2.146652</v>
      </c>
      <c r="F4" s="109"/>
      <c r="G4" s="109"/>
    </row>
    <row r="5">
      <c r="A5" s="109"/>
      <c r="B5" s="113">
        <v>45272.0</v>
      </c>
      <c r="C5" s="117">
        <f>'Daily Return'!K5</f>
        <v>0.0001487700633</v>
      </c>
      <c r="D5" s="115">
        <v>0.08</v>
      </c>
      <c r="E5" s="135">
        <f t="shared" si="1"/>
        <v>-0.04250994405</v>
      </c>
      <c r="F5" s="109"/>
      <c r="G5" s="109"/>
    </row>
    <row r="6">
      <c r="A6" s="109"/>
      <c r="B6" s="113">
        <v>45273.0</v>
      </c>
      <c r="C6" s="114">
        <f>'Daily Return'!K6</f>
        <v>-0.0003528415921</v>
      </c>
      <c r="D6" s="115">
        <v>0.08</v>
      </c>
      <c r="E6" s="135">
        <f t="shared" si="1"/>
        <v>-0.1689160812</v>
      </c>
      <c r="F6" s="109"/>
      <c r="G6" s="136"/>
    </row>
    <row r="7">
      <c r="A7" s="109"/>
      <c r="B7" s="113">
        <v>45274.0</v>
      </c>
      <c r="C7" s="114">
        <f>'Daily Return'!K7</f>
        <v>-0.002067373066</v>
      </c>
      <c r="D7" s="115">
        <v>0.08</v>
      </c>
      <c r="E7" s="135">
        <f t="shared" si="1"/>
        <v>-0.6009780127</v>
      </c>
      <c r="F7" s="109"/>
      <c r="G7" s="109"/>
    </row>
    <row r="8">
      <c r="A8" s="109"/>
      <c r="B8" s="113">
        <v>45275.0</v>
      </c>
      <c r="C8" s="117">
        <f>'Daily Return'!K8</f>
        <v>0.0006063383274</v>
      </c>
      <c r="D8" s="115">
        <v>0.08</v>
      </c>
      <c r="E8" s="135">
        <f t="shared" si="1"/>
        <v>0.0727972585</v>
      </c>
      <c r="F8" s="109"/>
      <c r="G8" s="109"/>
    </row>
    <row r="9">
      <c r="A9" s="109"/>
      <c r="B9" s="113">
        <v>45278.0</v>
      </c>
      <c r="C9" s="114">
        <f>'Daily Return'!K9</f>
        <v>-0.004948762383</v>
      </c>
      <c r="D9" s="115">
        <v>0.08</v>
      </c>
      <c r="E9" s="135">
        <f t="shared" si="1"/>
        <v>-1.32708812</v>
      </c>
      <c r="F9" s="109"/>
      <c r="G9" s="109"/>
    </row>
    <row r="10">
      <c r="A10" s="109"/>
      <c r="B10" s="113">
        <v>45279.0</v>
      </c>
      <c r="C10" s="114">
        <f>'Daily Return'!K10</f>
        <v>-0.00192845131</v>
      </c>
      <c r="D10" s="115">
        <v>0.08</v>
      </c>
      <c r="E10" s="135">
        <f t="shared" si="1"/>
        <v>-0.5659697301</v>
      </c>
      <c r="F10" s="109"/>
      <c r="G10" s="109"/>
    </row>
    <row r="11">
      <c r="A11" s="109"/>
      <c r="B11" s="113">
        <v>45280.0</v>
      </c>
      <c r="C11" s="117">
        <f>'Daily Return'!K11</f>
        <v>0.001128010263</v>
      </c>
      <c r="D11" s="115">
        <v>0.08</v>
      </c>
      <c r="E11" s="135">
        <f t="shared" si="1"/>
        <v>0.2042585862</v>
      </c>
      <c r="F11" s="109"/>
      <c r="G11" s="118"/>
    </row>
    <row r="12">
      <c r="A12" s="109"/>
      <c r="B12" s="113">
        <v>45281.0</v>
      </c>
      <c r="C12" s="114">
        <f>'Daily Return'!K12</f>
        <v>-0.007682315643</v>
      </c>
      <c r="D12" s="115">
        <v>0.08</v>
      </c>
      <c r="E12" s="135">
        <f t="shared" si="1"/>
        <v>-2.015943542</v>
      </c>
      <c r="F12" s="109"/>
      <c r="G12" s="118"/>
    </row>
    <row r="13">
      <c r="A13" s="109"/>
      <c r="B13" s="113">
        <v>45282.0</v>
      </c>
      <c r="C13" s="114">
        <f>'Daily Return'!K13</f>
        <v>-0.01041580429</v>
      </c>
      <c r="D13" s="115">
        <v>0.08</v>
      </c>
      <c r="E13" s="135">
        <f t="shared" si="1"/>
        <v>-2.704782682</v>
      </c>
      <c r="F13" s="109"/>
      <c r="G13" s="109"/>
    </row>
    <row r="14">
      <c r="A14" s="109"/>
      <c r="B14" s="113">
        <v>45285.0</v>
      </c>
      <c r="C14" s="117">
        <f>'Daily Return'!K14</f>
        <v>0.004085990973</v>
      </c>
      <c r="D14" s="115">
        <v>0.08</v>
      </c>
      <c r="E14" s="135">
        <f t="shared" si="1"/>
        <v>0.9496697252</v>
      </c>
      <c r="F14" s="109"/>
      <c r="G14" s="109"/>
    </row>
    <row r="15">
      <c r="A15" s="109"/>
      <c r="B15" s="113">
        <v>45286.0</v>
      </c>
      <c r="C15" s="117">
        <f>'Daily Return'!K15</f>
        <v>0.01777127137</v>
      </c>
      <c r="D15" s="115">
        <v>0.08</v>
      </c>
      <c r="E15" s="135">
        <f t="shared" si="1"/>
        <v>4.398360386</v>
      </c>
      <c r="F15" s="109"/>
      <c r="G15" s="109"/>
    </row>
    <row r="16">
      <c r="A16" s="109"/>
      <c r="B16" s="109"/>
      <c r="C16" s="109"/>
      <c r="D16" s="109"/>
      <c r="E16" s="109"/>
      <c r="F16" s="109"/>
      <c r="G16" s="109"/>
    </row>
    <row r="17">
      <c r="A17" s="109"/>
      <c r="B17" s="127" t="s">
        <v>90</v>
      </c>
      <c r="G17" s="109"/>
    </row>
    <row r="18">
      <c r="A18" s="109"/>
      <c r="B18" s="109"/>
      <c r="C18" s="109"/>
      <c r="D18" s="109"/>
      <c r="E18" s="109"/>
      <c r="F18" s="109"/>
      <c r="G18" s="109"/>
    </row>
    <row r="19">
      <c r="A19" s="109"/>
      <c r="B19" s="128" t="s">
        <v>91</v>
      </c>
      <c r="D19" s="129"/>
      <c r="E19" s="137">
        <f>(E20-E21)/E22</f>
        <v>550.9680886</v>
      </c>
      <c r="F19" s="138" t="str">
        <f>IF(E19&lt;0,"Bad",IF(E19&gt;0,"The higher the better"))</f>
        <v>The higher the better</v>
      </c>
      <c r="G19" s="109"/>
    </row>
    <row r="20">
      <c r="A20" s="109"/>
      <c r="B20" s="132" t="s">
        <v>84</v>
      </c>
      <c r="E20" s="115">
        <f>AVERAGE(C4:C15)*252</f>
        <v>-0.248979513</v>
      </c>
      <c r="F20" s="109"/>
      <c r="G20" s="109"/>
    </row>
    <row r="21">
      <c r="A21" s="109"/>
      <c r="B21" s="132" t="s">
        <v>85</v>
      </c>
      <c r="E21" s="115">
        <f>D4</f>
        <v>0.08</v>
      </c>
      <c r="F21" s="109"/>
      <c r="G21" s="109"/>
    </row>
    <row r="22">
      <c r="A22" s="109"/>
      <c r="B22" s="132" t="s">
        <v>92</v>
      </c>
      <c r="E22" s="139">
        <f>PortfoliosBeta!L41</f>
        <v>-0.0005970935881</v>
      </c>
      <c r="F22" s="109"/>
      <c r="G22" s="109"/>
    </row>
    <row r="24">
      <c r="B24" s="140" t="s">
        <v>93</v>
      </c>
    </row>
  </sheetData>
  <mergeCells count="8">
    <mergeCell ref="B1:C1"/>
    <mergeCell ref="A2:G2"/>
    <mergeCell ref="B17:F17"/>
    <mergeCell ref="B19:C19"/>
    <mergeCell ref="B20:D20"/>
    <mergeCell ref="B21:D21"/>
    <mergeCell ref="B22:D22"/>
    <mergeCell ref="B24:F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9.5"/>
    <col customWidth="1" min="7" max="7" width="16.38"/>
  </cols>
  <sheetData>
    <row r="1">
      <c r="A1" s="28"/>
      <c r="B1" s="29" t="s">
        <v>94</v>
      </c>
      <c r="D1" s="30"/>
      <c r="E1" s="30"/>
      <c r="F1" s="31"/>
      <c r="G1" s="31"/>
    </row>
    <row r="2">
      <c r="A2" s="141" t="s">
        <v>95</v>
      </c>
    </row>
    <row r="3">
      <c r="A3" s="109"/>
      <c r="B3" s="110" t="s">
        <v>7</v>
      </c>
      <c r="C3" s="111" t="s">
        <v>70</v>
      </c>
      <c r="D3" s="111" t="s">
        <v>71</v>
      </c>
      <c r="E3" s="112" t="s">
        <v>72</v>
      </c>
      <c r="F3" s="109"/>
      <c r="G3" s="109"/>
    </row>
    <row r="4">
      <c r="A4" s="109"/>
      <c r="B4" s="113">
        <v>45271.0</v>
      </c>
      <c r="C4" s="114">
        <f>'Daily Return'!K4</f>
        <v>-0.008201</v>
      </c>
      <c r="D4" s="115">
        <v>0.08</v>
      </c>
      <c r="E4" s="115">
        <f t="shared" ref="E4:E15" si="1">IF(OR(ISBLANK(C4),ISBLANK(D4))=TRUE,"",C4*252-D4)</f>
        <v>-2.146652</v>
      </c>
      <c r="F4" s="109"/>
      <c r="G4" s="109"/>
    </row>
    <row r="5">
      <c r="A5" s="109"/>
      <c r="B5" s="113">
        <v>45272.0</v>
      </c>
      <c r="C5" s="117">
        <f>'Daily Return'!K5</f>
        <v>0.0001487700633</v>
      </c>
      <c r="D5" s="115">
        <v>0.08</v>
      </c>
      <c r="E5" s="115">
        <f t="shared" si="1"/>
        <v>-0.04250994405</v>
      </c>
      <c r="F5" s="109"/>
      <c r="G5" s="109"/>
    </row>
    <row r="6">
      <c r="A6" s="109"/>
      <c r="B6" s="113">
        <v>45273.0</v>
      </c>
      <c r="C6" s="114">
        <f>'Daily Return'!K6</f>
        <v>-0.0003528415921</v>
      </c>
      <c r="D6" s="115">
        <v>0.08</v>
      </c>
      <c r="E6" s="115">
        <f t="shared" si="1"/>
        <v>-0.1689160812</v>
      </c>
      <c r="F6" s="109"/>
      <c r="G6" s="109"/>
    </row>
    <row r="7">
      <c r="A7" s="109"/>
      <c r="B7" s="113">
        <v>45274.0</v>
      </c>
      <c r="C7" s="114">
        <f>'Daily Return'!K7</f>
        <v>-0.002067373066</v>
      </c>
      <c r="D7" s="115">
        <v>0.08</v>
      </c>
      <c r="E7" s="115">
        <f t="shared" si="1"/>
        <v>-0.6009780127</v>
      </c>
      <c r="F7" s="109"/>
      <c r="G7" s="109"/>
    </row>
    <row r="8">
      <c r="A8" s="109"/>
      <c r="B8" s="113">
        <v>45275.0</v>
      </c>
      <c r="C8" s="117">
        <f>'Daily Return'!K8</f>
        <v>0.0006063383274</v>
      </c>
      <c r="D8" s="115">
        <v>0.08</v>
      </c>
      <c r="E8" s="115">
        <f t="shared" si="1"/>
        <v>0.0727972585</v>
      </c>
      <c r="F8" s="109"/>
      <c r="G8" s="109"/>
    </row>
    <row r="9">
      <c r="A9" s="109"/>
      <c r="B9" s="113">
        <v>45278.0</v>
      </c>
      <c r="C9" s="114">
        <f>'Daily Return'!K9</f>
        <v>-0.004948762383</v>
      </c>
      <c r="D9" s="115">
        <v>0.08</v>
      </c>
      <c r="E9" s="115">
        <f t="shared" si="1"/>
        <v>-1.32708812</v>
      </c>
      <c r="F9" s="109"/>
      <c r="G9" s="109"/>
    </row>
    <row r="10">
      <c r="A10" s="109"/>
      <c r="B10" s="113">
        <v>45279.0</v>
      </c>
      <c r="C10" s="114">
        <f>'Daily Return'!K10</f>
        <v>-0.00192845131</v>
      </c>
      <c r="D10" s="115">
        <v>0.08</v>
      </c>
      <c r="E10" s="115">
        <f t="shared" si="1"/>
        <v>-0.5659697301</v>
      </c>
      <c r="F10" s="109"/>
      <c r="G10" s="109"/>
    </row>
    <row r="11">
      <c r="A11" s="109"/>
      <c r="B11" s="113">
        <v>45280.0</v>
      </c>
      <c r="C11" s="117">
        <f>'Daily Return'!K11</f>
        <v>0.001128010263</v>
      </c>
      <c r="D11" s="115">
        <v>0.08</v>
      </c>
      <c r="E11" s="115">
        <f t="shared" si="1"/>
        <v>0.2042585862</v>
      </c>
      <c r="F11" s="109"/>
      <c r="G11" s="118"/>
    </row>
    <row r="12">
      <c r="A12" s="109"/>
      <c r="B12" s="113">
        <v>45281.0</v>
      </c>
      <c r="C12" s="114">
        <f>'Daily Return'!K12</f>
        <v>-0.007682315643</v>
      </c>
      <c r="D12" s="115">
        <v>0.08</v>
      </c>
      <c r="E12" s="115">
        <f t="shared" si="1"/>
        <v>-2.015943542</v>
      </c>
      <c r="F12" s="109"/>
      <c r="G12" s="118"/>
    </row>
    <row r="13">
      <c r="A13" s="109"/>
      <c r="B13" s="113">
        <v>45282.0</v>
      </c>
      <c r="C13" s="114">
        <f>'Daily Return'!K13</f>
        <v>-0.01041580429</v>
      </c>
      <c r="D13" s="115">
        <v>0.08</v>
      </c>
      <c r="E13" s="115">
        <f t="shared" si="1"/>
        <v>-2.704782682</v>
      </c>
      <c r="F13" s="109"/>
      <c r="G13" s="109"/>
    </row>
    <row r="14">
      <c r="A14" s="109"/>
      <c r="B14" s="113">
        <v>45285.0</v>
      </c>
      <c r="C14" s="117">
        <f>'Daily Return'!K14</f>
        <v>0.004085990973</v>
      </c>
      <c r="D14" s="115">
        <v>0.08</v>
      </c>
      <c r="E14" s="115">
        <f t="shared" si="1"/>
        <v>0.9496697252</v>
      </c>
      <c r="F14" s="109"/>
      <c r="G14" s="109"/>
    </row>
    <row r="15">
      <c r="A15" s="109"/>
      <c r="B15" s="113">
        <v>45286.0</v>
      </c>
      <c r="C15" s="117">
        <f>'Daily Return'!K15</f>
        <v>0.01777127137</v>
      </c>
      <c r="D15" s="115">
        <v>0.08</v>
      </c>
      <c r="E15" s="115">
        <f t="shared" si="1"/>
        <v>4.398360386</v>
      </c>
      <c r="F15" s="109"/>
      <c r="G15" s="109"/>
    </row>
    <row r="16">
      <c r="A16" s="109"/>
      <c r="B16" s="109"/>
      <c r="C16" s="109"/>
      <c r="D16" s="109"/>
      <c r="E16" s="109"/>
      <c r="F16" s="109"/>
      <c r="G16" s="109"/>
    </row>
    <row r="17">
      <c r="A17" s="119"/>
      <c r="B17" s="120" t="s">
        <v>96</v>
      </c>
      <c r="E17" s="121" t="s">
        <v>74</v>
      </c>
      <c r="F17" s="122" t="s">
        <v>75</v>
      </c>
    </row>
    <row r="18">
      <c r="A18" s="109"/>
      <c r="B18" s="109"/>
      <c r="C18" s="109"/>
      <c r="D18" s="109"/>
      <c r="E18" s="123" t="s">
        <v>76</v>
      </c>
      <c r="F18" s="124" t="s">
        <v>77</v>
      </c>
    </row>
    <row r="19">
      <c r="A19" s="109"/>
      <c r="B19" s="109"/>
      <c r="C19" s="109"/>
      <c r="D19" s="109"/>
      <c r="E19" s="123" t="s">
        <v>78</v>
      </c>
      <c r="F19" s="125" t="s">
        <v>79</v>
      </c>
    </row>
    <row r="20">
      <c r="A20" s="109"/>
      <c r="B20" s="109"/>
      <c r="C20" s="109"/>
      <c r="D20" s="109"/>
      <c r="E20" s="123" t="s">
        <v>80</v>
      </c>
      <c r="F20" s="126" t="s">
        <v>81</v>
      </c>
    </row>
    <row r="21">
      <c r="A21" s="109"/>
      <c r="B21" s="142"/>
      <c r="C21" s="143"/>
      <c r="D21" s="142"/>
      <c r="E21" s="142"/>
      <c r="F21" s="109"/>
      <c r="G21" s="109"/>
    </row>
    <row r="22">
      <c r="A22" s="109"/>
      <c r="B22" s="127" t="s">
        <v>97</v>
      </c>
      <c r="G22" s="109"/>
    </row>
    <row r="23">
      <c r="A23" s="109"/>
      <c r="B23" s="127" t="s">
        <v>98</v>
      </c>
      <c r="G23" s="109"/>
    </row>
    <row r="24">
      <c r="A24" s="109"/>
      <c r="B24" s="109"/>
      <c r="C24" s="109"/>
      <c r="D24" s="109"/>
      <c r="E24" s="109"/>
      <c r="F24" s="109"/>
      <c r="G24" s="109"/>
    </row>
    <row r="25">
      <c r="A25" s="109"/>
      <c r="B25" s="128" t="s">
        <v>99</v>
      </c>
      <c r="D25" s="129"/>
      <c r="E25" s="137">
        <f>(E26-E27)/E28</f>
        <v>-0.2763853992</v>
      </c>
      <c r="F25" s="131" t="str">
        <f>IF(E25&lt;1,"Bad",IF(E25&lt;2,"Acceptable to Good",IF(E25&lt;3,"Very Good","Excellent")))</f>
        <v>Bad</v>
      </c>
      <c r="G25" s="109"/>
    </row>
    <row r="26">
      <c r="A26" s="109"/>
      <c r="B26" s="132" t="s">
        <v>84</v>
      </c>
      <c r="E26" s="115">
        <f>AVERAGE(C4:C15)*252</f>
        <v>-0.248979513</v>
      </c>
      <c r="F26" s="109"/>
      <c r="G26" s="109"/>
    </row>
    <row r="27">
      <c r="A27" s="109"/>
      <c r="B27" s="132" t="s">
        <v>85</v>
      </c>
      <c r="E27" s="115">
        <f>D4</f>
        <v>0.08</v>
      </c>
      <c r="F27" s="109"/>
      <c r="G27" s="109"/>
    </row>
    <row r="28">
      <c r="A28" s="109"/>
      <c r="B28" s="132" t="s">
        <v>100</v>
      </c>
      <c r="E28" s="144">
        <f>sqrt(((sum(E4:E15))^2 / 12) * (12 / (12-1)))</f>
        <v>1.190292664</v>
      </c>
      <c r="F28" s="109"/>
      <c r="G28" s="109"/>
    </row>
    <row r="30">
      <c r="B30" s="133" t="s">
        <v>101</v>
      </c>
    </row>
  </sheetData>
  <mergeCells count="10">
    <mergeCell ref="B27:D27"/>
    <mergeCell ref="B28:D28"/>
    <mergeCell ref="B30:F30"/>
    <mergeCell ref="B1:C1"/>
    <mergeCell ref="A2:G2"/>
    <mergeCell ref="B17:D17"/>
    <mergeCell ref="B22:F22"/>
    <mergeCell ref="B23:F23"/>
    <mergeCell ref="B25:C25"/>
    <mergeCell ref="B26:D2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9.5"/>
  </cols>
  <sheetData>
    <row r="1">
      <c r="A1" s="28"/>
      <c r="B1" s="29" t="s">
        <v>102</v>
      </c>
      <c r="D1" s="30"/>
      <c r="E1" s="30"/>
      <c r="F1" s="31"/>
      <c r="G1" s="31"/>
    </row>
    <row r="2">
      <c r="A2" s="145" t="s">
        <v>103</v>
      </c>
    </row>
    <row r="3">
      <c r="A3" s="109"/>
      <c r="B3" s="110" t="s">
        <v>7</v>
      </c>
      <c r="C3" s="111" t="s">
        <v>70</v>
      </c>
      <c r="D3" s="111" t="s">
        <v>71</v>
      </c>
      <c r="E3" s="112" t="s">
        <v>72</v>
      </c>
      <c r="F3" s="132"/>
      <c r="G3" s="109"/>
    </row>
    <row r="4">
      <c r="A4" s="109"/>
      <c r="B4" s="113">
        <v>45271.0</v>
      </c>
      <c r="C4" s="114">
        <f>'Daily Return'!K4</f>
        <v>-0.008201</v>
      </c>
      <c r="D4" s="146">
        <v>0.08</v>
      </c>
      <c r="E4" s="115">
        <f t="shared" ref="E4:E15" si="1">IF(OR(ISBLANK(C4),ISBLANK(D4))=TRUE,"",C4*252-D4)</f>
        <v>-2.146652</v>
      </c>
      <c r="F4" s="109"/>
      <c r="G4" s="109"/>
    </row>
    <row r="5">
      <c r="A5" s="109"/>
      <c r="B5" s="113">
        <v>45272.0</v>
      </c>
      <c r="C5" s="117">
        <f>'Daily Return'!K5</f>
        <v>0.0001487700633</v>
      </c>
      <c r="D5" s="115">
        <v>0.08</v>
      </c>
      <c r="E5" s="115">
        <f t="shared" si="1"/>
        <v>-0.04250994405</v>
      </c>
      <c r="F5" s="109"/>
      <c r="G5" s="109"/>
    </row>
    <row r="6">
      <c r="A6" s="109"/>
      <c r="B6" s="113">
        <v>45273.0</v>
      </c>
      <c r="C6" s="114">
        <f>'Daily Return'!K6</f>
        <v>-0.0003528415921</v>
      </c>
      <c r="D6" s="115">
        <v>0.08</v>
      </c>
      <c r="E6" s="115">
        <f t="shared" si="1"/>
        <v>-0.1689160812</v>
      </c>
      <c r="F6" s="109"/>
      <c r="G6" s="109"/>
    </row>
    <row r="7">
      <c r="A7" s="109"/>
      <c r="B7" s="113">
        <v>45274.0</v>
      </c>
      <c r="C7" s="114">
        <f>'Daily Return'!K7</f>
        <v>-0.002067373066</v>
      </c>
      <c r="D7" s="115">
        <v>0.08</v>
      </c>
      <c r="E7" s="115">
        <f t="shared" si="1"/>
        <v>-0.6009780127</v>
      </c>
      <c r="F7" s="109"/>
      <c r="G7" s="109"/>
    </row>
    <row r="8">
      <c r="A8" s="109"/>
      <c r="B8" s="113">
        <v>45275.0</v>
      </c>
      <c r="C8" s="117">
        <f>'Daily Return'!K8</f>
        <v>0.0006063383274</v>
      </c>
      <c r="D8" s="115">
        <v>0.08</v>
      </c>
      <c r="E8" s="115">
        <f t="shared" si="1"/>
        <v>0.0727972585</v>
      </c>
      <c r="F8" s="109"/>
      <c r="G8" s="109"/>
    </row>
    <row r="9">
      <c r="A9" s="109"/>
      <c r="B9" s="113">
        <v>45278.0</v>
      </c>
      <c r="C9" s="114">
        <f>'Daily Return'!K9</f>
        <v>-0.004948762383</v>
      </c>
      <c r="D9" s="115">
        <v>0.08</v>
      </c>
      <c r="E9" s="115">
        <f t="shared" si="1"/>
        <v>-1.32708812</v>
      </c>
      <c r="F9" s="109"/>
      <c r="G9" s="109"/>
    </row>
    <row r="10">
      <c r="A10" s="109"/>
      <c r="B10" s="113">
        <v>45279.0</v>
      </c>
      <c r="C10" s="114">
        <f>'Daily Return'!K10</f>
        <v>-0.00192845131</v>
      </c>
      <c r="D10" s="115">
        <v>0.08</v>
      </c>
      <c r="E10" s="115">
        <f t="shared" si="1"/>
        <v>-0.5659697301</v>
      </c>
      <c r="F10" s="109"/>
      <c r="G10" s="109"/>
    </row>
    <row r="11">
      <c r="A11" s="109"/>
      <c r="B11" s="113">
        <v>45280.0</v>
      </c>
      <c r="C11" s="117">
        <f>'Daily Return'!K11</f>
        <v>0.001128010263</v>
      </c>
      <c r="D11" s="115">
        <v>0.08</v>
      </c>
      <c r="E11" s="115">
        <f t="shared" si="1"/>
        <v>0.2042585862</v>
      </c>
      <c r="F11" s="109"/>
      <c r="G11" s="118"/>
    </row>
    <row r="12">
      <c r="A12" s="109"/>
      <c r="B12" s="113">
        <v>45281.0</v>
      </c>
      <c r="C12" s="114">
        <f>'Daily Return'!K12</f>
        <v>-0.007682315643</v>
      </c>
      <c r="D12" s="115">
        <v>0.08</v>
      </c>
      <c r="E12" s="115">
        <f t="shared" si="1"/>
        <v>-2.015943542</v>
      </c>
      <c r="F12" s="109"/>
      <c r="G12" s="118"/>
    </row>
    <row r="13">
      <c r="A13" s="109"/>
      <c r="B13" s="113">
        <v>45282.0</v>
      </c>
      <c r="C13" s="114">
        <f>'Daily Return'!K13</f>
        <v>-0.01041580429</v>
      </c>
      <c r="D13" s="115">
        <v>0.08</v>
      </c>
      <c r="E13" s="115">
        <f t="shared" si="1"/>
        <v>-2.704782682</v>
      </c>
      <c r="F13" s="109"/>
      <c r="G13" s="109"/>
    </row>
    <row r="14">
      <c r="A14" s="109"/>
      <c r="B14" s="113">
        <v>45285.0</v>
      </c>
      <c r="C14" s="117">
        <f>'Daily Return'!K14</f>
        <v>0.004085990973</v>
      </c>
      <c r="D14" s="115">
        <v>0.08</v>
      </c>
      <c r="E14" s="115">
        <f t="shared" si="1"/>
        <v>0.9496697252</v>
      </c>
      <c r="F14" s="109"/>
      <c r="G14" s="109"/>
    </row>
    <row r="15">
      <c r="A15" s="109"/>
      <c r="B15" s="113">
        <v>45286.0</v>
      </c>
      <c r="C15" s="117">
        <f>'Daily Return'!K15</f>
        <v>0.01777127137</v>
      </c>
      <c r="D15" s="115">
        <v>0.08</v>
      </c>
      <c r="E15" s="115">
        <f t="shared" si="1"/>
        <v>4.398360386</v>
      </c>
      <c r="F15" s="109"/>
      <c r="G15" s="109"/>
    </row>
    <row r="16">
      <c r="A16" s="109"/>
      <c r="B16" s="142"/>
      <c r="C16" s="143"/>
      <c r="D16" s="142"/>
      <c r="E16" s="142"/>
      <c r="F16" s="109"/>
      <c r="G16" s="109"/>
    </row>
    <row r="17">
      <c r="A17" s="109"/>
      <c r="B17" s="127" t="s">
        <v>104</v>
      </c>
      <c r="G17" s="109"/>
    </row>
    <row r="18">
      <c r="A18" s="109"/>
      <c r="B18" s="127" t="s">
        <v>105</v>
      </c>
      <c r="G18" s="109"/>
    </row>
    <row r="19">
      <c r="A19" s="109"/>
      <c r="B19" s="109"/>
      <c r="C19" s="109"/>
      <c r="D19" s="109"/>
      <c r="E19" s="109"/>
      <c r="F19" s="109"/>
      <c r="G19" s="109"/>
    </row>
    <row r="20">
      <c r="A20" s="109"/>
      <c r="B20" s="128" t="s">
        <v>106</v>
      </c>
      <c r="D20" s="129"/>
      <c r="E20" s="147">
        <f>E21-E22</f>
        <v>-0.3289907383</v>
      </c>
      <c r="F20" s="131" t="str">
        <f>IF(E20&lt;0,"Bad",IF(E20&gt;0,"The higher the better"))</f>
        <v>Bad</v>
      </c>
      <c r="G20" s="109"/>
    </row>
    <row r="21">
      <c r="A21" s="109"/>
      <c r="B21" s="132" t="s">
        <v>84</v>
      </c>
      <c r="E21" s="115">
        <f>AVERAGE(C4:C15)*252</f>
        <v>-0.248979513</v>
      </c>
      <c r="F21" s="109"/>
      <c r="G21" s="109"/>
    </row>
    <row r="22">
      <c r="A22" s="109"/>
      <c r="B22" s="132" t="s">
        <v>107</v>
      </c>
      <c r="E22" s="115">
        <f>D4+E23*(E24-D4)</f>
        <v>0.08001122536</v>
      </c>
      <c r="F22" s="109"/>
      <c r="G22" s="109"/>
    </row>
    <row r="23">
      <c r="A23" s="109"/>
      <c r="B23" s="132" t="s">
        <v>92</v>
      </c>
      <c r="E23" s="148">
        <f>PortfoliosBeta!L41</f>
        <v>-0.0005970935881</v>
      </c>
      <c r="F23" s="109"/>
      <c r="G23" s="109"/>
    </row>
    <row r="24">
      <c r="B24" s="149" t="s">
        <v>108</v>
      </c>
      <c r="E24" s="115">
        <v>0.0612</v>
      </c>
    </row>
    <row r="26">
      <c r="B26" s="150" t="s">
        <v>109</v>
      </c>
    </row>
  </sheetData>
  <mergeCells count="10">
    <mergeCell ref="B23:D23"/>
    <mergeCell ref="B24:D24"/>
    <mergeCell ref="B26:F26"/>
    <mergeCell ref="B1:C1"/>
    <mergeCell ref="A2:G2"/>
    <mergeCell ref="B17:F17"/>
    <mergeCell ref="B18:F18"/>
    <mergeCell ref="B20:C20"/>
    <mergeCell ref="B21:D21"/>
    <mergeCell ref="B22:D22"/>
  </mergeCells>
  <hyperlinks>
    <hyperlink r:id="rId1" ref="B2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25"/>
    <col customWidth="1" min="2" max="2" width="12.25"/>
    <col customWidth="1" min="3" max="3" width="15.0"/>
    <col customWidth="1" min="5" max="5" width="15.25"/>
    <col customWidth="1" min="6" max="6" width="10.25"/>
    <col customWidth="1" min="7" max="7" width="6.25"/>
    <col customWidth="1" min="8" max="8" width="9.25"/>
    <col customWidth="1" min="9" max="9" width="20.5"/>
    <col customWidth="1" min="10" max="10" width="22.0"/>
  </cols>
  <sheetData>
    <row r="1">
      <c r="A1" s="151"/>
      <c r="B1" s="29" t="s">
        <v>110</v>
      </c>
      <c r="D1" s="152" t="s">
        <v>111</v>
      </c>
      <c r="E1" s="30"/>
      <c r="F1" s="30"/>
      <c r="G1" s="30"/>
      <c r="H1" s="30"/>
      <c r="I1" s="30"/>
      <c r="J1" s="30"/>
    </row>
    <row r="3">
      <c r="A3" s="37" t="s">
        <v>7</v>
      </c>
      <c r="B3" s="38" t="s">
        <v>35</v>
      </c>
      <c r="C3" s="38" t="s">
        <v>36</v>
      </c>
      <c r="D3" s="38" t="s">
        <v>37</v>
      </c>
      <c r="E3" s="38" t="s">
        <v>38</v>
      </c>
      <c r="F3" s="38" t="s">
        <v>39</v>
      </c>
      <c r="G3" s="38" t="s">
        <v>40</v>
      </c>
      <c r="H3" s="38" t="s">
        <v>41</v>
      </c>
      <c r="I3" s="38" t="s">
        <v>42</v>
      </c>
      <c r="J3" s="38" t="s">
        <v>43</v>
      </c>
    </row>
    <row r="4">
      <c r="A4" s="42">
        <v>45271.0</v>
      </c>
      <c r="B4" s="4">
        <v>116.4</v>
      </c>
      <c r="C4" s="4">
        <v>116.4</v>
      </c>
      <c r="D4" s="4">
        <v>0.0</v>
      </c>
      <c r="E4" s="4">
        <v>0.0</v>
      </c>
      <c r="F4" s="4">
        <v>83.6</v>
      </c>
      <c r="G4" s="43">
        <v>1.6402</v>
      </c>
      <c r="H4" s="43">
        <v>1.6402</v>
      </c>
      <c r="I4" s="44">
        <v>200.0</v>
      </c>
      <c r="J4" s="44">
        <v>198.3598</v>
      </c>
    </row>
    <row r="5">
      <c r="A5" s="42">
        <v>45272.0</v>
      </c>
      <c r="B5" s="4">
        <v>166.88000000000002</v>
      </c>
      <c r="C5" s="4">
        <v>49.18000000000001</v>
      </c>
      <c r="D5" s="4">
        <v>0.0</v>
      </c>
      <c r="E5" s="4">
        <v>117.70000000000002</v>
      </c>
      <c r="F5" s="4">
        <v>34.41999999999999</v>
      </c>
      <c r="G5" s="43">
        <v>1.2704900000000001</v>
      </c>
      <c r="H5" s="43">
        <v>2.91069</v>
      </c>
      <c r="I5" s="44">
        <v>201.3</v>
      </c>
      <c r="J5" s="44">
        <v>198.38931000000002</v>
      </c>
    </row>
    <row r="6">
      <c r="A6" s="42">
        <v>45273.0</v>
      </c>
      <c r="B6" s="4">
        <v>166.81</v>
      </c>
      <c r="C6" s="4">
        <v>0.0</v>
      </c>
      <c r="D6" s="4">
        <v>0.0</v>
      </c>
      <c r="E6" s="4">
        <v>166.81</v>
      </c>
      <c r="F6" s="4">
        <v>34.41999999999999</v>
      </c>
      <c r="G6" s="43">
        <v>0.0</v>
      </c>
      <c r="H6" s="43">
        <v>2.91069</v>
      </c>
      <c r="I6" s="44">
        <v>201.23</v>
      </c>
      <c r="J6" s="44">
        <v>198.31931</v>
      </c>
    </row>
    <row r="7">
      <c r="A7" s="42">
        <v>45274.0</v>
      </c>
      <c r="B7" s="4">
        <v>166.4</v>
      </c>
      <c r="C7" s="4">
        <v>0.0</v>
      </c>
      <c r="D7" s="4">
        <v>0.0</v>
      </c>
      <c r="E7" s="4">
        <v>166.4</v>
      </c>
      <c r="F7" s="4">
        <v>34.41999999999999</v>
      </c>
      <c r="G7" s="43">
        <v>0.0</v>
      </c>
      <c r="H7" s="43">
        <v>2.91069</v>
      </c>
      <c r="I7" s="44">
        <v>200.82</v>
      </c>
      <c r="J7" s="44">
        <v>197.90931</v>
      </c>
    </row>
    <row r="8">
      <c r="A8" s="42">
        <v>45275.0</v>
      </c>
      <c r="B8" s="4">
        <v>166.52</v>
      </c>
      <c r="C8" s="4">
        <v>0.0</v>
      </c>
      <c r="D8" s="4">
        <v>0.0</v>
      </c>
      <c r="E8" s="4">
        <v>166.52</v>
      </c>
      <c r="F8" s="4">
        <v>34.41999999999999</v>
      </c>
      <c r="G8" s="43">
        <v>0.0</v>
      </c>
      <c r="H8" s="43">
        <v>2.91069</v>
      </c>
      <c r="I8" s="44">
        <v>200.94</v>
      </c>
      <c r="J8" s="44">
        <v>198.02931</v>
      </c>
    </row>
    <row r="9">
      <c r="A9" s="42">
        <v>45278.0</v>
      </c>
      <c r="B9" s="4">
        <v>165.54</v>
      </c>
      <c r="C9" s="4">
        <v>0.0</v>
      </c>
      <c r="D9" s="4">
        <v>0.0</v>
      </c>
      <c r="E9" s="4">
        <v>165.54</v>
      </c>
      <c r="F9" s="4">
        <v>34.41999999999999</v>
      </c>
      <c r="G9" s="43">
        <v>0.0</v>
      </c>
      <c r="H9" s="43">
        <v>2.91069</v>
      </c>
      <c r="I9" s="44">
        <v>199.95999999999998</v>
      </c>
      <c r="J9" s="44">
        <v>197.04931</v>
      </c>
    </row>
    <row r="10">
      <c r="A10" s="42">
        <v>45279.0</v>
      </c>
      <c r="B10" s="4">
        <v>165.16</v>
      </c>
      <c r="C10" s="4">
        <v>0.0</v>
      </c>
      <c r="D10" s="4">
        <v>0.0</v>
      </c>
      <c r="E10" s="4">
        <v>165.16</v>
      </c>
      <c r="F10" s="4">
        <v>34.41999999999999</v>
      </c>
      <c r="G10" s="43">
        <v>0.0</v>
      </c>
      <c r="H10" s="43">
        <v>2.91069</v>
      </c>
      <c r="I10" s="44">
        <v>199.57999999999998</v>
      </c>
      <c r="J10" s="44">
        <v>196.66931</v>
      </c>
    </row>
    <row r="11">
      <c r="A11" s="42">
        <v>45280.0</v>
      </c>
      <c r="B11" s="4">
        <v>123.63</v>
      </c>
      <c r="C11" s="4">
        <v>25.47</v>
      </c>
      <c r="D11" s="4">
        <v>68.74</v>
      </c>
      <c r="E11" s="4">
        <v>98.16</v>
      </c>
      <c r="F11" s="4">
        <v>77.68999999999998</v>
      </c>
      <c r="G11" s="43">
        <v>1.518155</v>
      </c>
      <c r="H11" s="43">
        <v>4.428845</v>
      </c>
      <c r="I11" s="44">
        <v>201.32</v>
      </c>
      <c r="J11" s="44">
        <v>196.891155</v>
      </c>
    </row>
    <row r="12">
      <c r="A12" s="42">
        <v>45281.0</v>
      </c>
      <c r="B12" s="4">
        <v>73.83</v>
      </c>
      <c r="C12" s="4">
        <v>0.0</v>
      </c>
      <c r="D12" s="4">
        <v>49.56</v>
      </c>
      <c r="E12" s="4">
        <v>73.83</v>
      </c>
      <c r="F12" s="4">
        <v>127.24999999999999</v>
      </c>
      <c r="G12" s="43">
        <v>1.27258</v>
      </c>
      <c r="H12" s="43">
        <v>5.701425</v>
      </c>
      <c r="I12" s="44">
        <v>201.07999999999998</v>
      </c>
      <c r="J12" s="44">
        <v>195.37857499999998</v>
      </c>
    </row>
    <row r="13">
      <c r="A13" s="42">
        <v>45282.0</v>
      </c>
      <c r="B13" s="4">
        <v>190.3</v>
      </c>
      <c r="C13" s="4">
        <v>190.3</v>
      </c>
      <c r="D13" s="4">
        <v>74.25</v>
      </c>
      <c r="E13" s="4">
        <v>0.0</v>
      </c>
      <c r="F13" s="4">
        <v>11.199999999999974</v>
      </c>
      <c r="G13" s="43">
        <v>2.455025</v>
      </c>
      <c r="H13" s="43">
        <v>8.15645</v>
      </c>
      <c r="I13" s="44">
        <v>201.5</v>
      </c>
      <c r="J13" s="44">
        <v>193.34355</v>
      </c>
    </row>
    <row r="14">
      <c r="A14" s="42">
        <v>45285.0</v>
      </c>
      <c r="B14" s="4">
        <v>191.09</v>
      </c>
      <c r="C14" s="4">
        <v>0.0</v>
      </c>
      <c r="D14" s="4">
        <v>0.0</v>
      </c>
      <c r="E14" s="4">
        <v>191.09</v>
      </c>
      <c r="F14" s="4">
        <v>11.199999999999974</v>
      </c>
      <c r="G14" s="43">
        <v>0.0</v>
      </c>
      <c r="H14" s="43">
        <v>8.15645</v>
      </c>
      <c r="I14" s="44">
        <v>202.28999999999996</v>
      </c>
      <c r="J14" s="44">
        <v>194.13354999999996</v>
      </c>
    </row>
    <row r="15">
      <c r="A15" s="42">
        <v>45286.0</v>
      </c>
      <c r="B15" s="4">
        <v>194.54</v>
      </c>
      <c r="C15" s="4">
        <v>0.0</v>
      </c>
      <c r="D15" s="4">
        <v>0.0</v>
      </c>
      <c r="E15" s="4">
        <v>194.54</v>
      </c>
      <c r="F15" s="4">
        <v>11.199999999999974</v>
      </c>
      <c r="G15" s="43">
        <v>0.0</v>
      </c>
      <c r="H15" s="43">
        <v>8.15645</v>
      </c>
      <c r="I15" s="44">
        <v>205.73999999999995</v>
      </c>
      <c r="J15" s="44">
        <v>197.58354999999995</v>
      </c>
    </row>
    <row r="17">
      <c r="A17" s="153" t="s">
        <v>112</v>
      </c>
      <c r="B17" s="154">
        <f>((J15-J4)/J4)</f>
        <v>-0.003913343329</v>
      </c>
      <c r="D17" s="155"/>
    </row>
    <row r="18" ht="18.75" customHeight="1">
      <c r="A18" s="156" t="s">
        <v>113</v>
      </c>
    </row>
    <row r="24">
      <c r="A24" s="157" t="s">
        <v>114</v>
      </c>
      <c r="B24" s="32"/>
      <c r="C24" s="32"/>
      <c r="D24" s="32"/>
      <c r="E24" s="32"/>
      <c r="F24" s="32"/>
      <c r="G24" s="32"/>
      <c r="H24" s="32"/>
      <c r="I24" s="32"/>
      <c r="J24" s="32"/>
    </row>
    <row r="26">
      <c r="B26" s="158" t="s">
        <v>7</v>
      </c>
      <c r="C26" s="159" t="s">
        <v>115</v>
      </c>
      <c r="D26" s="159" t="s">
        <v>71</v>
      </c>
      <c r="E26" s="160" t="s">
        <v>116</v>
      </c>
    </row>
    <row r="27">
      <c r="B27" s="161">
        <v>45271.0</v>
      </c>
      <c r="C27" s="114">
        <v>-0.008200999999999965</v>
      </c>
      <c r="D27" s="115">
        <v>0.08</v>
      </c>
      <c r="E27" s="162">
        <v>-2.146651999999991</v>
      </c>
    </row>
    <row r="28">
      <c r="B28" s="161">
        <v>45272.0</v>
      </c>
      <c r="C28" s="117">
        <v>1.487700632891147E-4</v>
      </c>
      <c r="D28" s="115">
        <v>0.08</v>
      </c>
      <c r="E28" s="162">
        <v>-0.0425099440511431</v>
      </c>
    </row>
    <row r="29">
      <c r="B29" s="161">
        <v>45273.0</v>
      </c>
      <c r="C29" s="114">
        <v>-3.528415921201681E-4</v>
      </c>
      <c r="D29" s="115">
        <v>0.08</v>
      </c>
      <c r="E29" s="162">
        <v>-0.16891608121428237</v>
      </c>
    </row>
    <row r="30">
      <c r="B30" s="161">
        <v>45274.0</v>
      </c>
      <c r="C30" s="114">
        <v>-0.002067373066193083</v>
      </c>
      <c r="D30" s="115">
        <v>0.08</v>
      </c>
      <c r="E30" s="162">
        <v>-0.6009780126806569</v>
      </c>
    </row>
    <row r="31">
      <c r="B31" s="161">
        <v>45275.0</v>
      </c>
      <c r="C31" s="117">
        <v>6.063383273884616E-4</v>
      </c>
      <c r="D31" s="115">
        <v>0.08</v>
      </c>
      <c r="E31" s="162">
        <v>0.07279725850189232</v>
      </c>
    </row>
    <row r="32">
      <c r="B32" s="161">
        <v>45278.0</v>
      </c>
      <c r="C32" s="114">
        <v>-0.004948762382699905</v>
      </c>
      <c r="D32" s="115">
        <v>0.08</v>
      </c>
      <c r="E32" s="162">
        <v>-1.3270881204403762</v>
      </c>
    </row>
    <row r="33">
      <c r="B33" s="161">
        <v>45279.0</v>
      </c>
      <c r="C33" s="114">
        <v>-0.0019284513099791897</v>
      </c>
      <c r="D33" s="115">
        <v>0.08</v>
      </c>
      <c r="E33" s="162">
        <v>-0.5659697301147558</v>
      </c>
    </row>
    <row r="34">
      <c r="B34" s="161">
        <v>45280.0</v>
      </c>
      <c r="C34" s="117">
        <v>0.001128010262506142</v>
      </c>
      <c r="D34" s="115">
        <v>0.08</v>
      </c>
      <c r="E34" s="162">
        <v>0.2042585861515478</v>
      </c>
    </row>
    <row r="35">
      <c r="B35" s="161">
        <v>45281.0</v>
      </c>
      <c r="C35" s="114">
        <v>-0.007682315642873922</v>
      </c>
      <c r="D35" s="115">
        <v>0.08</v>
      </c>
      <c r="E35" s="162">
        <v>-2.015943542004228</v>
      </c>
    </row>
    <row r="36">
      <c r="B36" s="161">
        <v>45282.0</v>
      </c>
      <c r="C36" s="114">
        <v>-0.010415804291744837</v>
      </c>
      <c r="D36" s="115">
        <v>0.08</v>
      </c>
      <c r="E36" s="162">
        <v>-2.704782681519699</v>
      </c>
    </row>
    <row r="37">
      <c r="B37" s="161">
        <v>45285.0</v>
      </c>
      <c r="C37" s="117">
        <v>0.004085990973063046</v>
      </c>
      <c r="D37" s="115">
        <v>0.08</v>
      </c>
      <c r="E37" s="162">
        <v>0.9496697252118876</v>
      </c>
    </row>
    <row r="38">
      <c r="B38" s="163">
        <v>45286.0</v>
      </c>
      <c r="C38" s="164">
        <v>0.01777127137478292</v>
      </c>
      <c r="D38" s="165">
        <v>0.08</v>
      </c>
      <c r="E38" s="166">
        <v>4.3983603864452965</v>
      </c>
    </row>
    <row r="40">
      <c r="A40" s="157" t="s">
        <v>117</v>
      </c>
      <c r="B40" s="154">
        <f>STDEV(E27:E38)</f>
        <v>1.845306796</v>
      </c>
    </row>
    <row r="47">
      <c r="A47" s="157" t="s">
        <v>118</v>
      </c>
      <c r="B47" s="32"/>
      <c r="C47" s="32"/>
      <c r="D47" s="32"/>
      <c r="E47" s="32"/>
      <c r="F47" s="32"/>
      <c r="G47" s="32"/>
      <c r="H47" s="32"/>
      <c r="I47" s="32"/>
      <c r="J47" s="32"/>
    </row>
    <row r="48">
      <c r="A48" s="167" t="s">
        <v>82</v>
      </c>
    </row>
    <row r="49">
      <c r="A49" s="168" t="s">
        <v>83</v>
      </c>
      <c r="B49" s="169"/>
      <c r="C49" s="170">
        <v>-0.178279033938882</v>
      </c>
      <c r="D49" s="171"/>
    </row>
    <row r="50">
      <c r="A50" s="172" t="s">
        <v>84</v>
      </c>
      <c r="C50" s="173">
        <v>-0.24897951297620907</v>
      </c>
      <c r="D50" s="109"/>
    </row>
    <row r="51">
      <c r="A51" s="172" t="s">
        <v>85</v>
      </c>
      <c r="C51" s="173">
        <v>0.08</v>
      </c>
      <c r="D51" s="109"/>
    </row>
    <row r="52">
      <c r="A52" s="174" t="s">
        <v>86</v>
      </c>
      <c r="B52" s="175"/>
      <c r="C52" s="176">
        <v>1.845306796361655</v>
      </c>
      <c r="D52" s="109"/>
    </row>
    <row r="59">
      <c r="A59" s="157" t="s">
        <v>119</v>
      </c>
      <c r="B59" s="32"/>
      <c r="C59" s="32"/>
      <c r="D59" s="32"/>
      <c r="E59" s="32"/>
      <c r="F59" s="32"/>
      <c r="G59" s="32"/>
      <c r="H59" s="32"/>
      <c r="I59" s="32"/>
      <c r="J59" s="32"/>
    </row>
    <row r="60">
      <c r="A60" s="107" t="s">
        <v>120</v>
      </c>
    </row>
    <row r="61">
      <c r="A61" s="90" t="s">
        <v>56</v>
      </c>
      <c r="B61" s="91"/>
      <c r="C61" s="177">
        <v>-5.970935881064362E-4</v>
      </c>
    </row>
    <row r="68" ht="16.5" customHeight="1">
      <c r="A68" s="157" t="s">
        <v>121</v>
      </c>
      <c r="B68" s="32"/>
      <c r="C68" s="32"/>
      <c r="D68" s="32"/>
      <c r="E68" s="32"/>
      <c r="F68" s="32"/>
      <c r="G68" s="32"/>
      <c r="H68" s="32"/>
      <c r="I68" s="32"/>
      <c r="J68" s="32"/>
    </row>
    <row r="70">
      <c r="A70" s="178" t="s">
        <v>122</v>
      </c>
    </row>
    <row r="71">
      <c r="A71" s="37" t="s">
        <v>7</v>
      </c>
      <c r="B71" s="38" t="s">
        <v>35</v>
      </c>
      <c r="C71" s="38" t="s">
        <v>36</v>
      </c>
      <c r="D71" s="38" t="s">
        <v>37</v>
      </c>
      <c r="E71" s="38" t="s">
        <v>38</v>
      </c>
      <c r="F71" s="38" t="s">
        <v>39</v>
      </c>
      <c r="G71" s="38" t="s">
        <v>40</v>
      </c>
      <c r="H71" s="38" t="s">
        <v>41</v>
      </c>
      <c r="I71" s="38" t="s">
        <v>42</v>
      </c>
      <c r="J71" s="38" t="s">
        <v>43</v>
      </c>
    </row>
    <row r="72">
      <c r="A72" s="42">
        <v>45271.0</v>
      </c>
      <c r="B72" s="4">
        <v>116.4</v>
      </c>
      <c r="C72" s="4">
        <v>116.4</v>
      </c>
      <c r="D72" s="4">
        <v>0.0</v>
      </c>
      <c r="E72" s="4">
        <v>0.0</v>
      </c>
      <c r="F72" s="4">
        <v>83.6</v>
      </c>
      <c r="G72" s="43">
        <v>1.6402</v>
      </c>
      <c r="H72" s="43">
        <v>1.6402</v>
      </c>
      <c r="I72" s="44">
        <v>200.0</v>
      </c>
      <c r="J72" s="44">
        <v>198.3598</v>
      </c>
    </row>
    <row r="73">
      <c r="A73" s="42">
        <v>45272.0</v>
      </c>
      <c r="B73" s="4">
        <v>166.88000000000002</v>
      </c>
      <c r="C73" s="4">
        <v>49.18000000000001</v>
      </c>
      <c r="D73" s="4">
        <v>0.0</v>
      </c>
      <c r="E73" s="4">
        <v>117.70000000000002</v>
      </c>
      <c r="F73" s="4">
        <v>34.41999999999999</v>
      </c>
      <c r="G73" s="43">
        <v>1.2704900000000001</v>
      </c>
      <c r="H73" s="43">
        <v>2.91069</v>
      </c>
      <c r="I73" s="44">
        <v>201.3</v>
      </c>
      <c r="J73" s="44">
        <v>198.38931000000002</v>
      </c>
    </row>
    <row r="74">
      <c r="A74" s="42">
        <v>45273.0</v>
      </c>
      <c r="B74" s="4">
        <v>166.81</v>
      </c>
      <c r="C74" s="4">
        <v>0.0</v>
      </c>
      <c r="D74" s="4">
        <v>0.0</v>
      </c>
      <c r="E74" s="4">
        <v>166.81</v>
      </c>
      <c r="F74" s="4">
        <v>34.41999999999999</v>
      </c>
      <c r="G74" s="43">
        <v>0.0</v>
      </c>
      <c r="H74" s="43">
        <v>2.91069</v>
      </c>
      <c r="I74" s="44">
        <v>201.23</v>
      </c>
      <c r="J74" s="44">
        <v>198.31931</v>
      </c>
    </row>
    <row r="75">
      <c r="A75" s="42">
        <v>45274.0</v>
      </c>
      <c r="B75" s="4">
        <v>166.4</v>
      </c>
      <c r="C75" s="4">
        <v>0.0</v>
      </c>
      <c r="D75" s="4">
        <v>0.0</v>
      </c>
      <c r="E75" s="4">
        <v>166.4</v>
      </c>
      <c r="F75" s="4">
        <v>34.41999999999999</v>
      </c>
      <c r="G75" s="43">
        <v>0.0</v>
      </c>
      <c r="H75" s="43">
        <v>2.91069</v>
      </c>
      <c r="I75" s="44">
        <v>200.82</v>
      </c>
      <c r="J75" s="44">
        <v>197.90931</v>
      </c>
    </row>
    <row r="76">
      <c r="A76" s="42">
        <v>45275.0</v>
      </c>
      <c r="B76" s="4">
        <v>166.52</v>
      </c>
      <c r="C76" s="4">
        <v>0.0</v>
      </c>
      <c r="D76" s="4">
        <v>0.0</v>
      </c>
      <c r="E76" s="4">
        <v>166.52</v>
      </c>
      <c r="F76" s="4">
        <v>34.41999999999999</v>
      </c>
      <c r="G76" s="43">
        <v>0.0</v>
      </c>
      <c r="H76" s="43">
        <v>2.91069</v>
      </c>
      <c r="I76" s="44">
        <v>200.94</v>
      </c>
      <c r="J76" s="44">
        <v>198.02931</v>
      </c>
    </row>
    <row r="77">
      <c r="A77" s="42">
        <v>45278.0</v>
      </c>
      <c r="B77" s="4">
        <v>165.54</v>
      </c>
      <c r="C77" s="4">
        <v>0.0</v>
      </c>
      <c r="D77" s="4">
        <v>0.0</v>
      </c>
      <c r="E77" s="4">
        <v>165.54</v>
      </c>
      <c r="F77" s="4">
        <v>34.41999999999999</v>
      </c>
      <c r="G77" s="43">
        <v>0.0</v>
      </c>
      <c r="H77" s="43">
        <v>2.91069</v>
      </c>
      <c r="I77" s="44">
        <v>199.95999999999998</v>
      </c>
      <c r="J77" s="44">
        <v>197.04931</v>
      </c>
    </row>
    <row r="78">
      <c r="A78" s="42">
        <v>45279.0</v>
      </c>
      <c r="B78" s="4">
        <v>165.16</v>
      </c>
      <c r="C78" s="4">
        <v>0.0</v>
      </c>
      <c r="D78" s="4">
        <v>0.0</v>
      </c>
      <c r="E78" s="4">
        <v>165.16</v>
      </c>
      <c r="F78" s="4">
        <v>34.41999999999999</v>
      </c>
      <c r="G78" s="43">
        <v>0.0</v>
      </c>
      <c r="H78" s="43">
        <v>2.91069</v>
      </c>
      <c r="I78" s="44">
        <v>199.57999999999998</v>
      </c>
      <c r="J78" s="44">
        <v>196.66931</v>
      </c>
    </row>
    <row r="79">
      <c r="A79" s="42">
        <v>45280.0</v>
      </c>
      <c r="B79" s="4">
        <v>123.63</v>
      </c>
      <c r="C79" s="4">
        <v>25.47</v>
      </c>
      <c r="D79" s="4">
        <v>68.74</v>
      </c>
      <c r="E79" s="4">
        <v>98.16</v>
      </c>
      <c r="F79" s="4">
        <v>77.68999999999998</v>
      </c>
      <c r="G79" s="43">
        <v>1.518155</v>
      </c>
      <c r="H79" s="43">
        <v>4.428845</v>
      </c>
      <c r="I79" s="44">
        <v>201.32</v>
      </c>
      <c r="J79" s="44">
        <v>196.891155</v>
      </c>
    </row>
    <row r="80">
      <c r="A80" s="42">
        <v>45281.0</v>
      </c>
      <c r="B80" s="4">
        <v>73.83</v>
      </c>
      <c r="C80" s="4">
        <v>0.0</v>
      </c>
      <c r="D80" s="4">
        <v>49.56</v>
      </c>
      <c r="E80" s="4">
        <v>73.83</v>
      </c>
      <c r="F80" s="4">
        <v>127.24999999999999</v>
      </c>
      <c r="G80" s="43">
        <v>1.27258</v>
      </c>
      <c r="H80" s="43">
        <v>5.701425</v>
      </c>
      <c r="I80" s="44">
        <v>201.07999999999998</v>
      </c>
      <c r="J80" s="44">
        <v>195.37857499999998</v>
      </c>
    </row>
    <row r="81">
      <c r="A81" s="42">
        <v>45282.0</v>
      </c>
      <c r="B81" s="4">
        <v>190.3</v>
      </c>
      <c r="C81" s="4">
        <v>190.3</v>
      </c>
      <c r="D81" s="4">
        <v>74.25</v>
      </c>
      <c r="E81" s="4">
        <v>0.0</v>
      </c>
      <c r="F81" s="4">
        <v>11.199999999999974</v>
      </c>
      <c r="G81" s="43">
        <v>2.455025</v>
      </c>
      <c r="H81" s="43">
        <v>8.15645</v>
      </c>
      <c r="I81" s="44">
        <v>201.5</v>
      </c>
      <c r="J81" s="44">
        <v>193.34355</v>
      </c>
    </row>
    <row r="82">
      <c r="A82" s="42">
        <v>45285.0</v>
      </c>
      <c r="B82" s="4">
        <v>191.09</v>
      </c>
      <c r="C82" s="4">
        <v>0.0</v>
      </c>
      <c r="D82" s="4">
        <v>0.0</v>
      </c>
      <c r="E82" s="4">
        <v>191.09</v>
      </c>
      <c r="F82" s="4">
        <v>11.199999999999974</v>
      </c>
      <c r="G82" s="43">
        <v>0.0</v>
      </c>
      <c r="H82" s="43">
        <v>8.15645</v>
      </c>
      <c r="I82" s="44">
        <v>202.28999999999996</v>
      </c>
      <c r="J82" s="44">
        <v>194.13354999999996</v>
      </c>
    </row>
    <row r="83">
      <c r="A83" s="42">
        <v>45286.0</v>
      </c>
      <c r="B83" s="4">
        <v>194.54</v>
      </c>
      <c r="C83" s="4">
        <v>0.0</v>
      </c>
      <c r="D83" s="4">
        <v>0.0</v>
      </c>
      <c r="E83" s="4">
        <v>194.54</v>
      </c>
      <c r="F83" s="4">
        <v>11.199999999999974</v>
      </c>
      <c r="G83" s="43">
        <v>0.0</v>
      </c>
      <c r="H83" s="43">
        <v>8.15645</v>
      </c>
      <c r="I83" s="44">
        <v>205.73999999999995</v>
      </c>
      <c r="J83" s="44">
        <v>197.58354999999995</v>
      </c>
    </row>
    <row r="85">
      <c r="A85" s="179" t="s">
        <v>123</v>
      </c>
      <c r="B85" s="154">
        <f>(SUM(C72:C83)+SUM(D72:D83))/ AVERAGE(J72:J83)</f>
        <v>2.915595517</v>
      </c>
    </row>
  </sheetData>
  <mergeCells count="6">
    <mergeCell ref="B1:C1"/>
    <mergeCell ref="A49:B49"/>
    <mergeCell ref="A50:B50"/>
    <mergeCell ref="A51:B51"/>
    <mergeCell ref="A52:B52"/>
    <mergeCell ref="A61:B61"/>
  </mergeCells>
  <drawing r:id="rId1"/>
</worksheet>
</file>