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ihen\Desktop\model1\"/>
    </mc:Choice>
  </mc:AlternateContent>
  <bookViews>
    <workbookView xWindow="0" yWindow="0" windowWidth="20490" windowHeight="7845" activeTab="3"/>
  </bookViews>
  <sheets>
    <sheet name="table" sheetId="1" r:id="rId1"/>
    <sheet name="pivot table" sheetId="6" r:id="rId2"/>
    <sheet name="dashboard" sheetId="2" r:id="rId3"/>
    <sheet name="budget" sheetId="4" r:id="rId4"/>
    <sheet name="Kutools_Chart" sheetId="3" state="hidden" r:id="rId5"/>
  </sheets>
  <definedNames>
    <definedName name="budget">budget!$B$3</definedName>
    <definedName name="tab">table!$A$1:$K$10</definedName>
  </definedNames>
  <calcPr calcId="162913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C22" i="4"/>
  <c r="K3" i="1" l="1"/>
  <c r="K4" i="1"/>
  <c r="K5" i="1"/>
  <c r="K6" i="1"/>
  <c r="K7" i="1"/>
  <c r="K8" i="1"/>
  <c r="K9" i="1"/>
  <c r="K2" i="1"/>
  <c r="C18" i="4"/>
  <c r="B18" i="4"/>
  <c r="C17" i="4"/>
  <c r="C16" i="4"/>
  <c r="B8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B7" i="4"/>
  <c r="J8" i="1" l="1"/>
  <c r="J9" i="1"/>
  <c r="J10" i="1"/>
  <c r="J3" i="1"/>
  <c r="J4" i="1"/>
  <c r="J5" i="1"/>
  <c r="J6" i="1"/>
  <c r="J7" i="1"/>
  <c r="J2" i="1"/>
  <c r="E10" i="3" l="1"/>
  <c r="E8" i="3" s="1"/>
  <c r="C10" i="3"/>
  <c r="C8" i="3" s="1"/>
  <c r="B10" i="3"/>
  <c r="B6" i="3" s="1"/>
  <c r="A10" i="3"/>
  <c r="A8" i="3" s="1"/>
  <c r="C11" i="1"/>
  <c r="D4" i="1" l="1"/>
  <c r="D7" i="1"/>
  <c r="A3" i="3"/>
  <c r="C2" i="3"/>
  <c r="A6" i="3"/>
  <c r="A2" i="3"/>
  <c r="C7" i="3"/>
  <c r="E6" i="3"/>
  <c r="E7" i="3"/>
  <c r="A7" i="3"/>
  <c r="C3" i="3"/>
  <c r="E2" i="3"/>
  <c r="C6" i="3"/>
  <c r="E3" i="3"/>
  <c r="D6" i="1"/>
  <c r="D2" i="1"/>
  <c r="B5" i="3"/>
  <c r="B9" i="3"/>
  <c r="D10" i="1"/>
  <c r="D8" i="1"/>
  <c r="D3" i="1"/>
  <c r="A1" i="3"/>
  <c r="A5" i="3"/>
  <c r="A9" i="3"/>
  <c r="B3" i="3"/>
  <c r="B7" i="3"/>
  <c r="C1" i="3"/>
  <c r="C5" i="3"/>
  <c r="C9" i="3"/>
  <c r="E1" i="3"/>
  <c r="E5" i="3"/>
  <c r="E9" i="3"/>
  <c r="D9" i="1"/>
  <c r="D5" i="1"/>
  <c r="B4" i="3"/>
  <c r="B8" i="3"/>
  <c r="B1" i="3"/>
  <c r="A4" i="3"/>
  <c r="B2" i="3"/>
  <c r="C4" i="3"/>
  <c r="E4" i="3"/>
  <c r="D11" i="1" l="1"/>
  <c r="D10" i="3"/>
  <c r="D3" i="3" s="1"/>
  <c r="D6" i="3" l="1"/>
  <c r="D2" i="3"/>
  <c r="D9" i="3"/>
  <c r="D7" i="3"/>
  <c r="D1" i="3"/>
  <c r="D4" i="3"/>
  <c r="D5" i="3"/>
  <c r="D8" i="3"/>
</calcChain>
</file>

<file path=xl/sharedStrings.xml><?xml version="1.0" encoding="utf-8"?>
<sst xmlns="http://schemas.openxmlformats.org/spreadsheetml/2006/main" count="85" uniqueCount="45">
  <si>
    <t>tpr</t>
  </si>
  <si>
    <t>Primary Materials Industry</t>
  </si>
  <si>
    <t>MPBS</t>
  </si>
  <si>
    <t>Building &amp; Construction Industry</t>
  </si>
  <si>
    <t>sam</t>
  </si>
  <si>
    <t>Household &amp; Personal Products Industry</t>
  </si>
  <si>
    <t>SOTUMAG</t>
  </si>
  <si>
    <t>Services To Consumers Industry</t>
  </si>
  <si>
    <t>Carthage cement</t>
  </si>
  <si>
    <t>ENNAKL AUTOMOBILE</t>
  </si>
  <si>
    <t>bh bank</t>
  </si>
  <si>
    <t>Financial Industry</t>
  </si>
  <si>
    <t>attijari leasing</t>
  </si>
  <si>
    <t>Count of companies</t>
  </si>
  <si>
    <t>Row Labels</t>
  </si>
  <si>
    <t>Grand Total</t>
  </si>
  <si>
    <t>Sum of nbr of stock</t>
  </si>
  <si>
    <t>correlated</t>
  </si>
  <si>
    <t xml:space="preserve">inversely correlated </t>
  </si>
  <si>
    <t>PORTFOLIO DASHBOARD</t>
  </si>
  <si>
    <t>one tech holding</t>
  </si>
  <si>
    <t>Industrial Goods &amp; Services Industry</t>
  </si>
  <si>
    <t>Companies</t>
  </si>
  <si>
    <t>Sector</t>
  </si>
  <si>
    <t>Nbr Of Stock</t>
  </si>
  <si>
    <t>Weight In The
Portfolio</t>
  </si>
  <si>
    <t>Buying Price</t>
  </si>
  <si>
    <t xml:space="preserve">Variation </t>
  </si>
  <si>
    <t>Correlation With Tunindex</t>
  </si>
  <si>
    <t>Buying Date</t>
  </si>
  <si>
    <t>Selling Price /
 hold</t>
  </si>
  <si>
    <t>Selling Date/
hold</t>
  </si>
  <si>
    <t>initial budget</t>
  </si>
  <si>
    <t>Buying TPR-Carthage Cement</t>
  </si>
  <si>
    <t>Buying MPBS-SAM-SOTUMAG</t>
  </si>
  <si>
    <t>Selling MPBS-CC
Buying OTH</t>
  </si>
  <si>
    <t>Selling TPR-SAM</t>
  </si>
  <si>
    <t>Selling SOTUMAG-OTH
Buying TJL-BH bank-Nakl</t>
  </si>
  <si>
    <t>Sum of weight in 
portfolio</t>
  </si>
  <si>
    <t>Holding Period</t>
  </si>
  <si>
    <t>Outflow</t>
  </si>
  <si>
    <t>Inflow</t>
  </si>
  <si>
    <t xml:space="preserve">Remaining Budget (Before Tax, Fees) </t>
  </si>
  <si>
    <t>Notes</t>
  </si>
  <si>
    <t>Holding BH bank-Nakl-TJL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</si>
</sst>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theme="1"/>
      <name val="Cambria"/>
      <family val="1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6B26B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9" fontId="0" fillId="0" borderId="1" xfId="1" applyFont="1" applyBorder="1"/>
    <xf numFmtId="10" fontId="0" fillId="0" borderId="0" xfId="0" applyNumberFormat="1"/>
    <xf numFmtId="0" fontId="2" fillId="0" borderId="1" xfId="0" applyFont="1" applyBorder="1"/>
    <xf numFmtId="0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4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14" fontId="2" fillId="0" borderId="1" xfId="0" applyNumberFormat="1" applyFont="1" applyBorder="1" applyAlignment="1">
      <alignment horizontal="right"/>
    </xf>
    <xf numFmtId="14" fontId="0" fillId="0" borderId="1" xfId="0" applyNumberFormat="1" applyBorder="1"/>
    <xf numFmtId="14" fontId="6" fillId="4" borderId="0" xfId="0" applyNumberFormat="1" applyFont="1" applyFill="1"/>
    <xf numFmtId="14" fontId="8" fillId="0" borderId="0" xfId="0" applyNumberFormat="1" applyFont="1"/>
    <xf numFmtId="0" fontId="2" fillId="0" borderId="0" xfId="0" applyFont="1" applyAlignment="1">
      <alignment wrapText="1"/>
    </xf>
    <xf numFmtId="14" fontId="8" fillId="2" borderId="0" xfId="0" applyNumberFormat="1" applyFont="1" applyFill="1"/>
    <xf numFmtId="0" fontId="0" fillId="2" borderId="0" xfId="0" applyFill="1"/>
    <xf numFmtId="14" fontId="8" fillId="4" borderId="0" xfId="0" applyNumberFormat="1" applyFont="1" applyFill="1"/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9" fontId="0" fillId="0" borderId="0" xfId="1" applyFont="1" applyBorder="1"/>
    <xf numFmtId="0" fontId="0" fillId="0" borderId="1" xfId="0" applyNumberFormat="1" applyBorder="1" applyAlignment="1">
      <alignment horizontal="right"/>
    </xf>
    <xf numFmtId="14" fontId="7" fillId="2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FFFF"/>
      <color rgb="FFECFEFE"/>
      <color rgb="FFF5F5F5"/>
      <color rgb="FFF7FEDE"/>
      <color rgb="FFF5FFDD"/>
      <color rgb="FFFCFFEB"/>
      <color rgb="FFF0E3FD"/>
      <color rgb="FFDEC2FA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Variation</a:t>
            </a:r>
            <a:r>
              <a:rPr lang="en-US" b="1" baseline="0">
                <a:solidFill>
                  <a:schemeClr val="tx1"/>
                </a:solidFill>
              </a:rPr>
              <a:t> of stock of each company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table!$A$2:$A$10</c:f>
              <c:strCache>
                <c:ptCount val="9"/>
                <c:pt idx="0">
                  <c:v>Carthage cement</c:v>
                </c:pt>
                <c:pt idx="1">
                  <c:v>sam</c:v>
                </c:pt>
                <c:pt idx="2">
                  <c:v>SOTUMAG</c:v>
                </c:pt>
                <c:pt idx="3">
                  <c:v>MPBS</c:v>
                </c:pt>
                <c:pt idx="4">
                  <c:v>tpr</c:v>
                </c:pt>
                <c:pt idx="5">
                  <c:v>one tech holding</c:v>
                </c:pt>
                <c:pt idx="6">
                  <c:v>bh bank</c:v>
                </c:pt>
                <c:pt idx="7">
                  <c:v>ENNAKL AUTOMOBILE</c:v>
                </c:pt>
                <c:pt idx="8">
                  <c:v>attijari leasing</c:v>
                </c:pt>
              </c:strCache>
            </c:strRef>
          </c:cat>
          <c:val>
            <c:numRef>
              <c:f>table!$J$2:$J$10</c:f>
              <c:numCache>
                <c:formatCode>General</c:formatCode>
                <c:ptCount val="9"/>
                <c:pt idx="0">
                  <c:v>-1.6000000000000014</c:v>
                </c:pt>
                <c:pt idx="1">
                  <c:v>1.8000000000000016</c:v>
                </c:pt>
                <c:pt idx="2">
                  <c:v>-0.29999999999999361</c:v>
                </c:pt>
                <c:pt idx="3">
                  <c:v>1.4400000000000013</c:v>
                </c:pt>
                <c:pt idx="4">
                  <c:v>-1.9999999999999574E-2</c:v>
                </c:pt>
                <c:pt idx="5">
                  <c:v>0.18000000000000149</c:v>
                </c:pt>
                <c:pt idx="6">
                  <c:v>0.83999999999999275</c:v>
                </c:pt>
                <c:pt idx="7">
                  <c:v>0</c:v>
                </c:pt>
                <c:pt idx="8">
                  <c:v>3.3999999999999986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C18-A2C6-612885F8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735160"/>
        <c:axId val="782739752"/>
      </c:barChart>
      <c:catAx>
        <c:axId val="78273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39752"/>
        <c:crosses val="autoZero"/>
        <c:auto val="1"/>
        <c:lblAlgn val="ctr"/>
        <c:lblOffset val="100"/>
        <c:noMultiLvlLbl val="0"/>
      </c:catAx>
      <c:valAx>
        <c:axId val="7827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3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0E3F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[all_portf.xlsx]pivot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Number</a:t>
            </a:r>
            <a:r>
              <a:rPr lang="en-US" sz="1600" b="1" baseline="0">
                <a:solidFill>
                  <a:sysClr val="windowText" lastClr="000000"/>
                </a:solidFill>
              </a:rPr>
              <a:t> of companies per sector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table'!$A$2:$A$8</c:f>
              <c:strCache>
                <c:ptCount val="6"/>
                <c:pt idx="0">
                  <c:v>Building &amp; Construction Industry</c:v>
                </c:pt>
                <c:pt idx="1">
                  <c:v>Financial Industry</c:v>
                </c:pt>
                <c:pt idx="2">
                  <c:v>Household &amp; Personal Products Industry</c:v>
                </c:pt>
                <c:pt idx="3">
                  <c:v>Industrial Goods &amp; Services Industry</c:v>
                </c:pt>
                <c:pt idx="4">
                  <c:v>Primary Materials Industry</c:v>
                </c:pt>
                <c:pt idx="5">
                  <c:v>Services To Consumers Industry</c:v>
                </c:pt>
              </c:strCache>
            </c:strRef>
          </c:cat>
          <c:val>
            <c:numRef>
              <c:f>'pivot table'!$B$2:$B$8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F-457E-BA5D-6CF35BE6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1828800"/>
        <c:axId val="521830112"/>
      </c:barChart>
      <c:catAx>
        <c:axId val="52182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112"/>
        <c:crosses val="autoZero"/>
        <c:auto val="1"/>
        <c:lblAlgn val="ctr"/>
        <c:lblOffset val="100"/>
        <c:noMultiLvlLbl val="0"/>
      </c:catAx>
      <c:valAx>
        <c:axId val="5218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[all_portf.xlsx]pivot table!PivotTable9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weight</a:t>
            </a:r>
            <a:r>
              <a:rPr lang="en-US" baseline="0">
                <a:solidFill>
                  <a:sysClr val="windowText" lastClr="000000"/>
                </a:solidFill>
              </a:rPr>
              <a:t> of each sector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A3-4D9F-AF3D-CEDE7FD8A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A3-4D9F-AF3D-CEDE7FD8A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A3-4D9F-AF3D-CEDE7FD8A5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A3-4D9F-AF3D-CEDE7FD8A5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A3-4D9F-AF3D-CEDE7FD8A5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A3-4D9F-AF3D-CEDE7FD8A5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CA3-4D9F-AF3D-CEDE7FD8A5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CA3-4D9F-AF3D-CEDE7FD8A5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CA3-4D9F-AF3D-CEDE7FD8A5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CA3-4D9F-AF3D-CEDE7FD8A52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CA3-4D9F-AF3D-CEDE7FD8A5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CA3-4D9F-AF3D-CEDE7FD8A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table'!$A$17:$A$23</c:f>
              <c:strCache>
                <c:ptCount val="6"/>
                <c:pt idx="0">
                  <c:v>Building &amp; Construction Industry</c:v>
                </c:pt>
                <c:pt idx="1">
                  <c:v>Financial Industry</c:v>
                </c:pt>
                <c:pt idx="2">
                  <c:v>Household &amp; Personal Products Industry</c:v>
                </c:pt>
                <c:pt idx="3">
                  <c:v>Industrial Goods &amp; Services Industry</c:v>
                </c:pt>
                <c:pt idx="4">
                  <c:v>Primary Materials Industry</c:v>
                </c:pt>
                <c:pt idx="5">
                  <c:v>Services To Consumers Industry</c:v>
                </c:pt>
              </c:strCache>
            </c:strRef>
          </c:cat>
          <c:val>
            <c:numRef>
              <c:f>'pivot table'!$B$17:$B$23</c:f>
              <c:numCache>
                <c:formatCode>0%</c:formatCode>
                <c:ptCount val="6"/>
                <c:pt idx="0">
                  <c:v>0.40625</c:v>
                </c:pt>
                <c:pt idx="1">
                  <c:v>0.171875</c:v>
                </c:pt>
                <c:pt idx="2">
                  <c:v>0.140625</c:v>
                </c:pt>
                <c:pt idx="3">
                  <c:v>4.6875E-2</c:v>
                </c:pt>
                <c:pt idx="4">
                  <c:v>3.125E-2</c:v>
                </c:pt>
                <c:pt idx="5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A3-4D9F-AF3D-CEDE7FD8A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[all_portf.xlsx]pivot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Number</a:t>
            </a:r>
            <a:r>
              <a:rPr lang="en-US" sz="1600" b="1" baseline="0">
                <a:solidFill>
                  <a:sysClr val="windowText" lastClr="000000"/>
                </a:solidFill>
              </a:rPr>
              <a:t> of stock of each company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694-8B17-B32520D77C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694-8B17-B32520D77C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694-8B17-B32520D77C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694-8B17-B32520D77C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71-4694-8B17-B32520D77C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71-4694-8B17-B32520D77C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1-4694-8B17-B32520D77C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71-4694-8B17-B32520D77C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71-4694-8B17-B32520D77C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table'!$D$2:$D$11</c:f>
              <c:strCache>
                <c:ptCount val="9"/>
                <c:pt idx="0">
                  <c:v>attijari leasing</c:v>
                </c:pt>
                <c:pt idx="1">
                  <c:v>bh bank</c:v>
                </c:pt>
                <c:pt idx="2">
                  <c:v>Carthage cement</c:v>
                </c:pt>
                <c:pt idx="3">
                  <c:v>ENNAKL AUTOMOBILE</c:v>
                </c:pt>
                <c:pt idx="4">
                  <c:v>MPBS</c:v>
                </c:pt>
                <c:pt idx="5">
                  <c:v>one tech holding</c:v>
                </c:pt>
                <c:pt idx="6">
                  <c:v>sam</c:v>
                </c:pt>
                <c:pt idx="7">
                  <c:v>SOTUMAG</c:v>
                </c:pt>
                <c:pt idx="8">
                  <c:v>tpr</c:v>
                </c:pt>
              </c:strCache>
            </c:strRef>
          </c:cat>
          <c:val>
            <c:numRef>
              <c:f>'pivot table'!$E$2:$E$11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71-4694-8B17-B32520D77C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88900468394232"/>
          <c:y val="0.20020352257782842"/>
          <c:w val="0.2551046730946725"/>
          <c:h val="0.70326135280618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[all_portf.xlsx]pivot 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Correlation</a:t>
            </a:r>
            <a:r>
              <a:rPr lang="en-US" sz="1600" b="1" baseline="0">
                <a:solidFill>
                  <a:sysClr val="windowText" lastClr="000000"/>
                </a:solidFill>
              </a:rPr>
              <a:t> with tunindex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table'!$A$12:$A$14</c:f>
              <c:strCache>
                <c:ptCount val="2"/>
                <c:pt idx="0">
                  <c:v>correlated</c:v>
                </c:pt>
                <c:pt idx="1">
                  <c:v>inversely correlated </c:v>
                </c:pt>
              </c:strCache>
            </c:strRef>
          </c:cat>
          <c:val>
            <c:numRef>
              <c:f>'pivot table'!$B$12:$B$14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0-4073-85C4-B7F855E0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1704"/>
        <c:axId val="529658424"/>
      </c:barChart>
      <c:catAx>
        <c:axId val="52966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8424"/>
        <c:crosses val="autoZero"/>
        <c:auto val="1"/>
        <c:lblAlgn val="ctr"/>
        <c:lblOffset val="100"/>
        <c:noMultiLvlLbl val="0"/>
      </c:catAx>
      <c:valAx>
        <c:axId val="5296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6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BFDB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Holding</a:t>
            </a:r>
            <a:r>
              <a:rPr lang="en-US" sz="1600" b="1" baseline="0">
                <a:solidFill>
                  <a:sysClr val="windowText" lastClr="000000"/>
                </a:solidFill>
              </a:rPr>
              <a:t> Period for each company 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table!$A$2</c:f>
              <c:strCache>
                <c:ptCount val="1"/>
                <c:pt idx="0">
                  <c:v>Carthage 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table!$K$2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1-4252-BB77-DE75CD96C257}"/>
            </c:ext>
          </c:extLst>
        </c:ser>
        <c:ser>
          <c:idx val="1"/>
          <c:order val="1"/>
          <c:tx>
            <c:strRef>
              <c:f>table!$A$3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table!$K$3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1-4252-BB77-DE75CD96C257}"/>
            </c:ext>
          </c:extLst>
        </c:ser>
        <c:ser>
          <c:idx val="2"/>
          <c:order val="2"/>
          <c:tx>
            <c:strRef>
              <c:f>table!$A$4</c:f>
              <c:strCache>
                <c:ptCount val="1"/>
                <c:pt idx="0">
                  <c:v>SOTUMAG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table!$K$4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1-4252-BB77-DE75CD96C257}"/>
            </c:ext>
          </c:extLst>
        </c:ser>
        <c:ser>
          <c:idx val="3"/>
          <c:order val="3"/>
          <c:tx>
            <c:strRef>
              <c:f>table!$A$5</c:f>
              <c:strCache>
                <c:ptCount val="1"/>
                <c:pt idx="0">
                  <c:v>MPBS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table!$K$5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1-4252-BB77-DE75CD96C257}"/>
            </c:ext>
          </c:extLst>
        </c:ser>
        <c:ser>
          <c:idx val="4"/>
          <c:order val="4"/>
          <c:tx>
            <c:strRef>
              <c:f>table!$A$6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table!$K$6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1-4252-BB77-DE75CD96C257}"/>
            </c:ext>
          </c:extLst>
        </c:ser>
        <c:ser>
          <c:idx val="5"/>
          <c:order val="5"/>
          <c:tx>
            <c:strRef>
              <c:f>table!$A$7</c:f>
              <c:strCache>
                <c:ptCount val="1"/>
                <c:pt idx="0">
                  <c:v>one tech holding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table!$K$7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01-4252-BB77-DE75CD96C257}"/>
            </c:ext>
          </c:extLst>
        </c:ser>
        <c:ser>
          <c:idx val="6"/>
          <c:order val="6"/>
          <c:tx>
            <c:strRef>
              <c:f>table!$A$8</c:f>
              <c:strCache>
                <c:ptCount val="1"/>
                <c:pt idx="0">
                  <c:v>bh bank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table!$K$8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01-4252-BB77-DE75CD96C257}"/>
            </c:ext>
          </c:extLst>
        </c:ser>
        <c:ser>
          <c:idx val="7"/>
          <c:order val="7"/>
          <c:tx>
            <c:strRef>
              <c:f>table!$A$9</c:f>
              <c:strCache>
                <c:ptCount val="1"/>
                <c:pt idx="0">
                  <c:v>ENNAKL AUTOMOBILE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table!$K$9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01-4252-BB77-DE75CD96C257}"/>
            </c:ext>
          </c:extLst>
        </c:ser>
        <c:ser>
          <c:idx val="8"/>
          <c:order val="8"/>
          <c:tx>
            <c:strRef>
              <c:f>table!$A$10</c:f>
              <c:strCache>
                <c:ptCount val="1"/>
                <c:pt idx="0">
                  <c:v>attijari leasing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table!$K$10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01-4252-BB77-DE75CD96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89696"/>
        <c:axId val="516586416"/>
      </c:barChart>
      <c:catAx>
        <c:axId val="51658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6586416"/>
        <c:crosses val="autoZero"/>
        <c:auto val="1"/>
        <c:lblAlgn val="ctr"/>
        <c:lblOffset val="100"/>
        <c:noMultiLvlLbl val="0"/>
      </c:catAx>
      <c:valAx>
        <c:axId val="5165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</a:t>
                </a:r>
                <a:r>
                  <a:rPr lang="en-US" baseline="0"/>
                  <a:t>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7FED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Cash Flow over trading period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budget!$A$6:$A$22</c:f>
              <c:numCache>
                <c:formatCode>m/d/yyyy</c:formatCode>
                <c:ptCount val="1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  <c:pt idx="7">
                  <c:v>45277</c:v>
                </c:pt>
                <c:pt idx="8">
                  <c:v>45278</c:v>
                </c:pt>
                <c:pt idx="9">
                  <c:v>45279</c:v>
                </c:pt>
                <c:pt idx="10">
                  <c:v>45280</c:v>
                </c:pt>
                <c:pt idx="11">
                  <c:v>45281</c:v>
                </c:pt>
                <c:pt idx="12">
                  <c:v>45282</c:v>
                </c:pt>
                <c:pt idx="13">
                  <c:v>45283</c:v>
                </c:pt>
                <c:pt idx="14">
                  <c:v>45284</c:v>
                </c:pt>
                <c:pt idx="15">
                  <c:v>45285</c:v>
                </c:pt>
                <c:pt idx="16">
                  <c:v>45286</c:v>
                </c:pt>
              </c:numCache>
            </c:numRef>
          </c:cat>
          <c:val>
            <c:numRef>
              <c:f>budget!$D$6:$D$22</c:f>
              <c:numCache>
                <c:formatCode>General</c:formatCode>
                <c:ptCount val="17"/>
                <c:pt idx="0">
                  <c:v>200</c:v>
                </c:pt>
                <c:pt idx="1">
                  <c:v>83.6</c:v>
                </c:pt>
                <c:pt idx="2">
                  <c:v>34.419999999999987</c:v>
                </c:pt>
                <c:pt idx="3">
                  <c:v>34.419999999999987</c:v>
                </c:pt>
                <c:pt idx="4">
                  <c:v>34.419999999999987</c:v>
                </c:pt>
                <c:pt idx="5">
                  <c:v>34.419999999999987</c:v>
                </c:pt>
                <c:pt idx="6">
                  <c:v>34.419999999999987</c:v>
                </c:pt>
                <c:pt idx="7">
                  <c:v>34.419999999999987</c:v>
                </c:pt>
                <c:pt idx="8">
                  <c:v>34.419999999999987</c:v>
                </c:pt>
                <c:pt idx="9">
                  <c:v>34.419999999999987</c:v>
                </c:pt>
                <c:pt idx="10">
                  <c:v>77.69</c:v>
                </c:pt>
                <c:pt idx="11">
                  <c:v>127.25</c:v>
                </c:pt>
                <c:pt idx="12">
                  <c:v>11.199999999999989</c:v>
                </c:pt>
                <c:pt idx="13">
                  <c:v>11.199999999999989</c:v>
                </c:pt>
                <c:pt idx="14">
                  <c:v>11.199999999999989</c:v>
                </c:pt>
                <c:pt idx="15">
                  <c:v>11.199999999999989</c:v>
                </c:pt>
                <c:pt idx="16">
                  <c:v>205.73999999999998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0B6-B32B-A9D5ABA4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53240"/>
        <c:axId val="526558160"/>
      </c:lineChart>
      <c:dateAx>
        <c:axId val="52655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58160"/>
        <c:crosses val="autoZero"/>
        <c:auto val="1"/>
        <c:lblOffset val="100"/>
        <c:baseTimeUnit val="days"/>
      </c:dateAx>
      <c:valAx>
        <c:axId val="5265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Remaining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budget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5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B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174401</xdr:colOff>
      <xdr:row>29</xdr:row>
      <xdr:rowOff>80493</xdr:rowOff>
    </xdr:from>
    <xdr:to>
      <xdr:col>28</xdr:col>
      <xdr:colOff>147570</xdr:colOff>
      <xdr:row>48</xdr:row>
      <xdr:rowOff>67076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53661</xdr:colOff>
      <xdr:row>5</xdr:row>
      <xdr:rowOff>93907</xdr:rowOff>
    </xdr:from>
    <xdr:to>
      <xdr:col>8</xdr:col>
      <xdr:colOff>335387</xdr:colOff>
      <xdr:row>28</xdr:row>
      <xdr:rowOff>93907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469542</xdr:colOff>
      <xdr:row>5</xdr:row>
      <xdr:rowOff>93909</xdr:rowOff>
    </xdr:from>
    <xdr:to>
      <xdr:col>18</xdr:col>
      <xdr:colOff>13414</xdr:colOff>
      <xdr:row>28</xdr:row>
      <xdr:rowOff>107325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120740</xdr:colOff>
      <xdr:row>29</xdr:row>
      <xdr:rowOff>107324</xdr:rowOff>
    </xdr:from>
    <xdr:to>
      <xdr:col>8</xdr:col>
      <xdr:colOff>214649</xdr:colOff>
      <xdr:row>48</xdr:row>
      <xdr:rowOff>53662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469543</xdr:colOff>
      <xdr:row>29</xdr:row>
      <xdr:rowOff>107323</xdr:rowOff>
    </xdr:from>
    <xdr:to>
      <xdr:col>17</xdr:col>
      <xdr:colOff>576867</xdr:colOff>
      <xdr:row>48</xdr:row>
      <xdr:rowOff>67077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134155</xdr:colOff>
      <xdr:row>5</xdr:row>
      <xdr:rowOff>107321</xdr:rowOff>
    </xdr:from>
    <xdr:to>
      <xdr:col>28</xdr:col>
      <xdr:colOff>550034</xdr:colOff>
      <xdr:row>28</xdr:row>
      <xdr:rowOff>134153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4</xdr:row>
      <xdr:rowOff>42862</xdr:rowOff>
    </xdr:from>
    <xdr:to>
      <xdr:col>13</xdr:col>
      <xdr:colOff>166687</xdr:colOff>
      <xdr:row>21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hen" refreshedDate="45285.892969097222" createdVersion="6" refreshedVersion="6" minRefreshableVersion="3" recordCount="9">
  <cacheSource type="worksheet">
    <worksheetSource name="tab"/>
  </cacheSource>
  <cacheFields count="8">
    <cacheField name="companies" numFmtId="0">
      <sharedItems count="9">
        <s v="Carthage cement"/>
        <s v="sam"/>
        <s v="SOTUMAG"/>
        <s v="MPBS"/>
        <s v="tpr"/>
        <s v="one tech holding"/>
        <s v="bh bank"/>
        <s v="ENNAKL AUTOMOBILE"/>
        <s v="attijari leasing"/>
      </sharedItems>
    </cacheField>
    <cacheField name="sector" numFmtId="0">
      <sharedItems count="6">
        <s v="Building &amp; Construction Industry"/>
        <s v="Household &amp; Personal Products Industry"/>
        <s v="Services To Consumers Industry"/>
        <s v="Primary Materials Industry"/>
        <s v="Industrial Goods &amp; Services Industry"/>
        <s v="Financial Industry"/>
      </sharedItems>
    </cacheField>
    <cacheField name="nbr of stock" numFmtId="0">
      <sharedItems containsSemiMixedTypes="0" containsString="0" containsNumber="1" containsInteger="1" minValue="2" maxValue="20"/>
    </cacheField>
    <cacheField name="weight in the_x000a_portfolio" numFmtId="9">
      <sharedItems containsSemiMixedTypes="0" containsString="0" containsNumber="1" minValue="3.125E-2" maxValue="0.3125"/>
    </cacheField>
    <cacheField name="buying price" numFmtId="0">
      <sharedItems containsSemiMixedTypes="0" containsString="0" containsNumber="1" minValue="1.96" maxValue="16.7"/>
    </cacheField>
    <cacheField name="selling price" numFmtId="0">
      <sharedItems containsString="0" containsBlank="1" containsNumber="1" minValue="1.88" maxValue="8.5500000000000007"/>
    </cacheField>
    <cacheField name="variation " numFmtId="0">
      <sharedItems containsSemiMixedTypes="0" containsString="0" containsNumber="1" minValue="-1.8000000000000016" maxValue="1.6000000000000014"/>
    </cacheField>
    <cacheField name="correlation with tunindex" numFmtId="0">
      <sharedItems count="2">
        <s v="inversely correlated "/>
        <s v="correl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hen" refreshedDate="45285.899823263891" createdVersion="6" refreshedVersion="6" minRefreshableVersion="3" recordCount="9">
  <cacheSource type="worksheet">
    <worksheetSource ref="A1:B10" sheet="table"/>
  </cacheSource>
  <cacheFields count="2">
    <cacheField name="companies" numFmtId="0">
      <sharedItems/>
    </cacheField>
    <cacheField name="sector" numFmtId="0">
      <sharedItems count="6">
        <s v="Building &amp; Construction Industry"/>
        <s v="Household &amp; Personal Products Industry"/>
        <s v="Services To Consumers Industry"/>
        <s v="Primary Materials Industry"/>
        <s v="Industrial Goods &amp; Services Industry"/>
        <s v="Financial Indust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ihen" refreshedDate="45285.901641898148" createdVersion="6" refreshedVersion="6" minRefreshableVersion="3" recordCount="9">
  <cacheSource type="worksheet">
    <worksheetSource ref="A1:C10" sheet="table"/>
  </cacheSource>
  <cacheFields count="3">
    <cacheField name="companies" numFmtId="0">
      <sharedItems count="9">
        <s v="Carthage cement"/>
        <s v="sam"/>
        <s v="SOTUMAG"/>
        <s v="MPBS"/>
        <s v="tpr"/>
        <s v="one tech holding"/>
        <s v="bh bank"/>
        <s v="ENNAKL AUTOMOBILE"/>
        <s v="attijari leasing"/>
      </sharedItems>
    </cacheField>
    <cacheField name="sector" numFmtId="0">
      <sharedItems/>
    </cacheField>
    <cacheField name="nbr of stock" numFmtId="0">
      <sharedItems containsSemiMixedTypes="0" containsString="0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20"/>
    <n v="0.3125"/>
    <n v="1.96"/>
    <n v="1.88"/>
    <n v="1.6000000000000014"/>
    <x v="0"/>
  </r>
  <r>
    <x v="1"/>
    <x v="1"/>
    <n v="9"/>
    <n v="0.140625"/>
    <n v="4.2"/>
    <n v="4.4000000000000004"/>
    <n v="-1.8000000000000016"/>
    <x v="1"/>
  </r>
  <r>
    <x v="2"/>
    <x v="2"/>
    <n v="10"/>
    <n v="0.15625"/>
    <n v="4.8899999999999997"/>
    <n v="4.8600000000000003"/>
    <n v="0.29999999999999361"/>
    <x v="0"/>
  </r>
  <r>
    <x v="3"/>
    <x v="0"/>
    <n v="6"/>
    <n v="9.375E-2"/>
    <n v="4.95"/>
    <n v="5.19"/>
    <n v="-1.4400000000000013"/>
    <x v="1"/>
  </r>
  <r>
    <x v="4"/>
    <x v="3"/>
    <n v="2"/>
    <n v="3.125E-2"/>
    <n v="4.99"/>
    <n v="4.9800000000000004"/>
    <n v="1.9999999999999574E-2"/>
    <x v="1"/>
  </r>
  <r>
    <x v="5"/>
    <x v="4"/>
    <n v="3"/>
    <n v="4.6875E-2"/>
    <n v="8.49"/>
    <n v="8.5500000000000007"/>
    <n v="-0.18000000000000149"/>
    <x v="0"/>
  </r>
  <r>
    <x v="6"/>
    <x v="5"/>
    <n v="6"/>
    <n v="9.375E-2"/>
    <n v="11.8"/>
    <m/>
    <n v="0"/>
    <x v="1"/>
  </r>
  <r>
    <x v="7"/>
    <x v="2"/>
    <n v="3"/>
    <n v="4.6875E-2"/>
    <n v="12"/>
    <m/>
    <n v="0"/>
    <x v="1"/>
  </r>
  <r>
    <x v="8"/>
    <x v="5"/>
    <n v="5"/>
    <n v="7.8125E-2"/>
    <n v="16.7"/>
    <m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s v="Carthage cement"/>
    <x v="0"/>
  </r>
  <r>
    <s v="sam"/>
    <x v="1"/>
  </r>
  <r>
    <s v="SOTUMAG"/>
    <x v="2"/>
  </r>
  <r>
    <s v="MPBS"/>
    <x v="0"/>
  </r>
  <r>
    <s v="tpr"/>
    <x v="3"/>
  </r>
  <r>
    <s v="one tech holding"/>
    <x v="4"/>
  </r>
  <r>
    <s v="bh bank"/>
    <x v="5"/>
  </r>
  <r>
    <s v="ENNAKL AUTOMOBILE"/>
    <x v="2"/>
  </r>
  <r>
    <s v="attijari leasing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s v="Building &amp; Construction Industry"/>
    <n v="20"/>
  </r>
  <r>
    <x v="1"/>
    <s v="Household &amp; Personal Products Industry"/>
    <n v="9"/>
  </r>
  <r>
    <x v="2"/>
    <s v="Services To Consumers Industry"/>
    <n v="10"/>
  </r>
  <r>
    <x v="3"/>
    <s v="Building &amp; Construction Industry"/>
    <n v="6"/>
  </r>
  <r>
    <x v="4"/>
    <s v="Primary Materials Industry"/>
    <n v="2"/>
  </r>
  <r>
    <x v="5"/>
    <s v="Industrial Goods &amp; Services Industry"/>
    <n v="3"/>
  </r>
  <r>
    <x v="6"/>
    <s v="Financial Industry"/>
    <n v="6"/>
  </r>
  <r>
    <x v="7"/>
    <s v="Services To Consumers Industry"/>
    <n v="3"/>
  </r>
  <r>
    <x v="8"/>
    <s v="Financial Industry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6:B23" firstHeaderRow="1" firstDataRow="1" firstDataCol="1"/>
  <pivotFields count="8"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showAll="0"/>
    <pivotField dataField="1" numFmtId="9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eight in _x000a_portfolio" fld="3" baseField="0" baseItem="0" numFmtId="9"/>
  </dataFields>
  <formats count="8">
    <format dxfId="7">
      <pivotArea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7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D1:E11" firstHeaderRow="1" firstDataRow="1" firstDataCol="1"/>
  <pivotFields count="3">
    <pivotField axis="axisRow" showAll="0">
      <items count="10">
        <item x="8"/>
        <item x="6"/>
        <item x="0"/>
        <item x="7"/>
        <item x="3"/>
        <item x="5"/>
        <item x="1"/>
        <item x="2"/>
        <item x="4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br of stock" fld="2" baseField="0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0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1:B14" firstHeaderRow="1" firstDataRow="1" firstDataCol="1"/>
  <pivotFields count="8">
    <pivotField dataField="1" showAll="0">
      <items count="10">
        <item x="8"/>
        <item x="6"/>
        <item x="0"/>
        <item x="7"/>
        <item x="3"/>
        <item x="5"/>
        <item x="1"/>
        <item x="2"/>
        <item x="4"/>
        <item t="default"/>
      </items>
    </pivotField>
    <pivotField showAll="0"/>
    <pivotField showAll="0"/>
    <pivotField numFmtId="9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ompanies" fld="0" subtotal="count" baseField="0" baseItem="0"/>
  </dataFields>
  <formats count="7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7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7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B8" firstHeaderRow="1" firstDataRow="1" firstDataCol="1"/>
  <pivotFields count="2">
    <pivotField dataField="1" showAll="0"/>
    <pivotField axis="axisRow" showAll="0">
      <items count="7">
        <item x="0"/>
        <item x="5"/>
        <item x="1"/>
        <item x="4"/>
        <item x="3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ies" fld="0" subtotal="count" baseField="0" baseItem="0"/>
  </dataFields>
  <formats count="7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workbookViewId="0">
      <pane xSplit="1" topLeftCell="C1" activePane="topRight" state="frozen"/>
      <selection pane="topRight" activeCell="L10" sqref="L10"/>
    </sheetView>
  </sheetViews>
  <sheetFormatPr defaultRowHeight="12.75" x14ac:dyDescent="0.2"/>
  <cols>
    <col min="1" max="1" width="19.5703125" customWidth="1"/>
    <col min="2" max="2" width="35.42578125" customWidth="1"/>
    <col min="3" max="3" width="12.7109375" customWidth="1"/>
    <col min="4" max="4" width="16.5703125" customWidth="1"/>
    <col min="5" max="5" width="27.140625" customWidth="1"/>
    <col min="6" max="6" width="13.28515625" customWidth="1"/>
    <col min="7" max="7" width="16.7109375" customWidth="1"/>
    <col min="8" max="8" width="14.140625" customWidth="1"/>
    <col min="9" max="9" width="12.85546875" customWidth="1"/>
    <col min="10" max="10" width="12.28515625" customWidth="1"/>
    <col min="11" max="11" width="17.140625" customWidth="1"/>
    <col min="12" max="12" width="16.5703125" customWidth="1"/>
  </cols>
  <sheetData>
    <row r="1" spans="1:11" ht="45" x14ac:dyDescent="0.2">
      <c r="A1" s="6" t="s">
        <v>22</v>
      </c>
      <c r="B1" s="6" t="s">
        <v>23</v>
      </c>
      <c r="C1" s="6" t="s">
        <v>24</v>
      </c>
      <c r="D1" s="7" t="s">
        <v>25</v>
      </c>
      <c r="E1" s="6" t="s">
        <v>28</v>
      </c>
      <c r="F1" s="6" t="s">
        <v>26</v>
      </c>
      <c r="G1" s="6" t="s">
        <v>29</v>
      </c>
      <c r="H1" s="7" t="s">
        <v>30</v>
      </c>
      <c r="I1" s="7" t="s">
        <v>31</v>
      </c>
      <c r="J1" s="6" t="s">
        <v>27</v>
      </c>
      <c r="K1" s="6" t="s">
        <v>39</v>
      </c>
    </row>
    <row r="2" spans="1:11" x14ac:dyDescent="0.2">
      <c r="A2" s="1" t="s">
        <v>8</v>
      </c>
      <c r="B2" s="1" t="s">
        <v>3</v>
      </c>
      <c r="C2" s="1">
        <v>20</v>
      </c>
      <c r="D2" s="2">
        <f t="shared" ref="D2:D10" si="0">C2/$C$11</f>
        <v>0.3125</v>
      </c>
      <c r="E2" s="5" t="s">
        <v>18</v>
      </c>
      <c r="F2" s="1">
        <v>1.96</v>
      </c>
      <c r="G2" s="13">
        <v>45272</v>
      </c>
      <c r="H2" s="1">
        <v>1.88</v>
      </c>
      <c r="I2" s="14">
        <v>45280</v>
      </c>
      <c r="J2" s="1">
        <f>(H2-F2)*C2</f>
        <v>-1.6000000000000014</v>
      </c>
      <c r="K2" s="5">
        <f>I2-G2</f>
        <v>8</v>
      </c>
    </row>
    <row r="3" spans="1:11" x14ac:dyDescent="0.2">
      <c r="A3" s="1" t="s">
        <v>4</v>
      </c>
      <c r="B3" s="1" t="s">
        <v>5</v>
      </c>
      <c r="C3" s="1">
        <v>9</v>
      </c>
      <c r="D3" s="2">
        <f t="shared" si="0"/>
        <v>0.140625</v>
      </c>
      <c r="E3" s="1" t="s">
        <v>17</v>
      </c>
      <c r="F3" s="4">
        <v>4.2</v>
      </c>
      <c r="G3" s="13">
        <v>45271</v>
      </c>
      <c r="H3" s="1">
        <v>4.4000000000000004</v>
      </c>
      <c r="I3" s="14">
        <v>45281</v>
      </c>
      <c r="J3" s="1">
        <f t="shared" ref="J3:J10" si="1">(H3-F3)*C3</f>
        <v>1.8000000000000016</v>
      </c>
      <c r="K3" s="5">
        <f t="shared" ref="K3:K9" si="2">I3-G3</f>
        <v>10</v>
      </c>
    </row>
    <row r="4" spans="1:11" x14ac:dyDescent="0.2">
      <c r="A4" s="1" t="s">
        <v>6</v>
      </c>
      <c r="B4" s="1" t="s">
        <v>7</v>
      </c>
      <c r="C4" s="1">
        <v>10</v>
      </c>
      <c r="D4" s="2">
        <f t="shared" si="0"/>
        <v>0.15625</v>
      </c>
      <c r="E4" s="1" t="s">
        <v>18</v>
      </c>
      <c r="F4" s="1">
        <v>4.8899999999999997</v>
      </c>
      <c r="G4" s="13">
        <v>45271</v>
      </c>
      <c r="H4" s="1">
        <v>4.8600000000000003</v>
      </c>
      <c r="I4" s="14">
        <v>45282</v>
      </c>
      <c r="J4" s="1">
        <f t="shared" si="1"/>
        <v>-0.29999999999999361</v>
      </c>
      <c r="K4" s="5">
        <f t="shared" si="2"/>
        <v>11</v>
      </c>
    </row>
    <row r="5" spans="1:11" x14ac:dyDescent="0.2">
      <c r="A5" s="1" t="s">
        <v>2</v>
      </c>
      <c r="B5" s="1" t="s">
        <v>3</v>
      </c>
      <c r="C5" s="1">
        <v>6</v>
      </c>
      <c r="D5" s="2">
        <f t="shared" si="0"/>
        <v>9.375E-2</v>
      </c>
      <c r="E5" s="1" t="s">
        <v>17</v>
      </c>
      <c r="F5" s="4">
        <v>4.95</v>
      </c>
      <c r="G5" s="13">
        <v>45271</v>
      </c>
      <c r="H5" s="1">
        <v>5.19</v>
      </c>
      <c r="I5" s="14">
        <v>45280</v>
      </c>
      <c r="J5" s="1">
        <f t="shared" si="1"/>
        <v>1.4400000000000013</v>
      </c>
      <c r="K5" s="5">
        <f t="shared" si="2"/>
        <v>9</v>
      </c>
    </row>
    <row r="6" spans="1:11" x14ac:dyDescent="0.2">
      <c r="A6" s="1" t="s">
        <v>0</v>
      </c>
      <c r="B6" s="1" t="s">
        <v>1</v>
      </c>
      <c r="C6" s="1">
        <v>2</v>
      </c>
      <c r="D6" s="2">
        <f t="shared" si="0"/>
        <v>3.125E-2</v>
      </c>
      <c r="E6" s="1" t="s">
        <v>17</v>
      </c>
      <c r="F6" s="1">
        <v>4.99</v>
      </c>
      <c r="G6" s="13">
        <v>45272</v>
      </c>
      <c r="H6" s="1">
        <v>4.9800000000000004</v>
      </c>
      <c r="I6" s="14">
        <v>45281</v>
      </c>
      <c r="J6" s="1">
        <f t="shared" si="1"/>
        <v>-1.9999999999999574E-2</v>
      </c>
      <c r="K6" s="5">
        <f t="shared" si="2"/>
        <v>9</v>
      </c>
    </row>
    <row r="7" spans="1:11" x14ac:dyDescent="0.2">
      <c r="A7" s="1" t="s">
        <v>20</v>
      </c>
      <c r="B7" s="8" t="s">
        <v>21</v>
      </c>
      <c r="C7" s="1">
        <v>3</v>
      </c>
      <c r="D7" s="2">
        <f t="shared" si="0"/>
        <v>4.6875E-2</v>
      </c>
      <c r="E7" s="1" t="s">
        <v>18</v>
      </c>
      <c r="F7" s="1">
        <v>8.49</v>
      </c>
      <c r="G7" s="13">
        <v>45280</v>
      </c>
      <c r="H7" s="1">
        <v>8.5500000000000007</v>
      </c>
      <c r="I7" s="14">
        <v>45282</v>
      </c>
      <c r="J7" s="1">
        <f t="shared" si="1"/>
        <v>0.18000000000000149</v>
      </c>
      <c r="K7" s="5">
        <f t="shared" si="2"/>
        <v>2</v>
      </c>
    </row>
    <row r="8" spans="1:11" x14ac:dyDescent="0.2">
      <c r="A8" s="1" t="s">
        <v>10</v>
      </c>
      <c r="B8" s="1" t="s">
        <v>11</v>
      </c>
      <c r="C8" s="1">
        <v>6</v>
      </c>
      <c r="D8" s="2">
        <f t="shared" si="0"/>
        <v>9.375E-2</v>
      </c>
      <c r="E8" s="5" t="s">
        <v>17</v>
      </c>
      <c r="F8" s="1">
        <v>11.8</v>
      </c>
      <c r="G8" s="14">
        <v>45282</v>
      </c>
      <c r="H8" s="1">
        <v>11.94</v>
      </c>
      <c r="I8" s="14">
        <v>45286</v>
      </c>
      <c r="J8" s="1">
        <f t="shared" si="1"/>
        <v>0.83999999999999275</v>
      </c>
      <c r="K8" s="5">
        <f t="shared" si="2"/>
        <v>4</v>
      </c>
    </row>
    <row r="9" spans="1:11" x14ac:dyDescent="0.2">
      <c r="A9" s="1" t="s">
        <v>9</v>
      </c>
      <c r="B9" s="1" t="s">
        <v>7</v>
      </c>
      <c r="C9" s="1">
        <v>3</v>
      </c>
      <c r="D9" s="2">
        <f t="shared" si="0"/>
        <v>4.6875E-2</v>
      </c>
      <c r="E9" s="5" t="s">
        <v>17</v>
      </c>
      <c r="F9" s="1">
        <v>12</v>
      </c>
      <c r="G9" s="14">
        <v>45282</v>
      </c>
      <c r="H9" s="1">
        <v>12</v>
      </c>
      <c r="I9" s="14">
        <v>45286</v>
      </c>
      <c r="J9" s="1">
        <f t="shared" si="1"/>
        <v>0</v>
      </c>
      <c r="K9" s="5">
        <f t="shared" si="2"/>
        <v>4</v>
      </c>
    </row>
    <row r="10" spans="1:11" x14ac:dyDescent="0.2">
      <c r="A10" s="1" t="s">
        <v>12</v>
      </c>
      <c r="B10" s="1" t="s">
        <v>11</v>
      </c>
      <c r="C10" s="1">
        <v>5</v>
      </c>
      <c r="D10" s="2">
        <f t="shared" si="0"/>
        <v>7.8125E-2</v>
      </c>
      <c r="E10" s="1" t="s">
        <v>18</v>
      </c>
      <c r="F10" s="1">
        <v>16.7</v>
      </c>
      <c r="G10" s="14">
        <v>45282</v>
      </c>
      <c r="H10" s="1">
        <v>17.38</v>
      </c>
      <c r="I10" s="14">
        <v>45286</v>
      </c>
      <c r="J10" s="1">
        <f t="shared" si="1"/>
        <v>3.3999999999999986</v>
      </c>
      <c r="K10" s="25">
        <v>4</v>
      </c>
    </row>
    <row r="11" spans="1:11" x14ac:dyDescent="0.2">
      <c r="C11" s="1">
        <f>SUM(C2:C10)</f>
        <v>64</v>
      </c>
      <c r="D11" s="2">
        <f>SUM(D2:D10)</f>
        <v>1</v>
      </c>
      <c r="E11" s="24"/>
    </row>
  </sheetData>
  <sortState ref="A2:G10">
    <sortCondition ref="F2"/>
  </sortState>
  <conditionalFormatting sqref="J2:J10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D21" sqref="D21"/>
    </sheetView>
  </sheetViews>
  <sheetFormatPr defaultRowHeight="12.75" x14ac:dyDescent="0.2"/>
  <cols>
    <col min="1" max="1" width="35.140625" customWidth="1"/>
    <col min="2" max="2" width="23.5703125" customWidth="1"/>
    <col min="4" max="4" width="24" customWidth="1"/>
    <col min="5" max="5" width="16.42578125" customWidth="1"/>
  </cols>
  <sheetData>
    <row r="1" spans="1:5" x14ac:dyDescent="0.2">
      <c r="A1" s="10" t="s">
        <v>14</v>
      </c>
      <c r="B1" s="1" t="s">
        <v>13</v>
      </c>
      <c r="D1" s="10" t="s">
        <v>14</v>
      </c>
      <c r="E1" s="1" t="s">
        <v>16</v>
      </c>
    </row>
    <row r="2" spans="1:5" x14ac:dyDescent="0.2">
      <c r="A2" s="11" t="s">
        <v>3</v>
      </c>
      <c r="B2" s="5">
        <v>2</v>
      </c>
      <c r="D2" s="11" t="s">
        <v>12</v>
      </c>
      <c r="E2" s="5">
        <v>5</v>
      </c>
    </row>
    <row r="3" spans="1:5" x14ac:dyDescent="0.2">
      <c r="A3" s="11" t="s">
        <v>11</v>
      </c>
      <c r="B3" s="5">
        <v>2</v>
      </c>
      <c r="D3" s="11" t="s">
        <v>10</v>
      </c>
      <c r="E3" s="5">
        <v>6</v>
      </c>
    </row>
    <row r="4" spans="1:5" x14ac:dyDescent="0.2">
      <c r="A4" s="11" t="s">
        <v>5</v>
      </c>
      <c r="B4" s="5">
        <v>1</v>
      </c>
      <c r="D4" s="11" t="s">
        <v>8</v>
      </c>
      <c r="E4" s="5">
        <v>20</v>
      </c>
    </row>
    <row r="5" spans="1:5" x14ac:dyDescent="0.2">
      <c r="A5" s="11" t="s">
        <v>21</v>
      </c>
      <c r="B5" s="5">
        <v>1</v>
      </c>
      <c r="D5" s="11" t="s">
        <v>9</v>
      </c>
      <c r="E5" s="5">
        <v>3</v>
      </c>
    </row>
    <row r="6" spans="1:5" x14ac:dyDescent="0.2">
      <c r="A6" s="11" t="s">
        <v>1</v>
      </c>
      <c r="B6" s="5">
        <v>1</v>
      </c>
      <c r="D6" s="11" t="s">
        <v>2</v>
      </c>
      <c r="E6" s="5">
        <v>6</v>
      </c>
    </row>
    <row r="7" spans="1:5" x14ac:dyDescent="0.2">
      <c r="A7" s="11" t="s">
        <v>7</v>
      </c>
      <c r="B7" s="5">
        <v>2</v>
      </c>
      <c r="D7" s="11" t="s">
        <v>20</v>
      </c>
      <c r="E7" s="5">
        <v>3</v>
      </c>
    </row>
    <row r="8" spans="1:5" x14ac:dyDescent="0.2">
      <c r="A8" s="11" t="s">
        <v>15</v>
      </c>
      <c r="B8" s="5">
        <v>9</v>
      </c>
      <c r="D8" s="11" t="s">
        <v>4</v>
      </c>
      <c r="E8" s="5">
        <v>9</v>
      </c>
    </row>
    <row r="9" spans="1:5" x14ac:dyDescent="0.2">
      <c r="D9" s="11" t="s">
        <v>6</v>
      </c>
      <c r="E9" s="5">
        <v>10</v>
      </c>
    </row>
    <row r="10" spans="1:5" x14ac:dyDescent="0.2">
      <c r="D10" s="11" t="s">
        <v>0</v>
      </c>
      <c r="E10" s="5">
        <v>2</v>
      </c>
    </row>
    <row r="11" spans="1:5" x14ac:dyDescent="0.2">
      <c r="A11" s="10" t="s">
        <v>14</v>
      </c>
      <c r="B11" s="1" t="s">
        <v>13</v>
      </c>
      <c r="D11" s="11" t="s">
        <v>15</v>
      </c>
      <c r="E11" s="5">
        <v>64</v>
      </c>
    </row>
    <row r="12" spans="1:5" x14ac:dyDescent="0.2">
      <c r="A12" s="11" t="s">
        <v>17</v>
      </c>
      <c r="B12" s="5">
        <v>5</v>
      </c>
    </row>
    <row r="13" spans="1:5" x14ac:dyDescent="0.2">
      <c r="A13" s="11" t="s">
        <v>18</v>
      </c>
      <c r="B13" s="5">
        <v>4</v>
      </c>
    </row>
    <row r="14" spans="1:5" x14ac:dyDescent="0.2">
      <c r="A14" s="11" t="s">
        <v>15</v>
      </c>
      <c r="B14" s="5">
        <v>9</v>
      </c>
    </row>
    <row r="16" spans="1:5" x14ac:dyDescent="0.2">
      <c r="A16" s="10" t="s">
        <v>14</v>
      </c>
      <c r="B16" s="1" t="s">
        <v>38</v>
      </c>
    </row>
    <row r="17" spans="1:2" x14ac:dyDescent="0.2">
      <c r="A17" s="11" t="s">
        <v>3</v>
      </c>
      <c r="B17" s="12">
        <v>0.40625</v>
      </c>
    </row>
    <row r="18" spans="1:2" x14ac:dyDescent="0.2">
      <c r="A18" s="11" t="s">
        <v>11</v>
      </c>
      <c r="B18" s="12">
        <v>0.171875</v>
      </c>
    </row>
    <row r="19" spans="1:2" x14ac:dyDescent="0.2">
      <c r="A19" s="11" t="s">
        <v>5</v>
      </c>
      <c r="B19" s="12">
        <v>0.140625</v>
      </c>
    </row>
    <row r="20" spans="1:2" x14ac:dyDescent="0.2">
      <c r="A20" s="11" t="s">
        <v>21</v>
      </c>
      <c r="B20" s="12">
        <v>4.6875E-2</v>
      </c>
    </row>
    <row r="21" spans="1:2" x14ac:dyDescent="0.2">
      <c r="A21" s="11" t="s">
        <v>1</v>
      </c>
      <c r="B21" s="12">
        <v>3.125E-2</v>
      </c>
    </row>
    <row r="22" spans="1:2" x14ac:dyDescent="0.2">
      <c r="A22" s="11" t="s">
        <v>7</v>
      </c>
      <c r="B22" s="12">
        <v>0.203125</v>
      </c>
    </row>
    <row r="23" spans="1:2" x14ac:dyDescent="0.2">
      <c r="A23" s="11" t="s">
        <v>15</v>
      </c>
      <c r="B23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showGridLines="0" zoomScale="71" zoomScaleNormal="71" workbookViewId="0">
      <selection activeCell="AE19" sqref="AE19"/>
    </sheetView>
  </sheetViews>
  <sheetFormatPr defaultRowHeight="12.75" x14ac:dyDescent="0.2"/>
  <cols>
    <col min="1" max="1" width="13.28515625" style="9" customWidth="1"/>
    <col min="2" max="18" width="9.140625" style="9"/>
    <col min="19" max="19" width="14.140625" style="9" customWidth="1"/>
    <col min="20" max="20" width="7.5703125" style="9" customWidth="1"/>
    <col min="21" max="27" width="9.140625" style="9"/>
    <col min="28" max="28" width="7.28515625" style="9" customWidth="1"/>
    <col min="29" max="16384" width="9.140625" style="9"/>
  </cols>
  <sheetData>
    <row r="1" spans="1:17" ht="27" customHeight="1" x14ac:dyDescent="0.25">
      <c r="A1" s="15">
        <v>45286</v>
      </c>
    </row>
    <row r="2" spans="1:17" x14ac:dyDescent="0.2">
      <c r="J2" s="27" t="s">
        <v>19</v>
      </c>
      <c r="K2" s="28"/>
      <c r="L2" s="28"/>
      <c r="M2" s="28"/>
      <c r="N2" s="28"/>
      <c r="O2" s="28"/>
      <c r="P2" s="28"/>
      <c r="Q2" s="29"/>
    </row>
    <row r="3" spans="1:17" x14ac:dyDescent="0.2">
      <c r="J3" s="30"/>
      <c r="K3" s="31"/>
      <c r="L3" s="31"/>
      <c r="M3" s="31"/>
      <c r="N3" s="31"/>
      <c r="O3" s="31"/>
      <c r="P3" s="31"/>
      <c r="Q3" s="32"/>
    </row>
    <row r="4" spans="1:17" x14ac:dyDescent="0.2">
      <c r="J4" s="33"/>
      <c r="K4" s="34"/>
      <c r="L4" s="34"/>
      <c r="M4" s="34"/>
      <c r="N4" s="34"/>
      <c r="O4" s="34"/>
      <c r="P4" s="34"/>
      <c r="Q4" s="35"/>
    </row>
    <row r="5" spans="1:17" ht="12.75" customHeight="1" x14ac:dyDescent="0.2"/>
    <row r="6" spans="1:17" ht="12.75" customHeight="1" x14ac:dyDescent="0.2"/>
    <row r="7" spans="1:17" ht="12.75" customHeight="1" x14ac:dyDescent="0.2"/>
    <row r="12" spans="1:17" ht="12.75" customHeight="1" x14ac:dyDescent="0.2"/>
    <row r="13" spans="1:17" ht="12.75" customHeight="1" x14ac:dyDescent="0.2"/>
    <row r="14" spans="1:17" ht="12.75" customHeight="1" x14ac:dyDescent="0.2"/>
  </sheetData>
  <mergeCells count="1">
    <mergeCell ref="J2:Q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abSelected="1" workbookViewId="0">
      <selection activeCell="D2" sqref="D2"/>
    </sheetView>
  </sheetViews>
  <sheetFormatPr defaultRowHeight="12.75" x14ac:dyDescent="0.2"/>
  <cols>
    <col min="1" max="1" width="15.140625" customWidth="1"/>
    <col min="2" max="2" width="12.85546875" customWidth="1"/>
    <col min="3" max="3" width="13.85546875" customWidth="1"/>
    <col min="4" max="4" width="30.28515625" customWidth="1"/>
    <col min="5" max="5" width="23.7109375" customWidth="1"/>
    <col min="14" max="14" width="13.7109375" customWidth="1"/>
  </cols>
  <sheetData>
    <row r="1" spans="1:5" x14ac:dyDescent="0.2">
      <c r="A1" s="16">
        <v>45286</v>
      </c>
    </row>
    <row r="2" spans="1:5" x14ac:dyDescent="0.2">
      <c r="A2" s="16"/>
    </row>
    <row r="3" spans="1:5" x14ac:dyDescent="0.2">
      <c r="A3" s="18" t="s">
        <v>32</v>
      </c>
      <c r="B3" s="19">
        <v>200</v>
      </c>
    </row>
    <row r="4" spans="1:5" x14ac:dyDescent="0.2">
      <c r="A4" s="20"/>
      <c r="B4" s="9"/>
      <c r="C4" s="9"/>
      <c r="D4" s="9"/>
      <c r="E4" s="9"/>
    </row>
    <row r="5" spans="1:5" x14ac:dyDescent="0.2">
      <c r="A5" s="21"/>
      <c r="B5" s="22" t="s">
        <v>40</v>
      </c>
      <c r="C5" s="22" t="s">
        <v>41</v>
      </c>
      <c r="D5" s="22" t="s">
        <v>42</v>
      </c>
      <c r="E5" s="22" t="s">
        <v>43</v>
      </c>
    </row>
    <row r="6" spans="1:5" x14ac:dyDescent="0.2">
      <c r="A6" s="26">
        <v>45270</v>
      </c>
      <c r="B6" s="1">
        <v>0</v>
      </c>
      <c r="C6" s="1">
        <v>0</v>
      </c>
      <c r="D6" s="1">
        <f>budget-B6+C6</f>
        <v>200</v>
      </c>
      <c r="E6" s="1"/>
    </row>
    <row r="7" spans="1:5" x14ac:dyDescent="0.2">
      <c r="A7" s="26">
        <v>45271</v>
      </c>
      <c r="B7" s="1">
        <f>29.7+37.8+48.9</f>
        <v>116.4</v>
      </c>
      <c r="C7" s="1">
        <v>0</v>
      </c>
      <c r="D7" s="1">
        <f>D6-B7+C7</f>
        <v>83.6</v>
      </c>
      <c r="E7" s="1" t="s">
        <v>34</v>
      </c>
    </row>
    <row r="8" spans="1:5" x14ac:dyDescent="0.2">
      <c r="A8" s="26">
        <v>45272</v>
      </c>
      <c r="B8" s="1">
        <f>9.98+39.2</f>
        <v>49.180000000000007</v>
      </c>
      <c r="C8" s="1">
        <v>0</v>
      </c>
      <c r="D8" s="1">
        <f>D7-B8+C8</f>
        <v>34.419999999999987</v>
      </c>
      <c r="E8" s="1" t="s">
        <v>33</v>
      </c>
    </row>
    <row r="9" spans="1:5" x14ac:dyDescent="0.2">
      <c r="A9" s="26">
        <v>45273</v>
      </c>
      <c r="B9" s="1">
        <v>0</v>
      </c>
      <c r="C9" s="1">
        <v>0</v>
      </c>
      <c r="D9" s="1">
        <f t="shared" ref="D9:D22" si="0">D8-B9+C9</f>
        <v>34.419999999999987</v>
      </c>
      <c r="E9" s="1"/>
    </row>
    <row r="10" spans="1:5" x14ac:dyDescent="0.2">
      <c r="A10" s="26">
        <v>45274</v>
      </c>
      <c r="B10" s="1">
        <v>0</v>
      </c>
      <c r="C10" s="1">
        <v>0</v>
      </c>
      <c r="D10" s="1">
        <f t="shared" si="0"/>
        <v>34.419999999999987</v>
      </c>
      <c r="E10" s="1"/>
    </row>
    <row r="11" spans="1:5" x14ac:dyDescent="0.2">
      <c r="A11" s="26">
        <v>45275</v>
      </c>
      <c r="B11" s="1">
        <v>0</v>
      </c>
      <c r="C11" s="1">
        <v>0</v>
      </c>
      <c r="D11" s="1">
        <f t="shared" si="0"/>
        <v>34.419999999999987</v>
      </c>
      <c r="E11" s="1"/>
    </row>
    <row r="12" spans="1:5" x14ac:dyDescent="0.2">
      <c r="A12" s="26">
        <v>45276</v>
      </c>
      <c r="B12" s="1">
        <v>0</v>
      </c>
      <c r="C12" s="1">
        <v>0</v>
      </c>
      <c r="D12" s="1">
        <f t="shared" si="0"/>
        <v>34.419999999999987</v>
      </c>
      <c r="E12" s="1"/>
    </row>
    <row r="13" spans="1:5" x14ac:dyDescent="0.2">
      <c r="A13" s="26">
        <v>45277</v>
      </c>
      <c r="B13" s="1">
        <v>0</v>
      </c>
      <c r="C13" s="1">
        <v>0</v>
      </c>
      <c r="D13" s="1">
        <f t="shared" si="0"/>
        <v>34.419999999999987</v>
      </c>
      <c r="E13" s="1"/>
    </row>
    <row r="14" spans="1:5" x14ac:dyDescent="0.2">
      <c r="A14" s="26">
        <v>45278</v>
      </c>
      <c r="B14" s="1">
        <v>0</v>
      </c>
      <c r="C14" s="1">
        <v>0</v>
      </c>
      <c r="D14" s="1">
        <f t="shared" si="0"/>
        <v>34.419999999999987</v>
      </c>
      <c r="E14" s="1"/>
    </row>
    <row r="15" spans="1:5" x14ac:dyDescent="0.2">
      <c r="A15" s="26">
        <v>45279</v>
      </c>
      <c r="B15" s="1">
        <v>0</v>
      </c>
      <c r="C15" s="1">
        <v>0</v>
      </c>
      <c r="D15" s="1">
        <f t="shared" si="0"/>
        <v>34.419999999999987</v>
      </c>
      <c r="E15" s="1"/>
    </row>
    <row r="16" spans="1:5" ht="25.5" x14ac:dyDescent="0.2">
      <c r="A16" s="26">
        <v>45280</v>
      </c>
      <c r="B16" s="1">
        <v>25.47</v>
      </c>
      <c r="C16" s="1">
        <f>37.6+31.14</f>
        <v>68.740000000000009</v>
      </c>
      <c r="D16" s="1">
        <f t="shared" si="0"/>
        <v>77.69</v>
      </c>
      <c r="E16" s="23" t="s">
        <v>35</v>
      </c>
    </row>
    <row r="17" spans="1:14" x14ac:dyDescent="0.2">
      <c r="A17" s="26">
        <v>45281</v>
      </c>
      <c r="B17" s="1">
        <v>0</v>
      </c>
      <c r="C17" s="1">
        <f>9.96+39.6</f>
        <v>49.56</v>
      </c>
      <c r="D17" s="1">
        <f t="shared" si="0"/>
        <v>127.25</v>
      </c>
      <c r="E17" s="1" t="s">
        <v>36</v>
      </c>
    </row>
    <row r="18" spans="1:14" ht="25.5" x14ac:dyDescent="0.2">
      <c r="A18" s="26">
        <v>45282</v>
      </c>
      <c r="B18" s="1">
        <f>83.5+70.8+36</f>
        <v>190.3</v>
      </c>
      <c r="C18" s="1">
        <f>48.6+25.65</f>
        <v>74.25</v>
      </c>
      <c r="D18" s="1">
        <f t="shared" si="0"/>
        <v>11.199999999999989</v>
      </c>
      <c r="E18" s="23" t="s">
        <v>37</v>
      </c>
    </row>
    <row r="19" spans="1:14" x14ac:dyDescent="0.2">
      <c r="A19" s="26">
        <v>45283</v>
      </c>
      <c r="B19" s="1">
        <v>0</v>
      </c>
      <c r="C19" s="1">
        <v>0</v>
      </c>
      <c r="D19" s="1">
        <f t="shared" si="0"/>
        <v>11.199999999999989</v>
      </c>
      <c r="E19" s="1"/>
    </row>
    <row r="20" spans="1:14" x14ac:dyDescent="0.2">
      <c r="A20" s="26">
        <v>45284</v>
      </c>
      <c r="B20" s="1">
        <v>0</v>
      </c>
      <c r="C20" s="1">
        <v>0</v>
      </c>
      <c r="D20" s="1">
        <f t="shared" si="0"/>
        <v>11.199999999999989</v>
      </c>
      <c r="E20" s="1"/>
      <c r="J20" s="17"/>
      <c r="K20" s="17"/>
      <c r="L20" s="17"/>
      <c r="M20" s="17"/>
      <c r="N20" s="17"/>
    </row>
    <row r="21" spans="1:14" x14ac:dyDescent="0.2">
      <c r="A21" s="26">
        <v>45285</v>
      </c>
      <c r="B21" s="1">
        <v>0</v>
      </c>
      <c r="C21" s="1">
        <v>0</v>
      </c>
      <c r="D21" s="1">
        <f t="shared" si="0"/>
        <v>11.199999999999989</v>
      </c>
      <c r="E21" s="1"/>
    </row>
    <row r="22" spans="1:14" x14ac:dyDescent="0.2">
      <c r="A22" s="26">
        <v>45286</v>
      </c>
      <c r="B22" s="1">
        <v>0</v>
      </c>
      <c r="C22" s="1">
        <f>(17.38*5)+(11.94*6)+(12*3)</f>
        <v>194.54</v>
      </c>
      <c r="D22" s="1">
        <f t="shared" si="0"/>
        <v>205.73999999999998</v>
      </c>
      <c r="E22" s="23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2.75" x14ac:dyDescent="0.2"/>
  <sheetData>
    <row r="1" spans="1:5" x14ac:dyDescent="0.2">
      <c r="A1" s="3" t="e">
        <f>table!A1/Kutools_Chart!A10</f>
        <v>#VALUE!</v>
      </c>
      <c r="B1" s="3" t="e">
        <f>table!B1/Kutools_Chart!B10</f>
        <v>#VALUE!</v>
      </c>
      <c r="C1" s="3" t="e">
        <f>table!C1/Kutools_Chart!C10</f>
        <v>#VALUE!</v>
      </c>
      <c r="D1" s="3" t="e">
        <f>table!D1/Kutools_Chart!D10</f>
        <v>#VALUE!</v>
      </c>
      <c r="E1" s="3" t="e">
        <f>table!F1/Kutools_Chart!E10</f>
        <v>#VALUE!</v>
      </c>
    </row>
    <row r="2" spans="1:5" x14ac:dyDescent="0.2">
      <c r="A2" s="3" t="e">
        <f>table!A2/Kutools_Chart!A10</f>
        <v>#VALUE!</v>
      </c>
      <c r="B2" s="3" t="e">
        <f>table!B2/Kutools_Chart!B10</f>
        <v>#VALUE!</v>
      </c>
      <c r="C2" s="3">
        <f>table!C2/Kutools_Chart!C10</f>
        <v>0.3125</v>
      </c>
      <c r="D2" s="3">
        <f>table!D2/Kutools_Chart!D10</f>
        <v>0.3125</v>
      </c>
      <c r="E2" s="3">
        <f>table!F2/Kutools_Chart!E10</f>
        <v>2.8008002286367531E-2</v>
      </c>
    </row>
    <row r="3" spans="1:5" x14ac:dyDescent="0.2">
      <c r="A3" s="3" t="e">
        <f>table!A3/Kutools_Chart!A10</f>
        <v>#VALUE!</v>
      </c>
      <c r="B3" s="3" t="e">
        <f>table!B3/Kutools_Chart!B10</f>
        <v>#VALUE!</v>
      </c>
      <c r="C3" s="3">
        <f>table!C3/Kutools_Chart!C10</f>
        <v>0.140625</v>
      </c>
      <c r="D3" s="3">
        <f>table!D3/Kutools_Chart!D10</f>
        <v>0.140625</v>
      </c>
      <c r="E3" s="3">
        <f>table!F3/Kutools_Chart!E10</f>
        <v>6.0017147756501854E-2</v>
      </c>
    </row>
    <row r="4" spans="1:5" x14ac:dyDescent="0.2">
      <c r="A4" s="3" t="e">
        <f>table!A4/Kutools_Chart!A10</f>
        <v>#VALUE!</v>
      </c>
      <c r="B4" s="3" t="e">
        <f>table!B4/Kutools_Chart!B10</f>
        <v>#VALUE!</v>
      </c>
      <c r="C4" s="3">
        <f>table!C4/Kutools_Chart!C10</f>
        <v>0.15625</v>
      </c>
      <c r="D4" s="3">
        <f>table!D4/Kutools_Chart!D10</f>
        <v>0.15625</v>
      </c>
      <c r="E4" s="3">
        <f>table!F4/Kutools_Chart!E10</f>
        <v>6.9877107745070013E-2</v>
      </c>
    </row>
    <row r="5" spans="1:5" x14ac:dyDescent="0.2">
      <c r="A5" s="3" t="e">
        <f>table!A5/Kutools_Chart!A10</f>
        <v>#VALUE!</v>
      </c>
      <c r="B5" s="3" t="e">
        <f>table!B5/Kutools_Chart!B10</f>
        <v>#VALUE!</v>
      </c>
      <c r="C5" s="3">
        <f>table!C5/Kutools_Chart!C10</f>
        <v>9.375E-2</v>
      </c>
      <c r="D5" s="3">
        <f>table!D5/Kutools_Chart!D10</f>
        <v>9.375E-2</v>
      </c>
      <c r="E5" s="3">
        <f>table!F5/Kutools_Chart!E10</f>
        <v>7.0734495570162897E-2</v>
      </c>
    </row>
    <row r="6" spans="1:5" x14ac:dyDescent="0.2">
      <c r="A6" s="3" t="e">
        <f>table!A6/Kutools_Chart!A10</f>
        <v>#VALUE!</v>
      </c>
      <c r="B6" s="3" t="e">
        <f>table!B6/Kutools_Chart!B10</f>
        <v>#VALUE!</v>
      </c>
      <c r="C6" s="3">
        <f>table!C6/Kutools_Chart!C10</f>
        <v>3.125E-2</v>
      </c>
      <c r="D6" s="3">
        <f>table!D6/Kutools_Chart!D10</f>
        <v>3.125E-2</v>
      </c>
      <c r="E6" s="3">
        <f>table!F6/Kutools_Chart!E10</f>
        <v>7.1306087453558153E-2</v>
      </c>
    </row>
    <row r="7" spans="1:5" x14ac:dyDescent="0.2">
      <c r="A7" s="3" t="e">
        <f>table!A8/Kutools_Chart!A10</f>
        <v>#VALUE!</v>
      </c>
      <c r="B7" s="3" t="e">
        <f>table!B8/Kutools_Chart!B10</f>
        <v>#VALUE!</v>
      </c>
      <c r="C7" s="3">
        <f>table!C8/Kutools_Chart!C10</f>
        <v>9.375E-2</v>
      </c>
      <c r="D7" s="3">
        <f>table!D8/Kutools_Chart!D10</f>
        <v>9.375E-2</v>
      </c>
      <c r="E7" s="3">
        <f>table!F8/Kutools_Chart!E10</f>
        <v>0.16861960560160047</v>
      </c>
    </row>
    <row r="8" spans="1:5" x14ac:dyDescent="0.2">
      <c r="A8" s="3" t="e">
        <f>table!A9/Kutools_Chart!A10</f>
        <v>#VALUE!</v>
      </c>
      <c r="B8" s="3" t="e">
        <f>table!B9/Kutools_Chart!B10</f>
        <v>#VALUE!</v>
      </c>
      <c r="C8" s="3">
        <f>table!C9/Kutools_Chart!C10</f>
        <v>4.6875E-2</v>
      </c>
      <c r="D8" s="3">
        <f>table!D9/Kutools_Chart!D10</f>
        <v>4.6875E-2</v>
      </c>
      <c r="E8" s="3">
        <f>table!F9/Kutools_Chart!E10</f>
        <v>0.17147756501857672</v>
      </c>
    </row>
    <row r="9" spans="1:5" x14ac:dyDescent="0.2">
      <c r="A9" s="3" t="e">
        <f>table!A10/Kutools_Chart!A10</f>
        <v>#VALUE!</v>
      </c>
      <c r="B9" s="3" t="e">
        <f>table!B10/Kutools_Chart!B10</f>
        <v>#VALUE!</v>
      </c>
      <c r="C9" s="3">
        <f>table!C10/Kutools_Chart!C10</f>
        <v>7.8125E-2</v>
      </c>
      <c r="D9" s="3">
        <f>table!D10/Kutools_Chart!D10</f>
        <v>7.8125E-2</v>
      </c>
      <c r="E9" s="3">
        <f>table!F10/Kutools_Chart!E10</f>
        <v>0.23863961131751926</v>
      </c>
    </row>
    <row r="10" spans="1:5" x14ac:dyDescent="0.2">
      <c r="A10">
        <f xml:space="preserve"> SUBTOTAL(109,table!A1:A10)</f>
        <v>0</v>
      </c>
      <c r="B10">
        <f xml:space="preserve"> SUBTOTAL(109,table!B1:B10)</f>
        <v>0</v>
      </c>
      <c r="C10">
        <f xml:space="preserve"> SUBTOTAL(109,table!C1:C10)</f>
        <v>64</v>
      </c>
      <c r="D10">
        <f xml:space="preserve"> SUBTOTAL(109,table!D1:D10)</f>
        <v>1</v>
      </c>
      <c r="E10">
        <f xml:space="preserve"> SUBTOTAL(109,table!F1:F10)</f>
        <v>69.98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table</vt:lpstr>
      <vt:lpstr>pivot table</vt:lpstr>
      <vt:lpstr>dashboard</vt:lpstr>
      <vt:lpstr>budget</vt:lpstr>
      <vt:lpstr>Kutools_Chart</vt:lpstr>
      <vt:lpstr>budget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Jihen</dc:creator>
  <cp:lastModifiedBy>Jihen</cp:lastModifiedBy>
  <dcterms:created xsi:type="dcterms:W3CDTF">2023-12-25T18:44:26Z</dcterms:created>
  <dcterms:modified xsi:type="dcterms:W3CDTF">2023-12-30T21:21:43Z</dcterms:modified>
</cp:coreProperties>
</file>