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80" yWindow="2280" windowWidth="18495" windowHeight="9720"/>
  </bookViews>
  <sheets>
    <sheet name="Presse" sheetId="1" r:id="rId1"/>
    <sheet name="TV" sheetId="2" r:id="rId2"/>
    <sheet name="Web" sheetId="3" r:id="rId3"/>
    <sheet name="ooh" sheetId="4" r:id="rId4"/>
    <sheet name="Radio" sheetId="5" r:id="rId5"/>
  </sheets>
  <definedNames>
    <definedName name="___aug03">#REF!</definedName>
    <definedName name="___avr03">#REF!</definedName>
    <definedName name="___dec03">#REF!</definedName>
    <definedName name="___fev03">#REF!</definedName>
    <definedName name="___jan03">#REF!</definedName>
    <definedName name="___jun03">#REF!</definedName>
    <definedName name="___mai03">#REF!</definedName>
    <definedName name="___mar03">#REF!</definedName>
    <definedName name="___nov03">#REF!</definedName>
    <definedName name="___oct03">#REF!</definedName>
    <definedName name="___sep03">#REF!</definedName>
    <definedName name="__aug03">#REF!</definedName>
    <definedName name="__avr03">#REF!</definedName>
    <definedName name="__dec03">#REF!</definedName>
    <definedName name="__fev03">#REF!</definedName>
    <definedName name="__jan03">#REF!</definedName>
    <definedName name="__jul03">#REF!</definedName>
    <definedName name="__jun03">#REF!</definedName>
    <definedName name="__mai03">#REF!</definedName>
    <definedName name="__mar03">#REF!</definedName>
    <definedName name="__nov03">#REF!</definedName>
    <definedName name="__oct03">#REF!</definedName>
    <definedName name="__sep03">#REF!</definedName>
    <definedName name="_aug03">#REF!</definedName>
    <definedName name="_avr03">#REF!</definedName>
    <definedName name="_dec03">#REF!</definedName>
    <definedName name="_fev03">#REF!</definedName>
    <definedName name="_xlnm._FilterDatabase" localSheetId="3" hidden="1">ooh!$A$1:$AO$2</definedName>
    <definedName name="_xlnm._FilterDatabase" localSheetId="0" hidden="1">Presse!$A$1:$AA$2</definedName>
    <definedName name="_xlnm._FilterDatabase" localSheetId="4" hidden="1">Radio!$A$1:$Z$2</definedName>
    <definedName name="_jan03">#REF!</definedName>
    <definedName name="_jul03">#REF!</definedName>
    <definedName name="_jun03">#REF!</definedName>
    <definedName name="_mai03">#REF!</definedName>
    <definedName name="_mar03">#REF!</definedName>
    <definedName name="_nov03">#REF!</definedName>
    <definedName name="_oct03">#REF!</definedName>
    <definedName name="_sep03">#REF!</definedName>
    <definedName name="aju">#REF!</definedName>
    <definedName name="all">#REF!</definedName>
    <definedName name="Etat">#REF!</definedName>
    <definedName name="MARS">#REF!</definedName>
    <definedName name="SYNTHESE">#REF!</definedName>
    <definedName name="tout">#REF!</definedName>
  </definedNames>
  <calcPr calcId="144525" concurrentCalc="0"/>
</workbook>
</file>

<file path=xl/calcChain.xml><?xml version="1.0" encoding="utf-8"?>
<calcChain xmlns="http://schemas.openxmlformats.org/spreadsheetml/2006/main">
  <c r="X2" i="1" l="1"/>
  <c r="Y2" i="1"/>
  <c r="Y3" i="3"/>
  <c r="W2" i="2"/>
  <c r="Z2" i="2"/>
  <c r="V2" i="2"/>
  <c r="Y2" i="2"/>
  <c r="AB2" i="2"/>
  <c r="AA2" i="2"/>
  <c r="V2" i="5"/>
  <c r="R2" i="5"/>
  <c r="X2" i="5"/>
  <c r="Y2" i="5"/>
  <c r="AH2" i="4"/>
  <c r="AG2" i="4"/>
  <c r="AA2" i="4"/>
  <c r="AE2" i="4"/>
  <c r="AI2" i="4"/>
  <c r="AK2" i="4"/>
  <c r="AB2" i="4"/>
  <c r="AF2" i="4"/>
  <c r="AJ2" i="4"/>
  <c r="AL2" i="4"/>
  <c r="AM2" i="4"/>
  <c r="U3" i="3"/>
  <c r="W3" i="3"/>
  <c r="N3" i="3"/>
  <c r="P3" i="3"/>
  <c r="Z3" i="3"/>
  <c r="Q2" i="1"/>
  <c r="U2" i="1"/>
  <c r="P2" i="1"/>
  <c r="T2" i="1"/>
  <c r="Z2" i="1"/>
  <c r="W2" i="1"/>
</calcChain>
</file>

<file path=xl/sharedStrings.xml><?xml version="1.0" encoding="utf-8"?>
<sst xmlns="http://schemas.openxmlformats.org/spreadsheetml/2006/main" count="218" uniqueCount="134">
  <si>
    <t>Mois</t>
  </si>
  <si>
    <t>N° BC Client</t>
  </si>
  <si>
    <t>N° BC Fournisseur</t>
  </si>
  <si>
    <t>Dates</t>
  </si>
  <si>
    <t>Titres</t>
  </si>
  <si>
    <t>Client</t>
  </si>
  <si>
    <t>Annonceur</t>
  </si>
  <si>
    <t>Campagne</t>
  </si>
  <si>
    <t>Format</t>
  </si>
  <si>
    <t>Qté achat</t>
  </si>
  <si>
    <t>Qté vente</t>
  </si>
  <si>
    <t>incident</t>
  </si>
  <si>
    <t>Remarque</t>
  </si>
  <si>
    <t>PU achat</t>
  </si>
  <si>
    <t>PU vente</t>
  </si>
  <si>
    <t>TOTAL Brut Achat</t>
  </si>
  <si>
    <t>TOTAL Brut Vente</t>
  </si>
  <si>
    <t>Remise Achat</t>
  </si>
  <si>
    <t>Remise Vente</t>
  </si>
  <si>
    <t xml:space="preserve">Prix Achat HT </t>
  </si>
  <si>
    <t>Prix vente HT</t>
  </si>
  <si>
    <t>Commission Agence</t>
  </si>
  <si>
    <t>Prix d'achat net</t>
  </si>
  <si>
    <t>Prix vente Net</t>
  </si>
  <si>
    <t>Marge Brute</t>
  </si>
  <si>
    <t>Prix d'achat TTC</t>
  </si>
  <si>
    <t>N° Facture Achat</t>
  </si>
  <si>
    <t>Janvier</t>
  </si>
  <si>
    <t>ok</t>
  </si>
  <si>
    <t xml:space="preserve">Echorouk ElYaoumi </t>
  </si>
  <si>
    <t>WTA</t>
  </si>
  <si>
    <t>Tetière</t>
  </si>
  <si>
    <t>Avril</t>
  </si>
  <si>
    <t>62500</t>
  </si>
  <si>
    <t>Chaine</t>
  </si>
  <si>
    <t>Annahar TV</t>
  </si>
  <si>
    <t>Ooredoo</t>
  </si>
  <si>
    <t>60''</t>
  </si>
  <si>
    <t>N° BC client</t>
  </si>
  <si>
    <t>Site</t>
  </si>
  <si>
    <t>Date Début</t>
  </si>
  <si>
    <t>Date Fin</t>
  </si>
  <si>
    <t>Brut achat unitaire</t>
  </si>
  <si>
    <t>Nombre de semaines/ jours</t>
  </si>
  <si>
    <t>Brut Achat</t>
  </si>
  <si>
    <t>Net achat</t>
  </si>
  <si>
    <t>Montant Facture Net</t>
  </si>
  <si>
    <t>Brut vente unitaire</t>
  </si>
  <si>
    <t>Brut vente</t>
  </si>
  <si>
    <t>Remise vente</t>
  </si>
  <si>
    <t>Net vente</t>
  </si>
  <si>
    <t>Total Com Agence</t>
  </si>
  <si>
    <t>Marge Brute MAA</t>
  </si>
  <si>
    <t>Ganfood</t>
  </si>
  <si>
    <t>Pegeot</t>
  </si>
  <si>
    <t>2008 ERG</t>
  </si>
  <si>
    <t>1412248_C</t>
  </si>
  <si>
    <t>Algerie-focus.com</t>
  </si>
  <si>
    <t>Habillage</t>
  </si>
  <si>
    <t>50000</t>
  </si>
  <si>
    <t>OM0001/15</t>
  </si>
  <si>
    <t>Année</t>
  </si>
  <si>
    <t>Fournisseur</t>
  </si>
  <si>
    <t>Parc</t>
  </si>
  <si>
    <t xml:space="preserve">Wilaya </t>
  </si>
  <si>
    <t xml:space="preserve">APC </t>
  </si>
  <si>
    <t xml:space="preserve">Support </t>
  </si>
  <si>
    <t>Type</t>
  </si>
  <si>
    <t>Adresse</t>
  </si>
  <si>
    <t>Surface m² Achat</t>
  </si>
  <si>
    <t>Surface m² Vente</t>
  </si>
  <si>
    <t>Durée</t>
  </si>
  <si>
    <t>Qté</t>
  </si>
  <si>
    <t>PU location (achat)</t>
  </si>
  <si>
    <t>PU location (vente)</t>
  </si>
  <si>
    <t>PU Impression (achat)</t>
  </si>
  <si>
    <t>PU Impression (vente)</t>
  </si>
  <si>
    <t>Total Brut location (achat)</t>
  </si>
  <si>
    <t>Total Brut location (vente)</t>
  </si>
  <si>
    <t>Remise location (Achat)</t>
  </si>
  <si>
    <t>Remise location (vente)</t>
  </si>
  <si>
    <t>Total net location (Achat)</t>
  </si>
  <si>
    <t>Total net location (vente)</t>
  </si>
  <si>
    <t>Total net impression (Achat)</t>
  </si>
  <si>
    <t>Total net impression (vente)</t>
  </si>
  <si>
    <t>Total Global Achat</t>
  </si>
  <si>
    <t>Total Global vente</t>
  </si>
  <si>
    <t>TVA Achat</t>
  </si>
  <si>
    <t>TVA Vente</t>
  </si>
  <si>
    <t>N° Devis MAA</t>
  </si>
  <si>
    <t>MTA</t>
  </si>
  <si>
    <t>14/DCM/RC/438</t>
  </si>
  <si>
    <t>3653-01/2015</t>
  </si>
  <si>
    <t>Hors Parc</t>
  </si>
  <si>
    <t>MAA</t>
  </si>
  <si>
    <t>Mentos</t>
  </si>
  <si>
    <t>Alger</t>
  </si>
  <si>
    <t>Bus</t>
  </si>
  <si>
    <t>Arrière Bus</t>
  </si>
  <si>
    <t>USTHB - TAFOURAH</t>
  </si>
  <si>
    <t>Néant</t>
  </si>
  <si>
    <t>Type d'achat</t>
  </si>
  <si>
    <t xml:space="preserve">Net vente </t>
  </si>
  <si>
    <t>Faderco</t>
  </si>
  <si>
    <t>Classique</t>
  </si>
  <si>
    <t>Bimbies</t>
  </si>
  <si>
    <t xml:space="preserve">Date de Début </t>
  </si>
  <si>
    <t xml:space="preserve">Date de Fin </t>
  </si>
  <si>
    <t>03/04/2015</t>
  </si>
  <si>
    <t xml:space="preserve">Ecran </t>
  </si>
  <si>
    <t>19h00-20h00</t>
  </si>
  <si>
    <t>Heure</t>
  </si>
  <si>
    <t>19h30</t>
  </si>
  <si>
    <t>Programme</t>
  </si>
  <si>
    <t>Selon Prog</t>
  </si>
  <si>
    <t>25/15</t>
  </si>
  <si>
    <t>EL Bahia</t>
  </si>
  <si>
    <t>08h-09h</t>
  </si>
  <si>
    <t xml:space="preserve">Heure </t>
  </si>
  <si>
    <t>07h00</t>
  </si>
  <si>
    <t>Message</t>
  </si>
  <si>
    <t>Produit</t>
  </si>
  <si>
    <t>Promo Bimbies</t>
  </si>
  <si>
    <t>Gagnez ,,,,</t>
  </si>
  <si>
    <t>Insti Mentos</t>
  </si>
  <si>
    <t>Mangez Mentos</t>
  </si>
  <si>
    <t>Real Madrid</t>
  </si>
  <si>
    <t>Promo RM</t>
  </si>
  <si>
    <t>Gagnez des billets</t>
  </si>
  <si>
    <t>125/15</t>
  </si>
  <si>
    <t xml:space="preserve">Venez voir la 2008 au Salon de l'Auto </t>
  </si>
  <si>
    <t>3G</t>
  </si>
  <si>
    <t>3G 32 W</t>
  </si>
  <si>
    <t>sur tout le teritoir ,,,,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</si>
</sst>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#,##0.00\ _€;[Red]#,##0.00\ _€"/>
    <numFmt numFmtId="165" formatCode="0.0%"/>
    <numFmt numFmtId="166" formatCode="_-* #,##0\ _€_-;\-* #,##0\ _€_-;_-* &quot;-&quot;??\ _€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9"/>
      <color theme="1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b/>
      <sz val="10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name val="Times New Roman"/>
      <family val="1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43" fontId="3" fillId="0" borderId="0" xfId="0" applyNumberFormat="1" applyFont="1" applyAlignment="1"/>
    <xf numFmtId="0" fontId="3" fillId="2" borderId="0" xfId="0" applyFont="1" applyFill="1" applyAlignment="1">
      <alignment horizontal="center"/>
    </xf>
    <xf numFmtId="43" fontId="10" fillId="2" borderId="0" xfId="1" applyFont="1" applyFill="1" applyAlignment="1">
      <alignment horizontal="center" vertical="center"/>
    </xf>
    <xf numFmtId="0" fontId="11" fillId="7" borderId="1" xfId="1" applyNumberFormat="1" applyFont="1" applyFill="1" applyBorder="1" applyAlignment="1">
      <alignment horizontal="center" vertical="center" wrapText="1"/>
    </xf>
    <xf numFmtId="43" fontId="11" fillId="7" borderId="1" xfId="1" applyFont="1" applyFill="1" applyBorder="1" applyAlignment="1">
      <alignment horizontal="center" vertical="center" wrapText="1"/>
    </xf>
    <xf numFmtId="0" fontId="11" fillId="8" borderId="1" xfId="1" applyNumberFormat="1" applyFont="1" applyFill="1" applyBorder="1" applyAlignment="1">
      <alignment horizontal="center" vertical="center" wrapText="1"/>
    </xf>
    <xf numFmtId="43" fontId="11" fillId="8" borderId="1" xfId="1" applyFont="1" applyFill="1" applyBorder="1" applyAlignment="1">
      <alignment horizontal="center" vertical="center" wrapText="1"/>
    </xf>
    <xf numFmtId="9" fontId="11" fillId="8" borderId="1" xfId="2" applyFont="1" applyFill="1" applyBorder="1" applyAlignment="1">
      <alignment horizontal="center" vertical="center" wrapText="1"/>
    </xf>
    <xf numFmtId="43" fontId="12" fillId="3" borderId="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43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14" fontId="15" fillId="2" borderId="1" xfId="9" applyNumberFormat="1" applyFont="1" applyFill="1" applyBorder="1" applyAlignment="1">
      <alignment horizontal="center"/>
    </xf>
    <xf numFmtId="0" fontId="15" fillId="2" borderId="1" xfId="9" applyFont="1" applyFill="1" applyBorder="1" applyAlignment="1">
      <alignment horizontal="center"/>
    </xf>
    <xf numFmtId="43" fontId="15" fillId="2" borderId="1" xfId="1" applyFont="1" applyFill="1" applyBorder="1" applyAlignment="1">
      <alignment horizontal="center"/>
    </xf>
    <xf numFmtId="9" fontId="15" fillId="2" borderId="1" xfId="2" applyFont="1" applyFill="1" applyBorder="1" applyAlignment="1">
      <alignment horizontal="center"/>
    </xf>
    <xf numFmtId="43" fontId="15" fillId="9" borderId="1" xfId="1" applyFont="1" applyFill="1" applyBorder="1" applyAlignment="1">
      <alignment horizontal="center"/>
    </xf>
    <xf numFmtId="43" fontId="15" fillId="9" borderId="1" xfId="1" applyFont="1" applyFill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43" fontId="10" fillId="0" borderId="0" xfId="1" applyFont="1" applyAlignment="1">
      <alignment horizontal="center" vertical="center"/>
    </xf>
    <xf numFmtId="43" fontId="10" fillId="0" borderId="0" xfId="1" applyFont="1" applyAlignment="1">
      <alignment vertical="center"/>
    </xf>
    <xf numFmtId="9" fontId="10" fillId="0" borderId="0" xfId="2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16" fillId="0" borderId="1" xfId="0" applyFont="1" applyBorder="1"/>
    <xf numFmtId="0" fontId="17" fillId="0" borderId="1" xfId="0" applyFont="1" applyBorder="1"/>
    <xf numFmtId="14" fontId="17" fillId="0" borderId="1" xfId="0" applyNumberFormat="1" applyFont="1" applyBorder="1"/>
    <xf numFmtId="49" fontId="17" fillId="5" borderId="1" xfId="0" applyNumberFormat="1" applyFont="1" applyFill="1" applyBorder="1" applyAlignment="1">
      <alignment horizontal="right"/>
    </xf>
    <xf numFmtId="0" fontId="17" fillId="5" borderId="1" xfId="0" applyFont="1" applyFill="1" applyBorder="1"/>
    <xf numFmtId="9" fontId="17" fillId="5" borderId="1" xfId="0" applyNumberFormat="1" applyFont="1" applyFill="1" applyBorder="1"/>
    <xf numFmtId="166" fontId="18" fillId="5" borderId="1" xfId="1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3" fontId="17" fillId="5" borderId="1" xfId="0" applyNumberFormat="1" applyFont="1" applyFill="1" applyBorder="1"/>
    <xf numFmtId="3" fontId="17" fillId="6" borderId="1" xfId="0" applyNumberFormat="1" applyFont="1" applyFill="1" applyBorder="1" applyAlignment="1">
      <alignment horizontal="right"/>
    </xf>
    <xf numFmtId="0" fontId="17" fillId="6" borderId="1" xfId="0" applyFont="1" applyFill="1" applyBorder="1" applyAlignment="1">
      <alignment horizontal="right"/>
    </xf>
    <xf numFmtId="0" fontId="17" fillId="6" borderId="1" xfId="0" applyFont="1" applyFill="1" applyBorder="1"/>
    <xf numFmtId="9" fontId="17" fillId="6" borderId="1" xfId="0" applyNumberFormat="1" applyFont="1" applyFill="1" applyBorder="1"/>
    <xf numFmtId="166" fontId="17" fillId="6" borderId="1" xfId="0" applyNumberFormat="1" applyFont="1" applyFill="1" applyBorder="1" applyAlignment="1">
      <alignment horizontal="center" vertical="center"/>
    </xf>
    <xf numFmtId="166" fontId="17" fillId="0" borderId="1" xfId="1" applyNumberFormat="1" applyFont="1" applyFill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16" fontId="4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5" fillId="2" borderId="1" xfId="5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43" fontId="4" fillId="2" borderId="1" xfId="0" applyNumberFormat="1" applyFont="1" applyFill="1" applyBorder="1" applyAlignment="1"/>
    <xf numFmtId="166" fontId="7" fillId="10" borderId="1" xfId="7" applyNumberFormat="1" applyFont="1" applyFill="1" applyBorder="1" applyAlignment="1">
      <alignment horizontal="center" vertical="center" wrapText="1"/>
    </xf>
    <xf numFmtId="9" fontId="7" fillId="10" borderId="1" xfId="8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9" fontId="7" fillId="11" borderId="1" xfId="2" applyFont="1" applyFill="1" applyBorder="1" applyAlignment="1">
      <alignment horizontal="center" vertical="center" wrapText="1"/>
    </xf>
    <xf numFmtId="0" fontId="8" fillId="0" borderId="1" xfId="1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10" applyNumberFormat="1" applyFont="1" applyFill="1" applyBorder="1" applyAlignment="1">
      <alignment horizontal="center" vertical="center"/>
    </xf>
    <xf numFmtId="166" fontId="9" fillId="10" borderId="1" xfId="1" applyNumberFormat="1" applyFont="1" applyFill="1" applyBorder="1" applyAlignment="1">
      <alignment horizontal="center" vertical="center"/>
    </xf>
    <xf numFmtId="9" fontId="9" fillId="10" borderId="1" xfId="2" applyFont="1" applyFill="1" applyBorder="1" applyAlignment="1">
      <alignment horizontal="center" vertical="center"/>
    </xf>
    <xf numFmtId="0" fontId="9" fillId="10" borderId="1" xfId="10" applyFont="1" applyFill="1" applyBorder="1" applyAlignment="1">
      <alignment horizontal="center" vertical="center"/>
    </xf>
    <xf numFmtId="166" fontId="8" fillId="11" borderId="1" xfId="1" applyNumberFormat="1" applyFont="1" applyFill="1" applyBorder="1" applyAlignment="1">
      <alignment horizontal="center" vertical="center"/>
    </xf>
    <xf numFmtId="9" fontId="8" fillId="11" borderId="1" xfId="2" applyFont="1" applyFill="1" applyBorder="1" applyAlignment="1">
      <alignment horizontal="center" vertical="center"/>
    </xf>
    <xf numFmtId="166" fontId="8" fillId="11" borderId="1" xfId="0" applyNumberFormat="1" applyFont="1" applyFill="1" applyBorder="1" applyAlignment="1">
      <alignment horizontal="center" vertical="center"/>
    </xf>
    <xf numFmtId="0" fontId="8" fillId="0" borderId="0" xfId="0" applyFont="1"/>
    <xf numFmtId="9" fontId="8" fillId="0" borderId="0" xfId="2" applyFont="1"/>
    <xf numFmtId="0" fontId="16" fillId="0" borderId="1" xfId="0" applyFont="1" applyBorder="1" applyAlignment="1">
      <alignment horizontal="center"/>
    </xf>
    <xf numFmtId="49" fontId="4" fillId="2" borderId="1" xfId="1" applyNumberFormat="1" applyFont="1" applyFill="1" applyBorder="1" applyAlignment="1">
      <alignment horizontal="center"/>
    </xf>
  </cellXfs>
  <cellStyles count="11">
    <cellStyle name="=C:\WINNT\SYSTEM32\COMMAND.COM" xfId="3"/>
    <cellStyle name="=C:\WINNT\SYSTEM32\COMMAND.COM 2" xfId="9"/>
    <cellStyle name="=C:\WINNT\SYSTEM32\COMMAND.COM 3" xfId="10"/>
    <cellStyle name="Milliers" xfId="1" builtinId="3"/>
    <cellStyle name="Milliers 18" xfId="7"/>
    <cellStyle name="Milliers 2" xfId="4"/>
    <cellStyle name="Normal" xfId="0" builtinId="0"/>
    <cellStyle name="Normal 2 2" xfId="6"/>
    <cellStyle name="Normal_Suivi presse MAA 2011 2" xfId="5"/>
    <cellStyle name="Pourcentage" xfId="2" builtinId="5"/>
    <cellStyle name="Pourcentage 17" xfId="8"/>
  </cellStyles>
  <dxfs count="57"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showGridLines="0" tabSelected="1" topLeftCell="S1" zoomScale="80" zoomScaleNormal="80" zoomScaleSheetLayoutView="100" workbookViewId="0">
      <selection activeCell="V2" sqref="V2"/>
    </sheetView>
  </sheetViews>
  <sheetFormatPr baseColWidth="10" defaultRowHeight="15" x14ac:dyDescent="0.25"/>
  <cols>
    <col min="1" max="1" width="9.7109375" style="1" bestFit="1" customWidth="1"/>
    <col min="2" max="2" width="12.7109375" style="1" customWidth="1"/>
    <col min="3" max="3" width="14.7109375" style="1" customWidth="1"/>
    <col min="4" max="4" width="11.85546875" style="1" bestFit="1" customWidth="1"/>
    <col min="5" max="5" width="17.5703125" style="1" bestFit="1" customWidth="1"/>
    <col min="6" max="6" width="23.140625" style="1" bestFit="1" customWidth="1"/>
    <col min="7" max="7" width="23.7109375" style="1" customWidth="1"/>
    <col min="8" max="8" width="17.5703125" style="1" customWidth="1"/>
    <col min="9" max="10" width="21.7109375" style="1" customWidth="1"/>
    <col min="11" max="11" width="19.28515625" style="1" bestFit="1" customWidth="1"/>
    <col min="12" max="12" width="14.140625" style="1" bestFit="1" customWidth="1"/>
    <col min="13" max="13" width="14.28515625" style="1" bestFit="1" customWidth="1"/>
    <col min="14" max="14" width="13.85546875" style="4" bestFit="1" customWidth="1"/>
    <col min="15" max="15" width="14" style="2" bestFit="1" customWidth="1"/>
    <col min="16" max="17" width="16.140625" style="2" bestFit="1" customWidth="1"/>
    <col min="18" max="19" width="11.7109375" style="1" bestFit="1" customWidth="1"/>
    <col min="20" max="20" width="18" style="2" bestFit="1" customWidth="1"/>
    <col min="21" max="21" width="17.85546875" style="2" bestFit="1" customWidth="1"/>
    <col min="22" max="22" width="11.5703125" style="3" customWidth="1"/>
    <col min="23" max="23" width="14.42578125" style="2" customWidth="1"/>
    <col min="24" max="24" width="14" style="2" bestFit="1" customWidth="1"/>
    <col min="25" max="26" width="12.85546875" style="2" bestFit="1" customWidth="1"/>
    <col min="27" max="27" width="19.28515625" style="1" bestFit="1" customWidth="1"/>
    <col min="28" max="28" width="21" style="1" bestFit="1" customWidth="1"/>
    <col min="29" max="29" width="25.140625" style="1" bestFit="1" customWidth="1"/>
    <col min="30" max="16384" width="11.42578125" style="1"/>
  </cols>
  <sheetData>
    <row r="1" spans="1:29" ht="31.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121</v>
      </c>
      <c r="I1" s="7" t="s">
        <v>7</v>
      </c>
      <c r="J1" s="7" t="s">
        <v>120</v>
      </c>
      <c r="K1" s="7" t="s">
        <v>8</v>
      </c>
      <c r="L1" s="7" t="s">
        <v>9</v>
      </c>
      <c r="M1" s="7" t="s">
        <v>10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11</v>
      </c>
      <c r="AC1" s="7" t="s">
        <v>12</v>
      </c>
    </row>
    <row r="2" spans="1:29" s="5" customFormat="1" x14ac:dyDescent="0.25">
      <c r="A2" s="45" t="s">
        <v>27</v>
      </c>
      <c r="B2" s="52" t="s">
        <v>33</v>
      </c>
      <c r="C2" s="45">
        <v>620</v>
      </c>
      <c r="D2" s="53">
        <v>41640</v>
      </c>
      <c r="E2" s="45" t="s">
        <v>29</v>
      </c>
      <c r="F2" s="54" t="s">
        <v>30</v>
      </c>
      <c r="G2" s="54" t="s">
        <v>30</v>
      </c>
      <c r="H2" s="54" t="s">
        <v>131</v>
      </c>
      <c r="I2" s="45" t="s">
        <v>132</v>
      </c>
      <c r="J2" s="45" t="s">
        <v>133</v>
      </c>
      <c r="K2" s="45" t="s">
        <v>31</v>
      </c>
      <c r="L2" s="45">
        <v>1</v>
      </c>
      <c r="M2" s="45">
        <v>1</v>
      </c>
      <c r="N2" s="55">
        <v>91000</v>
      </c>
      <c r="O2" s="46">
        <v>125000</v>
      </c>
      <c r="P2" s="46">
        <f>N2*L2</f>
        <v>91000</v>
      </c>
      <c r="Q2" s="46">
        <f>+O2*M2</f>
        <v>125000</v>
      </c>
      <c r="R2" s="49">
        <v>0.3</v>
      </c>
      <c r="S2" s="49">
        <v>0</v>
      </c>
      <c r="T2" s="46">
        <f>P2-(P2*R2)</f>
        <v>63700</v>
      </c>
      <c r="U2" s="46">
        <f>+Q2-(Q2*S2)</f>
        <v>125000</v>
      </c>
      <c r="V2" s="49">
        <v>0</v>
      </c>
      <c r="W2" s="46">
        <f>T2</f>
        <v>63700</v>
      </c>
      <c r="X2" s="50">
        <f>U2+(U2*V2)</f>
        <v>125000</v>
      </c>
      <c r="Y2" s="46">
        <f>X2-W2</f>
        <v>61300</v>
      </c>
      <c r="Z2" s="46">
        <f>W2*1.17</f>
        <v>74529</v>
      </c>
      <c r="AA2" s="51">
        <v>59</v>
      </c>
      <c r="AB2" s="45" t="s">
        <v>28</v>
      </c>
      <c r="AC2" s="45"/>
    </row>
  </sheetData>
  <autoFilter ref="A1:AB2"/>
  <conditionalFormatting sqref="X1 L1:M1 AB1">
    <cfRule type="cellIs" dxfId="56" priority="1" stopIfTrue="1" operator="equal">
      <formula>"OK"</formula>
    </cfRule>
    <cfRule type="cellIs" dxfId="55" priority="2" stopIfTrue="1" operator="equal">
      <formula>"NP"</formula>
    </cfRule>
    <cfRule type="cellIs" dxfId="54" priority="3" stopIfTrue="1" operator="equal">
      <formula>"En Cours"</formula>
    </cfRule>
  </conditionalFormatting>
  <conditionalFormatting sqref="AC1">
    <cfRule type="cellIs" dxfId="53" priority="16" stopIfTrue="1" operator="equal">
      <formula>"OK"</formula>
    </cfRule>
    <cfRule type="cellIs" dxfId="52" priority="17" stopIfTrue="1" operator="equal">
      <formula>"NP"</formula>
    </cfRule>
    <cfRule type="cellIs" dxfId="51" priority="18" stopIfTrue="1" operator="equal">
      <formula>"En Cours"</formula>
    </cfRule>
  </conditionalFormatting>
  <conditionalFormatting sqref="O1">
    <cfRule type="cellIs" dxfId="50" priority="13" stopIfTrue="1" operator="equal">
      <formula>"OK"</formula>
    </cfRule>
    <cfRule type="cellIs" dxfId="49" priority="14" stopIfTrue="1" operator="equal">
      <formula>"NP"</formula>
    </cfRule>
    <cfRule type="cellIs" dxfId="48" priority="15" stopIfTrue="1" operator="equal">
      <formula>"En Cours"</formula>
    </cfRule>
  </conditionalFormatting>
  <conditionalFormatting sqref="Q1">
    <cfRule type="cellIs" dxfId="47" priority="10" stopIfTrue="1" operator="equal">
      <formula>"OK"</formula>
    </cfRule>
    <cfRule type="cellIs" dxfId="46" priority="11" stopIfTrue="1" operator="equal">
      <formula>"NP"</formula>
    </cfRule>
    <cfRule type="cellIs" dxfId="45" priority="12" stopIfTrue="1" operator="equal">
      <formula>"En Cours"</formula>
    </cfRule>
  </conditionalFormatting>
  <conditionalFormatting sqref="T1">
    <cfRule type="cellIs" dxfId="44" priority="7" stopIfTrue="1" operator="equal">
      <formula>"OK"</formula>
    </cfRule>
    <cfRule type="cellIs" dxfId="43" priority="8" stopIfTrue="1" operator="equal">
      <formula>"NP"</formula>
    </cfRule>
    <cfRule type="cellIs" dxfId="42" priority="9" stopIfTrue="1" operator="equal">
      <formula>"En Cours"</formula>
    </cfRule>
  </conditionalFormatting>
  <conditionalFormatting sqref="W1">
    <cfRule type="cellIs" dxfId="41" priority="4" stopIfTrue="1" operator="equal">
      <formula>"OK"</formula>
    </cfRule>
    <cfRule type="cellIs" dxfId="40" priority="5" stopIfTrue="1" operator="equal">
      <formula>"NP"</formula>
    </cfRule>
    <cfRule type="cellIs" dxfId="39" priority="6" stopIfTrue="1" operator="equal">
      <formula>"En Cours"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AD1" sqref="AD1:AE1048576"/>
    </sheetView>
  </sheetViews>
  <sheetFormatPr baseColWidth="10" defaultRowHeight="15" x14ac:dyDescent="0.25"/>
  <cols>
    <col min="2" max="2" width="18.28515625" bestFit="1" customWidth="1"/>
    <col min="3" max="3" width="17.85546875" bestFit="1" customWidth="1"/>
    <col min="4" max="5" width="18.5703125" customWidth="1"/>
    <col min="11" max="11" width="14.85546875" customWidth="1"/>
    <col min="18" max="18" width="12.85546875" bestFit="1" customWidth="1"/>
    <col min="19" max="19" width="13.5703125" customWidth="1"/>
    <col min="22" max="22" width="11.85546875" bestFit="1" customWidth="1"/>
    <col min="23" max="23" width="12.85546875" bestFit="1" customWidth="1"/>
    <col min="25" max="25" width="11.85546875" bestFit="1" customWidth="1"/>
    <col min="26" max="26" width="11.7109375" bestFit="1" customWidth="1"/>
    <col min="27" max="27" width="13.85546875" customWidth="1"/>
    <col min="28" max="28" width="11.85546875" bestFit="1" customWidth="1"/>
    <col min="30" max="31" width="12.5703125" style="1" customWidth="1"/>
  </cols>
  <sheetData>
    <row r="1" spans="1:31" s="1" customFormat="1" ht="22.5" x14ac:dyDescent="0.25">
      <c r="A1" s="7" t="s">
        <v>0</v>
      </c>
      <c r="B1" s="7" t="s">
        <v>1</v>
      </c>
      <c r="C1" s="7" t="s">
        <v>2</v>
      </c>
      <c r="D1" s="7" t="s">
        <v>106</v>
      </c>
      <c r="E1" s="7" t="s">
        <v>107</v>
      </c>
      <c r="F1" s="7" t="s">
        <v>34</v>
      </c>
      <c r="G1" s="7" t="s">
        <v>5</v>
      </c>
      <c r="H1" s="7" t="s">
        <v>6</v>
      </c>
      <c r="I1" s="7" t="s">
        <v>121</v>
      </c>
      <c r="J1" s="7" t="s">
        <v>7</v>
      </c>
      <c r="K1" s="7" t="s">
        <v>120</v>
      </c>
      <c r="L1" s="7" t="s">
        <v>8</v>
      </c>
      <c r="M1" s="7" t="s">
        <v>109</v>
      </c>
      <c r="N1" s="7" t="s">
        <v>111</v>
      </c>
      <c r="O1" s="7" t="s">
        <v>113</v>
      </c>
      <c r="P1" s="7" t="s">
        <v>9</v>
      </c>
      <c r="Q1" s="7" t="s">
        <v>10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11</v>
      </c>
      <c r="AE1" s="7" t="s">
        <v>12</v>
      </c>
    </row>
    <row r="2" spans="1:31" x14ac:dyDescent="0.25">
      <c r="A2" s="45" t="s">
        <v>32</v>
      </c>
      <c r="B2" s="47">
        <v>66520</v>
      </c>
      <c r="C2" s="73" t="s">
        <v>129</v>
      </c>
      <c r="D2" s="47" t="s">
        <v>108</v>
      </c>
      <c r="E2" s="47" t="s">
        <v>108</v>
      </c>
      <c r="F2" s="45" t="s">
        <v>35</v>
      </c>
      <c r="G2" s="45" t="s">
        <v>36</v>
      </c>
      <c r="H2" s="45" t="s">
        <v>36</v>
      </c>
      <c r="I2" s="45" t="s">
        <v>126</v>
      </c>
      <c r="J2" s="45" t="s">
        <v>127</v>
      </c>
      <c r="K2" s="45" t="s">
        <v>128</v>
      </c>
      <c r="L2" s="48" t="s">
        <v>37</v>
      </c>
      <c r="M2" s="48" t="s">
        <v>110</v>
      </c>
      <c r="N2" s="48" t="s">
        <v>112</v>
      </c>
      <c r="O2" s="48" t="s">
        <v>114</v>
      </c>
      <c r="P2" s="45">
        <v>1</v>
      </c>
      <c r="Q2" s="45">
        <v>1</v>
      </c>
      <c r="R2" s="46">
        <v>300000</v>
      </c>
      <c r="S2" s="46">
        <v>300000</v>
      </c>
      <c r="T2" s="49">
        <v>0.9</v>
      </c>
      <c r="U2" s="49">
        <v>0.5</v>
      </c>
      <c r="V2" s="46">
        <f>R2*(1-T2)</f>
        <v>29999.999999999993</v>
      </c>
      <c r="W2" s="46">
        <f>S2*(1-U2)</f>
        <v>150000</v>
      </c>
      <c r="X2" s="49">
        <v>0.05</v>
      </c>
      <c r="Y2" s="46">
        <f>V2</f>
        <v>29999.999999999993</v>
      </c>
      <c r="Z2" s="50">
        <f>W2*(1+X2)</f>
        <v>157500</v>
      </c>
      <c r="AA2" s="46">
        <f>Z2-Y2</f>
        <v>127500</v>
      </c>
      <c r="AB2" s="46">
        <f>Y2*(1+17%)</f>
        <v>35099.999999999993</v>
      </c>
      <c r="AC2" s="51" t="s">
        <v>115</v>
      </c>
      <c r="AD2" s="45" t="s">
        <v>28</v>
      </c>
      <c r="AE2" s="45"/>
    </row>
  </sheetData>
  <conditionalFormatting sqref="P1:Q1">
    <cfRule type="cellIs" dxfId="38" priority="25" stopIfTrue="1" operator="equal">
      <formula>"OK"</formula>
    </cfRule>
    <cfRule type="cellIs" dxfId="37" priority="26" stopIfTrue="1" operator="equal">
      <formula>"NP"</formula>
    </cfRule>
    <cfRule type="cellIs" dxfId="36" priority="27" stopIfTrue="1" operator="equal">
      <formula>"En Cours"</formula>
    </cfRule>
  </conditionalFormatting>
  <conditionalFormatting sqref="R1">
    <cfRule type="cellIs" dxfId="35" priority="22" stopIfTrue="1" operator="equal">
      <formula>"OK"</formula>
    </cfRule>
    <cfRule type="cellIs" dxfId="34" priority="23" stopIfTrue="1" operator="equal">
      <formula>"NP"</formula>
    </cfRule>
    <cfRule type="cellIs" dxfId="33" priority="24" stopIfTrue="1" operator="equal">
      <formula>"En Cours"</formula>
    </cfRule>
  </conditionalFormatting>
  <conditionalFormatting sqref="T1">
    <cfRule type="cellIs" dxfId="32" priority="19" stopIfTrue="1" operator="equal">
      <formula>"OK"</formula>
    </cfRule>
    <cfRule type="cellIs" dxfId="31" priority="20" stopIfTrue="1" operator="equal">
      <formula>"NP"</formula>
    </cfRule>
    <cfRule type="cellIs" dxfId="30" priority="21" stopIfTrue="1" operator="equal">
      <formula>"En Cours"</formula>
    </cfRule>
  </conditionalFormatting>
  <conditionalFormatting sqref="V1">
    <cfRule type="cellIs" dxfId="29" priority="16" stopIfTrue="1" operator="equal">
      <formula>"OK"</formula>
    </cfRule>
    <cfRule type="cellIs" dxfId="28" priority="17" stopIfTrue="1" operator="equal">
      <formula>"NP"</formula>
    </cfRule>
    <cfRule type="cellIs" dxfId="27" priority="18" stopIfTrue="1" operator="equal">
      <formula>"En Cours"</formula>
    </cfRule>
  </conditionalFormatting>
  <conditionalFormatting sqref="Y1">
    <cfRule type="cellIs" dxfId="26" priority="13" stopIfTrue="1" operator="equal">
      <formula>"OK"</formula>
    </cfRule>
    <cfRule type="cellIs" dxfId="25" priority="14" stopIfTrue="1" operator="equal">
      <formula>"NP"</formula>
    </cfRule>
    <cfRule type="cellIs" dxfId="24" priority="15" stopIfTrue="1" operator="equal">
      <formula>"En Cours"</formula>
    </cfRule>
  </conditionalFormatting>
  <conditionalFormatting sqref="AB1">
    <cfRule type="cellIs" dxfId="23" priority="10" stopIfTrue="1" operator="equal">
      <formula>"OK"</formula>
    </cfRule>
    <cfRule type="cellIs" dxfId="22" priority="11" stopIfTrue="1" operator="equal">
      <formula>"NP"</formula>
    </cfRule>
    <cfRule type="cellIs" dxfId="21" priority="12" stopIfTrue="1" operator="equal">
      <formula>"En Cours"</formula>
    </cfRule>
  </conditionalFormatting>
  <conditionalFormatting sqref="AC1">
    <cfRule type="cellIs" dxfId="20" priority="7" stopIfTrue="1" operator="equal">
      <formula>"OK"</formula>
    </cfRule>
    <cfRule type="cellIs" dxfId="19" priority="8" stopIfTrue="1" operator="equal">
      <formula>"NP"</formula>
    </cfRule>
    <cfRule type="cellIs" dxfId="18" priority="9" stopIfTrue="1" operator="equal">
      <formula>"En Cours"</formula>
    </cfRule>
  </conditionalFormatting>
  <conditionalFormatting sqref="AD1">
    <cfRule type="cellIs" dxfId="17" priority="1" stopIfTrue="1" operator="equal">
      <formula>"OK"</formula>
    </cfRule>
    <cfRule type="cellIs" dxfId="16" priority="2" stopIfTrue="1" operator="equal">
      <formula>"NP"</formula>
    </cfRule>
    <cfRule type="cellIs" dxfId="15" priority="3" stopIfTrue="1" operator="equal">
      <formula>"En Cours"</formula>
    </cfRule>
  </conditionalFormatting>
  <conditionalFormatting sqref="AE1">
    <cfRule type="cellIs" dxfId="14" priority="4" stopIfTrue="1" operator="equal">
      <formula>"OK"</formula>
    </cfRule>
    <cfRule type="cellIs" dxfId="13" priority="5" stopIfTrue="1" operator="equal">
      <formula>"NP"</formula>
    </cfRule>
    <cfRule type="cellIs" dxfId="12" priority="6" stopIfTrue="1" operator="equal">
      <formula>"En Cours"</formula>
    </cfRule>
  </conditionalFormatting>
  <pageMargins left="0.70866141732283472" right="0.70866141732283472" top="0.74803149606299213" bottom="0.74803149606299213" header="0.31496062992125984" footer="0.31496062992125984"/>
  <pageSetup paperSize="9" scale="12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"/>
  <sheetViews>
    <sheetView workbookViewId="0">
      <selection activeCell="J2" sqref="J2"/>
    </sheetView>
  </sheetViews>
  <sheetFormatPr baseColWidth="10" defaultRowHeight="15" x14ac:dyDescent="0.25"/>
  <cols>
    <col min="5" max="5" width="13.5703125" customWidth="1"/>
    <col min="13" max="13" width="14.42578125" customWidth="1"/>
    <col min="27" max="28" width="12.5703125" style="1" customWidth="1"/>
  </cols>
  <sheetData>
    <row r="2" spans="1:28" ht="25.5" customHeight="1" x14ac:dyDescent="0.25">
      <c r="A2" s="7" t="s">
        <v>5</v>
      </c>
      <c r="B2" s="7" t="s">
        <v>6</v>
      </c>
      <c r="C2" s="7" t="s">
        <v>121</v>
      </c>
      <c r="D2" s="7" t="s">
        <v>7</v>
      </c>
      <c r="E2" s="7" t="s">
        <v>120</v>
      </c>
      <c r="F2" s="7" t="s">
        <v>38</v>
      </c>
      <c r="G2" s="7" t="s">
        <v>39</v>
      </c>
      <c r="H2" s="7" t="s">
        <v>8</v>
      </c>
      <c r="I2" s="7" t="s">
        <v>2</v>
      </c>
      <c r="J2" s="7" t="s">
        <v>40</v>
      </c>
      <c r="K2" s="7" t="s">
        <v>41</v>
      </c>
      <c r="L2" s="7" t="s">
        <v>42</v>
      </c>
      <c r="M2" s="7" t="s">
        <v>43</v>
      </c>
      <c r="N2" s="7" t="s">
        <v>44</v>
      </c>
      <c r="O2" s="7" t="s">
        <v>17</v>
      </c>
      <c r="P2" s="7" t="s">
        <v>45</v>
      </c>
      <c r="Q2" s="7" t="s">
        <v>26</v>
      </c>
      <c r="R2" s="7" t="s">
        <v>46</v>
      </c>
      <c r="S2" s="7" t="s">
        <v>47</v>
      </c>
      <c r="T2" s="7" t="s">
        <v>43</v>
      </c>
      <c r="U2" s="7" t="s">
        <v>48</v>
      </c>
      <c r="V2" s="7" t="s">
        <v>49</v>
      </c>
      <c r="W2" s="7" t="s">
        <v>50</v>
      </c>
      <c r="X2" s="7" t="s">
        <v>21</v>
      </c>
      <c r="Y2" s="7" t="s">
        <v>51</v>
      </c>
      <c r="Z2" s="7" t="s">
        <v>52</v>
      </c>
      <c r="AA2" s="7" t="s">
        <v>11</v>
      </c>
      <c r="AB2" s="7" t="s">
        <v>12</v>
      </c>
    </row>
    <row r="3" spans="1:28" x14ac:dyDescent="0.25">
      <c r="A3" s="29" t="s">
        <v>53</v>
      </c>
      <c r="B3" s="29" t="s">
        <v>54</v>
      </c>
      <c r="C3" s="72">
        <v>2008</v>
      </c>
      <c r="D3" s="29" t="s">
        <v>55</v>
      </c>
      <c r="E3" s="29" t="s">
        <v>130</v>
      </c>
      <c r="F3" s="30" t="s">
        <v>56</v>
      </c>
      <c r="G3" s="29" t="s">
        <v>57</v>
      </c>
      <c r="H3" s="29" t="s">
        <v>58</v>
      </c>
      <c r="I3" s="30">
        <v>3584</v>
      </c>
      <c r="J3" s="31">
        <v>42021</v>
      </c>
      <c r="K3" s="31">
        <v>42023</v>
      </c>
      <c r="L3" s="32" t="s">
        <v>59</v>
      </c>
      <c r="M3" s="32">
        <v>3</v>
      </c>
      <c r="N3" s="33">
        <f>L3*M3</f>
        <v>150000</v>
      </c>
      <c r="O3" s="34">
        <v>0.4</v>
      </c>
      <c r="P3" s="35">
        <f t="shared" ref="P3" si="0">N3-(N3*O3)</f>
        <v>90000</v>
      </c>
      <c r="Q3" s="36" t="s">
        <v>60</v>
      </c>
      <c r="R3" s="37">
        <v>90000</v>
      </c>
      <c r="S3" s="38">
        <v>60000</v>
      </c>
      <c r="T3" s="39">
        <v>3</v>
      </c>
      <c r="U3" s="40">
        <f>S3*T3</f>
        <v>180000</v>
      </c>
      <c r="V3" s="41">
        <v>0.3</v>
      </c>
      <c r="W3" s="42">
        <f t="shared" ref="W3" si="1">U3-(U3*V3)</f>
        <v>126000</v>
      </c>
      <c r="X3" s="40"/>
      <c r="Y3" s="43">
        <f>W3*X3</f>
        <v>0</v>
      </c>
      <c r="Z3" s="44">
        <f t="shared" ref="Z3" si="2">(W3-P3)+Y3</f>
        <v>36000</v>
      </c>
      <c r="AA3" s="45" t="s">
        <v>28</v>
      </c>
      <c r="AB3" s="45"/>
    </row>
  </sheetData>
  <conditionalFormatting sqref="AA2">
    <cfRule type="cellIs" dxfId="11" priority="1" stopIfTrue="1" operator="equal">
      <formula>"OK"</formula>
    </cfRule>
    <cfRule type="cellIs" dxfId="10" priority="2" stopIfTrue="1" operator="equal">
      <formula>"NP"</formula>
    </cfRule>
    <cfRule type="cellIs" dxfId="9" priority="3" stopIfTrue="1" operator="equal">
      <formula>"En Cours"</formula>
    </cfRule>
  </conditionalFormatting>
  <conditionalFormatting sqref="AB2">
    <cfRule type="cellIs" dxfId="8" priority="4" stopIfTrue="1" operator="equal">
      <formula>"OK"</formula>
    </cfRule>
    <cfRule type="cellIs" dxfId="7" priority="5" stopIfTrue="1" operator="equal">
      <formula>"NP"</formula>
    </cfRule>
    <cfRule type="cellIs" dxfId="6" priority="6" stopIfTrue="1" operator="equal">
      <formula>"En Cours"</formula>
    </cfRule>
  </conditionalFormatting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zoomScaleNormal="100" workbookViewId="0">
      <selection activeCell="C19" sqref="C19"/>
    </sheetView>
  </sheetViews>
  <sheetFormatPr baseColWidth="10" defaultColWidth="49.5703125" defaultRowHeight="11.25" x14ac:dyDescent="0.25"/>
  <cols>
    <col min="1" max="1" width="10" style="22" bestFit="1" customWidth="1"/>
    <col min="2" max="2" width="14.28515625" style="23" bestFit="1" customWidth="1"/>
    <col min="3" max="3" width="19.5703125" style="23" bestFit="1" customWidth="1"/>
    <col min="4" max="4" width="17.42578125" style="23" bestFit="1" customWidth="1"/>
    <col min="5" max="5" width="18" style="23" bestFit="1" customWidth="1"/>
    <col min="6" max="6" width="9.85546875" style="23" bestFit="1" customWidth="1"/>
    <col min="7" max="7" width="15.7109375" style="23" bestFit="1" customWidth="1"/>
    <col min="8" max="8" width="15.7109375" style="23" customWidth="1"/>
    <col min="9" max="9" width="20.140625" style="23" bestFit="1" customWidth="1"/>
    <col min="10" max="10" width="15.85546875" style="23" customWidth="1"/>
    <col min="11" max="11" width="10.42578125" style="23" bestFit="1" customWidth="1"/>
    <col min="12" max="12" width="15.140625" style="23" bestFit="1" customWidth="1"/>
    <col min="13" max="13" width="11.140625" style="23" bestFit="1" customWidth="1"/>
    <col min="14" max="14" width="15.5703125" style="23" bestFit="1" customWidth="1"/>
    <col min="15" max="15" width="50.140625" style="23" customWidth="1"/>
    <col min="16" max="17" width="12.5703125" style="22" bestFit="1" customWidth="1"/>
    <col min="18" max="18" width="9.140625" style="23" bestFit="1" customWidth="1"/>
    <col min="19" max="19" width="13.42578125" style="23" bestFit="1" customWidth="1"/>
    <col min="20" max="20" width="11.28515625" style="23" bestFit="1" customWidth="1"/>
    <col min="21" max="21" width="9.7109375" style="22" bestFit="1" customWidth="1"/>
    <col min="22" max="22" width="8.140625" style="22" bestFit="1" customWidth="1"/>
    <col min="23" max="23" width="18.140625" style="24" bestFit="1" customWidth="1"/>
    <col min="24" max="24" width="18.42578125" style="24" bestFit="1" customWidth="1"/>
    <col min="25" max="25" width="20" style="23" bestFit="1" customWidth="1"/>
    <col min="26" max="26" width="20.28515625" style="23" bestFit="1" customWidth="1"/>
    <col min="27" max="27" width="22.85546875" style="23" bestFit="1" customWidth="1"/>
    <col min="28" max="28" width="23.140625" style="23" bestFit="1" customWidth="1"/>
    <col min="29" max="29" width="21.28515625" style="25" bestFit="1" customWidth="1"/>
    <col min="30" max="30" width="21.5703125" style="23" bestFit="1" customWidth="1"/>
    <col min="31" max="32" width="22.5703125" style="23" bestFit="1" customWidth="1"/>
    <col min="33" max="34" width="24.42578125" style="23" bestFit="1" customWidth="1"/>
    <col min="35" max="36" width="17.85546875" style="23" bestFit="1" customWidth="1"/>
    <col min="37" max="37" width="12.7109375" style="23" bestFit="1" customWidth="1"/>
    <col min="38" max="38" width="13" style="23" bestFit="1" customWidth="1"/>
    <col min="39" max="39" width="14.140625" style="23" bestFit="1" customWidth="1"/>
    <col min="40" max="41" width="15.5703125" style="23" bestFit="1" customWidth="1"/>
    <col min="42" max="16384" width="49.5703125" style="6"/>
  </cols>
  <sheetData>
    <row r="1" spans="1:41" x14ac:dyDescent="0.25">
      <c r="A1" s="7" t="s">
        <v>61</v>
      </c>
      <c r="B1" s="8" t="s">
        <v>62</v>
      </c>
      <c r="C1" s="8" t="s">
        <v>38</v>
      </c>
      <c r="D1" s="8" t="s">
        <v>2</v>
      </c>
      <c r="E1" s="8" t="s">
        <v>63</v>
      </c>
      <c r="F1" s="8" t="s">
        <v>5</v>
      </c>
      <c r="G1" s="8" t="s">
        <v>6</v>
      </c>
      <c r="H1" s="8" t="s">
        <v>121</v>
      </c>
      <c r="I1" s="8" t="s">
        <v>7</v>
      </c>
      <c r="J1" s="8" t="s">
        <v>120</v>
      </c>
      <c r="K1" s="8" t="s">
        <v>64</v>
      </c>
      <c r="L1" s="8" t="s">
        <v>65</v>
      </c>
      <c r="M1" s="8" t="s">
        <v>66</v>
      </c>
      <c r="N1" s="8" t="s">
        <v>67</v>
      </c>
      <c r="O1" s="8" t="s">
        <v>68</v>
      </c>
      <c r="P1" s="9" t="s">
        <v>69</v>
      </c>
      <c r="Q1" s="7" t="s">
        <v>70</v>
      </c>
      <c r="R1" s="8" t="s">
        <v>0</v>
      </c>
      <c r="S1" s="8" t="s">
        <v>40</v>
      </c>
      <c r="T1" s="8" t="s">
        <v>41</v>
      </c>
      <c r="U1" s="7" t="s">
        <v>71</v>
      </c>
      <c r="V1" s="7" t="s">
        <v>72</v>
      </c>
      <c r="W1" s="8" t="s">
        <v>73</v>
      </c>
      <c r="X1" s="8" t="s">
        <v>74</v>
      </c>
      <c r="Y1" s="10" t="s">
        <v>75</v>
      </c>
      <c r="Z1" s="8" t="s">
        <v>76</v>
      </c>
      <c r="AA1" s="10" t="s">
        <v>77</v>
      </c>
      <c r="AB1" s="8" t="s">
        <v>78</v>
      </c>
      <c r="AC1" s="11" t="s">
        <v>79</v>
      </c>
      <c r="AD1" s="8" t="s">
        <v>80</v>
      </c>
      <c r="AE1" s="10" t="s">
        <v>81</v>
      </c>
      <c r="AF1" s="8" t="s">
        <v>82</v>
      </c>
      <c r="AG1" s="10" t="s">
        <v>83</v>
      </c>
      <c r="AH1" s="8" t="s">
        <v>84</v>
      </c>
      <c r="AI1" s="10" t="s">
        <v>85</v>
      </c>
      <c r="AJ1" s="8" t="s">
        <v>86</v>
      </c>
      <c r="AK1" s="12" t="s">
        <v>87</v>
      </c>
      <c r="AL1" s="12" t="s">
        <v>88</v>
      </c>
      <c r="AM1" s="12" t="s">
        <v>24</v>
      </c>
      <c r="AN1" s="12" t="s">
        <v>12</v>
      </c>
      <c r="AO1" s="12" t="s">
        <v>89</v>
      </c>
    </row>
    <row r="2" spans="1:41" x14ac:dyDescent="0.2">
      <c r="A2" s="13">
        <v>2015</v>
      </c>
      <c r="B2" s="14" t="s">
        <v>90</v>
      </c>
      <c r="C2" s="14" t="s">
        <v>91</v>
      </c>
      <c r="D2" s="14" t="s">
        <v>92</v>
      </c>
      <c r="E2" s="14" t="s">
        <v>93</v>
      </c>
      <c r="F2" s="14" t="s">
        <v>94</v>
      </c>
      <c r="G2" s="14" t="s">
        <v>95</v>
      </c>
      <c r="H2" s="14" t="s">
        <v>95</v>
      </c>
      <c r="I2" s="14" t="s">
        <v>124</v>
      </c>
      <c r="J2" s="14" t="s">
        <v>125</v>
      </c>
      <c r="K2" s="14" t="s">
        <v>96</v>
      </c>
      <c r="L2" s="14" t="s">
        <v>96</v>
      </c>
      <c r="M2" s="14" t="s">
        <v>97</v>
      </c>
      <c r="N2" s="14" t="s">
        <v>98</v>
      </c>
      <c r="O2" s="14" t="s">
        <v>99</v>
      </c>
      <c r="P2" s="15">
        <v>6</v>
      </c>
      <c r="Q2" s="15">
        <v>6</v>
      </c>
      <c r="R2" s="14" t="s">
        <v>27</v>
      </c>
      <c r="S2" s="16">
        <v>42036</v>
      </c>
      <c r="T2" s="16">
        <v>42066</v>
      </c>
      <c r="U2" s="17">
        <v>1</v>
      </c>
      <c r="V2" s="17">
        <v>1</v>
      </c>
      <c r="W2" s="14">
        <v>35000</v>
      </c>
      <c r="X2" s="14">
        <v>55250</v>
      </c>
      <c r="Y2" s="14">
        <v>0</v>
      </c>
      <c r="Z2" s="14">
        <v>2000</v>
      </c>
      <c r="AA2" s="14">
        <f t="shared" ref="AA2" si="0">W2*V2</f>
        <v>35000</v>
      </c>
      <c r="AB2" s="18">
        <f t="shared" ref="AB2" si="1">X2*V2</f>
        <v>55250</v>
      </c>
      <c r="AC2" s="19">
        <v>0</v>
      </c>
      <c r="AD2" s="19">
        <v>0</v>
      </c>
      <c r="AE2" s="18">
        <f t="shared" ref="AE2:AF2" si="2">AA2-(AA2*AC2)</f>
        <v>35000</v>
      </c>
      <c r="AF2" s="18">
        <f t="shared" si="2"/>
        <v>55250</v>
      </c>
      <c r="AG2" s="18">
        <f t="shared" ref="AG2:AH2" si="3">Y2*P2</f>
        <v>0</v>
      </c>
      <c r="AH2" s="18">
        <f t="shared" si="3"/>
        <v>12000</v>
      </c>
      <c r="AI2" s="18">
        <f t="shared" ref="AI2:AJ2" si="4">AE2+AG2</f>
        <v>35000</v>
      </c>
      <c r="AJ2" s="18">
        <f t="shared" si="4"/>
        <v>67250</v>
      </c>
      <c r="AK2" s="20">
        <f t="shared" ref="AK2" si="5">AI2*1.17</f>
        <v>40950</v>
      </c>
      <c r="AL2" s="20">
        <f t="shared" ref="AL2" si="6">+AJ2*1.17</f>
        <v>78682.5</v>
      </c>
      <c r="AM2" s="20">
        <f t="shared" ref="AM2" si="7">AJ2-AI2</f>
        <v>32250</v>
      </c>
      <c r="AN2" s="21" t="s">
        <v>100</v>
      </c>
      <c r="AO2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opLeftCell="J1" zoomScale="90" zoomScaleNormal="90" workbookViewId="0">
      <selection activeCell="J1" sqref="J1"/>
    </sheetView>
  </sheetViews>
  <sheetFormatPr baseColWidth="10" defaultRowHeight="15" x14ac:dyDescent="0.25"/>
  <cols>
    <col min="1" max="1" width="10.5703125" style="70" bestFit="1" customWidth="1"/>
    <col min="2" max="2" width="11.7109375" style="70" customWidth="1"/>
    <col min="3" max="3" width="9.7109375" style="70" bestFit="1" customWidth="1"/>
    <col min="4" max="7" width="16" style="70" customWidth="1"/>
    <col min="8" max="8" width="14.7109375" style="70" customWidth="1"/>
    <col min="9" max="9" width="10.42578125" style="70" customWidth="1"/>
    <col min="10" max="11" width="10.7109375" style="70" bestFit="1" customWidth="1"/>
    <col min="12" max="15" width="10.7109375" style="70" customWidth="1"/>
    <col min="16" max="16" width="13.85546875" style="70" customWidth="1"/>
    <col min="17" max="17" width="11.85546875" style="70" customWidth="1"/>
    <col min="18" max="18" width="12.42578125" style="70" bestFit="1" customWidth="1"/>
    <col min="19" max="19" width="12.85546875" style="70" customWidth="1"/>
    <col min="20" max="20" width="14" style="70" bestFit="1" customWidth="1"/>
    <col min="21" max="21" width="10.7109375" style="70" bestFit="1" customWidth="1"/>
    <col min="22" max="22" width="13.28515625" style="70" bestFit="1" customWidth="1"/>
    <col min="23" max="23" width="10.42578125" style="71" bestFit="1" customWidth="1"/>
    <col min="24" max="25" width="13.7109375" style="70" bestFit="1" customWidth="1"/>
    <col min="26" max="26" width="16" style="70" customWidth="1"/>
  </cols>
  <sheetData>
    <row r="1" spans="1:27" ht="25.5" x14ac:dyDescent="0.25">
      <c r="A1" s="26" t="s">
        <v>5</v>
      </c>
      <c r="B1" s="26" t="s">
        <v>6</v>
      </c>
      <c r="C1" s="26" t="s">
        <v>101</v>
      </c>
      <c r="D1" s="26" t="s">
        <v>121</v>
      </c>
      <c r="E1" s="26" t="s">
        <v>7</v>
      </c>
      <c r="F1" s="26" t="s">
        <v>120</v>
      </c>
      <c r="G1" s="26" t="s">
        <v>71</v>
      </c>
      <c r="H1" s="26" t="s">
        <v>38</v>
      </c>
      <c r="I1" s="26" t="s">
        <v>2</v>
      </c>
      <c r="J1" s="26" t="s">
        <v>40</v>
      </c>
      <c r="K1" s="26" t="s">
        <v>41</v>
      </c>
      <c r="L1" s="26" t="s">
        <v>34</v>
      </c>
      <c r="M1" s="26" t="s">
        <v>109</v>
      </c>
      <c r="N1" s="26" t="s">
        <v>118</v>
      </c>
      <c r="O1" s="26" t="s">
        <v>113</v>
      </c>
      <c r="P1" s="56" t="s">
        <v>44</v>
      </c>
      <c r="Q1" s="57" t="s">
        <v>17</v>
      </c>
      <c r="R1" s="58" t="s">
        <v>45</v>
      </c>
      <c r="S1" s="58" t="s">
        <v>26</v>
      </c>
      <c r="T1" s="59" t="s">
        <v>48</v>
      </c>
      <c r="U1" s="59" t="s">
        <v>49</v>
      </c>
      <c r="V1" s="59" t="s">
        <v>102</v>
      </c>
      <c r="W1" s="60" t="s">
        <v>21</v>
      </c>
      <c r="X1" s="26" t="s">
        <v>51</v>
      </c>
      <c r="Y1" s="26" t="s">
        <v>52</v>
      </c>
      <c r="Z1" s="7" t="s">
        <v>11</v>
      </c>
      <c r="AA1" s="7" t="s">
        <v>12</v>
      </c>
    </row>
    <row r="2" spans="1:27" x14ac:dyDescent="0.25">
      <c r="A2" s="61" t="s">
        <v>103</v>
      </c>
      <c r="B2" s="61" t="s">
        <v>103</v>
      </c>
      <c r="C2" s="62" t="s">
        <v>104</v>
      </c>
      <c r="D2" s="61" t="s">
        <v>105</v>
      </c>
      <c r="E2" s="61" t="s">
        <v>122</v>
      </c>
      <c r="F2" s="61" t="s">
        <v>123</v>
      </c>
      <c r="G2" s="61">
        <v>30</v>
      </c>
      <c r="H2" s="61">
        <v>3462</v>
      </c>
      <c r="I2" s="61">
        <v>3506</v>
      </c>
      <c r="J2" s="63">
        <v>42005</v>
      </c>
      <c r="K2" s="63">
        <v>42019</v>
      </c>
      <c r="L2" s="63" t="s">
        <v>116</v>
      </c>
      <c r="M2" s="63" t="s">
        <v>117</v>
      </c>
      <c r="N2" s="63" t="s">
        <v>119</v>
      </c>
      <c r="O2" s="63"/>
      <c r="P2" s="64">
        <v>23789</v>
      </c>
      <c r="Q2" s="65">
        <v>0.3</v>
      </c>
      <c r="R2" s="64">
        <f>P2-(P2*Q2)</f>
        <v>16652.3</v>
      </c>
      <c r="S2" s="66"/>
      <c r="T2" s="67">
        <v>23789</v>
      </c>
      <c r="U2" s="68">
        <v>0.25</v>
      </c>
      <c r="V2" s="69">
        <f t="shared" ref="V2" si="0">T2-(T2*U2)</f>
        <v>17841.75</v>
      </c>
      <c r="W2" s="68">
        <v>3.5000000000000003E-2</v>
      </c>
      <c r="X2" s="27">
        <f>V2*W2</f>
        <v>624.46125000000006</v>
      </c>
      <c r="Y2" s="28">
        <f>(V2-R2)+X2</f>
        <v>1813.9112500000008</v>
      </c>
      <c r="Z2" s="45" t="s">
        <v>28</v>
      </c>
      <c r="AA2" s="45"/>
    </row>
  </sheetData>
  <conditionalFormatting sqref="Z1">
    <cfRule type="cellIs" dxfId="5" priority="1" stopIfTrue="1" operator="equal">
      <formula>"OK"</formula>
    </cfRule>
    <cfRule type="cellIs" dxfId="4" priority="2" stopIfTrue="1" operator="equal">
      <formula>"NP"</formula>
    </cfRule>
    <cfRule type="cellIs" dxfId="3" priority="3" stopIfTrue="1" operator="equal">
      <formula>"En Cours"</formula>
    </cfRule>
  </conditionalFormatting>
  <conditionalFormatting sqref="AA1">
    <cfRule type="cellIs" dxfId="2" priority="4" stopIfTrue="1" operator="equal">
      <formula>"OK"</formula>
    </cfRule>
    <cfRule type="cellIs" dxfId="1" priority="5" stopIfTrue="1" operator="equal">
      <formula>"NP"</formula>
    </cfRule>
    <cfRule type="cellIs" dxfId="0" priority="6" stopIfTrue="1" operator="equal">
      <formula>"En Cours"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Presse</vt:lpstr>
      <vt:lpstr>TV</vt:lpstr>
      <vt:lpstr>Web</vt:lpstr>
      <vt:lpstr>ooh</vt:lpstr>
      <vt:lpstr>Radio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2016-01-02T22:59:39Z</dcterms:modified>
</cp:coreProperties>
</file>