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fbe83ea440dc763/바탕 화면/"/>
    </mc:Choice>
  </mc:AlternateContent>
  <xr:revisionPtr revIDLastSave="0" documentId="13_ncr:1_{580842D2-24E3-445A-8385-AE11BDAD9CE3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part1 (7점)" sheetId="12" r:id="rId1"/>
    <sheet name="part2 (7점)" sheetId="7" r:id="rId2"/>
    <sheet name="part3 (6점)" sheetId="15" r:id="rId3"/>
  </sheets>
  <definedNames>
    <definedName name="solver_adj" localSheetId="2" hidden="1">'part3 (6점)'!$I$18:$I$21</definedName>
    <definedName name="solver_cvg" localSheetId="2" hidden="1">0.0001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2" hidden="1">1</definedName>
    <definedName name="solver_opt" localSheetId="2" hidden="1">'part3 (6점)'!$I$27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5" l="1"/>
  <c r="E5" i="15" s="1"/>
  <c r="F5" i="15" s="1"/>
  <c r="D6" i="15"/>
  <c r="E6" i="15" s="1"/>
  <c r="F6" i="15" s="1"/>
  <c r="D7" i="15"/>
  <c r="E7" i="15" s="1"/>
  <c r="F7" i="15" s="1"/>
  <c r="D8" i="15"/>
  <c r="E8" i="15" s="1"/>
  <c r="F8" i="15" s="1"/>
  <c r="D9" i="15"/>
  <c r="E9" i="15" s="1"/>
  <c r="F9" i="15" s="1"/>
  <c r="D10" i="15"/>
  <c r="E10" i="15" s="1"/>
  <c r="F10" i="15" s="1"/>
  <c r="D11" i="15"/>
  <c r="E11" i="15" s="1"/>
  <c r="F11" i="15" s="1"/>
  <c r="D12" i="15"/>
  <c r="E12" i="15" s="1"/>
  <c r="F12" i="15" s="1"/>
  <c r="D13" i="15"/>
  <c r="E13" i="15" s="1"/>
  <c r="F13" i="15" s="1"/>
  <c r="D14" i="15"/>
  <c r="E14" i="15" s="1"/>
  <c r="F14" i="15" s="1"/>
  <c r="D15" i="15"/>
  <c r="E15" i="15" s="1"/>
  <c r="F15" i="15" s="1"/>
  <c r="D16" i="15"/>
  <c r="E16" i="15" s="1"/>
  <c r="F16" i="15" s="1"/>
  <c r="D17" i="15"/>
  <c r="E17" i="15" s="1"/>
  <c r="F17" i="15" s="1"/>
  <c r="D18" i="15"/>
  <c r="E18" i="15" s="1"/>
  <c r="F18" i="15" s="1"/>
  <c r="D19" i="15"/>
  <c r="E19" i="15" s="1"/>
  <c r="F19" i="15" s="1"/>
  <c r="D20" i="15"/>
  <c r="E20" i="15" s="1"/>
  <c r="F20" i="15" s="1"/>
  <c r="D21" i="15"/>
  <c r="E21" i="15" s="1"/>
  <c r="F21" i="15" s="1"/>
  <c r="D22" i="15"/>
  <c r="E22" i="15" s="1"/>
  <c r="F22" i="15" s="1"/>
  <c r="D23" i="15"/>
  <c r="E23" i="15" s="1"/>
  <c r="F23" i="15" s="1"/>
  <c r="D4" i="15"/>
  <c r="E4" i="15" s="1"/>
  <c r="F4" i="15" s="1"/>
  <c r="I27" i="15" l="1"/>
  <c r="L8" i="7" l="1"/>
  <c r="L6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M5" i="7"/>
  <c r="N5" i="7"/>
  <c r="L5" i="7"/>
  <c r="R4" i="7"/>
  <c r="S4" i="7" s="1"/>
  <c r="Q4" i="7"/>
  <c r="P4" i="7"/>
  <c r="O4" i="7"/>
  <c r="N4" i="7"/>
  <c r="M4" i="7"/>
  <c r="L4" i="7"/>
  <c r="T4" i="7" l="1"/>
  <c r="R3" i="7"/>
  <c r="S3" i="7" s="1"/>
  <c r="Q3" i="7"/>
  <c r="P3" i="7"/>
  <c r="O3" i="7"/>
  <c r="N3" i="7"/>
  <c r="M3" i="7"/>
  <c r="L3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4" i="7"/>
  <c r="V4" i="7" l="1"/>
  <c r="U4" i="7"/>
  <c r="U3" i="7"/>
  <c r="T3" i="7"/>
  <c r="W4" i="7" l="1"/>
  <c r="X4" i="7" s="1"/>
  <c r="V3" i="7"/>
  <c r="W3" i="7" s="1"/>
  <c r="Z4" i="7" l="1"/>
  <c r="Y4" i="7"/>
  <c r="X3" i="7"/>
  <c r="AB4" i="7" l="1"/>
  <c r="AA4" i="7"/>
  <c r="Y3" i="7"/>
  <c r="Z3" i="7"/>
  <c r="AD4" i="7" l="1"/>
  <c r="AC4" i="7"/>
  <c r="AE4" i="7"/>
  <c r="AA3" i="7"/>
  <c r="AF4" i="7" l="1"/>
  <c r="AC3" i="7"/>
  <c r="AB3" i="7"/>
  <c r="AG4" i="7" l="1"/>
  <c r="AD3" i="7"/>
  <c r="AE3" i="7" s="1"/>
  <c r="AH4" i="7" l="1"/>
  <c r="AI4" i="7" s="1"/>
  <c r="AF3" i="7"/>
  <c r="AG3" i="7" s="1"/>
  <c r="AH3" i="7" l="1"/>
  <c r="AI3" i="7" s="1"/>
  <c r="R8" i="12" l="1"/>
  <c r="R7" i="12"/>
  <c r="Q8" i="12"/>
  <c r="Q7" i="12"/>
  <c r="P8" i="12"/>
  <c r="P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7" i="12"/>
  <c r="I15" i="12"/>
  <c r="I8" i="12"/>
  <c r="I9" i="12"/>
  <c r="I10" i="12"/>
  <c r="I11" i="12"/>
  <c r="I12" i="12"/>
  <c r="I13" i="12"/>
  <c r="I14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I7" i="12"/>
  <c r="H7" i="12"/>
  <c r="K7" i="12" l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R2" i="7" l="1"/>
  <c r="S2" i="7" l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</calcChain>
</file>

<file path=xl/sharedStrings.xml><?xml version="1.0" encoding="utf-8"?>
<sst xmlns="http://schemas.openxmlformats.org/spreadsheetml/2006/main" count="112" uniqueCount="106">
  <si>
    <t>거래 월</t>
    <phoneticPr fontId="1" type="noConversion"/>
  </si>
  <si>
    <t xml:space="preserve">현재가치를 구하기 위한 월간 할인율은 </t>
    <phoneticPr fontId="1" type="noConversion"/>
  </si>
  <si>
    <t>생존고객수</t>
    <phoneticPr fontId="1" type="noConversion"/>
  </si>
  <si>
    <t>총 이윤(공헌마진)</t>
    <phoneticPr fontId="1" type="noConversion"/>
  </si>
  <si>
    <t>8~22는 숨겨져 있음 (숨긴 상태에서 작업 가능)</t>
    <phoneticPr fontId="1" type="noConversion"/>
  </si>
  <si>
    <t>24개월 총 이윤의 현재가치</t>
    <phoneticPr fontId="1" type="noConversion"/>
  </si>
  <si>
    <t>고객 ID</t>
    <phoneticPr fontId="1" type="noConversion"/>
  </si>
  <si>
    <t>이 지출되었다</t>
    <phoneticPr fontId="1" type="noConversion"/>
  </si>
  <si>
    <t>를 적용한다</t>
    <phoneticPr fontId="1" type="noConversion"/>
  </si>
  <si>
    <t>▶▶</t>
    <phoneticPr fontId="1" type="noConversion"/>
  </si>
  <si>
    <t>월</t>
    <phoneticPr fontId="1" type="noConversion"/>
  </si>
  <si>
    <t>seg #</t>
    <phoneticPr fontId="16" type="noConversion"/>
  </si>
  <si>
    <t>세그먼트 중심좌표 (centroids)</t>
    <phoneticPr fontId="18" type="noConversion"/>
  </si>
  <si>
    <t>남자비율</t>
    <phoneticPr fontId="18" type="noConversion"/>
  </si>
  <si>
    <t>평균연령</t>
    <phoneticPr fontId="18" type="noConversion"/>
  </si>
  <si>
    <t xml:space="preserve"> </t>
    <phoneticPr fontId="18" type="noConversion"/>
  </si>
  <si>
    <t>연령</t>
    <phoneticPr fontId="18" type="noConversion"/>
  </si>
  <si>
    <t>성별 (남=1, 여=2)</t>
    <phoneticPr fontId="18" type="noConversion"/>
  </si>
  <si>
    <t>가격</t>
    <phoneticPr fontId="16" type="noConversion"/>
  </si>
  <si>
    <t>고객 id</t>
    <phoneticPr fontId="18" type="noConversion"/>
  </si>
  <si>
    <t>즉, Seg#1의 중심에 더 가까우면, 1번 세그먼트, Seg#2의 중심에 더 가까우면, 2번 세그먼트로 판정한다.</t>
  </si>
  <si>
    <t>고객 수</t>
    <phoneticPr fontId="18" type="noConversion"/>
  </si>
  <si>
    <t>고객 세그먼트를 판별하는 방법은 다음과 같다</t>
    <phoneticPr fontId="1" type="noConversion"/>
  </si>
  <si>
    <t>문제 2</t>
    <phoneticPr fontId="1" type="noConversion"/>
  </si>
  <si>
    <t>문제 1</t>
    <phoneticPr fontId="1" type="noConversion"/>
  </si>
  <si>
    <t>문제 3</t>
    <phoneticPr fontId="1" type="noConversion"/>
  </si>
  <si>
    <t>고객성향 설문조사 결과</t>
    <phoneticPr fontId="1" type="noConversion"/>
  </si>
  <si>
    <t>입소문</t>
    <phoneticPr fontId="16" type="noConversion"/>
  </si>
  <si>
    <t>브랜드</t>
    <phoneticPr fontId="16" type="noConversion"/>
  </si>
  <si>
    <t>위의 표에 노란색으로 기록된 숫자는 세그먼트 #1과 #2에서, 세가지 고객성향 변수의 평균값을 나타낸다</t>
    <phoneticPr fontId="1" type="noConversion"/>
  </si>
  <si>
    <t>초록색으로 표시된 세 변수는 최근의 설문조사를 통하여 각 고객이 제품구매시 입소문(평판), 브랜드, 가격을 얼마만큼 중요하게 고려하는지에 대한 응답 결과이다 (높을수록 해당 속성이 중요함을 의미한다)</t>
    <phoneticPr fontId="1" type="noConversion"/>
  </si>
  <si>
    <r>
      <t xml:space="preserve">세가지 고객성향 변수를 사용하여, 고객집단을 </t>
    </r>
    <r>
      <rPr>
        <u/>
        <sz val="10"/>
        <color rgb="FFFF0000"/>
        <rFont val="맑은 고딕"/>
        <family val="3"/>
        <charset val="129"/>
        <scheme val="minor"/>
      </rPr>
      <t>두개의 세그먼트로 구분</t>
    </r>
    <r>
      <rPr>
        <sz val="10"/>
        <rFont val="맑은 고딕"/>
        <family val="3"/>
        <charset val="129"/>
        <scheme val="minor"/>
      </rPr>
      <t>하려고 한다</t>
    </r>
    <phoneticPr fontId="1" type="noConversion"/>
  </si>
  <si>
    <t>문제설명 1</t>
    <phoneticPr fontId="1" type="noConversion"/>
  </si>
  <si>
    <t>문제설명 2</t>
    <phoneticPr fontId="1" type="noConversion"/>
  </si>
  <si>
    <r>
      <t xml:space="preserve">이와 같은 좌표를 각 세그먼트의 </t>
    </r>
    <r>
      <rPr>
        <sz val="10"/>
        <color rgb="FFFF0000"/>
        <rFont val="맑은 고딕"/>
        <family val="3"/>
        <charset val="129"/>
        <scheme val="minor"/>
      </rPr>
      <t>중심좌표(centroid)</t>
    </r>
    <r>
      <rPr>
        <sz val="10"/>
        <rFont val="맑은 고딕"/>
        <family val="3"/>
        <charset val="129"/>
        <scheme val="minor"/>
      </rPr>
      <t>라 한다</t>
    </r>
    <phoneticPr fontId="1" type="noConversion"/>
  </si>
  <si>
    <t>노란셀을 절대 변경하지 말것</t>
    <phoneticPr fontId="1" type="noConversion"/>
  </si>
  <si>
    <t>파란색 셀에 세그먼트 #를 기록하시오</t>
    <phoneticPr fontId="1" type="noConversion"/>
  </si>
  <si>
    <t>문제설명 3</t>
    <phoneticPr fontId="1" type="noConversion"/>
  </si>
  <si>
    <t>50명 신규 고객의 초기 5개월간 거래실적 데이터</t>
    <phoneticPr fontId="1" type="noConversion"/>
  </si>
  <si>
    <t>▼</t>
    <phoneticPr fontId="1" type="noConversion"/>
  </si>
  <si>
    <t>CLV 작업 테이블</t>
    <phoneticPr fontId="1" type="noConversion"/>
  </si>
  <si>
    <t>segment 판정(1 또는 2)</t>
    <phoneticPr fontId="18" type="noConversion"/>
  </si>
  <si>
    <t xml:space="preserve">2) 각 고객을 중심으로부터의 거리가 가까운 세그먼트로 배정한다. </t>
    <phoneticPr fontId="1" type="noConversion"/>
  </si>
  <si>
    <t>표1</t>
    <phoneticPr fontId="1" type="noConversion"/>
  </si>
  <si>
    <t>1) 각 고객의 (입소문, 브랜드, 가격) 좌표가 두 세그먼트의 중심좌표로부터 떨어진 거리를 계산한다</t>
    <phoneticPr fontId="1" type="noConversion"/>
  </si>
  <si>
    <t>위의 방법을 사용하여 왼쪽 표1에 100명 고객의 세그먼트(1 또는 2)를 기록하라.</t>
    <phoneticPr fontId="1" type="noConversion"/>
  </si>
  <si>
    <t>표2</t>
    <phoneticPr fontId="1" type="noConversion"/>
  </si>
  <si>
    <t>필요할 경우, 여기에 거리를 계산</t>
    <phoneticPr fontId="1" type="noConversion"/>
  </si>
  <si>
    <t>각 세그먼트 고객의 수, 남자비율, 평균연령을 계산하여, 표2의 회색 셀에 채우시오</t>
    <phoneticPr fontId="1" type="noConversion"/>
  </si>
  <si>
    <t>3점</t>
    <phoneticPr fontId="1" type="noConversion"/>
  </si>
  <si>
    <t>표3</t>
    <phoneticPr fontId="1" type="noConversion"/>
  </si>
  <si>
    <t xml:space="preserve">고객유치를 위해 이 고객 1인당 </t>
    <phoneticPr fontId="1" type="noConversion"/>
  </si>
  <si>
    <t>아래는 어떤 제품에 대한 100명의 고객 데이터이다</t>
    <phoneticPr fontId="1" type="noConversion"/>
  </si>
  <si>
    <t xml:space="preserve">제품의 단위당 가격은 </t>
    <phoneticPr fontId="1" type="noConversion"/>
  </si>
  <si>
    <r>
      <t xml:space="preserve">표3은 part 1의 데이터에 있는 100명 고객 중 50명 신규고객들의 </t>
    </r>
    <r>
      <rPr>
        <sz val="14"/>
        <color rgb="FFFF0000"/>
        <rFont val="맑은 고딕"/>
        <family val="3"/>
        <charset val="129"/>
        <scheme val="minor"/>
      </rPr>
      <t>구매량</t>
    </r>
    <r>
      <rPr>
        <sz val="11"/>
        <color theme="1"/>
        <rFont val="맑은 고딕"/>
        <family val="2"/>
        <charset val="129"/>
        <scheme val="minor"/>
      </rPr>
      <t>이다</t>
    </r>
    <phoneticPr fontId="1" type="noConversion"/>
  </si>
  <si>
    <t>월간 구매수량</t>
    <phoneticPr fontId="1" type="noConversion"/>
  </si>
  <si>
    <t>총 판매량</t>
    <phoneticPr fontId="1" type="noConversion"/>
  </si>
  <si>
    <t>이고</t>
    <phoneticPr fontId="1" type="noConversion"/>
  </si>
  <si>
    <t xml:space="preserve">단위당 비용은 </t>
    <phoneticPr fontId="1" type="noConversion"/>
  </si>
  <si>
    <t>이다.</t>
    <phoneticPr fontId="1" type="noConversion"/>
  </si>
  <si>
    <t>세그먼트</t>
    <phoneticPr fontId="1" type="noConversion"/>
  </si>
  <si>
    <t>거리 1</t>
    <phoneticPr fontId="1" type="noConversion"/>
  </si>
  <si>
    <t>거리 2</t>
    <phoneticPr fontId="1" type="noConversion"/>
  </si>
  <si>
    <r>
      <rPr>
        <u/>
        <sz val="11"/>
        <color rgb="FFFF0000"/>
        <rFont val="맑은 고딕"/>
        <family val="3"/>
        <charset val="129"/>
        <scheme val="minor"/>
      </rPr>
      <t>1번 세그먼트를 추출하지 못할 경우에는</t>
    </r>
    <r>
      <rPr>
        <sz val="10"/>
        <color rgb="FFFF0000"/>
        <rFont val="맑은 고딕"/>
        <family val="2"/>
        <charset val="129"/>
        <scheme val="minor"/>
      </rPr>
      <t xml:space="preserve"> 50명 전체 신규고객의 1인당 CLV를 계산하라 (이 경우 배점은 </t>
    </r>
    <r>
      <rPr>
        <sz val="12"/>
        <color rgb="FFFF0000"/>
        <rFont val="맑은 고딕"/>
        <family val="3"/>
        <charset val="129"/>
        <scheme val="minor"/>
      </rPr>
      <t>3</t>
    </r>
    <r>
      <rPr>
        <sz val="10"/>
        <color rgb="FFFF0000"/>
        <rFont val="맑은 고딕"/>
        <family val="2"/>
        <charset val="129"/>
        <scheme val="minor"/>
      </rPr>
      <t>점)</t>
    </r>
    <phoneticPr fontId="1" type="noConversion"/>
  </si>
  <si>
    <t>part1의 작업결과를 토대로 표3에 각 고객의 세그먼트(1/2)를 기록하라</t>
    <phoneticPr fontId="1" type="noConversion"/>
  </si>
  <si>
    <t>1번 세그 고객 1인당 CLV</t>
    <phoneticPr fontId="1" type="noConversion"/>
  </si>
  <si>
    <t>어떤 방법으로 풀어도 계산과정과 답이 맞으면 정답으로 인정</t>
    <phoneticPr fontId="1" type="noConversion"/>
  </si>
  <si>
    <t>2점</t>
    <phoneticPr fontId="1" type="noConversion"/>
  </si>
  <si>
    <t>문제 4</t>
    <phoneticPr fontId="1" type="noConversion"/>
  </si>
  <si>
    <t>4점</t>
    <phoneticPr fontId="1" type="noConversion"/>
  </si>
  <si>
    <t>아래 모형을 주의깊게 읽고 답하기 바랍니다.</t>
    <phoneticPr fontId="1" type="noConversion"/>
  </si>
  <si>
    <t>주</t>
    <phoneticPr fontId="1" type="noConversion"/>
  </si>
  <si>
    <t>가격</t>
    <phoneticPr fontId="1" type="noConversion"/>
  </si>
  <si>
    <t>판매량(실제)</t>
    <phoneticPr fontId="1" type="noConversion"/>
  </si>
  <si>
    <t>판매량 예측</t>
    <phoneticPr fontId="1" type="noConversion"/>
  </si>
  <si>
    <t>오차제곱</t>
    <phoneticPr fontId="1" type="noConversion"/>
  </si>
  <si>
    <t>어떤 제품의 수요함수를 오른쪽 그림과 같이 구해보려고 한다.</t>
    <phoneticPr fontId="1" type="noConversion"/>
  </si>
  <si>
    <r>
      <t xml:space="preserve">소비자들은 이 제품에 대한 </t>
    </r>
    <r>
      <rPr>
        <b/>
        <sz val="11"/>
        <color rgb="FFFF0000"/>
        <rFont val="맑은 고딕"/>
        <family val="3"/>
        <charset val="129"/>
        <scheme val="minor"/>
      </rPr>
      <t>준거가격(reference price)</t>
    </r>
    <r>
      <rPr>
        <sz val="11"/>
        <color theme="1"/>
        <rFont val="맑은 고딕"/>
        <family val="3"/>
        <charset val="129"/>
        <scheme val="minor"/>
      </rPr>
      <t>을 가지고 있다.</t>
    </r>
    <phoneticPr fontId="1" type="noConversion"/>
  </si>
  <si>
    <r>
      <t>준거가격(</t>
    </r>
    <r>
      <rPr>
        <sz val="11"/>
        <color rgb="FFFF0000"/>
        <rFont val="맑은 고딕"/>
        <family val="3"/>
        <charset val="129"/>
        <scheme val="minor"/>
      </rPr>
      <t>P_0</t>
    </r>
    <r>
      <rPr>
        <sz val="11"/>
        <color theme="1"/>
        <rFont val="맑은 고딕"/>
        <family val="3"/>
        <charset val="129"/>
        <scheme val="minor"/>
      </rPr>
      <t>)이란 제품의 품질 등을 종합적으로 고려할때, 합리적으로 인식되는 가격수준을 말한다.</t>
    </r>
    <phoneticPr fontId="1" type="noConversion"/>
  </si>
  <si>
    <r>
      <t xml:space="preserve">준거가격에서 수요는 </t>
    </r>
    <r>
      <rPr>
        <sz val="11"/>
        <color rgb="FFFF0000"/>
        <rFont val="맑은 고딕"/>
        <family val="3"/>
        <charset val="129"/>
        <scheme val="minor"/>
      </rPr>
      <t>Q_0</t>
    </r>
    <r>
      <rPr>
        <sz val="11"/>
        <color theme="1"/>
        <rFont val="맑은 고딕"/>
        <family val="3"/>
        <charset val="129"/>
        <scheme val="minor"/>
      </rPr>
      <t xml:space="preserve"> 가 된다.</t>
    </r>
    <phoneticPr fontId="1" type="noConversion"/>
  </si>
  <si>
    <t>만약 제품의 실제가격이 준거가격보다 높다면, 수요는 Q_0보다 줄어들것이고</t>
    <phoneticPr fontId="1" type="noConversion"/>
  </si>
  <si>
    <t>실제가격이 준거가격보다 낮다면 수요는 Q_0보다 커질 것이다.</t>
    <phoneticPr fontId="1" type="noConversion"/>
  </si>
  <si>
    <t>이러한 점을 고려하여 수요함수 모형은 다음과 같이 설정된다.</t>
    <phoneticPr fontId="1" type="noConversion"/>
  </si>
  <si>
    <r>
      <rPr>
        <sz val="11"/>
        <color rgb="FFFF0000"/>
        <rFont val="맑은 고딕"/>
        <family val="3"/>
        <charset val="129"/>
      </rPr>
      <t>▶</t>
    </r>
    <r>
      <rPr>
        <sz val="11"/>
        <color theme="1"/>
        <rFont val="맑은 고딕"/>
        <family val="3"/>
        <charset val="129"/>
        <scheme val="minor"/>
      </rPr>
      <t xml:space="preserve">실제가격이 준거가격보다 높으면 수요는 </t>
    </r>
    <r>
      <rPr>
        <sz val="14"/>
        <color rgb="FFFF0000"/>
        <rFont val="맑은 고딕"/>
        <family val="3"/>
        <charset val="129"/>
        <scheme val="minor"/>
      </rPr>
      <t>Q_0 + alpha*[실제가격-P_0]</t>
    </r>
    <r>
      <rPr>
        <sz val="14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이 된다</t>
    </r>
    <phoneticPr fontId="1" type="noConversion"/>
  </si>
  <si>
    <r>
      <rPr>
        <sz val="11"/>
        <color rgb="FF00B0F0"/>
        <rFont val="맑은 고딕"/>
        <family val="3"/>
        <charset val="129"/>
        <scheme val="minor"/>
      </rPr>
      <t>▶</t>
    </r>
    <r>
      <rPr>
        <sz val="11"/>
        <color theme="1"/>
        <rFont val="맑은 고딕"/>
        <family val="3"/>
        <charset val="129"/>
        <scheme val="minor"/>
      </rPr>
      <t xml:space="preserve">실제가격이 준거가격 이하이면 수요는 </t>
    </r>
    <r>
      <rPr>
        <sz val="14"/>
        <color rgb="FFFF0000"/>
        <rFont val="맑은 고딕"/>
        <family val="3"/>
        <charset val="129"/>
        <scheme val="minor"/>
      </rPr>
      <t>Q_0 + beta*[실제가격-P_0]</t>
    </r>
    <r>
      <rPr>
        <sz val="11"/>
        <color theme="1"/>
        <rFont val="맑은 고딕"/>
        <family val="3"/>
        <charset val="129"/>
        <scheme val="minor"/>
      </rPr>
      <t xml:space="preserve"> 가 된다</t>
    </r>
    <phoneticPr fontId="1" type="noConversion"/>
  </si>
  <si>
    <t xml:space="preserve">이 모형의 파라미터는 아래와 같고, 초기값이 주어져 있다. </t>
    <phoneticPr fontId="1" type="noConversion"/>
  </si>
  <si>
    <t>P_0</t>
    <phoneticPr fontId="1" type="noConversion"/>
  </si>
  <si>
    <t>Q_0</t>
    <phoneticPr fontId="1" type="noConversion"/>
  </si>
  <si>
    <t>alpha</t>
    <phoneticPr fontId="1" type="noConversion"/>
  </si>
  <si>
    <t>beta</t>
    <phoneticPr fontId="1" type="noConversion"/>
  </si>
  <si>
    <t>왼쪽 20주동안의 가격과 판매량 데이터를 이용하여, 위의 모형에 따라 초기 파라미터에서 판매량의 예측치를 계산하라</t>
    <phoneticPr fontId="1" type="noConversion"/>
  </si>
  <si>
    <t>초기값에서 최적화의 목표셀을 아래 빈칸에 계산하라</t>
    <phoneticPr fontId="1" type="noConversion"/>
  </si>
  <si>
    <t>1점</t>
    <phoneticPr fontId="1" type="noConversion"/>
  </si>
  <si>
    <t xml:space="preserve">최적 파라미터를 구해보라 (해법은 건드리지 말것). </t>
    <phoneticPr fontId="1" type="noConversion"/>
  </si>
  <si>
    <t>위의 노란색 칸에 정답이 나타나면 오케이</t>
    <phoneticPr fontId="1" type="noConversion"/>
  </si>
  <si>
    <r>
      <t xml:space="preserve">BASS의 확산 모형에서 </t>
    </r>
    <r>
      <rPr>
        <b/>
        <sz val="10"/>
        <color rgb="FFFF0000"/>
        <rFont val="맑은 고딕"/>
        <family val="3"/>
        <charset val="129"/>
        <scheme val="minor"/>
      </rPr>
      <t>Analogy Method</t>
    </r>
    <r>
      <rPr>
        <sz val="10"/>
        <rFont val="맑은 고딕"/>
        <family val="3"/>
        <charset val="129"/>
        <scheme val="minor"/>
      </rPr>
      <t>는 무엇이며, 어떠한 경우에 이 방법을 사용하는지 구체적으로 설명하라.</t>
    </r>
    <phoneticPr fontId="18" type="noConversion"/>
  </si>
  <si>
    <t>2점</t>
    <phoneticPr fontId="18" type="noConversion"/>
  </si>
  <si>
    <t>문 5</t>
    <phoneticPr fontId="1" type="noConversion"/>
  </si>
  <si>
    <t>문 6</t>
    <phoneticPr fontId="1" type="noConversion"/>
  </si>
  <si>
    <t>문 7</t>
    <phoneticPr fontId="1" type="noConversion"/>
  </si>
  <si>
    <t>문 8</t>
    <phoneticPr fontId="18" type="noConversion"/>
  </si>
  <si>
    <t>문 5~7은 그동안 학습한 모형 설정과 응용 능력을 평가하는 문제입니다.</t>
    <phoneticPr fontId="1" type="noConversion"/>
  </si>
  <si>
    <t>실제가격-준거가격</t>
    <phoneticPr fontId="1" type="noConversion"/>
  </si>
  <si>
    <t>5점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</si>
  <si>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표3의 데이터 중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b/>
        <sz val="16"/>
        <color rgb="FFFF0000"/>
        <rFont val="맑은 고딕"/>
        <family val="3"/>
        <charset val="129"/>
        <scheme val="minor"/>
      </rPr>
      <t>1번</t>
    </r>
    <r>
      <rPr>
        <sz val="16"/>
        <color theme="1"/>
        <rFont val="맑은 고딕"/>
        <family val="3"/>
        <charset val="129"/>
        <scheme val="minor"/>
      </rPr>
      <t xml:space="preserve"> 세그먼트</t>
    </r>
    <r>
      <rPr>
        <sz val="10"/>
        <color theme="1"/>
        <rFont val="맑은 고딕"/>
        <family val="2"/>
        <charset val="129"/>
        <scheme val="minor"/>
      </rPr>
      <t xml:space="preserve"> 고객의 24개월동안 1인당 CLV를 계산하라. </t>
    </r>
    <phoneticPr fontId="1" type="noConversion"/>
  </si>
  <si>
    <t>초기판매 데이터가 없을 경우: 환경적 맥락, 시장구조, 소비자행동 등을 근거로 유사한상품을 골라 혁신계수와 모방계수를 빌려온다. 그후 고객설문으로 market potential을 추측한다. 초기 판매데이터가 있을 경우: 혁신계수,모방계수, market potential을 비선형최적화로 추정하여 sse를 최소화한다.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</si>
</sst>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24" formatCode="\$#,##0_);[Red]\(\$#,##0\)"/>
    <numFmt numFmtId="26" formatCode="\$#,##0.00_);[Red]\(\$#,##0.00\)"/>
    <numFmt numFmtId="176" formatCode="\$#,##0.00"/>
    <numFmt numFmtId="177" formatCode="0.00_ "/>
    <numFmt numFmtId="178" formatCode="\$#,##0"/>
    <numFmt numFmtId="179" formatCode="0.000_ "/>
    <numFmt numFmtId="180" formatCode="0.0_ "/>
    <numFmt numFmtId="181" formatCode="#,##0_);[Red]\(#,##0\)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name val="Arial"/>
      <family val="2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u/>
      <sz val="11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u/>
      <sz val="12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b/>
      <i/>
      <sz val="1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4"/>
      <name val="HY견명조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</font>
    <font>
      <sz val="10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5" borderId="2" applyNumberFormat="0" applyFont="0" applyAlignment="0" applyProtection="0">
      <alignment vertical="center"/>
    </xf>
    <xf numFmtId="0" fontId="27" fillId="9" borderId="4" applyNumberFormat="0" applyAlignment="0" applyProtection="0">
      <alignment vertical="center"/>
    </xf>
  </cellStyleXfs>
  <cellXfs count="122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5" borderId="2" xfId="1" applyFont="1">
      <alignment vertical="center"/>
    </xf>
    <xf numFmtId="0" fontId="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>
      <alignment vertical="center"/>
    </xf>
    <xf numFmtId="24" fontId="5" fillId="0" borderId="0" xfId="0" applyNumberFormat="1" applyFont="1" applyFill="1" applyBorder="1">
      <alignment vertical="center"/>
    </xf>
    <xf numFmtId="9" fontId="5" fillId="0" borderId="0" xfId="0" applyNumberFormat="1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6" fontId="8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26" fontId="14" fillId="3" borderId="3" xfId="0" applyNumberFormat="1" applyFont="1" applyFill="1" applyBorder="1" applyAlignment="1">
      <alignment horizontal="center" vertical="center"/>
    </xf>
    <xf numFmtId="26" fontId="14" fillId="3" borderId="1" xfId="0" applyNumberFormat="1" applyFont="1" applyFill="1" applyBorder="1" applyAlignment="1">
      <alignment horizontal="center" vertical="center"/>
    </xf>
    <xf numFmtId="26" fontId="0" fillId="0" borderId="0" xfId="0" applyNumberForma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79" fontId="17" fillId="0" borderId="0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3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4" fillId="0" borderId="0" xfId="0" applyFont="1" applyAlignment="1"/>
    <xf numFmtId="0" fontId="4" fillId="7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7" fillId="8" borderId="0" xfId="0" applyFont="1" applyFill="1" applyAlignment="1">
      <alignment horizontal="left"/>
    </xf>
    <xf numFmtId="0" fontId="17" fillId="5" borderId="2" xfId="1" applyFont="1" applyAlignment="1">
      <alignment horizontal="left"/>
    </xf>
    <xf numFmtId="0" fontId="17" fillId="3" borderId="2" xfId="1" applyFont="1" applyFill="1" applyAlignment="1">
      <alignment horizontal="left"/>
    </xf>
    <xf numFmtId="0" fontId="8" fillId="0" borderId="0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7" fontId="23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176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 wrapText="1"/>
    </xf>
    <xf numFmtId="176" fontId="23" fillId="0" borderId="0" xfId="0" applyNumberFormat="1" applyFont="1" applyFill="1" applyBorder="1">
      <alignment vertical="center"/>
    </xf>
    <xf numFmtId="0" fontId="19" fillId="3" borderId="1" xfId="0" applyNumberFormat="1" applyFont="1" applyFill="1" applyBorder="1" applyAlignment="1">
      <alignment horizontal="center" vertical="center"/>
    </xf>
    <xf numFmtId="0" fontId="4" fillId="0" borderId="0" xfId="0" quotePrefix="1" applyFont="1" applyAlignment="1">
      <alignment horizontal="left"/>
    </xf>
    <xf numFmtId="180" fontId="29" fillId="2" borderId="1" xfId="0" applyNumberFormat="1" applyFont="1" applyFill="1" applyBorder="1" applyAlignment="1">
      <alignment horizontal="center" vertical="center"/>
    </xf>
    <xf numFmtId="180" fontId="30" fillId="2" borderId="1" xfId="0" applyNumberFormat="1" applyFont="1" applyFill="1" applyBorder="1" applyAlignment="1">
      <alignment horizontal="center" vertical="center"/>
    </xf>
    <xf numFmtId="0" fontId="32" fillId="5" borderId="2" xfId="1" applyFont="1">
      <alignment vertical="center"/>
    </xf>
    <xf numFmtId="0" fontId="4" fillId="0" borderId="0" xfId="0" applyFont="1" applyAlignment="1">
      <alignment horizontal="left"/>
    </xf>
    <xf numFmtId="0" fontId="17" fillId="0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17" fillId="0" borderId="0" xfId="0" applyFont="1" applyFill="1" applyBorder="1" applyAlignment="1">
      <alignment vertical="center"/>
    </xf>
    <xf numFmtId="180" fontId="17" fillId="0" borderId="0" xfId="0" applyNumberFormat="1" applyFont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0" fillId="0" borderId="0" xfId="0" applyFont="1">
      <alignment vertical="center"/>
    </xf>
    <xf numFmtId="181" fontId="8" fillId="2" borderId="1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0" fillId="0" borderId="0" xfId="0" quotePrefix="1" applyFill="1" applyBorder="1">
      <alignment vertical="center"/>
    </xf>
    <xf numFmtId="0" fontId="12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8" fillId="6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78" fontId="5" fillId="5" borderId="2" xfId="1" applyNumberFormat="1" applyFont="1" applyAlignment="1">
      <alignment horizontal="center" vertical="center"/>
    </xf>
    <xf numFmtId="9" fontId="6" fillId="5" borderId="2" xfId="1" applyNumberFormat="1" applyFont="1" applyAlignment="1">
      <alignment horizontal="center" vertical="center"/>
    </xf>
    <xf numFmtId="0" fontId="27" fillId="0" borderId="0" xfId="2" applyFill="1" applyBorder="1" applyAlignment="1">
      <alignment horizontal="center"/>
    </xf>
    <xf numFmtId="0" fontId="4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0" fontId="4" fillId="7" borderId="1" xfId="0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5" borderId="2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11" borderId="0" xfId="0" applyFill="1">
      <alignment vertical="center"/>
    </xf>
    <xf numFmtId="0" fontId="17" fillId="0" borderId="0" xfId="0" applyFont="1" applyAlignment="1"/>
    <xf numFmtId="0" fontId="0" fillId="0" borderId="0" xfId="0" applyAlignment="1"/>
    <xf numFmtId="0" fontId="46" fillId="5" borderId="2" xfId="1" applyFont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80" fontId="47" fillId="0" borderId="0" xfId="0" applyNumberFormat="1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>
      <alignment vertical="center"/>
    </xf>
    <xf numFmtId="0" fontId="17" fillId="3" borderId="5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4" fillId="5" borderId="2" xfId="1" applyFont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5" borderId="2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5" borderId="1" xfId="1" applyFont="1" applyBorder="1" applyAlignment="1">
      <alignment horizontal="center" vertical="center" wrapText="1"/>
    </xf>
  </cellXfs>
  <cellStyles count="3">
    <cellStyle name="메모" xfId="1" builtinId="10"/>
    <cellStyle name="셀 확인" xfId="2" builtinId="23"/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80" formatCode="0.0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80" formatCode="0.0_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247653</xdr:colOff>
      <xdr:row>8</xdr:row>
      <xdr:rowOff>85725</xdr:rowOff>
    </xdr:from>
    <xdr:to>
      <xdr:col>16</xdr:col>
      <xdr:colOff>276226</xdr:colOff>
      <xdr:row>25</xdr:row>
      <xdr:rowOff>180975</xdr:rowOff>
    </xdr:to>
    <xdr:cxnSp macro="">
      <xdr:nvCxnSpPr>
        <xdr:cNvPr id="2" name="꺾인 연결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V="1">
          <a:off x="10091740" y="3881438"/>
          <a:ext cx="3657600" cy="285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264679</xdr:colOff>
      <xdr:row>25</xdr:row>
      <xdr:rowOff>24882</xdr:rowOff>
    </xdr:from>
    <xdr:to>
      <xdr:col>6</xdr:col>
      <xdr:colOff>89188</xdr:colOff>
      <xdr:row>38</xdr:row>
      <xdr:rowOff>77244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931A134-C668-4751-A6C0-E439228F7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0861" y="5601337"/>
          <a:ext cx="3519054" cy="29040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C21E0-734B-4ABC-A5D9-2E491B47561E}" name="고객표" displayName="고객표" ref="A6:I106" totalsRowShown="0" tableBorderDxfId="9">
  <autoFilter ref="A6:I106" xr:uid="{968C21E0-734B-4ABC-A5D9-2E491B47561E}"/>
  <tableColumns count="9">
    <tableColumn id="1" xr3:uid="{EA05C07A-2CEC-4517-8376-74A0385ACBE2}" name="고객 id" dataDxfId="8">
      <calculatedColumnFormula>A6+1</calculatedColumnFormula>
    </tableColumn>
    <tableColumn id="2" xr3:uid="{BDE15F1D-CE90-4761-A3E4-47DF75500063}" name="연령" dataDxfId="7"/>
    <tableColumn id="3" xr3:uid="{9AC98595-79FD-4EE0-8022-3D2A47A6CDDF}" name="성별 (남=1, 여=2)" dataDxfId="6"/>
    <tableColumn id="4" xr3:uid="{9672518B-C95B-4103-BF36-5940B223A729}" name="입소문" dataDxfId="5"/>
    <tableColumn id="5" xr3:uid="{FA5ECEEB-272A-4AC3-A5B0-34C3A01737B7}" name="브랜드" dataDxfId="4"/>
    <tableColumn id="6" xr3:uid="{8F514DD8-8D90-4CB3-8D5A-B8870A27A074}" name="가격" dataDxfId="3"/>
    <tableColumn id="7" xr3:uid="{34C9BEB4-A736-41B9-988E-4545248E6183}" name="segment 판정(1 또는 2)" dataDxfId="2">
      <calculatedColumnFormula>IF(H7&lt;I7,1,2)</calculatedColumnFormula>
    </tableColumn>
    <tableColumn id="8" xr3:uid="{7ECD3293-9254-431D-82D3-8DF5408CD81F}" name="거리 1" dataDxfId="1">
      <calculatedColumnFormula>SQRT(($M$7-D7)^2+($N$7-E7)^2+($O$7-F7)^2)</calculatedColumnFormula>
    </tableColumn>
    <tableColumn id="9" xr3:uid="{48DB1334-A5F5-42C4-8618-B8E340B2EDFD}" name="거리 2" dataDxfId="0">
      <calculatedColumnFormula>SQRT(($M$8-D7)^2+($N$8-E7)^2+($O$8-F7)^2)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6"/>
  <sheetViews>
    <sheetView zoomScale="55" zoomScaleNormal="55" workbookViewId="0">
      <selection activeCell="F15" sqref="F15"/>
    </sheetView>
  </sheetViews>
  <sheetFormatPr defaultRowHeight="17" x14ac:dyDescent="0.45"/>
  <cols>
    <col min="3" max="3" width="16.5" customWidth="1"/>
    <col min="7" max="7" width="21.08203125" customWidth="1"/>
    <col min="8" max="8" width="10.25" style="9" customWidth="1"/>
    <col min="9" max="9" width="9.33203125" style="9" customWidth="1"/>
    <col min="10" max="10" width="9" style="9"/>
  </cols>
  <sheetData>
    <row r="1" spans="1:36" x14ac:dyDescent="0.45">
      <c r="A1" s="56" t="s">
        <v>32</v>
      </c>
      <c r="B1" s="24"/>
      <c r="C1" s="32" t="s">
        <v>52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x14ac:dyDescent="0.45">
      <c r="A2" s="32" t="s">
        <v>30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36" x14ac:dyDescent="0.45">
      <c r="A3" s="32" t="s">
        <v>31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</row>
    <row r="4" spans="1:36" ht="21" x14ac:dyDescent="0.55000000000000004">
      <c r="A4" s="24"/>
      <c r="B4" s="24"/>
      <c r="C4" s="25"/>
      <c r="D4" s="24"/>
      <c r="E4" s="24"/>
      <c r="F4" s="24"/>
      <c r="G4" s="68"/>
      <c r="H4" s="24" t="s">
        <v>15</v>
      </c>
      <c r="I4" s="26"/>
      <c r="J4" s="68"/>
      <c r="K4" s="68"/>
      <c r="L4" s="67" t="s">
        <v>46</v>
      </c>
      <c r="M4" s="26"/>
      <c r="N4" s="26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 ht="21" x14ac:dyDescent="0.55000000000000004">
      <c r="A5" s="67" t="s">
        <v>43</v>
      </c>
      <c r="B5" s="33"/>
      <c r="C5" s="25"/>
      <c r="D5" s="116" t="s">
        <v>26</v>
      </c>
      <c r="E5" s="116"/>
      <c r="F5" s="116"/>
      <c r="G5" s="27"/>
      <c r="H5" s="115" t="s">
        <v>47</v>
      </c>
      <c r="I5" s="115"/>
      <c r="J5" s="115"/>
      <c r="K5" s="26"/>
      <c r="L5" s="117" t="s">
        <v>11</v>
      </c>
      <c r="M5" s="118" t="s">
        <v>12</v>
      </c>
      <c r="N5" s="118"/>
      <c r="O5" s="118"/>
      <c r="P5" s="114" t="s">
        <v>21</v>
      </c>
      <c r="Q5" s="114" t="s">
        <v>14</v>
      </c>
      <c r="R5" s="114" t="s">
        <v>13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spans="1:36" x14ac:dyDescent="0.45">
      <c r="A6" s="111" t="s">
        <v>19</v>
      </c>
      <c r="B6" s="30" t="s">
        <v>16</v>
      </c>
      <c r="C6" s="28" t="s">
        <v>17</v>
      </c>
      <c r="D6" s="61" t="s">
        <v>27</v>
      </c>
      <c r="E6" s="61" t="s">
        <v>28</v>
      </c>
      <c r="F6" s="61" t="s">
        <v>18</v>
      </c>
      <c r="G6" s="34" t="s">
        <v>41</v>
      </c>
      <c r="H6" s="70" t="s">
        <v>61</v>
      </c>
      <c r="I6" s="70" t="s">
        <v>62</v>
      </c>
      <c r="J6" s="70"/>
      <c r="K6" s="24"/>
      <c r="L6" s="117"/>
      <c r="M6" s="61" t="s">
        <v>27</v>
      </c>
      <c r="N6" s="61" t="s">
        <v>28</v>
      </c>
      <c r="O6" s="61" t="s">
        <v>18</v>
      </c>
      <c r="P6" s="114"/>
      <c r="Q6" s="114"/>
      <c r="R6" s="11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36" ht="17.5" x14ac:dyDescent="0.45">
      <c r="A7" s="112">
        <v>1</v>
      </c>
      <c r="B7" s="31">
        <v>26</v>
      </c>
      <c r="C7" s="29">
        <v>1</v>
      </c>
      <c r="D7" s="35">
        <v>3</v>
      </c>
      <c r="E7" s="35">
        <v>5</v>
      </c>
      <c r="F7" s="35">
        <v>7</v>
      </c>
      <c r="G7" s="38">
        <f>IF(H7&lt;I7,1,2)</f>
        <v>2</v>
      </c>
      <c r="H7" s="69">
        <f>SQRT(($M$7-D7)^2+($N$7-E7)^2+($O$7-F7)^2)</f>
        <v>3.9673668849754744</v>
      </c>
      <c r="I7" s="69">
        <f>SQRT(($M$8-D7)^2+($N$8-E7)^2+($O$8-F7)^2)</f>
        <v>2.920616373302046</v>
      </c>
      <c r="K7" s="107">
        <f ca="1">RAND()</f>
        <v>0.61972706815147449</v>
      </c>
      <c r="L7" s="52">
        <v>1</v>
      </c>
      <c r="M7" s="54">
        <v>3.7</v>
      </c>
      <c r="N7" s="55">
        <v>4.8</v>
      </c>
      <c r="O7" s="54">
        <v>3.1</v>
      </c>
      <c r="P7" s="60">
        <f>COUNTIF(G:G,1)</f>
        <v>46</v>
      </c>
      <c r="Q7" s="94">
        <f>AVERAGEIFS(B:B,G:G,1)</f>
        <v>54.934782608695649</v>
      </c>
      <c r="R7" s="95">
        <f>COUNTIFS(G:G,1,C:C,1)/P7</f>
        <v>0.2608695652173913</v>
      </c>
      <c r="S7" s="32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spans="1:36" ht="17.5" x14ac:dyDescent="0.45">
      <c r="A8" s="113">
        <f>A7+1</f>
        <v>2</v>
      </c>
      <c r="B8" s="31">
        <v>25</v>
      </c>
      <c r="C8" s="29">
        <v>1</v>
      </c>
      <c r="D8" s="35">
        <v>4</v>
      </c>
      <c r="E8" s="35">
        <v>3</v>
      </c>
      <c r="F8" s="35">
        <v>7</v>
      </c>
      <c r="G8" s="38">
        <f t="shared" ref="G8:G71" si="0">IF(H8&lt;I8,1,2)</f>
        <v>2</v>
      </c>
      <c r="H8" s="69">
        <f t="shared" ref="H8:H71" si="1">SQRT(($M$7-D8)^2+($N$7-E8)^2+($O$7-F8)^2)</f>
        <v>4.3058100283221972</v>
      </c>
      <c r="I8" s="69">
        <f t="shared" ref="I8:I71" si="2">SQRT(($M$8-D8)^2+($N$8-E8)^2+($O$8-F8)^2)</f>
        <v>2.5159491250818249</v>
      </c>
      <c r="J8" s="69"/>
      <c r="K8" s="108">
        <v>6.7547185263255982E-2</v>
      </c>
      <c r="L8" s="52">
        <v>2</v>
      </c>
      <c r="M8" s="54">
        <v>3</v>
      </c>
      <c r="N8" s="54">
        <v>3.2</v>
      </c>
      <c r="O8" s="54">
        <v>4.7</v>
      </c>
      <c r="P8" s="60">
        <f>COUNTIF(G:G,2)</f>
        <v>54</v>
      </c>
      <c r="Q8" s="94">
        <f>AVERAGEIFS(B:B,G:G,2)</f>
        <v>38</v>
      </c>
      <c r="R8" s="95">
        <f>COUNTIFS(G:G,2,C:C,1)/P8</f>
        <v>0.51851851851851849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36" x14ac:dyDescent="0.45">
      <c r="A9" s="113">
        <f t="shared" ref="A9:A72" si="3">A8+1</f>
        <v>3</v>
      </c>
      <c r="B9" s="31">
        <v>26</v>
      </c>
      <c r="C9" s="29">
        <v>1</v>
      </c>
      <c r="D9" s="35">
        <v>2</v>
      </c>
      <c r="E9" s="35">
        <v>3</v>
      </c>
      <c r="F9" s="35">
        <v>5</v>
      </c>
      <c r="G9" s="38">
        <f t="shared" si="0"/>
        <v>2</v>
      </c>
      <c r="H9" s="69">
        <f t="shared" si="1"/>
        <v>3.1208973068654471</v>
      </c>
      <c r="I9" s="69">
        <f t="shared" si="2"/>
        <v>1.0630145812734648</v>
      </c>
      <c r="J9" s="69"/>
      <c r="K9" s="108">
        <v>6.7547185263255982E-2</v>
      </c>
      <c r="L9" s="24"/>
      <c r="M9" s="57" t="s">
        <v>35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 spans="1:36" x14ac:dyDescent="0.45">
      <c r="A10" s="113">
        <f t="shared" si="3"/>
        <v>4</v>
      </c>
      <c r="B10" s="31">
        <v>49</v>
      </c>
      <c r="C10" s="29">
        <v>1</v>
      </c>
      <c r="D10" s="35">
        <v>2</v>
      </c>
      <c r="E10" s="35">
        <v>3</v>
      </c>
      <c r="F10" s="35">
        <v>4</v>
      </c>
      <c r="G10" s="38">
        <f t="shared" si="0"/>
        <v>2</v>
      </c>
      <c r="H10" s="69">
        <f t="shared" si="1"/>
        <v>2.6343879744638978</v>
      </c>
      <c r="I10" s="69">
        <f t="shared" si="2"/>
        <v>1.2369316876852983</v>
      </c>
      <c r="J10" s="69"/>
      <c r="K10" s="108">
        <v>6.7547185263255982E-2</v>
      </c>
      <c r="L10" s="56" t="s">
        <v>33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36" x14ac:dyDescent="0.45">
      <c r="A11" s="113">
        <f t="shared" si="3"/>
        <v>5</v>
      </c>
      <c r="B11" s="31">
        <v>45</v>
      </c>
      <c r="C11" s="29">
        <v>1</v>
      </c>
      <c r="D11" s="35">
        <v>4</v>
      </c>
      <c r="E11" s="35">
        <v>3</v>
      </c>
      <c r="F11" s="35">
        <v>7</v>
      </c>
      <c r="G11" s="38">
        <f t="shared" si="0"/>
        <v>2</v>
      </c>
      <c r="H11" s="69">
        <f t="shared" si="1"/>
        <v>4.3058100283221972</v>
      </c>
      <c r="I11" s="69">
        <f t="shared" si="2"/>
        <v>2.5159491250818249</v>
      </c>
      <c r="J11" s="69"/>
      <c r="K11" s="108">
        <v>6.7547185263255982E-2</v>
      </c>
      <c r="L11" s="32" t="s">
        <v>29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1:36" x14ac:dyDescent="0.45">
      <c r="A12" s="113">
        <f t="shared" si="3"/>
        <v>6</v>
      </c>
      <c r="B12" s="31">
        <v>33</v>
      </c>
      <c r="C12" s="29">
        <v>1</v>
      </c>
      <c r="D12" s="35">
        <v>3</v>
      </c>
      <c r="E12" s="35">
        <v>4</v>
      </c>
      <c r="F12" s="35">
        <v>5</v>
      </c>
      <c r="G12" s="38">
        <f t="shared" si="0"/>
        <v>2</v>
      </c>
      <c r="H12" s="69">
        <f t="shared" si="1"/>
        <v>2.1771541057077242</v>
      </c>
      <c r="I12" s="69">
        <f t="shared" si="2"/>
        <v>0.85440037453175288</v>
      </c>
      <c r="J12" s="69"/>
      <c r="K12" s="108">
        <v>6.7547185263255982E-2</v>
      </c>
      <c r="L12" s="32" t="s">
        <v>34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36" x14ac:dyDescent="0.45">
      <c r="A13" s="113">
        <f t="shared" si="3"/>
        <v>7</v>
      </c>
      <c r="B13" s="31">
        <v>49</v>
      </c>
      <c r="C13" s="29">
        <v>1</v>
      </c>
      <c r="D13" s="35">
        <v>4</v>
      </c>
      <c r="E13" s="35">
        <v>2</v>
      </c>
      <c r="F13" s="35">
        <v>5</v>
      </c>
      <c r="G13" s="38">
        <f t="shared" si="0"/>
        <v>2</v>
      </c>
      <c r="H13" s="69">
        <f t="shared" si="1"/>
        <v>3.3970575502926055</v>
      </c>
      <c r="I13" s="69">
        <f t="shared" si="2"/>
        <v>1.5905973720586868</v>
      </c>
      <c r="J13" s="69"/>
      <c r="K13" s="108">
        <v>6.7547185263255982E-2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36" x14ac:dyDescent="0.45">
      <c r="A14" s="113">
        <f t="shared" si="3"/>
        <v>8</v>
      </c>
      <c r="B14" s="31">
        <v>42</v>
      </c>
      <c r="C14" s="29">
        <v>1</v>
      </c>
      <c r="D14" s="35">
        <v>3</v>
      </c>
      <c r="E14" s="35">
        <v>4</v>
      </c>
      <c r="F14" s="35">
        <v>7</v>
      </c>
      <c r="G14" s="38">
        <f t="shared" si="0"/>
        <v>2</v>
      </c>
      <c r="H14" s="69">
        <f t="shared" si="1"/>
        <v>4.0422765862815471</v>
      </c>
      <c r="I14" s="69">
        <f t="shared" si="2"/>
        <v>2.435159132377184</v>
      </c>
      <c r="J14" s="69"/>
      <c r="K14" s="108">
        <v>6.7547185263255982E-2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36" ht="17.5" x14ac:dyDescent="0.45">
      <c r="A15" s="113">
        <f t="shared" si="3"/>
        <v>9</v>
      </c>
      <c r="B15" s="31">
        <v>39</v>
      </c>
      <c r="C15" s="29">
        <v>1</v>
      </c>
      <c r="D15" s="35">
        <v>4</v>
      </c>
      <c r="E15" s="35">
        <v>3</v>
      </c>
      <c r="F15" s="35">
        <v>7</v>
      </c>
      <c r="G15" s="38">
        <f t="shared" si="0"/>
        <v>2</v>
      </c>
      <c r="H15" s="69">
        <f t="shared" si="1"/>
        <v>4.3058100283221972</v>
      </c>
      <c r="I15" s="69">
        <f>SQRT(($M$8-D15)^2+($N$8-E15)^2+($O$8-F15)^2)</f>
        <v>2.5159491250818249</v>
      </c>
      <c r="J15" s="69"/>
      <c r="K15" s="108">
        <v>6.7547185263255982E-2</v>
      </c>
      <c r="L15" s="66" t="s">
        <v>22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36" x14ac:dyDescent="0.45">
      <c r="A16" s="113">
        <f t="shared" si="3"/>
        <v>10</v>
      </c>
      <c r="B16" s="31">
        <v>68</v>
      </c>
      <c r="C16" s="29">
        <v>2</v>
      </c>
      <c r="D16" s="35">
        <v>3</v>
      </c>
      <c r="E16" s="35">
        <v>6</v>
      </c>
      <c r="F16" s="35">
        <v>3</v>
      </c>
      <c r="G16" s="38">
        <f t="shared" si="0"/>
        <v>1</v>
      </c>
      <c r="H16" s="69">
        <f t="shared" si="1"/>
        <v>1.3928388277184121</v>
      </c>
      <c r="I16" s="69">
        <f t="shared" si="2"/>
        <v>3.2756678708318399</v>
      </c>
      <c r="J16" s="69"/>
      <c r="K16" s="108">
        <v>6.7547185263255982E-2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1:36" x14ac:dyDescent="0.45">
      <c r="A17" s="113">
        <f t="shared" si="3"/>
        <v>11</v>
      </c>
      <c r="B17" s="31">
        <v>49</v>
      </c>
      <c r="C17" s="29">
        <v>2</v>
      </c>
      <c r="D17" s="35">
        <v>4</v>
      </c>
      <c r="E17" s="35">
        <v>7</v>
      </c>
      <c r="F17" s="35">
        <v>3</v>
      </c>
      <c r="G17" s="38">
        <f t="shared" si="0"/>
        <v>1</v>
      </c>
      <c r="H17" s="69">
        <f t="shared" si="1"/>
        <v>2.2226110770892871</v>
      </c>
      <c r="I17" s="69">
        <f t="shared" si="2"/>
        <v>4.2813549257215291</v>
      </c>
      <c r="J17" s="69"/>
      <c r="K17" s="108">
        <v>6.7547185263255982E-2</v>
      </c>
      <c r="L17" s="32" t="s">
        <v>44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36" x14ac:dyDescent="0.45">
      <c r="A18" s="113">
        <f t="shared" si="3"/>
        <v>12</v>
      </c>
      <c r="B18" s="31">
        <v>44</v>
      </c>
      <c r="C18" s="29">
        <v>2</v>
      </c>
      <c r="D18" s="35">
        <v>5</v>
      </c>
      <c r="E18" s="35">
        <v>5</v>
      </c>
      <c r="F18" s="35">
        <v>5</v>
      </c>
      <c r="G18" s="38">
        <f t="shared" si="0"/>
        <v>1</v>
      </c>
      <c r="H18" s="69">
        <f t="shared" si="1"/>
        <v>2.3108440016582685</v>
      </c>
      <c r="I18" s="69">
        <f t="shared" si="2"/>
        <v>2.7073972741361767</v>
      </c>
      <c r="J18" s="69"/>
      <c r="K18" s="108">
        <v>6.7547185263255982E-2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1:36" x14ac:dyDescent="0.45">
      <c r="A19" s="113">
        <f t="shared" si="3"/>
        <v>13</v>
      </c>
      <c r="B19" s="31">
        <v>64</v>
      </c>
      <c r="C19" s="29">
        <v>2</v>
      </c>
      <c r="D19" s="35">
        <v>4</v>
      </c>
      <c r="E19" s="35">
        <v>7</v>
      </c>
      <c r="F19" s="35">
        <v>3</v>
      </c>
      <c r="G19" s="38">
        <f t="shared" si="0"/>
        <v>1</v>
      </c>
      <c r="H19" s="69">
        <f t="shared" si="1"/>
        <v>2.2226110770892871</v>
      </c>
      <c r="I19" s="69">
        <f t="shared" si="2"/>
        <v>4.2813549257215291</v>
      </c>
      <c r="J19" s="69"/>
      <c r="K19" s="108">
        <v>6.7547185263255982E-2</v>
      </c>
      <c r="L19" s="32" t="s">
        <v>42</v>
      </c>
      <c r="M19" s="24"/>
      <c r="N19" s="24"/>
      <c r="O19" s="24"/>
      <c r="P19" s="24"/>
      <c r="Q19" s="24"/>
      <c r="R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1:36" x14ac:dyDescent="0.45">
      <c r="A20" s="113">
        <f t="shared" si="3"/>
        <v>14</v>
      </c>
      <c r="B20" s="31">
        <v>60</v>
      </c>
      <c r="C20" s="29">
        <v>2</v>
      </c>
      <c r="D20" s="35">
        <v>3</v>
      </c>
      <c r="E20" s="35">
        <v>4</v>
      </c>
      <c r="F20" s="35">
        <v>2</v>
      </c>
      <c r="G20" s="38">
        <f t="shared" si="0"/>
        <v>1</v>
      </c>
      <c r="H20" s="69">
        <f t="shared" si="1"/>
        <v>1.5297058540778354</v>
      </c>
      <c r="I20" s="69">
        <f t="shared" si="2"/>
        <v>2.8160255680657449</v>
      </c>
      <c r="J20" s="69"/>
      <c r="K20" s="108">
        <v>6.7547185263255982E-2</v>
      </c>
      <c r="L20" s="24"/>
      <c r="M20" s="57" t="s">
        <v>20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 x14ac:dyDescent="0.45">
      <c r="A21" s="113">
        <f t="shared" si="3"/>
        <v>15</v>
      </c>
      <c r="B21" s="31">
        <v>57</v>
      </c>
      <c r="C21" s="29">
        <v>1</v>
      </c>
      <c r="D21" s="35">
        <v>4</v>
      </c>
      <c r="E21" s="35">
        <v>6</v>
      </c>
      <c r="F21" s="35">
        <v>4</v>
      </c>
      <c r="G21" s="38">
        <f t="shared" si="0"/>
        <v>1</v>
      </c>
      <c r="H21" s="69">
        <f t="shared" si="1"/>
        <v>1.5297058540778354</v>
      </c>
      <c r="I21" s="69">
        <f t="shared" si="2"/>
        <v>3.0545048698602528</v>
      </c>
      <c r="J21" s="69"/>
      <c r="K21" s="108">
        <v>6.7547185263255982E-2</v>
      </c>
      <c r="L21" s="24"/>
      <c r="M21" s="2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1:36" x14ac:dyDescent="0.45">
      <c r="A22" s="113">
        <f t="shared" si="3"/>
        <v>16</v>
      </c>
      <c r="B22" s="31">
        <v>40</v>
      </c>
      <c r="C22" s="29">
        <v>2</v>
      </c>
      <c r="D22" s="35">
        <v>2</v>
      </c>
      <c r="E22" s="35">
        <v>5</v>
      </c>
      <c r="F22" s="35">
        <v>3</v>
      </c>
      <c r="G22" s="38">
        <f t="shared" si="0"/>
        <v>1</v>
      </c>
      <c r="H22" s="69">
        <f t="shared" si="1"/>
        <v>1.7146428199482249</v>
      </c>
      <c r="I22" s="69">
        <f t="shared" si="2"/>
        <v>2.6702059845637378</v>
      </c>
      <c r="J22" s="69"/>
      <c r="K22" s="24"/>
      <c r="M22" s="32"/>
      <c r="N22" s="24"/>
      <c r="O22" s="24"/>
      <c r="P22" s="24"/>
      <c r="Q22" s="24"/>
      <c r="R22" s="24"/>
      <c r="S22" s="24"/>
      <c r="T22" s="24"/>
      <c r="U22" s="24"/>
      <c r="V22" s="26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1:36" x14ac:dyDescent="0.45">
      <c r="A23" s="113">
        <f t="shared" si="3"/>
        <v>17</v>
      </c>
      <c r="B23" s="31">
        <v>72</v>
      </c>
      <c r="C23" s="29">
        <v>2</v>
      </c>
      <c r="D23" s="35">
        <v>3</v>
      </c>
      <c r="E23" s="35">
        <v>6</v>
      </c>
      <c r="F23" s="35">
        <v>2</v>
      </c>
      <c r="G23" s="38">
        <f t="shared" si="0"/>
        <v>1</v>
      </c>
      <c r="H23" s="69">
        <f t="shared" si="1"/>
        <v>1.7720045146669352</v>
      </c>
      <c r="I23" s="69">
        <f t="shared" si="2"/>
        <v>3.8897300677553446</v>
      </c>
      <c r="J23" s="69"/>
      <c r="K23" s="89" t="s">
        <v>69</v>
      </c>
      <c r="L23" s="40" t="s">
        <v>24</v>
      </c>
      <c r="M23" s="41" t="s">
        <v>45</v>
      </c>
      <c r="N23" s="24"/>
      <c r="O23" s="24"/>
      <c r="P23" s="24"/>
      <c r="Q23" s="24"/>
      <c r="R23" s="24"/>
      <c r="S23" s="24"/>
      <c r="T23" s="24"/>
      <c r="U23" s="24"/>
      <c r="V23" s="88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1:36" x14ac:dyDescent="0.45">
      <c r="A24" s="113">
        <f t="shared" si="3"/>
        <v>18</v>
      </c>
      <c r="B24" s="31">
        <v>75</v>
      </c>
      <c r="C24" s="29">
        <v>2</v>
      </c>
      <c r="D24" s="35">
        <v>5</v>
      </c>
      <c r="E24" s="35">
        <v>7</v>
      </c>
      <c r="F24" s="35">
        <v>4</v>
      </c>
      <c r="G24" s="38">
        <f t="shared" si="0"/>
        <v>1</v>
      </c>
      <c r="H24" s="69">
        <f t="shared" si="1"/>
        <v>2.7092434368288134</v>
      </c>
      <c r="I24" s="69">
        <f t="shared" si="2"/>
        <v>4.3508619835614182</v>
      </c>
      <c r="J24" s="69"/>
      <c r="K24" s="24"/>
      <c r="L24" s="24"/>
      <c r="M24" s="39" t="s">
        <v>36</v>
      </c>
      <c r="N24" s="24"/>
      <c r="O24" s="24"/>
      <c r="P24" s="24"/>
      <c r="Q24" s="24"/>
      <c r="R24" s="24"/>
      <c r="S24" s="24"/>
      <c r="T24" s="24"/>
      <c r="U24" s="24"/>
      <c r="V24" s="26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 spans="1:36" x14ac:dyDescent="0.45">
      <c r="A25" s="113">
        <f t="shared" si="3"/>
        <v>19</v>
      </c>
      <c r="B25" s="31">
        <v>38</v>
      </c>
      <c r="C25" s="29">
        <v>2</v>
      </c>
      <c r="D25" s="35">
        <v>4</v>
      </c>
      <c r="E25" s="35">
        <v>5</v>
      </c>
      <c r="F25" s="35">
        <v>3</v>
      </c>
      <c r="G25" s="38">
        <f t="shared" si="0"/>
        <v>1</v>
      </c>
      <c r="H25" s="69">
        <f t="shared" si="1"/>
        <v>0.37416573867739411</v>
      </c>
      <c r="I25" s="69">
        <f t="shared" si="2"/>
        <v>2.6702059845637378</v>
      </c>
      <c r="J25" s="69"/>
      <c r="K25" s="24"/>
      <c r="L25" s="24"/>
      <c r="M25" s="53"/>
      <c r="N25" s="24"/>
      <c r="O25" s="24"/>
      <c r="P25" s="24"/>
      <c r="Q25" s="24"/>
      <c r="R25" s="24"/>
      <c r="S25" s="24"/>
      <c r="T25" s="24"/>
      <c r="U25" s="24"/>
      <c r="V25" s="26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45">
      <c r="A26" s="113">
        <f t="shared" si="3"/>
        <v>20</v>
      </c>
      <c r="B26" s="31">
        <v>49</v>
      </c>
      <c r="C26" s="29">
        <v>1</v>
      </c>
      <c r="D26" s="35">
        <v>5</v>
      </c>
      <c r="E26" s="35">
        <v>3</v>
      </c>
      <c r="F26" s="35">
        <v>7</v>
      </c>
      <c r="G26" s="38">
        <f t="shared" si="0"/>
        <v>2</v>
      </c>
      <c r="H26" s="69">
        <f t="shared" si="1"/>
        <v>4.4877611344633745</v>
      </c>
      <c r="I26" s="69">
        <f t="shared" si="2"/>
        <v>3.0545048698602524</v>
      </c>
      <c r="J26" s="69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6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45">
      <c r="A27" s="113">
        <f t="shared" si="3"/>
        <v>21</v>
      </c>
      <c r="B27" s="31">
        <v>60</v>
      </c>
      <c r="C27" s="29">
        <v>1</v>
      </c>
      <c r="D27" s="35">
        <v>6</v>
      </c>
      <c r="E27" s="35">
        <v>4</v>
      </c>
      <c r="F27" s="35">
        <v>5</v>
      </c>
      <c r="G27" s="38">
        <f t="shared" si="0"/>
        <v>1</v>
      </c>
      <c r="H27" s="69">
        <f t="shared" si="1"/>
        <v>3.0886890422961</v>
      </c>
      <c r="I27" s="69">
        <f t="shared" si="2"/>
        <v>3.1192947920964444</v>
      </c>
      <c r="J27" s="69"/>
      <c r="K27" s="89" t="s">
        <v>49</v>
      </c>
      <c r="L27" s="40" t="s">
        <v>23</v>
      </c>
      <c r="M27" s="41" t="s">
        <v>48</v>
      </c>
      <c r="N27" s="24"/>
      <c r="O27" s="24"/>
      <c r="P27" s="24"/>
      <c r="Q27" s="59"/>
      <c r="R27" s="58"/>
      <c r="S27" s="24"/>
      <c r="T27" s="24"/>
      <c r="U27" s="24"/>
      <c r="V27" s="88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45">
      <c r="A28" s="113">
        <f t="shared" si="3"/>
        <v>22</v>
      </c>
      <c r="B28" s="31">
        <v>42</v>
      </c>
      <c r="C28" s="29">
        <v>2</v>
      </c>
      <c r="D28" s="35">
        <v>7</v>
      </c>
      <c r="E28" s="35">
        <v>5</v>
      </c>
      <c r="F28" s="35">
        <v>6</v>
      </c>
      <c r="G28" s="38">
        <f t="shared" si="0"/>
        <v>1</v>
      </c>
      <c r="H28" s="69">
        <f t="shared" si="1"/>
        <v>4.3977266854592045</v>
      </c>
      <c r="I28" s="69">
        <f t="shared" si="2"/>
        <v>4.57493169347915</v>
      </c>
      <c r="J28" s="69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6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45">
      <c r="A29" s="113">
        <f t="shared" si="3"/>
        <v>23</v>
      </c>
      <c r="B29" s="31">
        <v>43</v>
      </c>
      <c r="C29" s="29">
        <v>2</v>
      </c>
      <c r="D29" s="35">
        <v>7</v>
      </c>
      <c r="E29" s="35">
        <v>5</v>
      </c>
      <c r="F29" s="35">
        <v>4</v>
      </c>
      <c r="G29" s="38">
        <f t="shared" si="0"/>
        <v>1</v>
      </c>
      <c r="H29" s="69">
        <f t="shared" si="1"/>
        <v>3.4263683398023628</v>
      </c>
      <c r="I29" s="69">
        <f t="shared" si="2"/>
        <v>4.4418464629025616</v>
      </c>
      <c r="J29" s="69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6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45">
      <c r="A30" s="113">
        <f t="shared" si="3"/>
        <v>24</v>
      </c>
      <c r="B30" s="31">
        <v>55</v>
      </c>
      <c r="C30" s="29">
        <v>1</v>
      </c>
      <c r="D30" s="35">
        <v>6</v>
      </c>
      <c r="E30" s="35">
        <v>4</v>
      </c>
      <c r="F30" s="35">
        <v>3</v>
      </c>
      <c r="G30" s="38">
        <f t="shared" si="0"/>
        <v>1</v>
      </c>
      <c r="H30" s="69">
        <f t="shared" si="1"/>
        <v>2.4372115213907879</v>
      </c>
      <c r="I30" s="69">
        <f t="shared" si="2"/>
        <v>3.5397740040855719</v>
      </c>
      <c r="J30" s="69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45">
      <c r="A31" s="113">
        <f t="shared" si="3"/>
        <v>25</v>
      </c>
      <c r="B31" s="31">
        <v>49</v>
      </c>
      <c r="C31" s="29">
        <v>1</v>
      </c>
      <c r="D31" s="35">
        <v>5</v>
      </c>
      <c r="E31" s="35">
        <v>3</v>
      </c>
      <c r="F31" s="35">
        <v>4</v>
      </c>
      <c r="G31" s="38">
        <f t="shared" si="0"/>
        <v>2</v>
      </c>
      <c r="H31" s="69">
        <f t="shared" si="1"/>
        <v>2.3958297101421877</v>
      </c>
      <c r="I31" s="69">
        <f t="shared" si="2"/>
        <v>2.1283796653792764</v>
      </c>
      <c r="J31" s="69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45">
      <c r="A32" s="113">
        <f t="shared" si="3"/>
        <v>26</v>
      </c>
      <c r="B32" s="31">
        <v>49</v>
      </c>
      <c r="C32" s="29">
        <v>1</v>
      </c>
      <c r="D32" s="35">
        <v>6</v>
      </c>
      <c r="E32" s="35">
        <v>3</v>
      </c>
      <c r="F32" s="35">
        <v>5</v>
      </c>
      <c r="G32" s="38">
        <f t="shared" si="0"/>
        <v>2</v>
      </c>
      <c r="H32" s="69">
        <f t="shared" si="1"/>
        <v>3.4842502780368689</v>
      </c>
      <c r="I32" s="69">
        <f t="shared" si="2"/>
        <v>3.0215889859476257</v>
      </c>
      <c r="J32" s="69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45">
      <c r="A33" s="113">
        <f t="shared" si="3"/>
        <v>27</v>
      </c>
      <c r="B33" s="31">
        <v>48</v>
      </c>
      <c r="C33" s="29">
        <v>1</v>
      </c>
      <c r="D33" s="35">
        <v>7</v>
      </c>
      <c r="E33" s="35">
        <v>4</v>
      </c>
      <c r="F33" s="35">
        <v>5</v>
      </c>
      <c r="G33" s="38">
        <f t="shared" si="0"/>
        <v>1</v>
      </c>
      <c r="H33" s="69">
        <f t="shared" si="1"/>
        <v>3.8910152916687437</v>
      </c>
      <c r="I33" s="69">
        <f t="shared" si="2"/>
        <v>4.0902322672435121</v>
      </c>
      <c r="J33" s="69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45">
      <c r="A34" s="113">
        <f t="shared" si="3"/>
        <v>28</v>
      </c>
      <c r="B34" s="31">
        <v>52</v>
      </c>
      <c r="C34" s="29">
        <v>2</v>
      </c>
      <c r="D34" s="35">
        <v>7</v>
      </c>
      <c r="E34" s="35">
        <v>6</v>
      </c>
      <c r="F34" s="35">
        <v>4</v>
      </c>
      <c r="G34" s="38">
        <f t="shared" si="0"/>
        <v>1</v>
      </c>
      <c r="H34" s="69">
        <f t="shared" si="1"/>
        <v>3.6249137920783716</v>
      </c>
      <c r="I34" s="69">
        <f t="shared" si="2"/>
        <v>4.9325449820554095</v>
      </c>
      <c r="J34" s="69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45">
      <c r="A35" s="113">
        <f t="shared" si="3"/>
        <v>29</v>
      </c>
      <c r="B35" s="31">
        <v>45</v>
      </c>
      <c r="C35" s="29">
        <v>2</v>
      </c>
      <c r="D35" s="35">
        <v>6</v>
      </c>
      <c r="E35" s="35">
        <v>3</v>
      </c>
      <c r="F35" s="35">
        <v>3</v>
      </c>
      <c r="G35" s="38">
        <f t="shared" si="0"/>
        <v>1</v>
      </c>
      <c r="H35" s="69">
        <f t="shared" si="1"/>
        <v>2.922327839240491</v>
      </c>
      <c r="I35" s="69">
        <f t="shared" si="2"/>
        <v>3.4539832078341091</v>
      </c>
      <c r="J35" s="69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45">
      <c r="A36" s="113">
        <f t="shared" si="3"/>
        <v>30</v>
      </c>
      <c r="B36" s="31">
        <v>48</v>
      </c>
      <c r="C36" s="29">
        <v>2</v>
      </c>
      <c r="D36" s="35">
        <v>6</v>
      </c>
      <c r="E36" s="35">
        <v>4</v>
      </c>
      <c r="F36" s="35">
        <v>4</v>
      </c>
      <c r="G36" s="38">
        <f t="shared" si="0"/>
        <v>1</v>
      </c>
      <c r="H36" s="69">
        <f t="shared" si="1"/>
        <v>2.5961509971494334</v>
      </c>
      <c r="I36" s="69">
        <f t="shared" si="2"/>
        <v>3.1827660925679098</v>
      </c>
      <c r="J36" s="69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45">
      <c r="A37" s="113">
        <f t="shared" si="3"/>
        <v>31</v>
      </c>
      <c r="B37" s="31">
        <v>37</v>
      </c>
      <c r="C37" s="29">
        <v>1</v>
      </c>
      <c r="D37" s="35">
        <v>5</v>
      </c>
      <c r="E37" s="35">
        <v>2</v>
      </c>
      <c r="F37" s="35">
        <v>5</v>
      </c>
      <c r="G37" s="38">
        <f t="shared" si="0"/>
        <v>2</v>
      </c>
      <c r="H37" s="69">
        <f t="shared" si="1"/>
        <v>3.6249137920783712</v>
      </c>
      <c r="I37" s="69">
        <f t="shared" si="2"/>
        <v>2.3515952032609695</v>
      </c>
      <c r="J37" s="69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45">
      <c r="A38" s="113">
        <f t="shared" si="3"/>
        <v>32</v>
      </c>
      <c r="B38" s="31">
        <v>38</v>
      </c>
      <c r="C38" s="29">
        <v>1</v>
      </c>
      <c r="D38" s="35">
        <v>2</v>
      </c>
      <c r="E38" s="35">
        <v>3</v>
      </c>
      <c r="F38" s="35">
        <v>7</v>
      </c>
      <c r="G38" s="38">
        <f t="shared" si="0"/>
        <v>2</v>
      </c>
      <c r="H38" s="69">
        <f t="shared" si="1"/>
        <v>4.6195237849804389</v>
      </c>
      <c r="I38" s="69">
        <f t="shared" si="2"/>
        <v>2.5159491250818249</v>
      </c>
      <c r="J38" s="69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45">
      <c r="A39" s="113">
        <f t="shared" si="3"/>
        <v>33</v>
      </c>
      <c r="B39" s="31">
        <v>26</v>
      </c>
      <c r="C39" s="29">
        <v>2</v>
      </c>
      <c r="D39" s="35">
        <v>3</v>
      </c>
      <c r="E39" s="35">
        <v>4</v>
      </c>
      <c r="F39" s="35">
        <v>4</v>
      </c>
      <c r="G39" s="38">
        <f t="shared" si="0"/>
        <v>2</v>
      </c>
      <c r="H39" s="69">
        <f t="shared" si="1"/>
        <v>1.3928388277184118</v>
      </c>
      <c r="I39" s="69">
        <f t="shared" si="2"/>
        <v>1.0630145812734648</v>
      </c>
      <c r="J39" s="69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45">
      <c r="A40" s="113">
        <f t="shared" si="3"/>
        <v>34</v>
      </c>
      <c r="B40" s="31">
        <v>38</v>
      </c>
      <c r="C40" s="29">
        <v>2</v>
      </c>
      <c r="D40" s="35">
        <v>3</v>
      </c>
      <c r="E40" s="35">
        <v>2</v>
      </c>
      <c r="F40" s="35">
        <v>6</v>
      </c>
      <c r="G40" s="38">
        <f t="shared" si="0"/>
        <v>2</v>
      </c>
      <c r="H40" s="69">
        <f t="shared" si="1"/>
        <v>4.0914545090957573</v>
      </c>
      <c r="I40" s="69">
        <f t="shared" si="2"/>
        <v>1.7691806012954132</v>
      </c>
      <c r="J40" s="69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45">
      <c r="A41" s="113">
        <f t="shared" si="3"/>
        <v>35</v>
      </c>
      <c r="B41" s="31">
        <v>46</v>
      </c>
      <c r="C41" s="29">
        <v>1</v>
      </c>
      <c r="D41" s="35">
        <v>4</v>
      </c>
      <c r="E41" s="35">
        <v>3</v>
      </c>
      <c r="F41" s="35">
        <v>7</v>
      </c>
      <c r="G41" s="38">
        <f t="shared" si="0"/>
        <v>2</v>
      </c>
      <c r="H41" s="69">
        <f t="shared" si="1"/>
        <v>4.3058100283221972</v>
      </c>
      <c r="I41" s="69">
        <f t="shared" si="2"/>
        <v>2.5159491250818249</v>
      </c>
      <c r="J41" s="69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45">
      <c r="A42" s="113">
        <f t="shared" si="3"/>
        <v>36</v>
      </c>
      <c r="B42" s="31">
        <v>33</v>
      </c>
      <c r="C42" s="29">
        <v>2</v>
      </c>
      <c r="D42" s="35">
        <v>2</v>
      </c>
      <c r="E42" s="35">
        <v>4</v>
      </c>
      <c r="F42" s="35">
        <v>7</v>
      </c>
      <c r="G42" s="38">
        <f t="shared" si="0"/>
        <v>2</v>
      </c>
      <c r="H42" s="69">
        <f t="shared" si="1"/>
        <v>4.3289721643826722</v>
      </c>
      <c r="I42" s="69">
        <f t="shared" si="2"/>
        <v>2.6324893162176366</v>
      </c>
      <c r="J42" s="69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45">
      <c r="A43" s="113">
        <f t="shared" si="3"/>
        <v>37</v>
      </c>
      <c r="B43" s="31">
        <v>42</v>
      </c>
      <c r="C43" s="29">
        <v>1</v>
      </c>
      <c r="D43" s="35">
        <v>3</v>
      </c>
      <c r="E43" s="35">
        <v>5</v>
      </c>
      <c r="F43" s="35">
        <v>4</v>
      </c>
      <c r="G43" s="38">
        <f t="shared" si="0"/>
        <v>1</v>
      </c>
      <c r="H43" s="69">
        <f t="shared" si="1"/>
        <v>1.1575836902790226</v>
      </c>
      <c r="I43" s="69">
        <f t="shared" si="2"/>
        <v>1.9313207915827966</v>
      </c>
      <c r="J43" s="69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45">
      <c r="A44" s="113">
        <f t="shared" si="3"/>
        <v>38</v>
      </c>
      <c r="B44" s="31">
        <v>71</v>
      </c>
      <c r="C44" s="29">
        <v>2</v>
      </c>
      <c r="D44" s="35">
        <v>4</v>
      </c>
      <c r="E44" s="35">
        <v>5</v>
      </c>
      <c r="F44" s="35">
        <v>5</v>
      </c>
      <c r="G44" s="38">
        <f t="shared" si="0"/>
        <v>1</v>
      </c>
      <c r="H44" s="69">
        <f t="shared" si="1"/>
        <v>1.9339079605813716</v>
      </c>
      <c r="I44" s="69">
        <f t="shared" si="2"/>
        <v>2.080865204668481</v>
      </c>
      <c r="J44" s="69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45">
      <c r="A45" s="113">
        <f t="shared" si="3"/>
        <v>39</v>
      </c>
      <c r="B45" s="31">
        <v>49</v>
      </c>
      <c r="C45" s="29">
        <v>1</v>
      </c>
      <c r="D45" s="35">
        <v>3</v>
      </c>
      <c r="E45" s="35">
        <v>3</v>
      </c>
      <c r="F45" s="35">
        <v>4</v>
      </c>
      <c r="G45" s="38">
        <f t="shared" si="0"/>
        <v>2</v>
      </c>
      <c r="H45" s="69">
        <f t="shared" si="1"/>
        <v>2.1307275752662513</v>
      </c>
      <c r="I45" s="69">
        <f t="shared" si="2"/>
        <v>0.72801098892805205</v>
      </c>
      <c r="J45" s="69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45">
      <c r="A46" s="113">
        <f t="shared" si="3"/>
        <v>40</v>
      </c>
      <c r="B46" s="31">
        <v>42</v>
      </c>
      <c r="C46" s="29">
        <v>1</v>
      </c>
      <c r="D46" s="35">
        <v>3</v>
      </c>
      <c r="E46" s="35">
        <v>5</v>
      </c>
      <c r="F46" s="35">
        <v>5</v>
      </c>
      <c r="G46" s="38">
        <f t="shared" si="0"/>
        <v>2</v>
      </c>
      <c r="H46" s="69">
        <f t="shared" si="1"/>
        <v>2.0346989949375804</v>
      </c>
      <c r="I46" s="69">
        <f t="shared" si="2"/>
        <v>1.8248287590894656</v>
      </c>
      <c r="J46" s="69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45">
      <c r="A47" s="113">
        <f t="shared" si="3"/>
        <v>41</v>
      </c>
      <c r="B47" s="31">
        <v>39</v>
      </c>
      <c r="C47" s="29">
        <v>1</v>
      </c>
      <c r="D47" s="36">
        <v>2</v>
      </c>
      <c r="E47" s="36">
        <v>3</v>
      </c>
      <c r="F47" s="36">
        <v>6</v>
      </c>
      <c r="G47" s="38">
        <f t="shared" si="0"/>
        <v>2</v>
      </c>
      <c r="H47" s="69">
        <f t="shared" si="1"/>
        <v>3.8131351929875237</v>
      </c>
      <c r="I47" s="69">
        <f t="shared" si="2"/>
        <v>1.6522711641858305</v>
      </c>
      <c r="J47" s="69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45">
      <c r="A48" s="113">
        <f t="shared" si="3"/>
        <v>42</v>
      </c>
      <c r="B48" s="31">
        <v>32</v>
      </c>
      <c r="C48" s="29">
        <v>1</v>
      </c>
      <c r="D48" s="36">
        <v>4</v>
      </c>
      <c r="E48" s="36">
        <v>3</v>
      </c>
      <c r="F48" s="36">
        <v>6</v>
      </c>
      <c r="G48" s="38">
        <f t="shared" si="0"/>
        <v>2</v>
      </c>
      <c r="H48" s="69">
        <f t="shared" si="1"/>
        <v>3.4263683398023628</v>
      </c>
      <c r="I48" s="69">
        <f t="shared" si="2"/>
        <v>1.6522711641858305</v>
      </c>
      <c r="J48" s="69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45">
      <c r="A49" s="113">
        <f t="shared" si="3"/>
        <v>43</v>
      </c>
      <c r="B49" s="31">
        <v>65</v>
      </c>
      <c r="C49" s="29">
        <v>1</v>
      </c>
      <c r="D49" s="36">
        <v>5</v>
      </c>
      <c r="E49" s="36">
        <v>5</v>
      </c>
      <c r="F49" s="36">
        <v>4</v>
      </c>
      <c r="G49" s="38">
        <f t="shared" si="0"/>
        <v>1</v>
      </c>
      <c r="H49" s="69">
        <f t="shared" si="1"/>
        <v>1.5937377450509225</v>
      </c>
      <c r="I49" s="69">
        <f t="shared" si="2"/>
        <v>2.7802877548915688</v>
      </c>
      <c r="J49" s="69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45">
      <c r="A50" s="113">
        <f t="shared" si="3"/>
        <v>44</v>
      </c>
      <c r="B50" s="31">
        <v>24</v>
      </c>
      <c r="C50" s="29">
        <v>1</v>
      </c>
      <c r="D50" s="37">
        <v>3</v>
      </c>
      <c r="E50" s="37">
        <v>2</v>
      </c>
      <c r="F50" s="37">
        <v>6</v>
      </c>
      <c r="G50" s="38">
        <f t="shared" si="0"/>
        <v>2</v>
      </c>
      <c r="H50" s="69">
        <f t="shared" si="1"/>
        <v>4.0914545090957573</v>
      </c>
      <c r="I50" s="69">
        <f t="shared" si="2"/>
        <v>1.7691806012954132</v>
      </c>
      <c r="J50" s="69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45">
      <c r="A51" s="113">
        <f t="shared" si="3"/>
        <v>45</v>
      </c>
      <c r="B51" s="31">
        <v>36</v>
      </c>
      <c r="C51" s="29">
        <v>1</v>
      </c>
      <c r="D51" s="37">
        <v>3</v>
      </c>
      <c r="E51" s="37">
        <v>4</v>
      </c>
      <c r="F51" s="37">
        <v>5</v>
      </c>
      <c r="G51" s="38">
        <f t="shared" si="0"/>
        <v>2</v>
      </c>
      <c r="H51" s="69">
        <f t="shared" si="1"/>
        <v>2.1771541057077242</v>
      </c>
      <c r="I51" s="69">
        <f t="shared" si="2"/>
        <v>0.85440037453175288</v>
      </c>
      <c r="J51" s="69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45">
      <c r="A52" s="113">
        <f t="shared" si="3"/>
        <v>46</v>
      </c>
      <c r="B52" s="31">
        <v>46</v>
      </c>
      <c r="C52" s="29">
        <v>1</v>
      </c>
      <c r="D52" s="37">
        <v>6</v>
      </c>
      <c r="E52" s="37">
        <v>5</v>
      </c>
      <c r="F52" s="37">
        <v>3</v>
      </c>
      <c r="G52" s="38">
        <f t="shared" si="0"/>
        <v>1</v>
      </c>
      <c r="H52" s="69">
        <f t="shared" si="1"/>
        <v>2.3108440016582685</v>
      </c>
      <c r="I52" s="69">
        <f t="shared" si="2"/>
        <v>3.8897300677553446</v>
      </c>
      <c r="J52" s="69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45">
      <c r="A53" s="113">
        <f t="shared" si="3"/>
        <v>47</v>
      </c>
      <c r="B53" s="31">
        <v>54</v>
      </c>
      <c r="C53" s="29">
        <v>1</v>
      </c>
      <c r="D53" s="37">
        <v>7</v>
      </c>
      <c r="E53" s="37">
        <v>1</v>
      </c>
      <c r="F53" s="37">
        <v>4</v>
      </c>
      <c r="G53" s="38">
        <f t="shared" si="0"/>
        <v>2</v>
      </c>
      <c r="H53" s="69">
        <f t="shared" si="1"/>
        <v>5.1127292124656867</v>
      </c>
      <c r="I53" s="69">
        <f t="shared" si="2"/>
        <v>4.6184412955021958</v>
      </c>
      <c r="J53" s="69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45">
      <c r="A54" s="113">
        <f t="shared" si="3"/>
        <v>48</v>
      </c>
      <c r="B54" s="31">
        <v>50</v>
      </c>
      <c r="C54" s="29">
        <v>1</v>
      </c>
      <c r="D54" s="37">
        <v>3</v>
      </c>
      <c r="E54" s="37">
        <v>2</v>
      </c>
      <c r="F54" s="37">
        <v>5</v>
      </c>
      <c r="G54" s="38">
        <f t="shared" si="0"/>
        <v>2</v>
      </c>
      <c r="H54" s="69">
        <f t="shared" si="1"/>
        <v>3.455430508634199</v>
      </c>
      <c r="I54" s="69">
        <f t="shared" si="2"/>
        <v>1.2369316876852983</v>
      </c>
      <c r="J54" s="69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45">
      <c r="A55" s="113">
        <f t="shared" si="3"/>
        <v>49</v>
      </c>
      <c r="B55" s="31">
        <v>49</v>
      </c>
      <c r="C55" s="29">
        <v>1</v>
      </c>
      <c r="D55" s="37">
        <v>6</v>
      </c>
      <c r="E55" s="37">
        <v>3</v>
      </c>
      <c r="F55" s="37">
        <v>7</v>
      </c>
      <c r="G55" s="38">
        <f t="shared" si="0"/>
        <v>2</v>
      </c>
      <c r="H55" s="69">
        <f t="shared" si="1"/>
        <v>4.8723710860319329</v>
      </c>
      <c r="I55" s="69">
        <f t="shared" si="2"/>
        <v>3.7854986461495401</v>
      </c>
      <c r="J55" s="69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45">
      <c r="A56" s="113">
        <f t="shared" si="3"/>
        <v>50</v>
      </c>
      <c r="B56" s="31">
        <v>36</v>
      </c>
      <c r="C56" s="29">
        <v>1</v>
      </c>
      <c r="D56" s="37">
        <v>4</v>
      </c>
      <c r="E56" s="37">
        <v>3</v>
      </c>
      <c r="F56" s="37">
        <v>1</v>
      </c>
      <c r="G56" s="38">
        <f t="shared" si="0"/>
        <v>1</v>
      </c>
      <c r="H56" s="69">
        <f t="shared" si="1"/>
        <v>2.7820855486487108</v>
      </c>
      <c r="I56" s="69">
        <f t="shared" si="2"/>
        <v>3.8379682124790979</v>
      </c>
      <c r="J56" s="69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45">
      <c r="A57" s="113">
        <f t="shared" si="3"/>
        <v>51</v>
      </c>
      <c r="B57" s="31">
        <v>53</v>
      </c>
      <c r="C57" s="29">
        <v>2</v>
      </c>
      <c r="D57" s="35">
        <v>3</v>
      </c>
      <c r="E57" s="35">
        <v>5</v>
      </c>
      <c r="F57" s="35">
        <v>7</v>
      </c>
      <c r="G57" s="38">
        <f t="shared" si="0"/>
        <v>2</v>
      </c>
      <c r="H57" s="69">
        <f t="shared" si="1"/>
        <v>3.9673668849754744</v>
      </c>
      <c r="I57" s="69">
        <f t="shared" si="2"/>
        <v>2.920616373302046</v>
      </c>
      <c r="J57" s="69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45">
      <c r="A58" s="113">
        <f t="shared" si="3"/>
        <v>52</v>
      </c>
      <c r="B58" s="31">
        <v>32</v>
      </c>
      <c r="C58" s="29">
        <v>2</v>
      </c>
      <c r="D58" s="35">
        <v>4</v>
      </c>
      <c r="E58" s="35">
        <v>3</v>
      </c>
      <c r="F58" s="35">
        <v>6</v>
      </c>
      <c r="G58" s="38">
        <f t="shared" si="0"/>
        <v>2</v>
      </c>
      <c r="H58" s="69">
        <f t="shared" si="1"/>
        <v>3.4263683398023628</v>
      </c>
      <c r="I58" s="69">
        <f t="shared" si="2"/>
        <v>1.6522711641858305</v>
      </c>
      <c r="J58" s="69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45">
      <c r="A59" s="113">
        <f t="shared" si="3"/>
        <v>53</v>
      </c>
      <c r="B59" s="31">
        <v>51</v>
      </c>
      <c r="C59" s="29">
        <v>2</v>
      </c>
      <c r="D59" s="35">
        <v>2</v>
      </c>
      <c r="E59" s="35">
        <v>3</v>
      </c>
      <c r="F59" s="35">
        <v>5</v>
      </c>
      <c r="G59" s="38">
        <f t="shared" si="0"/>
        <v>2</v>
      </c>
      <c r="H59" s="69">
        <f t="shared" si="1"/>
        <v>3.1208973068654471</v>
      </c>
      <c r="I59" s="69">
        <f t="shared" si="2"/>
        <v>1.0630145812734648</v>
      </c>
      <c r="J59" s="69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45">
      <c r="A60" s="113">
        <f t="shared" si="3"/>
        <v>54</v>
      </c>
      <c r="B60" s="31">
        <v>29</v>
      </c>
      <c r="C60" s="29">
        <v>2</v>
      </c>
      <c r="D60" s="35">
        <v>2</v>
      </c>
      <c r="E60" s="35">
        <v>3</v>
      </c>
      <c r="F60" s="35">
        <v>4</v>
      </c>
      <c r="G60" s="38">
        <f t="shared" si="0"/>
        <v>2</v>
      </c>
      <c r="H60" s="69">
        <f t="shared" si="1"/>
        <v>2.6343879744638978</v>
      </c>
      <c r="I60" s="69">
        <f t="shared" si="2"/>
        <v>1.2369316876852983</v>
      </c>
      <c r="J60" s="69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45">
      <c r="A61" s="113">
        <f t="shared" si="3"/>
        <v>55</v>
      </c>
      <c r="B61" s="31">
        <v>24</v>
      </c>
      <c r="C61" s="29">
        <v>2</v>
      </c>
      <c r="D61" s="35">
        <v>4</v>
      </c>
      <c r="E61" s="35">
        <v>3</v>
      </c>
      <c r="F61" s="35">
        <v>7</v>
      </c>
      <c r="G61" s="38">
        <f t="shared" si="0"/>
        <v>2</v>
      </c>
      <c r="H61" s="69">
        <f t="shared" si="1"/>
        <v>4.3058100283221972</v>
      </c>
      <c r="I61" s="69">
        <f t="shared" si="2"/>
        <v>2.5159491250818249</v>
      </c>
      <c r="J61" s="69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45">
      <c r="A62" s="113">
        <f t="shared" si="3"/>
        <v>56</v>
      </c>
      <c r="B62" s="31">
        <v>38</v>
      </c>
      <c r="C62" s="29">
        <v>2</v>
      </c>
      <c r="D62" s="35">
        <v>3</v>
      </c>
      <c r="E62" s="35">
        <v>4</v>
      </c>
      <c r="F62" s="35">
        <v>5</v>
      </c>
      <c r="G62" s="38">
        <f t="shared" si="0"/>
        <v>2</v>
      </c>
      <c r="H62" s="69">
        <f t="shared" si="1"/>
        <v>2.1771541057077242</v>
      </c>
      <c r="I62" s="69">
        <f t="shared" si="2"/>
        <v>0.85440037453175288</v>
      </c>
      <c r="J62" s="69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45">
      <c r="A63" s="113">
        <f t="shared" si="3"/>
        <v>57</v>
      </c>
      <c r="B63" s="31">
        <v>32</v>
      </c>
      <c r="C63" s="29">
        <v>2</v>
      </c>
      <c r="D63" s="35">
        <v>4</v>
      </c>
      <c r="E63" s="35">
        <v>2</v>
      </c>
      <c r="F63" s="35">
        <v>5</v>
      </c>
      <c r="G63" s="38">
        <f t="shared" si="0"/>
        <v>2</v>
      </c>
      <c r="H63" s="69">
        <f t="shared" si="1"/>
        <v>3.3970575502926055</v>
      </c>
      <c r="I63" s="69">
        <f t="shared" si="2"/>
        <v>1.5905973720586868</v>
      </c>
      <c r="J63" s="69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45">
      <c r="A64" s="113">
        <f t="shared" si="3"/>
        <v>58</v>
      </c>
      <c r="B64" s="31">
        <v>22</v>
      </c>
      <c r="C64" s="29">
        <v>2</v>
      </c>
      <c r="D64" s="35">
        <v>3</v>
      </c>
      <c r="E64" s="35">
        <v>4</v>
      </c>
      <c r="F64" s="35">
        <v>7</v>
      </c>
      <c r="G64" s="38">
        <f t="shared" si="0"/>
        <v>2</v>
      </c>
      <c r="H64" s="69">
        <f t="shared" si="1"/>
        <v>4.0422765862815471</v>
      </c>
      <c r="I64" s="69">
        <f t="shared" si="2"/>
        <v>2.435159132377184</v>
      </c>
      <c r="J64" s="69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45">
      <c r="A65" s="113">
        <f t="shared" si="3"/>
        <v>59</v>
      </c>
      <c r="B65" s="31">
        <v>47</v>
      </c>
      <c r="C65" s="29">
        <v>2</v>
      </c>
      <c r="D65" s="35">
        <v>4</v>
      </c>
      <c r="E65" s="35">
        <v>3</v>
      </c>
      <c r="F65" s="35">
        <v>6</v>
      </c>
      <c r="G65" s="38">
        <f t="shared" si="0"/>
        <v>2</v>
      </c>
      <c r="H65" s="69">
        <f t="shared" si="1"/>
        <v>3.4263683398023628</v>
      </c>
      <c r="I65" s="69">
        <f t="shared" si="2"/>
        <v>1.6522711641858305</v>
      </c>
      <c r="J65" s="69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45">
      <c r="A66" s="113">
        <f t="shared" si="3"/>
        <v>60</v>
      </c>
      <c r="B66" s="31">
        <v>56</v>
      </c>
      <c r="C66" s="29">
        <v>2</v>
      </c>
      <c r="D66" s="35">
        <v>3</v>
      </c>
      <c r="E66" s="35">
        <v>6</v>
      </c>
      <c r="F66" s="35">
        <v>3</v>
      </c>
      <c r="G66" s="38">
        <f t="shared" si="0"/>
        <v>1</v>
      </c>
      <c r="H66" s="69">
        <f t="shared" si="1"/>
        <v>1.3928388277184121</v>
      </c>
      <c r="I66" s="69">
        <f t="shared" si="2"/>
        <v>3.2756678708318399</v>
      </c>
      <c r="J66" s="69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45">
      <c r="A67" s="113">
        <f t="shared" si="3"/>
        <v>61</v>
      </c>
      <c r="B67" s="31">
        <v>62</v>
      </c>
      <c r="C67" s="29">
        <v>2</v>
      </c>
      <c r="D67" s="35">
        <v>4</v>
      </c>
      <c r="E67" s="35">
        <v>7</v>
      </c>
      <c r="F67" s="35">
        <v>3</v>
      </c>
      <c r="G67" s="38">
        <f t="shared" si="0"/>
        <v>1</v>
      </c>
      <c r="H67" s="69">
        <f t="shared" si="1"/>
        <v>2.2226110770892871</v>
      </c>
      <c r="I67" s="69">
        <f t="shared" si="2"/>
        <v>4.2813549257215291</v>
      </c>
      <c r="J67" s="69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45">
      <c r="A68" s="113">
        <f t="shared" si="3"/>
        <v>62</v>
      </c>
      <c r="B68" s="31">
        <v>39</v>
      </c>
      <c r="C68" s="29">
        <v>2</v>
      </c>
      <c r="D68" s="35">
        <v>5</v>
      </c>
      <c r="E68" s="35">
        <v>5</v>
      </c>
      <c r="F68" s="35">
        <v>5</v>
      </c>
      <c r="G68" s="38">
        <f t="shared" si="0"/>
        <v>1</v>
      </c>
      <c r="H68" s="69">
        <f t="shared" si="1"/>
        <v>2.3108440016582685</v>
      </c>
      <c r="I68" s="69">
        <f t="shared" si="2"/>
        <v>2.7073972741361767</v>
      </c>
      <c r="J68" s="69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45">
      <c r="A69" s="113">
        <f t="shared" si="3"/>
        <v>63</v>
      </c>
      <c r="B69" s="31">
        <v>60</v>
      </c>
      <c r="C69" s="29">
        <v>2</v>
      </c>
      <c r="D69" s="35">
        <v>4</v>
      </c>
      <c r="E69" s="35">
        <v>7</v>
      </c>
      <c r="F69" s="35">
        <v>3</v>
      </c>
      <c r="G69" s="38">
        <f t="shared" si="0"/>
        <v>1</v>
      </c>
      <c r="H69" s="69">
        <f t="shared" si="1"/>
        <v>2.2226110770892871</v>
      </c>
      <c r="I69" s="69">
        <f t="shared" si="2"/>
        <v>4.2813549257215291</v>
      </c>
      <c r="J69" s="69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45">
      <c r="A70" s="113">
        <f t="shared" si="3"/>
        <v>64</v>
      </c>
      <c r="B70" s="31">
        <v>56</v>
      </c>
      <c r="C70" s="29">
        <v>2</v>
      </c>
      <c r="D70" s="35">
        <v>3</v>
      </c>
      <c r="E70" s="35">
        <v>4</v>
      </c>
      <c r="F70" s="35">
        <v>2</v>
      </c>
      <c r="G70" s="38">
        <f t="shared" si="0"/>
        <v>1</v>
      </c>
      <c r="H70" s="69">
        <f t="shared" si="1"/>
        <v>1.5297058540778354</v>
      </c>
      <c r="I70" s="69">
        <f t="shared" si="2"/>
        <v>2.8160255680657449</v>
      </c>
      <c r="J70" s="69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45">
      <c r="A71" s="113">
        <f t="shared" si="3"/>
        <v>65</v>
      </c>
      <c r="B71" s="31">
        <v>69</v>
      </c>
      <c r="C71" s="29">
        <v>2</v>
      </c>
      <c r="D71" s="35">
        <v>4</v>
      </c>
      <c r="E71" s="35">
        <v>6</v>
      </c>
      <c r="F71" s="35">
        <v>4</v>
      </c>
      <c r="G71" s="38">
        <f t="shared" si="0"/>
        <v>1</v>
      </c>
      <c r="H71" s="69">
        <f t="shared" si="1"/>
        <v>1.5297058540778354</v>
      </c>
      <c r="I71" s="69">
        <f t="shared" si="2"/>
        <v>3.0545048698602528</v>
      </c>
      <c r="J71" s="69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45">
      <c r="A72" s="113">
        <f t="shared" si="3"/>
        <v>66</v>
      </c>
      <c r="B72" s="31">
        <v>47</v>
      </c>
      <c r="C72" s="29">
        <v>2</v>
      </c>
      <c r="D72" s="35">
        <v>2</v>
      </c>
      <c r="E72" s="35">
        <v>5</v>
      </c>
      <c r="F72" s="35">
        <v>3</v>
      </c>
      <c r="G72" s="38">
        <f t="shared" ref="G72:G106" si="4">IF(H72&lt;I72,1,2)</f>
        <v>1</v>
      </c>
      <c r="H72" s="69">
        <f t="shared" ref="H72:H106" si="5">SQRT(($M$7-D72)^2+($N$7-E72)^2+($O$7-F72)^2)</f>
        <v>1.7146428199482249</v>
      </c>
      <c r="I72" s="69">
        <f t="shared" ref="I72:I106" si="6">SQRT(($M$8-D72)^2+($N$8-E72)^2+($O$8-F72)^2)</f>
        <v>2.6702059845637378</v>
      </c>
      <c r="J72" s="69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45">
      <c r="A73" s="113">
        <f t="shared" ref="A73:A106" si="7">A72+1</f>
        <v>67</v>
      </c>
      <c r="B73" s="31">
        <v>60</v>
      </c>
      <c r="C73" s="29">
        <v>2</v>
      </c>
      <c r="D73" s="35">
        <v>3</v>
      </c>
      <c r="E73" s="35">
        <v>6</v>
      </c>
      <c r="F73" s="35">
        <v>2</v>
      </c>
      <c r="G73" s="38">
        <f t="shared" si="4"/>
        <v>1</v>
      </c>
      <c r="H73" s="69">
        <f t="shared" si="5"/>
        <v>1.7720045146669352</v>
      </c>
      <c r="I73" s="69">
        <f t="shared" si="6"/>
        <v>3.8897300677553446</v>
      </c>
      <c r="J73" s="69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45">
      <c r="A74" s="113">
        <f t="shared" si="7"/>
        <v>68</v>
      </c>
      <c r="B74" s="31">
        <v>52</v>
      </c>
      <c r="C74" s="29">
        <v>2</v>
      </c>
      <c r="D74" s="35">
        <v>5</v>
      </c>
      <c r="E74" s="35">
        <v>7</v>
      </c>
      <c r="F74" s="35">
        <v>4</v>
      </c>
      <c r="G74" s="38">
        <f t="shared" si="4"/>
        <v>1</v>
      </c>
      <c r="H74" s="69">
        <f t="shared" si="5"/>
        <v>2.7092434368288134</v>
      </c>
      <c r="I74" s="69">
        <f t="shared" si="6"/>
        <v>4.3508619835614182</v>
      </c>
      <c r="J74" s="69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45">
      <c r="A75" s="113">
        <f t="shared" si="7"/>
        <v>69</v>
      </c>
      <c r="B75" s="31">
        <v>48</v>
      </c>
      <c r="C75" s="29">
        <v>1</v>
      </c>
      <c r="D75" s="35">
        <v>4</v>
      </c>
      <c r="E75" s="35">
        <v>5</v>
      </c>
      <c r="F75" s="35">
        <v>3</v>
      </c>
      <c r="G75" s="38">
        <f t="shared" si="4"/>
        <v>1</v>
      </c>
      <c r="H75" s="69">
        <f t="shared" si="5"/>
        <v>0.37416573867739411</v>
      </c>
      <c r="I75" s="69">
        <f t="shared" si="6"/>
        <v>2.6702059845637378</v>
      </c>
      <c r="J75" s="69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45">
      <c r="A76" s="113">
        <f t="shared" si="7"/>
        <v>70</v>
      </c>
      <c r="B76" s="31">
        <v>33</v>
      </c>
      <c r="C76" s="29">
        <v>2</v>
      </c>
      <c r="D76" s="35">
        <v>5</v>
      </c>
      <c r="E76" s="35">
        <v>3</v>
      </c>
      <c r="F76" s="35">
        <v>4</v>
      </c>
      <c r="G76" s="38">
        <f t="shared" si="4"/>
        <v>2</v>
      </c>
      <c r="H76" s="69">
        <f t="shared" si="5"/>
        <v>2.3958297101421877</v>
      </c>
      <c r="I76" s="69">
        <f t="shared" si="6"/>
        <v>2.1283796653792764</v>
      </c>
      <c r="J76" s="69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45">
      <c r="A77" s="113">
        <f t="shared" si="7"/>
        <v>71</v>
      </c>
      <c r="B77" s="31">
        <v>74</v>
      </c>
      <c r="C77" s="29">
        <v>1</v>
      </c>
      <c r="D77" s="35">
        <v>6</v>
      </c>
      <c r="E77" s="35">
        <v>4</v>
      </c>
      <c r="F77" s="35">
        <v>5</v>
      </c>
      <c r="G77" s="38">
        <f t="shared" si="4"/>
        <v>1</v>
      </c>
      <c r="H77" s="69">
        <f t="shared" si="5"/>
        <v>3.0886890422961</v>
      </c>
      <c r="I77" s="69">
        <f t="shared" si="6"/>
        <v>3.1192947920964444</v>
      </c>
      <c r="J77" s="69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45">
      <c r="A78" s="113">
        <f t="shared" si="7"/>
        <v>72</v>
      </c>
      <c r="B78" s="31">
        <v>63</v>
      </c>
      <c r="C78" s="29">
        <v>2</v>
      </c>
      <c r="D78" s="35">
        <v>7</v>
      </c>
      <c r="E78" s="35">
        <v>5</v>
      </c>
      <c r="F78" s="35">
        <v>6</v>
      </c>
      <c r="G78" s="38">
        <f t="shared" si="4"/>
        <v>1</v>
      </c>
      <c r="H78" s="69">
        <f t="shared" si="5"/>
        <v>4.3977266854592045</v>
      </c>
      <c r="I78" s="69">
        <f t="shared" si="6"/>
        <v>4.57493169347915</v>
      </c>
      <c r="J78" s="69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45">
      <c r="A79" s="113">
        <f t="shared" si="7"/>
        <v>73</v>
      </c>
      <c r="B79" s="31">
        <v>66</v>
      </c>
      <c r="C79" s="29">
        <v>2</v>
      </c>
      <c r="D79" s="35">
        <v>7</v>
      </c>
      <c r="E79" s="35">
        <v>5</v>
      </c>
      <c r="F79" s="35">
        <v>4</v>
      </c>
      <c r="G79" s="38">
        <f t="shared" si="4"/>
        <v>1</v>
      </c>
      <c r="H79" s="69">
        <f t="shared" si="5"/>
        <v>3.4263683398023628</v>
      </c>
      <c r="I79" s="69">
        <f t="shared" si="6"/>
        <v>4.4418464629025616</v>
      </c>
      <c r="J79" s="69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45">
      <c r="A80" s="113">
        <f t="shared" si="7"/>
        <v>74</v>
      </c>
      <c r="B80" s="31">
        <v>72</v>
      </c>
      <c r="C80" s="29">
        <v>1</v>
      </c>
      <c r="D80" s="35">
        <v>6</v>
      </c>
      <c r="E80" s="35">
        <v>4</v>
      </c>
      <c r="F80" s="35">
        <v>3</v>
      </c>
      <c r="G80" s="38">
        <f t="shared" si="4"/>
        <v>1</v>
      </c>
      <c r="H80" s="69">
        <f t="shared" si="5"/>
        <v>2.4372115213907879</v>
      </c>
      <c r="I80" s="69">
        <f t="shared" si="6"/>
        <v>3.5397740040855719</v>
      </c>
      <c r="J80" s="69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45">
      <c r="A81" s="113">
        <f t="shared" si="7"/>
        <v>75</v>
      </c>
      <c r="B81" s="31">
        <v>23</v>
      </c>
      <c r="C81" s="29">
        <v>2</v>
      </c>
      <c r="D81" s="35">
        <v>5</v>
      </c>
      <c r="E81" s="35">
        <v>3</v>
      </c>
      <c r="F81" s="35">
        <v>4</v>
      </c>
      <c r="G81" s="38">
        <f t="shared" si="4"/>
        <v>2</v>
      </c>
      <c r="H81" s="69">
        <f t="shared" si="5"/>
        <v>2.3958297101421877</v>
      </c>
      <c r="I81" s="69">
        <f t="shared" si="6"/>
        <v>2.1283796653792764</v>
      </c>
      <c r="J81" s="69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45">
      <c r="A82" s="113">
        <f t="shared" si="7"/>
        <v>76</v>
      </c>
      <c r="B82" s="31">
        <v>29</v>
      </c>
      <c r="C82" s="29">
        <v>2</v>
      </c>
      <c r="D82" s="35">
        <v>6</v>
      </c>
      <c r="E82" s="35">
        <v>3</v>
      </c>
      <c r="F82" s="35">
        <v>5</v>
      </c>
      <c r="G82" s="38">
        <f t="shared" si="4"/>
        <v>2</v>
      </c>
      <c r="H82" s="69">
        <f t="shared" si="5"/>
        <v>3.4842502780368689</v>
      </c>
      <c r="I82" s="69">
        <f t="shared" si="6"/>
        <v>3.0215889859476257</v>
      </c>
      <c r="J82" s="69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45">
      <c r="A83" s="113">
        <f t="shared" si="7"/>
        <v>77</v>
      </c>
      <c r="B83" s="31">
        <v>62</v>
      </c>
      <c r="C83" s="29">
        <v>2</v>
      </c>
      <c r="D83" s="35">
        <v>7</v>
      </c>
      <c r="E83" s="35">
        <v>4</v>
      </c>
      <c r="F83" s="35">
        <v>5</v>
      </c>
      <c r="G83" s="38">
        <f t="shared" si="4"/>
        <v>1</v>
      </c>
      <c r="H83" s="69">
        <f t="shared" si="5"/>
        <v>3.8910152916687437</v>
      </c>
      <c r="I83" s="69">
        <f t="shared" si="6"/>
        <v>4.0902322672435121</v>
      </c>
      <c r="J83" s="69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45">
      <c r="A84" s="113">
        <f t="shared" si="7"/>
        <v>78</v>
      </c>
      <c r="B84" s="31">
        <v>48</v>
      </c>
      <c r="C84" s="29">
        <v>1</v>
      </c>
      <c r="D84" s="35">
        <v>7</v>
      </c>
      <c r="E84" s="35">
        <v>6</v>
      </c>
      <c r="F84" s="35">
        <v>4</v>
      </c>
      <c r="G84" s="38">
        <f t="shared" si="4"/>
        <v>1</v>
      </c>
      <c r="H84" s="69">
        <f t="shared" si="5"/>
        <v>3.6249137920783716</v>
      </c>
      <c r="I84" s="69">
        <f t="shared" si="6"/>
        <v>4.9325449820554095</v>
      </c>
      <c r="J84" s="69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45">
      <c r="A85" s="113">
        <f t="shared" si="7"/>
        <v>79</v>
      </c>
      <c r="B85" s="31">
        <v>66</v>
      </c>
      <c r="C85" s="29">
        <v>2</v>
      </c>
      <c r="D85" s="35">
        <v>6</v>
      </c>
      <c r="E85" s="35">
        <v>3</v>
      </c>
      <c r="F85" s="35">
        <v>3</v>
      </c>
      <c r="G85" s="38">
        <f t="shared" si="4"/>
        <v>1</v>
      </c>
      <c r="H85" s="69">
        <f t="shared" si="5"/>
        <v>2.922327839240491</v>
      </c>
      <c r="I85" s="69">
        <f t="shared" si="6"/>
        <v>3.4539832078341091</v>
      </c>
      <c r="J85" s="69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45">
      <c r="A86" s="113">
        <f t="shared" si="7"/>
        <v>80</v>
      </c>
      <c r="B86" s="31">
        <v>47</v>
      </c>
      <c r="C86" s="29">
        <v>2</v>
      </c>
      <c r="D86" s="35">
        <v>6</v>
      </c>
      <c r="E86" s="35">
        <v>4</v>
      </c>
      <c r="F86" s="35">
        <v>4</v>
      </c>
      <c r="G86" s="38">
        <f t="shared" si="4"/>
        <v>1</v>
      </c>
      <c r="H86" s="69">
        <f t="shared" si="5"/>
        <v>2.5961509971494334</v>
      </c>
      <c r="I86" s="69">
        <f t="shared" si="6"/>
        <v>3.1827660925679098</v>
      </c>
      <c r="J86" s="69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45">
      <c r="A87" s="113">
        <f t="shared" si="7"/>
        <v>81</v>
      </c>
      <c r="B87" s="31">
        <v>50</v>
      </c>
      <c r="C87" s="29">
        <v>2</v>
      </c>
      <c r="D87" s="35">
        <v>5</v>
      </c>
      <c r="E87" s="35">
        <v>2</v>
      </c>
      <c r="F87" s="35">
        <v>5</v>
      </c>
      <c r="G87" s="38">
        <f t="shared" si="4"/>
        <v>2</v>
      </c>
      <c r="H87" s="69">
        <f t="shared" si="5"/>
        <v>3.6249137920783712</v>
      </c>
      <c r="I87" s="69">
        <f t="shared" si="6"/>
        <v>2.3515952032609695</v>
      </c>
      <c r="J87" s="69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45">
      <c r="A88" s="113">
        <f t="shared" si="7"/>
        <v>82</v>
      </c>
      <c r="B88" s="31">
        <v>43</v>
      </c>
      <c r="C88" s="29">
        <v>2</v>
      </c>
      <c r="D88" s="35">
        <v>2</v>
      </c>
      <c r="E88" s="35">
        <v>3</v>
      </c>
      <c r="F88" s="35">
        <v>5</v>
      </c>
      <c r="G88" s="38">
        <f t="shared" si="4"/>
        <v>2</v>
      </c>
      <c r="H88" s="69">
        <f t="shared" si="5"/>
        <v>3.1208973068654471</v>
      </c>
      <c r="I88" s="69">
        <f t="shared" si="6"/>
        <v>1.0630145812734648</v>
      </c>
      <c r="J88" s="69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45">
      <c r="A89" s="113">
        <f t="shared" si="7"/>
        <v>83</v>
      </c>
      <c r="B89" s="31">
        <v>37</v>
      </c>
      <c r="C89" s="29">
        <v>1</v>
      </c>
      <c r="D89" s="35">
        <v>3</v>
      </c>
      <c r="E89" s="35">
        <v>4</v>
      </c>
      <c r="F89" s="35">
        <v>4</v>
      </c>
      <c r="G89" s="38">
        <f t="shared" si="4"/>
        <v>2</v>
      </c>
      <c r="H89" s="69">
        <f t="shared" si="5"/>
        <v>1.3928388277184118</v>
      </c>
      <c r="I89" s="69">
        <f t="shared" si="6"/>
        <v>1.0630145812734648</v>
      </c>
      <c r="J89" s="69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45">
      <c r="A90" s="113">
        <f t="shared" si="7"/>
        <v>84</v>
      </c>
      <c r="B90" s="31">
        <v>47</v>
      </c>
      <c r="C90" s="29">
        <v>2</v>
      </c>
      <c r="D90" s="35">
        <v>3</v>
      </c>
      <c r="E90" s="35">
        <v>2</v>
      </c>
      <c r="F90" s="35">
        <v>6</v>
      </c>
      <c r="G90" s="38">
        <f t="shared" si="4"/>
        <v>2</v>
      </c>
      <c r="H90" s="69">
        <f t="shared" si="5"/>
        <v>4.0914545090957573</v>
      </c>
      <c r="I90" s="69">
        <f t="shared" si="6"/>
        <v>1.7691806012954132</v>
      </c>
      <c r="J90" s="69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45">
      <c r="A91" s="113">
        <f t="shared" si="7"/>
        <v>85</v>
      </c>
      <c r="B91" s="31">
        <v>30</v>
      </c>
      <c r="C91" s="29">
        <v>1</v>
      </c>
      <c r="D91" s="35">
        <v>4</v>
      </c>
      <c r="E91" s="35">
        <v>3</v>
      </c>
      <c r="F91" s="35">
        <v>7</v>
      </c>
      <c r="G91" s="38">
        <f t="shared" si="4"/>
        <v>2</v>
      </c>
      <c r="H91" s="69">
        <f t="shared" si="5"/>
        <v>4.3058100283221972</v>
      </c>
      <c r="I91" s="69">
        <f t="shared" si="6"/>
        <v>2.5159491250818249</v>
      </c>
      <c r="J91" s="69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45">
      <c r="A92" s="113">
        <f t="shared" si="7"/>
        <v>86</v>
      </c>
      <c r="B92" s="31">
        <v>40</v>
      </c>
      <c r="C92" s="29">
        <v>1</v>
      </c>
      <c r="D92" s="35">
        <v>2</v>
      </c>
      <c r="E92" s="35">
        <v>4</v>
      </c>
      <c r="F92" s="35">
        <v>5</v>
      </c>
      <c r="G92" s="38">
        <f t="shared" si="4"/>
        <v>2</v>
      </c>
      <c r="H92" s="69">
        <f t="shared" si="5"/>
        <v>2.6720778431774774</v>
      </c>
      <c r="I92" s="69">
        <f t="shared" si="6"/>
        <v>1.3152946437965904</v>
      </c>
      <c r="J92" s="69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45">
      <c r="A93" s="113">
        <f t="shared" si="7"/>
        <v>87</v>
      </c>
      <c r="B93" s="31">
        <v>64</v>
      </c>
      <c r="C93" s="29">
        <v>2</v>
      </c>
      <c r="D93" s="35">
        <v>3</v>
      </c>
      <c r="E93" s="35">
        <v>5</v>
      </c>
      <c r="F93" s="35">
        <v>4</v>
      </c>
      <c r="G93" s="38">
        <f t="shared" si="4"/>
        <v>1</v>
      </c>
      <c r="H93" s="69">
        <f t="shared" si="5"/>
        <v>1.1575836902790226</v>
      </c>
      <c r="I93" s="69">
        <f t="shared" si="6"/>
        <v>1.9313207915827966</v>
      </c>
      <c r="J93" s="69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45">
      <c r="A94" s="113">
        <f t="shared" si="7"/>
        <v>88</v>
      </c>
      <c r="B94" s="31">
        <v>44</v>
      </c>
      <c r="C94" s="29">
        <v>2</v>
      </c>
      <c r="D94" s="35">
        <v>4</v>
      </c>
      <c r="E94" s="35">
        <v>5</v>
      </c>
      <c r="F94" s="35">
        <v>5</v>
      </c>
      <c r="G94" s="38">
        <f t="shared" si="4"/>
        <v>1</v>
      </c>
      <c r="H94" s="69">
        <f t="shared" si="5"/>
        <v>1.9339079605813716</v>
      </c>
      <c r="I94" s="69">
        <f t="shared" si="6"/>
        <v>2.080865204668481</v>
      </c>
      <c r="J94" s="69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45">
      <c r="A95" s="113">
        <f t="shared" si="7"/>
        <v>89</v>
      </c>
      <c r="B95" s="31">
        <v>54</v>
      </c>
      <c r="C95" s="29">
        <v>2</v>
      </c>
      <c r="D95" s="35">
        <v>3</v>
      </c>
      <c r="E95" s="35">
        <v>3</v>
      </c>
      <c r="F95" s="35">
        <v>4</v>
      </c>
      <c r="G95" s="38">
        <f t="shared" si="4"/>
        <v>2</v>
      </c>
      <c r="H95" s="69">
        <f t="shared" si="5"/>
        <v>2.1307275752662513</v>
      </c>
      <c r="I95" s="69">
        <f t="shared" si="6"/>
        <v>0.72801098892805205</v>
      </c>
      <c r="J95" s="69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45">
      <c r="A96" s="113">
        <f t="shared" si="7"/>
        <v>90</v>
      </c>
      <c r="B96" s="31">
        <v>23</v>
      </c>
      <c r="C96" s="29">
        <v>2</v>
      </c>
      <c r="D96" s="35">
        <v>3</v>
      </c>
      <c r="E96" s="35">
        <v>5</v>
      </c>
      <c r="F96" s="35">
        <v>5</v>
      </c>
      <c r="G96" s="38">
        <f t="shared" si="4"/>
        <v>2</v>
      </c>
      <c r="H96" s="69">
        <f t="shared" si="5"/>
        <v>2.0346989949375804</v>
      </c>
      <c r="I96" s="69">
        <f t="shared" si="6"/>
        <v>1.8248287590894656</v>
      </c>
      <c r="J96" s="69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45">
      <c r="A97" s="113">
        <f t="shared" si="7"/>
        <v>91</v>
      </c>
      <c r="B97" s="31">
        <v>33</v>
      </c>
      <c r="C97" s="29">
        <v>2</v>
      </c>
      <c r="D97" s="36">
        <v>2</v>
      </c>
      <c r="E97" s="36">
        <v>3</v>
      </c>
      <c r="F97" s="36">
        <v>6</v>
      </c>
      <c r="G97" s="38">
        <f t="shared" si="4"/>
        <v>2</v>
      </c>
      <c r="H97" s="69">
        <f t="shared" si="5"/>
        <v>3.8131351929875237</v>
      </c>
      <c r="I97" s="69">
        <f t="shared" si="6"/>
        <v>1.6522711641858305</v>
      </c>
      <c r="J97" s="69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45">
      <c r="A98" s="113">
        <f t="shared" si="7"/>
        <v>92</v>
      </c>
      <c r="B98" s="31">
        <v>22</v>
      </c>
      <c r="C98" s="29">
        <v>1</v>
      </c>
      <c r="D98" s="36">
        <v>4</v>
      </c>
      <c r="E98" s="36">
        <v>3</v>
      </c>
      <c r="F98" s="36">
        <v>4</v>
      </c>
      <c r="G98" s="38">
        <f t="shared" si="4"/>
        <v>2</v>
      </c>
      <c r="H98" s="69">
        <f t="shared" si="5"/>
        <v>2.03469899493758</v>
      </c>
      <c r="I98" s="69">
        <f t="shared" si="6"/>
        <v>1.2369316876852983</v>
      </c>
      <c r="J98" s="69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45">
      <c r="A99" s="113">
        <f t="shared" si="7"/>
        <v>93</v>
      </c>
      <c r="B99" s="31">
        <v>48</v>
      </c>
      <c r="C99" s="29">
        <v>2</v>
      </c>
      <c r="D99" s="36">
        <v>5</v>
      </c>
      <c r="E99" s="36">
        <v>5</v>
      </c>
      <c r="F99" s="36">
        <v>4</v>
      </c>
      <c r="G99" s="38">
        <f t="shared" si="4"/>
        <v>1</v>
      </c>
      <c r="H99" s="69">
        <f t="shared" si="5"/>
        <v>1.5937377450509225</v>
      </c>
      <c r="I99" s="69">
        <f t="shared" si="6"/>
        <v>2.7802877548915688</v>
      </c>
      <c r="J99" s="69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45">
      <c r="A100" s="113">
        <f t="shared" si="7"/>
        <v>94</v>
      </c>
      <c r="B100" s="31">
        <v>48</v>
      </c>
      <c r="C100" s="29">
        <v>2</v>
      </c>
      <c r="D100" s="37">
        <v>3</v>
      </c>
      <c r="E100" s="37">
        <v>2</v>
      </c>
      <c r="F100" s="37">
        <v>6</v>
      </c>
      <c r="G100" s="38">
        <f t="shared" si="4"/>
        <v>2</v>
      </c>
      <c r="H100" s="69">
        <f t="shared" si="5"/>
        <v>4.0914545090957573</v>
      </c>
      <c r="I100" s="69">
        <f t="shared" si="6"/>
        <v>1.7691806012954132</v>
      </c>
      <c r="J100" s="69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45">
      <c r="A101" s="113">
        <f t="shared" si="7"/>
        <v>95</v>
      </c>
      <c r="B101" s="31">
        <v>27</v>
      </c>
      <c r="C101" s="29">
        <v>2</v>
      </c>
      <c r="D101" s="37">
        <v>3</v>
      </c>
      <c r="E101" s="37">
        <v>4</v>
      </c>
      <c r="F101" s="37">
        <v>5</v>
      </c>
      <c r="G101" s="38">
        <f t="shared" si="4"/>
        <v>2</v>
      </c>
      <c r="H101" s="69">
        <f t="shared" si="5"/>
        <v>2.1771541057077242</v>
      </c>
      <c r="I101" s="69">
        <f t="shared" si="6"/>
        <v>0.85440037453175288</v>
      </c>
      <c r="J101" s="69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45">
      <c r="A102" s="113">
        <f t="shared" si="7"/>
        <v>96</v>
      </c>
      <c r="B102" s="31">
        <v>51</v>
      </c>
      <c r="C102" s="29">
        <v>2</v>
      </c>
      <c r="D102" s="37">
        <v>6</v>
      </c>
      <c r="E102" s="37">
        <v>5</v>
      </c>
      <c r="F102" s="37">
        <v>3</v>
      </c>
      <c r="G102" s="38">
        <f t="shared" si="4"/>
        <v>1</v>
      </c>
      <c r="H102" s="69">
        <f t="shared" si="5"/>
        <v>2.3108440016582685</v>
      </c>
      <c r="I102" s="69">
        <f t="shared" si="6"/>
        <v>3.8897300677553446</v>
      </c>
      <c r="J102" s="69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45">
      <c r="A103" s="113">
        <f t="shared" si="7"/>
        <v>97</v>
      </c>
      <c r="B103" s="31">
        <v>52</v>
      </c>
      <c r="C103" s="29">
        <v>2</v>
      </c>
      <c r="D103" s="37">
        <v>7</v>
      </c>
      <c r="E103" s="37">
        <v>1</v>
      </c>
      <c r="F103" s="37">
        <v>4</v>
      </c>
      <c r="G103" s="38">
        <f t="shared" si="4"/>
        <v>2</v>
      </c>
      <c r="H103" s="69">
        <f t="shared" si="5"/>
        <v>5.1127292124656867</v>
      </c>
      <c r="I103" s="69">
        <f t="shared" si="6"/>
        <v>4.6184412955021958</v>
      </c>
      <c r="J103" s="69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45">
      <c r="A104" s="113">
        <f t="shared" si="7"/>
        <v>98</v>
      </c>
      <c r="B104" s="31">
        <v>24</v>
      </c>
      <c r="C104" s="29">
        <v>2</v>
      </c>
      <c r="D104" s="37">
        <v>3</v>
      </c>
      <c r="E104" s="37">
        <v>2</v>
      </c>
      <c r="F104" s="37">
        <v>5</v>
      </c>
      <c r="G104" s="38">
        <f t="shared" si="4"/>
        <v>2</v>
      </c>
      <c r="H104" s="69">
        <f t="shared" si="5"/>
        <v>3.455430508634199</v>
      </c>
      <c r="I104" s="69">
        <f t="shared" si="6"/>
        <v>1.2369316876852983</v>
      </c>
      <c r="J104" s="69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45">
      <c r="A105" s="113">
        <f t="shared" si="7"/>
        <v>99</v>
      </c>
      <c r="B105" s="31">
        <v>35</v>
      </c>
      <c r="C105" s="29">
        <v>2</v>
      </c>
      <c r="D105" s="37">
        <v>6</v>
      </c>
      <c r="E105" s="37">
        <v>3</v>
      </c>
      <c r="F105" s="37">
        <v>7</v>
      </c>
      <c r="G105" s="38">
        <f t="shared" si="4"/>
        <v>2</v>
      </c>
      <c r="H105" s="69">
        <f t="shared" si="5"/>
        <v>4.8723710860319329</v>
      </c>
      <c r="I105" s="69">
        <f t="shared" si="6"/>
        <v>3.7854986461495401</v>
      </c>
      <c r="J105" s="69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45">
      <c r="A106" s="113">
        <f t="shared" si="7"/>
        <v>100</v>
      </c>
      <c r="B106" s="31">
        <v>53</v>
      </c>
      <c r="C106" s="29">
        <v>2</v>
      </c>
      <c r="D106" s="37">
        <v>4</v>
      </c>
      <c r="E106" s="37">
        <v>3</v>
      </c>
      <c r="F106" s="37">
        <v>1</v>
      </c>
      <c r="G106" s="38">
        <f t="shared" si="4"/>
        <v>1</v>
      </c>
      <c r="H106" s="69">
        <f t="shared" si="5"/>
        <v>2.7820855486487108</v>
      </c>
      <c r="I106" s="69">
        <f t="shared" si="6"/>
        <v>3.8379682124790979</v>
      </c>
      <c r="J106" s="69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</sheetData>
  <mergeCells count="7">
    <mergeCell ref="R5:R6"/>
    <mergeCell ref="H5:J5"/>
    <mergeCell ref="Q5:Q6"/>
    <mergeCell ref="D5:F5"/>
    <mergeCell ref="L5:L6"/>
    <mergeCell ref="M5:O5"/>
    <mergeCell ref="P5:P6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93"/>
  <sheetViews>
    <sheetView zoomScale="55" zoomScaleNormal="55" workbookViewId="0">
      <selection activeCell="C49" sqref="C49"/>
    </sheetView>
  </sheetViews>
  <sheetFormatPr defaultRowHeight="17" x14ac:dyDescent="0.45"/>
  <cols>
    <col min="2" max="2" width="10.83203125" customWidth="1"/>
    <col min="3" max="3" width="12.83203125" customWidth="1"/>
    <col min="5" max="5" width="6.58203125" customWidth="1"/>
    <col min="11" max="11" width="13.75" style="6" customWidth="1"/>
    <col min="12" max="12" width="11" bestFit="1" customWidth="1"/>
    <col min="17" max="17" width="9.25" bestFit="1" customWidth="1"/>
    <col min="19" max="33" width="0" hidden="1" customWidth="1"/>
    <col min="35" max="35" width="13.08203125" customWidth="1"/>
    <col min="36" max="36" width="11.25" customWidth="1"/>
  </cols>
  <sheetData>
    <row r="1" spans="1:41" x14ac:dyDescent="0.45">
      <c r="K1" s="119" t="s">
        <v>40</v>
      </c>
      <c r="L1" s="119"/>
      <c r="AH1" s="4" t="s">
        <v>4</v>
      </c>
    </row>
    <row r="2" spans="1:41" ht="21" customHeight="1" x14ac:dyDescent="0.45">
      <c r="A2" s="56" t="s">
        <v>37</v>
      </c>
      <c r="B2" s="72" t="s">
        <v>54</v>
      </c>
      <c r="C2" s="72"/>
      <c r="K2" s="5" t="s">
        <v>10</v>
      </c>
      <c r="L2" s="84">
        <v>1</v>
      </c>
      <c r="M2" s="84">
        <v>2</v>
      </c>
      <c r="N2" s="84">
        <v>3</v>
      </c>
      <c r="O2" s="84">
        <v>4</v>
      </c>
      <c r="P2" s="84">
        <v>5</v>
      </c>
      <c r="Q2" s="85">
        <v>6</v>
      </c>
      <c r="R2" s="85">
        <f>Q2+1</f>
        <v>7</v>
      </c>
      <c r="S2" s="85">
        <f t="shared" ref="S2:AI2" si="0">R2+1</f>
        <v>8</v>
      </c>
      <c r="T2" s="85">
        <f t="shared" si="0"/>
        <v>9</v>
      </c>
      <c r="U2" s="85">
        <f t="shared" si="0"/>
        <v>10</v>
      </c>
      <c r="V2" s="85">
        <f t="shared" si="0"/>
        <v>11</v>
      </c>
      <c r="W2" s="85">
        <f t="shared" si="0"/>
        <v>12</v>
      </c>
      <c r="X2" s="85">
        <f t="shared" si="0"/>
        <v>13</v>
      </c>
      <c r="Y2" s="85">
        <f t="shared" si="0"/>
        <v>14</v>
      </c>
      <c r="Z2" s="85">
        <f t="shared" si="0"/>
        <v>15</v>
      </c>
      <c r="AA2" s="85">
        <f t="shared" si="0"/>
        <v>16</v>
      </c>
      <c r="AB2" s="85">
        <f t="shared" si="0"/>
        <v>17</v>
      </c>
      <c r="AC2" s="85">
        <f t="shared" si="0"/>
        <v>18</v>
      </c>
      <c r="AD2" s="85">
        <f t="shared" si="0"/>
        <v>19</v>
      </c>
      <c r="AE2" s="85">
        <f t="shared" si="0"/>
        <v>20</v>
      </c>
      <c r="AF2" s="85">
        <f t="shared" si="0"/>
        <v>21</v>
      </c>
      <c r="AG2" s="85">
        <f t="shared" si="0"/>
        <v>22</v>
      </c>
      <c r="AH2" s="85">
        <f t="shared" si="0"/>
        <v>23</v>
      </c>
      <c r="AI2" s="85">
        <f t="shared" si="0"/>
        <v>24</v>
      </c>
    </row>
    <row r="3" spans="1:41" ht="25.5" customHeight="1" x14ac:dyDescent="0.45">
      <c r="B3" s="2" t="s">
        <v>53</v>
      </c>
      <c r="E3" s="86">
        <v>50</v>
      </c>
      <c r="F3" t="s">
        <v>57</v>
      </c>
      <c r="K3" s="8" t="s">
        <v>2</v>
      </c>
      <c r="L3" s="18">
        <f>COUNTIFS($B:$B,1,$D:$D,1)</f>
        <v>20</v>
      </c>
      <c r="M3" s="18">
        <f>COUNTIFS($B:$B,2,$D:$D,1)</f>
        <v>20</v>
      </c>
      <c r="N3" s="18">
        <f>COUNTIFS($B:$B,3,$D:$D,1)</f>
        <v>18</v>
      </c>
      <c r="O3" s="18">
        <f>COUNTIFS($B:$B,4,$D:$D,1)</f>
        <v>13</v>
      </c>
      <c r="P3" s="18">
        <f>COUNTIFS($B:$B,5,$D:$D,1)</f>
        <v>7</v>
      </c>
      <c r="Q3" s="20">
        <f>GROWTH(L3:P3,L2:P2,Q2)</f>
        <v>6.8169421947887621</v>
      </c>
      <c r="R3" s="20">
        <f t="shared" ref="R3:AI3" si="1">GROWTH(M3:Q3,M2:Q2,R2)</f>
        <v>4.6373527297007913</v>
      </c>
      <c r="S3" s="20">
        <f t="shared" si="1"/>
        <v>3.2013059442146536</v>
      </c>
      <c r="T3" s="20">
        <f t="shared" si="1"/>
        <v>2.3660699918579677</v>
      </c>
      <c r="U3" s="20">
        <f t="shared" si="1"/>
        <v>1.8354455679390418</v>
      </c>
      <c r="V3" s="20">
        <f t="shared" si="1"/>
        <v>1.2560576705383621</v>
      </c>
      <c r="W3" s="20">
        <f t="shared" si="1"/>
        <v>0.93077169091087697</v>
      </c>
      <c r="X3" s="20">
        <f t="shared" si="1"/>
        <v>0.68832571328730596</v>
      </c>
      <c r="Y3" s="20">
        <f t="shared" si="1"/>
        <v>0.49942871381246096</v>
      </c>
      <c r="Z3" s="20">
        <f t="shared" si="1"/>
        <v>0.35978816574009831</v>
      </c>
      <c r="AA3" s="20">
        <f t="shared" si="1"/>
        <v>0.26616129653551873</v>
      </c>
      <c r="AB3" s="20">
        <f t="shared" si="1"/>
        <v>0.193427133458379</v>
      </c>
      <c r="AC3" s="20">
        <f t="shared" si="1"/>
        <v>0.14061472277772855</v>
      </c>
      <c r="AD3" s="20">
        <f t="shared" si="1"/>
        <v>0.10273495238903749</v>
      </c>
      <c r="AE3" s="20">
        <f t="shared" si="1"/>
        <v>7.512080198323387E-2</v>
      </c>
      <c r="AF3" s="20">
        <f t="shared" si="1"/>
        <v>5.4621515122158883E-2</v>
      </c>
      <c r="AG3" s="20">
        <f t="shared" si="1"/>
        <v>3.9875368454977647E-2</v>
      </c>
      <c r="AH3" s="20">
        <f t="shared" si="1"/>
        <v>2.9108078758166026E-2</v>
      </c>
      <c r="AI3" s="20">
        <f t="shared" si="1"/>
        <v>2.1221331274020257E-2</v>
      </c>
      <c r="AL3" s="23"/>
    </row>
    <row r="4" spans="1:41" ht="23.25" customHeight="1" x14ac:dyDescent="0.45">
      <c r="B4" s="1" t="s">
        <v>58</v>
      </c>
      <c r="E4" s="86">
        <v>30</v>
      </c>
      <c r="F4" t="s">
        <v>59</v>
      </c>
      <c r="K4" s="5" t="s">
        <v>56</v>
      </c>
      <c r="L4" s="73">
        <f>SUMIFS($C:$C,$B:$B,1,$D:$D,1)</f>
        <v>39</v>
      </c>
      <c r="M4" s="73">
        <f>SUMIFS($C:$C,$B:$B,2,$D:$D,1)</f>
        <v>38</v>
      </c>
      <c r="N4" s="73">
        <f>SUMIFS($C:$C,$B:$B,3,$D:$D,1)</f>
        <v>35</v>
      </c>
      <c r="O4" s="73">
        <f>SUMIFS($C:$C,$B:$B,4,$D:$D,1)</f>
        <v>23</v>
      </c>
      <c r="P4" s="73">
        <f>SUMIFS($C:$C,$B:$B,5,$D:$D,1)</f>
        <v>12</v>
      </c>
      <c r="Q4" s="20">
        <f>GROWTH(L4:P4,L2:P2,Q2)</f>
        <v>11.445066521552871</v>
      </c>
      <c r="R4" s="20">
        <f t="shared" ref="R4:AI4" si="2">GROWTH(M4:Q4,M2:Q2,R2)</f>
        <v>7.4560807727150786</v>
      </c>
      <c r="S4" s="20">
        <f t="shared" si="2"/>
        <v>4.8905070780977047</v>
      </c>
      <c r="T4" s="20">
        <f t="shared" si="2"/>
        <v>3.5225147534251593</v>
      </c>
      <c r="U4" s="20">
        <f t="shared" si="2"/>
        <v>2.6249860077843228</v>
      </c>
      <c r="V4" s="20">
        <f t="shared" si="2"/>
        <v>1.7214737076988291</v>
      </c>
      <c r="W4" s="20">
        <f t="shared" si="2"/>
        <v>1.2294609660437632</v>
      </c>
      <c r="X4" s="20">
        <f t="shared" si="2"/>
        <v>0.87724429541543492</v>
      </c>
      <c r="Y4" s="20">
        <f t="shared" si="2"/>
        <v>0.61077333138915724</v>
      </c>
      <c r="Z4" s="20">
        <f t="shared" si="2"/>
        <v>0.42361023193498837</v>
      </c>
      <c r="AA4" s="20">
        <f t="shared" si="2"/>
        <v>0.3018600673708014</v>
      </c>
      <c r="AB4" s="20">
        <f t="shared" si="2"/>
        <v>0.21101134825666273</v>
      </c>
      <c r="AC4" s="20">
        <f t="shared" si="2"/>
        <v>0.1475382211362071</v>
      </c>
      <c r="AD4" s="20">
        <f t="shared" si="2"/>
        <v>0.10379800415857403</v>
      </c>
      <c r="AE4" s="20">
        <f t="shared" si="2"/>
        <v>7.3029359747001352E-2</v>
      </c>
      <c r="AF4" s="20">
        <f t="shared" si="2"/>
        <v>5.1088194836148383E-2</v>
      </c>
      <c r="AG4" s="20">
        <f t="shared" si="2"/>
        <v>3.5894690573622864E-2</v>
      </c>
      <c r="AH4" s="20">
        <f t="shared" si="2"/>
        <v>2.5217569768342267E-2</v>
      </c>
      <c r="AI4" s="20">
        <f t="shared" si="2"/>
        <v>1.7689536462867247E-2</v>
      </c>
    </row>
    <row r="5" spans="1:41" ht="29.25" customHeight="1" x14ac:dyDescent="0.45">
      <c r="B5" s="1" t="s">
        <v>51</v>
      </c>
      <c r="C5" s="1"/>
      <c r="E5" s="86">
        <v>100</v>
      </c>
      <c r="F5" s="2" t="s">
        <v>7</v>
      </c>
      <c r="K5" s="8" t="s">
        <v>3</v>
      </c>
      <c r="L5" s="19">
        <f>($E$3-$E$4)*L4</f>
        <v>780</v>
      </c>
      <c r="M5" s="19">
        <f t="shared" ref="M5:O5" si="3">($E$3-$E$4)*M4</f>
        <v>760</v>
      </c>
      <c r="N5" s="19">
        <f t="shared" si="3"/>
        <v>700</v>
      </c>
      <c r="O5" s="19">
        <f t="shared" si="3"/>
        <v>460</v>
      </c>
      <c r="P5" s="19">
        <f t="shared" ref="P5" si="4">($E$3-$E$4)*P4</f>
        <v>240</v>
      </c>
      <c r="Q5" s="19">
        <f t="shared" ref="Q5:R5" si="5">($E$3-$E$4)*Q4</f>
        <v>228.90133043105743</v>
      </c>
      <c r="R5" s="19">
        <f t="shared" si="5"/>
        <v>149.12161545430158</v>
      </c>
      <c r="S5" s="19">
        <f t="shared" ref="S5" si="6">($E$3-$E$4)*S4</f>
        <v>97.810141561954097</v>
      </c>
      <c r="T5" s="19">
        <f t="shared" ref="T5:U5" si="7">($E$3-$E$4)*T4</f>
        <v>70.450295068503181</v>
      </c>
      <c r="U5" s="19">
        <f t="shared" si="7"/>
        <v>52.499720155686454</v>
      </c>
      <c r="V5" s="19">
        <f t="shared" ref="V5" si="8">($E$3-$E$4)*V4</f>
        <v>34.429474153976585</v>
      </c>
      <c r="W5" s="19">
        <f t="shared" ref="W5:X5" si="9">($E$3-$E$4)*W4</f>
        <v>24.589219320875266</v>
      </c>
      <c r="X5" s="19">
        <f t="shared" si="9"/>
        <v>17.5448859083087</v>
      </c>
      <c r="Y5" s="19">
        <f t="shared" ref="Y5" si="10">($E$3-$E$4)*Y4</f>
        <v>12.215466627783144</v>
      </c>
      <c r="Z5" s="19">
        <f t="shared" ref="Z5:AA5" si="11">($E$3-$E$4)*Z4</f>
        <v>8.4722046386997683</v>
      </c>
      <c r="AA5" s="19">
        <f t="shared" si="11"/>
        <v>6.037201347416028</v>
      </c>
      <c r="AB5" s="19">
        <f t="shared" ref="AB5" si="12">($E$3-$E$4)*AB4</f>
        <v>4.2202269651332545</v>
      </c>
      <c r="AC5" s="19">
        <f t="shared" ref="AC5:AD5" si="13">($E$3-$E$4)*AC4</f>
        <v>2.9507644227241419</v>
      </c>
      <c r="AD5" s="19">
        <f t="shared" si="13"/>
        <v>2.0759600831714806</v>
      </c>
      <c r="AE5" s="19">
        <f t="shared" ref="AE5" si="14">($E$3-$E$4)*AE4</f>
        <v>1.4605871949400271</v>
      </c>
      <c r="AF5" s="19">
        <f t="shared" ref="AF5:AG5" si="15">($E$3-$E$4)*AF4</f>
        <v>1.0217638967229676</v>
      </c>
      <c r="AG5" s="19">
        <f t="shared" si="15"/>
        <v>0.71789381147245734</v>
      </c>
      <c r="AH5" s="19">
        <f t="shared" ref="AH5" si="16">($E$3-$E$4)*AH4</f>
        <v>0.50435139536684537</v>
      </c>
      <c r="AI5" s="19">
        <f t="shared" ref="AI5" si="17">($E$3-$E$4)*AI4</f>
        <v>0.35379072925734495</v>
      </c>
    </row>
    <row r="6" spans="1:41" ht="32" x14ac:dyDescent="0.45">
      <c r="B6" s="2" t="s">
        <v>1</v>
      </c>
      <c r="C6" s="2"/>
      <c r="E6" s="87">
        <v>0.01</v>
      </c>
      <c r="F6" s="2" t="s">
        <v>8</v>
      </c>
      <c r="K6" s="8" t="s">
        <v>5</v>
      </c>
      <c r="L6" s="21">
        <f>NPV(E6,L5:AI5)</f>
        <v>3526.3129742066862</v>
      </c>
      <c r="M6" s="10"/>
      <c r="N6" s="10"/>
      <c r="O6" s="10"/>
      <c r="P6" s="10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41" ht="39.75" customHeight="1" x14ac:dyDescent="0.45">
      <c r="A7" s="3" t="s">
        <v>25</v>
      </c>
      <c r="B7" s="72" t="s">
        <v>64</v>
      </c>
      <c r="C7" s="2"/>
      <c r="I7" s="90" t="s">
        <v>67</v>
      </c>
    </row>
    <row r="8" spans="1:41" ht="42" customHeight="1" x14ac:dyDescent="0.45">
      <c r="A8" s="3" t="s">
        <v>68</v>
      </c>
      <c r="B8" s="1" t="s">
        <v>104</v>
      </c>
      <c r="C8" s="1"/>
      <c r="I8" s="90" t="s">
        <v>103</v>
      </c>
      <c r="J8" s="15" t="s">
        <v>9</v>
      </c>
      <c r="K8" s="8" t="s">
        <v>65</v>
      </c>
      <c r="L8" s="22">
        <f>L6/L3-E5</f>
        <v>76.315648710334301</v>
      </c>
      <c r="N8" s="83" t="s">
        <v>66</v>
      </c>
      <c r="O8" s="81"/>
    </row>
    <row r="9" spans="1:41" ht="29.25" customHeight="1" x14ac:dyDescent="0.45">
      <c r="B9" s="64" t="s">
        <v>63</v>
      </c>
      <c r="C9" s="64"/>
      <c r="K9" s="4"/>
      <c r="AI9" s="10"/>
      <c r="AJ9" s="10"/>
      <c r="AK9" s="10"/>
    </row>
    <row r="10" spans="1:41" ht="38.25" customHeight="1" x14ac:dyDescent="0.45">
      <c r="A10" s="71" t="s">
        <v>50</v>
      </c>
      <c r="B10" s="64"/>
      <c r="C10" s="64"/>
      <c r="AI10" s="10"/>
      <c r="AJ10" s="10"/>
      <c r="AK10" s="10"/>
    </row>
    <row r="11" spans="1:41" ht="27" customHeight="1" x14ac:dyDescent="0.45">
      <c r="A11" s="63" t="s">
        <v>38</v>
      </c>
      <c r="B11" s="42"/>
      <c r="C11" s="42"/>
      <c r="J11" s="10"/>
      <c r="K11" s="74"/>
      <c r="L11" s="10"/>
      <c r="M11" s="10"/>
      <c r="N11" s="10"/>
      <c r="O11" s="10"/>
      <c r="P11" s="75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76"/>
      <c r="AI11" s="10"/>
      <c r="AJ11" s="47"/>
      <c r="AK11" s="10"/>
    </row>
    <row r="12" spans="1:41" x14ac:dyDescent="0.45">
      <c r="A12" s="62" t="s">
        <v>39</v>
      </c>
      <c r="B12" s="62" t="s">
        <v>39</v>
      </c>
      <c r="C12" s="62"/>
      <c r="J12" s="10"/>
      <c r="K12" s="17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76"/>
      <c r="AI12" s="10"/>
      <c r="AJ12" s="47"/>
      <c r="AK12" s="10"/>
    </row>
    <row r="13" spans="1:41" s="6" customFormat="1" ht="38.25" customHeight="1" x14ac:dyDescent="0.45">
      <c r="A13" s="44" t="s">
        <v>6</v>
      </c>
      <c r="B13" s="7" t="s">
        <v>0</v>
      </c>
      <c r="C13" s="65" t="s">
        <v>55</v>
      </c>
      <c r="D13" s="65" t="s">
        <v>60</v>
      </c>
      <c r="E13" s="109">
        <v>6.7547185263255982E-2</v>
      </c>
      <c r="J13" s="17"/>
      <c r="K13" s="17"/>
      <c r="L13" s="77"/>
      <c r="M13" s="77"/>
      <c r="N13" s="77"/>
      <c r="O13" s="77"/>
      <c r="P13" s="77"/>
      <c r="Q13" s="78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48"/>
      <c r="AJ13" s="49"/>
      <c r="AK13" s="17"/>
      <c r="AL13" s="43"/>
      <c r="AM13" s="43"/>
      <c r="AN13" s="43"/>
      <c r="AO13" s="43"/>
    </row>
    <row r="14" spans="1:41" x14ac:dyDescent="0.45">
      <c r="A14" s="45">
        <v>3</v>
      </c>
      <c r="B14" s="5">
        <v>1</v>
      </c>
      <c r="C14" s="5">
        <v>1</v>
      </c>
      <c r="D14" s="82">
        <f>VLOOKUP(A14,고객표[],7,FALSE)</f>
        <v>2</v>
      </c>
      <c r="E14" s="110">
        <v>6.7547185263255982E-2</v>
      </c>
      <c r="F14" s="11"/>
      <c r="G14" s="12"/>
      <c r="H14" s="12"/>
      <c r="I14" s="12"/>
      <c r="J14" s="79"/>
      <c r="K14" s="17"/>
      <c r="L14" s="16"/>
      <c r="M14" s="16"/>
      <c r="N14" s="16"/>
      <c r="O14" s="16"/>
      <c r="P14" s="16"/>
      <c r="Q14" s="80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4"/>
      <c r="AI14" s="50"/>
      <c r="AJ14" s="51"/>
      <c r="AK14" s="10"/>
      <c r="AL14" s="9"/>
      <c r="AM14" s="9"/>
      <c r="AN14" s="9"/>
      <c r="AO14" s="9"/>
    </row>
    <row r="15" spans="1:41" x14ac:dyDescent="0.45">
      <c r="A15" s="45">
        <v>4</v>
      </c>
      <c r="B15" s="5">
        <v>1</v>
      </c>
      <c r="C15" s="5">
        <v>1</v>
      </c>
      <c r="D15" s="82">
        <f>VLOOKUP(A15,고객표[],7,FALSE)</f>
        <v>2</v>
      </c>
      <c r="E15" s="110">
        <v>6.7547185263255982E-2</v>
      </c>
      <c r="F15" s="10"/>
      <c r="G15" s="10"/>
      <c r="H15" s="10"/>
      <c r="I15" s="10"/>
      <c r="J15" s="10"/>
      <c r="K15" s="17"/>
      <c r="L15" s="16"/>
      <c r="M15" s="16"/>
      <c r="N15" s="16"/>
      <c r="O15" s="16"/>
      <c r="P15" s="16"/>
      <c r="Q15" s="80"/>
      <c r="R15" s="1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46"/>
      <c r="AJ15" s="51"/>
      <c r="AK15" s="10"/>
      <c r="AL15" s="9"/>
      <c r="AM15" s="9"/>
      <c r="AN15" s="9"/>
      <c r="AO15" s="9"/>
    </row>
    <row r="16" spans="1:41" x14ac:dyDescent="0.45">
      <c r="A16" s="45">
        <v>5</v>
      </c>
      <c r="B16" s="5">
        <v>1</v>
      </c>
      <c r="C16" s="5">
        <v>3</v>
      </c>
      <c r="D16" s="82">
        <f>VLOOKUP(A16,고객표[],7,FALSE)</f>
        <v>2</v>
      </c>
      <c r="E16" s="110">
        <v>6.7547185263255982E-2</v>
      </c>
      <c r="F16" s="10"/>
      <c r="G16" s="10"/>
      <c r="H16" s="10"/>
      <c r="I16" s="10"/>
      <c r="J16" s="10"/>
      <c r="K16" s="17"/>
      <c r="L16" s="16"/>
      <c r="M16" s="16"/>
      <c r="N16" s="16"/>
      <c r="O16" s="16"/>
      <c r="P16" s="16"/>
      <c r="Q16" s="80"/>
      <c r="R16" s="1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0"/>
      <c r="AK16" s="10"/>
      <c r="AL16" s="9"/>
      <c r="AM16" s="9"/>
      <c r="AN16" s="9"/>
      <c r="AO16" s="9"/>
    </row>
    <row r="17" spans="1:41" x14ac:dyDescent="0.45">
      <c r="A17" s="45">
        <v>8</v>
      </c>
      <c r="B17" s="5">
        <v>1</v>
      </c>
      <c r="C17" s="5">
        <v>1</v>
      </c>
      <c r="D17" s="82">
        <f>VLOOKUP(A17,고객표[],7,FALSE)</f>
        <v>2</v>
      </c>
      <c r="E17" s="110">
        <v>6.7547185263255982E-2</v>
      </c>
      <c r="F17" s="10"/>
      <c r="G17" s="10"/>
      <c r="H17" s="10"/>
      <c r="I17" s="10"/>
      <c r="J17" s="10"/>
      <c r="K17" s="17"/>
      <c r="L17" s="16"/>
      <c r="M17" s="16"/>
      <c r="N17" s="16"/>
      <c r="O17" s="16"/>
      <c r="P17" s="16"/>
      <c r="Q17" s="80"/>
      <c r="R17" s="1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9"/>
      <c r="AK17" s="9"/>
      <c r="AL17" s="9"/>
      <c r="AM17" s="9"/>
      <c r="AN17" s="9"/>
      <c r="AO17" s="9"/>
    </row>
    <row r="18" spans="1:41" x14ac:dyDescent="0.45">
      <c r="A18" s="45">
        <v>10</v>
      </c>
      <c r="B18" s="5">
        <v>1</v>
      </c>
      <c r="C18" s="5">
        <v>3</v>
      </c>
      <c r="D18" s="82">
        <f>VLOOKUP(A18,고객표[],7,FALSE)</f>
        <v>1</v>
      </c>
      <c r="E18" s="110">
        <v>6.7547185263255982E-2</v>
      </c>
      <c r="F18" s="11"/>
      <c r="G18" s="11"/>
      <c r="H18" s="11"/>
      <c r="I18" s="11"/>
      <c r="J18" s="10"/>
      <c r="K18" s="17"/>
      <c r="L18" s="16"/>
      <c r="M18" s="16"/>
      <c r="N18" s="16"/>
      <c r="O18" s="16"/>
      <c r="P18" s="16"/>
      <c r="Q18" s="80"/>
      <c r="R18" s="10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9"/>
      <c r="AK18" s="9"/>
      <c r="AL18" s="9"/>
      <c r="AM18" s="9"/>
      <c r="AN18" s="9"/>
      <c r="AO18" s="9"/>
    </row>
    <row r="19" spans="1:41" x14ac:dyDescent="0.45">
      <c r="A19" s="45">
        <v>11</v>
      </c>
      <c r="B19" s="5">
        <v>1</v>
      </c>
      <c r="C19" s="5">
        <v>3</v>
      </c>
      <c r="D19" s="82">
        <f>VLOOKUP(A19,고객표[],7,FALSE)</f>
        <v>1</v>
      </c>
      <c r="E19" s="110">
        <v>6.7547185263255982E-2</v>
      </c>
      <c r="F19" s="13"/>
      <c r="G19" s="11"/>
      <c r="H19" s="11"/>
      <c r="I19" s="11"/>
      <c r="J19" s="10"/>
      <c r="K19" s="17"/>
      <c r="L19" s="16"/>
      <c r="M19" s="16"/>
      <c r="N19" s="16"/>
      <c r="O19" s="16"/>
      <c r="P19" s="16"/>
      <c r="Q19" s="80"/>
      <c r="R19" s="10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9"/>
      <c r="AK19" s="9"/>
      <c r="AL19" s="9"/>
      <c r="AM19" s="9"/>
      <c r="AN19" s="9"/>
      <c r="AO19" s="9"/>
    </row>
    <row r="20" spans="1:41" x14ac:dyDescent="0.45">
      <c r="A20" s="45">
        <v>14</v>
      </c>
      <c r="B20" s="5">
        <v>1</v>
      </c>
      <c r="C20" s="5">
        <v>3</v>
      </c>
      <c r="D20" s="82">
        <f>VLOOKUP(A20,고객표[],7,FALSE)</f>
        <v>1</v>
      </c>
      <c r="E20" s="110">
        <v>6.7547185263255982E-2</v>
      </c>
      <c r="F20" s="10"/>
      <c r="G20" s="10"/>
      <c r="H20" s="10"/>
      <c r="I20" s="10"/>
      <c r="J20" s="10"/>
      <c r="K20" s="17"/>
      <c r="L20" s="16"/>
      <c r="M20" s="16"/>
      <c r="N20" s="16"/>
      <c r="O20" s="16"/>
      <c r="P20" s="16"/>
      <c r="Q20" s="80"/>
      <c r="R20" s="1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9"/>
      <c r="AK20" s="9"/>
      <c r="AL20" s="9"/>
      <c r="AM20" s="9"/>
      <c r="AN20" s="9"/>
      <c r="AO20" s="9"/>
    </row>
    <row r="21" spans="1:41" x14ac:dyDescent="0.45">
      <c r="A21" s="45">
        <v>17</v>
      </c>
      <c r="B21" s="5">
        <v>1</v>
      </c>
      <c r="C21" s="5">
        <v>2</v>
      </c>
      <c r="D21" s="82">
        <f>VLOOKUP(A21,고객표[],7,FALSE)</f>
        <v>1</v>
      </c>
      <c r="E21" s="110">
        <v>6.7547185263255982E-2</v>
      </c>
      <c r="F21" s="10"/>
      <c r="G21" s="10"/>
      <c r="H21" s="10"/>
      <c r="I21" s="10"/>
      <c r="J21" s="10"/>
      <c r="K21" s="17"/>
      <c r="L21" s="16"/>
      <c r="M21" s="16"/>
      <c r="N21" s="16"/>
      <c r="O21" s="16"/>
      <c r="P21" s="16"/>
      <c r="Q21" s="80"/>
      <c r="R21" s="10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9"/>
      <c r="AK21" s="9"/>
      <c r="AL21" s="9"/>
      <c r="AM21" s="9"/>
      <c r="AN21" s="9"/>
      <c r="AO21" s="9"/>
    </row>
    <row r="22" spans="1:41" x14ac:dyDescent="0.45">
      <c r="A22" s="45">
        <v>19</v>
      </c>
      <c r="B22" s="5">
        <v>1</v>
      </c>
      <c r="C22" s="5">
        <v>3</v>
      </c>
      <c r="D22" s="82">
        <f>VLOOKUP(A22,고객표[],7,FALSE)</f>
        <v>1</v>
      </c>
      <c r="E22" s="110">
        <v>6.7547185263255982E-2</v>
      </c>
      <c r="F22" s="10"/>
      <c r="G22" s="10"/>
      <c r="H22" s="10"/>
      <c r="I22" s="10"/>
      <c r="J22" s="10"/>
      <c r="K22" s="17"/>
      <c r="L22" s="16"/>
      <c r="M22" s="16"/>
      <c r="N22" s="16"/>
      <c r="O22" s="16"/>
      <c r="P22" s="16"/>
      <c r="Q22" s="80"/>
      <c r="R22" s="1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9"/>
      <c r="AK22" s="9"/>
      <c r="AL22" s="9"/>
      <c r="AM22" s="9"/>
      <c r="AN22" s="9"/>
      <c r="AO22" s="9"/>
    </row>
    <row r="23" spans="1:41" x14ac:dyDescent="0.45">
      <c r="A23" s="45">
        <v>22</v>
      </c>
      <c r="B23" s="5">
        <v>1</v>
      </c>
      <c r="C23" s="5">
        <v>2</v>
      </c>
      <c r="D23" s="82">
        <f>VLOOKUP(A23,고객표[],7,FALSE)</f>
        <v>1</v>
      </c>
      <c r="E23" s="110">
        <v>6.7547185263255982E-2</v>
      </c>
      <c r="F23" s="10"/>
      <c r="G23" s="10"/>
      <c r="H23" s="10"/>
      <c r="I23" s="10"/>
      <c r="J23" s="10"/>
      <c r="K23" s="17"/>
      <c r="L23" s="16"/>
      <c r="M23" s="16"/>
      <c r="N23" s="16"/>
      <c r="O23" s="16"/>
      <c r="P23" s="16"/>
      <c r="Q23" s="80"/>
      <c r="R23" s="1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9"/>
      <c r="AK23" s="9"/>
      <c r="AL23" s="9"/>
      <c r="AM23" s="9"/>
      <c r="AN23" s="9"/>
      <c r="AO23" s="9"/>
    </row>
    <row r="24" spans="1:41" x14ac:dyDescent="0.45">
      <c r="A24" s="45">
        <v>23</v>
      </c>
      <c r="B24" s="5">
        <v>1</v>
      </c>
      <c r="C24" s="5">
        <v>1</v>
      </c>
      <c r="D24" s="82">
        <f>VLOOKUP(A24,고객표[],7,FALSE)</f>
        <v>1</v>
      </c>
      <c r="E24" s="110">
        <v>6.7547185263255982E-2</v>
      </c>
      <c r="J24" s="10"/>
      <c r="K24" s="17"/>
      <c r="L24" s="16"/>
      <c r="M24" s="16"/>
      <c r="N24" s="16"/>
      <c r="O24" s="16"/>
      <c r="P24" s="16"/>
      <c r="Q24" s="80"/>
      <c r="R24" s="1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9"/>
      <c r="AK24" s="9"/>
      <c r="AL24" s="9"/>
      <c r="AM24" s="9"/>
      <c r="AN24" s="9"/>
      <c r="AO24" s="9"/>
    </row>
    <row r="25" spans="1:41" x14ac:dyDescent="0.45">
      <c r="A25" s="45">
        <v>25</v>
      </c>
      <c r="B25" s="5">
        <v>1</v>
      </c>
      <c r="C25" s="5">
        <v>1</v>
      </c>
      <c r="D25" s="82">
        <f>VLOOKUP(A25,고객표[],7,FALSE)</f>
        <v>2</v>
      </c>
      <c r="E25" s="110">
        <v>6.7547185263255982E-2</v>
      </c>
      <c r="J25" s="10"/>
      <c r="K25" s="17"/>
      <c r="L25" s="16"/>
      <c r="M25" s="16"/>
      <c r="N25" s="16"/>
      <c r="O25" s="16"/>
      <c r="P25" s="16"/>
      <c r="Q25" s="80"/>
      <c r="R25" s="1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9"/>
      <c r="AK25" s="9"/>
      <c r="AL25" s="9"/>
      <c r="AM25" s="9"/>
      <c r="AN25" s="9"/>
      <c r="AO25" s="9"/>
    </row>
    <row r="26" spans="1:41" x14ac:dyDescent="0.45">
      <c r="A26" s="45">
        <v>27</v>
      </c>
      <c r="B26" s="5">
        <v>1</v>
      </c>
      <c r="C26" s="5">
        <v>1</v>
      </c>
      <c r="D26" s="82">
        <f>VLOOKUP(A26,고객표[],7,FALSE)</f>
        <v>1</v>
      </c>
      <c r="E26" s="110">
        <v>6.7547185263255982E-2</v>
      </c>
      <c r="J26" s="10"/>
      <c r="K26" s="17"/>
      <c r="L26" s="16"/>
      <c r="M26" s="16"/>
      <c r="N26" s="16"/>
      <c r="O26" s="16"/>
      <c r="P26" s="16"/>
      <c r="Q26" s="80"/>
      <c r="R26" s="1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9"/>
      <c r="AK26" s="9"/>
      <c r="AL26" s="9"/>
      <c r="AM26" s="9"/>
      <c r="AN26" s="9"/>
      <c r="AO26" s="9"/>
    </row>
    <row r="27" spans="1:41" x14ac:dyDescent="0.45">
      <c r="A27" s="45">
        <v>29</v>
      </c>
      <c r="B27" s="5">
        <v>1</v>
      </c>
      <c r="C27" s="5">
        <v>3</v>
      </c>
      <c r="D27" s="82">
        <f>VLOOKUP(A27,고객표[],7,FALSE)</f>
        <v>1</v>
      </c>
      <c r="E27" s="110">
        <v>6.7547185263255982E-2</v>
      </c>
      <c r="J27" s="10"/>
      <c r="K27" s="17"/>
      <c r="L27" s="16"/>
      <c r="M27" s="16"/>
      <c r="N27" s="16"/>
      <c r="O27" s="16"/>
      <c r="P27" s="16"/>
      <c r="Q27" s="80"/>
      <c r="R27" s="10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9"/>
      <c r="AK27" s="9"/>
      <c r="AL27" s="9"/>
      <c r="AM27" s="9"/>
      <c r="AN27" s="9"/>
      <c r="AO27" s="9"/>
    </row>
    <row r="28" spans="1:41" x14ac:dyDescent="0.45">
      <c r="A28" s="45">
        <v>30</v>
      </c>
      <c r="B28" s="5">
        <v>1</v>
      </c>
      <c r="C28" s="5">
        <v>1</v>
      </c>
      <c r="D28" s="82">
        <f>VLOOKUP(A28,고객표[],7,FALSE)</f>
        <v>1</v>
      </c>
      <c r="E28" s="110">
        <v>6.7547185263255982E-2</v>
      </c>
      <c r="J28" s="10"/>
      <c r="K28" s="17"/>
      <c r="L28" s="16"/>
      <c r="M28" s="16"/>
      <c r="N28" s="16"/>
      <c r="O28" s="16"/>
      <c r="P28" s="16"/>
      <c r="Q28" s="80"/>
      <c r="R28" s="10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9"/>
      <c r="AK28" s="9"/>
      <c r="AL28" s="9"/>
      <c r="AM28" s="9"/>
      <c r="AN28" s="9"/>
      <c r="AO28" s="9"/>
    </row>
    <row r="29" spans="1:41" x14ac:dyDescent="0.45">
      <c r="A29" s="45">
        <v>35</v>
      </c>
      <c r="B29" s="5">
        <v>1</v>
      </c>
      <c r="C29" s="5">
        <v>3</v>
      </c>
      <c r="D29" s="82">
        <f>VLOOKUP(A29,고객표[],7,FALSE)</f>
        <v>2</v>
      </c>
      <c r="E29" s="110">
        <v>6.7547185263255982E-2</v>
      </c>
      <c r="J29" s="10"/>
      <c r="K29" s="17"/>
      <c r="L29" s="16"/>
      <c r="M29" s="16"/>
      <c r="N29" s="16"/>
      <c r="O29" s="16"/>
      <c r="P29" s="16"/>
      <c r="Q29" s="80"/>
      <c r="R29" s="10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9"/>
      <c r="AK29" s="9"/>
      <c r="AL29" s="9"/>
      <c r="AM29" s="9"/>
      <c r="AN29" s="9"/>
      <c r="AO29" s="9"/>
    </row>
    <row r="30" spans="1:41" x14ac:dyDescent="0.45">
      <c r="A30" s="45">
        <v>36</v>
      </c>
      <c r="B30" s="5">
        <v>1</v>
      </c>
      <c r="C30" s="5">
        <v>3</v>
      </c>
      <c r="D30" s="82">
        <f>VLOOKUP(A30,고객표[],7,FALSE)</f>
        <v>2</v>
      </c>
      <c r="E30" s="110">
        <v>6.7547185263255982E-2</v>
      </c>
      <c r="J30" s="10"/>
      <c r="K30" s="17"/>
      <c r="L30" s="16"/>
      <c r="M30" s="16"/>
      <c r="N30" s="16"/>
      <c r="O30" s="16"/>
      <c r="P30" s="16"/>
      <c r="Q30" s="80"/>
      <c r="R30" s="10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9"/>
      <c r="AK30" s="9"/>
      <c r="AL30" s="9"/>
      <c r="AM30" s="9"/>
      <c r="AN30" s="9"/>
      <c r="AO30" s="9"/>
    </row>
    <row r="31" spans="1:41" x14ac:dyDescent="0.45">
      <c r="A31" s="45">
        <v>38</v>
      </c>
      <c r="B31" s="5">
        <v>1</v>
      </c>
      <c r="C31" s="5">
        <v>2</v>
      </c>
      <c r="D31" s="82">
        <f>VLOOKUP(A31,고객표[],7,FALSE)</f>
        <v>1</v>
      </c>
      <c r="E31" s="110">
        <v>6.7547185263255982E-2</v>
      </c>
      <c r="J31" s="10"/>
      <c r="K31" s="17"/>
      <c r="L31" s="16"/>
      <c r="M31" s="16"/>
      <c r="N31" s="16"/>
      <c r="O31" s="16"/>
      <c r="P31" s="16"/>
      <c r="Q31" s="80"/>
      <c r="R31" s="1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9"/>
      <c r="AK31" s="9"/>
      <c r="AL31" s="9"/>
      <c r="AM31" s="9"/>
      <c r="AN31" s="9"/>
      <c r="AO31" s="9"/>
    </row>
    <row r="32" spans="1:41" x14ac:dyDescent="0.45">
      <c r="A32" s="45">
        <v>41</v>
      </c>
      <c r="B32" s="5">
        <v>1</v>
      </c>
      <c r="C32" s="5">
        <v>1</v>
      </c>
      <c r="D32" s="82">
        <f>VLOOKUP(A32,고객표[],7,FALSE)</f>
        <v>2</v>
      </c>
      <c r="E32" s="110">
        <v>6.7547185263255982E-2</v>
      </c>
      <c r="J32" s="10"/>
      <c r="K32" s="17"/>
      <c r="L32" s="16"/>
      <c r="M32" s="16"/>
      <c r="N32" s="16"/>
      <c r="O32" s="16"/>
      <c r="P32" s="16"/>
      <c r="Q32" s="80"/>
      <c r="R32" s="10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9"/>
      <c r="AK32" s="9"/>
      <c r="AL32" s="9"/>
      <c r="AM32" s="9"/>
      <c r="AN32" s="9"/>
      <c r="AO32" s="9"/>
    </row>
    <row r="33" spans="1:41" x14ac:dyDescent="0.45">
      <c r="A33" s="45">
        <v>42</v>
      </c>
      <c r="B33" s="5">
        <v>1</v>
      </c>
      <c r="C33" s="5">
        <v>2</v>
      </c>
      <c r="D33" s="82">
        <f>VLOOKUP(A33,고객표[],7,FALSE)</f>
        <v>2</v>
      </c>
      <c r="E33" s="110">
        <v>6.7547185263255982E-2</v>
      </c>
      <c r="J33" s="10"/>
      <c r="K33" s="17"/>
      <c r="L33" s="16"/>
      <c r="M33" s="16"/>
      <c r="N33" s="16"/>
      <c r="O33" s="16"/>
      <c r="P33" s="16"/>
      <c r="Q33" s="80"/>
      <c r="R33" s="10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9"/>
      <c r="AK33" s="9"/>
      <c r="AL33" s="9"/>
      <c r="AM33" s="9"/>
      <c r="AN33" s="9"/>
      <c r="AO33" s="9"/>
    </row>
    <row r="34" spans="1:41" x14ac:dyDescent="0.45">
      <c r="A34" s="45">
        <v>44</v>
      </c>
      <c r="B34" s="5">
        <v>1</v>
      </c>
      <c r="C34" s="5">
        <v>1</v>
      </c>
      <c r="D34" s="82">
        <f>VLOOKUP(A34,고객표[],7,FALSE)</f>
        <v>2</v>
      </c>
      <c r="E34" s="110">
        <v>6.7547185263255982E-2</v>
      </c>
      <c r="J34" s="10"/>
      <c r="K34" s="17"/>
      <c r="L34" s="16"/>
      <c r="M34" s="16"/>
      <c r="N34" s="16"/>
      <c r="O34" s="16"/>
      <c r="P34" s="16"/>
      <c r="Q34" s="80"/>
      <c r="R34" s="10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9"/>
      <c r="AK34" s="9"/>
      <c r="AL34" s="9"/>
      <c r="AM34" s="9"/>
      <c r="AN34" s="9"/>
      <c r="AO34" s="9"/>
    </row>
    <row r="35" spans="1:41" x14ac:dyDescent="0.45">
      <c r="A35" s="45">
        <v>45</v>
      </c>
      <c r="B35" s="5">
        <v>1</v>
      </c>
      <c r="C35" s="5">
        <v>3</v>
      </c>
      <c r="D35" s="82">
        <f>VLOOKUP(A35,고객표[],7,FALSE)</f>
        <v>2</v>
      </c>
      <c r="E35" s="110">
        <v>6.7547185263255982E-2</v>
      </c>
      <c r="J35" s="10"/>
      <c r="K35" s="17"/>
      <c r="L35" s="16"/>
      <c r="M35" s="16"/>
      <c r="N35" s="16"/>
      <c r="O35" s="16"/>
      <c r="P35" s="16"/>
      <c r="Q35" s="80"/>
      <c r="R35" s="1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9"/>
      <c r="AK35" s="9"/>
      <c r="AL35" s="9"/>
      <c r="AM35" s="9"/>
      <c r="AN35" s="9"/>
      <c r="AO35" s="9"/>
    </row>
    <row r="36" spans="1:41" x14ac:dyDescent="0.45">
      <c r="A36" s="45">
        <v>48</v>
      </c>
      <c r="B36" s="5">
        <v>1</v>
      </c>
      <c r="C36" s="5">
        <v>2</v>
      </c>
      <c r="D36" s="82">
        <f>VLOOKUP(A36,고객표[],7,FALSE)</f>
        <v>2</v>
      </c>
      <c r="E36" s="110">
        <v>6.7547185263255982E-2</v>
      </c>
      <c r="J36" s="10"/>
      <c r="K36" s="17"/>
      <c r="L36" s="16"/>
      <c r="M36" s="16"/>
      <c r="N36" s="16"/>
      <c r="O36" s="16"/>
      <c r="P36" s="16"/>
      <c r="Q36" s="80"/>
      <c r="R36" s="1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9"/>
      <c r="AK36" s="9"/>
      <c r="AL36" s="9"/>
      <c r="AM36" s="9"/>
      <c r="AN36" s="9"/>
      <c r="AO36" s="9"/>
    </row>
    <row r="37" spans="1:41" x14ac:dyDescent="0.45">
      <c r="A37" s="45">
        <v>49</v>
      </c>
      <c r="B37" s="5">
        <v>1</v>
      </c>
      <c r="C37" s="5">
        <v>3</v>
      </c>
      <c r="D37" s="82">
        <f>VLOOKUP(A37,고객표[],7,FALSE)</f>
        <v>2</v>
      </c>
      <c r="E37" s="110">
        <v>6.7547185263255982E-2</v>
      </c>
      <c r="J37" s="10"/>
      <c r="K37" s="17"/>
      <c r="L37" s="16"/>
      <c r="M37" s="16"/>
      <c r="N37" s="16"/>
      <c r="O37" s="16"/>
      <c r="P37" s="16"/>
      <c r="Q37" s="80"/>
      <c r="R37" s="10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9"/>
      <c r="AK37" s="9"/>
      <c r="AL37" s="9"/>
      <c r="AM37" s="9"/>
      <c r="AN37" s="9"/>
      <c r="AO37" s="9"/>
    </row>
    <row r="38" spans="1:41" x14ac:dyDescent="0.45">
      <c r="A38" s="45">
        <v>51</v>
      </c>
      <c r="B38" s="5">
        <v>1</v>
      </c>
      <c r="C38" s="5">
        <v>2</v>
      </c>
      <c r="D38" s="82">
        <f>VLOOKUP(A38,고객표[],7,FALSE)</f>
        <v>2</v>
      </c>
      <c r="E38" s="110">
        <v>6.7547185263255982E-2</v>
      </c>
      <c r="J38" s="10"/>
      <c r="K38" s="17"/>
      <c r="L38" s="16"/>
      <c r="M38" s="16"/>
      <c r="N38" s="16"/>
      <c r="O38" s="16"/>
      <c r="P38" s="16"/>
      <c r="Q38" s="80"/>
      <c r="R38" s="10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9"/>
      <c r="AK38" s="9"/>
      <c r="AL38" s="9"/>
      <c r="AM38" s="9"/>
      <c r="AN38" s="9"/>
      <c r="AO38" s="9"/>
    </row>
    <row r="39" spans="1:41" x14ac:dyDescent="0.45">
      <c r="A39" s="45">
        <v>54</v>
      </c>
      <c r="B39" s="5">
        <v>1</v>
      </c>
      <c r="C39" s="5">
        <v>1</v>
      </c>
      <c r="D39" s="82">
        <f>VLOOKUP(A39,고객표[],7,FALSE)</f>
        <v>2</v>
      </c>
      <c r="E39" s="110">
        <v>6.7547185263255982E-2</v>
      </c>
      <c r="J39" s="10"/>
      <c r="K39" s="17"/>
      <c r="L39" s="16"/>
      <c r="M39" s="16"/>
      <c r="N39" s="16"/>
      <c r="O39" s="16"/>
      <c r="P39" s="16"/>
      <c r="Q39" s="80"/>
      <c r="R39" s="10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9"/>
      <c r="AK39" s="9"/>
      <c r="AL39" s="9"/>
      <c r="AM39" s="9"/>
      <c r="AN39" s="9"/>
      <c r="AO39" s="9"/>
    </row>
    <row r="40" spans="1:41" x14ac:dyDescent="0.45">
      <c r="A40" s="45">
        <v>56</v>
      </c>
      <c r="B40" s="5">
        <v>1</v>
      </c>
      <c r="C40" s="5">
        <v>1</v>
      </c>
      <c r="D40" s="82">
        <f>VLOOKUP(A40,고객표[],7,FALSE)</f>
        <v>2</v>
      </c>
      <c r="E40" s="110">
        <v>6.7547185263255982E-2</v>
      </c>
      <c r="J40" s="10"/>
      <c r="K40" s="17"/>
      <c r="L40" s="16"/>
      <c r="M40" s="16"/>
      <c r="N40" s="16"/>
      <c r="O40" s="16"/>
      <c r="P40" s="16"/>
      <c r="Q40" s="80"/>
      <c r="R40" s="10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9"/>
      <c r="AK40" s="9"/>
      <c r="AL40" s="9"/>
      <c r="AM40" s="9"/>
      <c r="AN40" s="9"/>
      <c r="AO40" s="9"/>
    </row>
    <row r="41" spans="1:41" x14ac:dyDescent="0.45">
      <c r="A41" s="45">
        <v>58</v>
      </c>
      <c r="B41" s="5">
        <v>1</v>
      </c>
      <c r="C41" s="5">
        <v>2</v>
      </c>
      <c r="D41" s="82">
        <f>VLOOKUP(A41,고객표[],7,FALSE)</f>
        <v>2</v>
      </c>
      <c r="E41" s="110">
        <v>6.7547185263255982E-2</v>
      </c>
      <c r="J41" s="10"/>
      <c r="K41" s="17"/>
      <c r="L41" s="16"/>
      <c r="M41" s="16"/>
      <c r="N41" s="16"/>
      <c r="O41" s="16"/>
      <c r="P41" s="16"/>
      <c r="Q41" s="80"/>
      <c r="R41" s="10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9"/>
      <c r="AK41" s="9"/>
      <c r="AL41" s="9"/>
      <c r="AM41" s="9"/>
      <c r="AN41" s="9"/>
      <c r="AO41" s="9"/>
    </row>
    <row r="42" spans="1:41" x14ac:dyDescent="0.45">
      <c r="A42" s="45">
        <v>59</v>
      </c>
      <c r="B42" s="5">
        <v>1</v>
      </c>
      <c r="C42" s="5">
        <v>1</v>
      </c>
      <c r="D42" s="82">
        <f>VLOOKUP(A42,고객표[],7,FALSE)</f>
        <v>2</v>
      </c>
      <c r="E42" s="110">
        <v>6.7547185263255982E-2</v>
      </c>
      <c r="J42" s="10"/>
      <c r="K42" s="17"/>
      <c r="L42" s="16"/>
      <c r="M42" s="16"/>
      <c r="N42" s="16"/>
      <c r="O42" s="16"/>
      <c r="P42" s="16"/>
      <c r="Q42" s="80"/>
      <c r="R42" s="10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9"/>
      <c r="AK42" s="9"/>
      <c r="AL42" s="9"/>
      <c r="AM42" s="9"/>
      <c r="AN42" s="9"/>
      <c r="AO42" s="9"/>
    </row>
    <row r="43" spans="1:41" x14ac:dyDescent="0.45">
      <c r="A43" s="45">
        <v>62</v>
      </c>
      <c r="B43" s="5">
        <v>1</v>
      </c>
      <c r="C43" s="5">
        <v>1</v>
      </c>
      <c r="D43" s="82">
        <f>VLOOKUP(A43,고객표[],7,FALSE)</f>
        <v>1</v>
      </c>
      <c r="E43" s="110">
        <v>6.7547185263255982E-2</v>
      </c>
      <c r="J43" s="10"/>
      <c r="K43" s="17"/>
      <c r="L43" s="16"/>
      <c r="M43" s="16"/>
      <c r="N43" s="16"/>
      <c r="O43" s="16"/>
      <c r="P43" s="16"/>
      <c r="Q43" s="80"/>
      <c r="R43" s="10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9"/>
      <c r="AK43" s="9"/>
      <c r="AL43" s="9"/>
      <c r="AM43" s="9"/>
      <c r="AN43" s="9"/>
      <c r="AO43" s="9"/>
    </row>
    <row r="44" spans="1:41" x14ac:dyDescent="0.45">
      <c r="A44" s="45">
        <v>63</v>
      </c>
      <c r="B44" s="5">
        <v>1</v>
      </c>
      <c r="C44" s="5">
        <v>2</v>
      </c>
      <c r="D44" s="82">
        <f>VLOOKUP(A44,고객표[],7,FALSE)</f>
        <v>1</v>
      </c>
      <c r="E44" s="110">
        <v>6.7547185263255982E-2</v>
      </c>
      <c r="J44" s="10"/>
      <c r="K44" s="17"/>
      <c r="L44" s="16"/>
      <c r="M44" s="16"/>
      <c r="N44" s="16"/>
      <c r="O44" s="16"/>
      <c r="P44" s="16"/>
      <c r="Q44" s="80"/>
      <c r="R44" s="1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9"/>
      <c r="AK44" s="9"/>
      <c r="AL44" s="9"/>
      <c r="AM44" s="9"/>
      <c r="AN44" s="9"/>
      <c r="AO44" s="9"/>
    </row>
    <row r="45" spans="1:41" x14ac:dyDescent="0.45">
      <c r="A45" s="45">
        <v>65</v>
      </c>
      <c r="B45" s="5">
        <v>1</v>
      </c>
      <c r="C45" s="5">
        <v>3</v>
      </c>
      <c r="D45" s="82">
        <f>VLOOKUP(A45,고객표[],7,FALSE)</f>
        <v>1</v>
      </c>
      <c r="E45" s="110">
        <v>6.7547185263255982E-2</v>
      </c>
      <c r="J45" s="10"/>
      <c r="K45" s="17"/>
      <c r="L45" s="16"/>
      <c r="M45" s="16"/>
      <c r="N45" s="16"/>
      <c r="O45" s="16"/>
      <c r="P45" s="16"/>
      <c r="Q45" s="80"/>
      <c r="R45" s="10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9"/>
      <c r="AK45" s="9"/>
      <c r="AL45" s="9"/>
      <c r="AM45" s="9"/>
      <c r="AN45" s="9"/>
      <c r="AO45" s="9"/>
    </row>
    <row r="46" spans="1:41" x14ac:dyDescent="0.45">
      <c r="A46" s="45">
        <v>67</v>
      </c>
      <c r="B46" s="5">
        <v>1</v>
      </c>
      <c r="C46" s="5">
        <v>3</v>
      </c>
      <c r="D46" s="82">
        <f>VLOOKUP(A46,고객표[],7,FALSE)</f>
        <v>1</v>
      </c>
      <c r="E46" s="110">
        <v>6.7547185263255982E-2</v>
      </c>
      <c r="J46" s="10"/>
      <c r="K46" s="17"/>
      <c r="L46" s="16"/>
      <c r="M46" s="16"/>
      <c r="N46" s="16"/>
      <c r="O46" s="16"/>
      <c r="P46" s="16"/>
      <c r="Q46" s="80"/>
      <c r="R46" s="10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9"/>
      <c r="AK46" s="9"/>
      <c r="AL46" s="9"/>
      <c r="AM46" s="9"/>
      <c r="AN46" s="9"/>
      <c r="AO46" s="9"/>
    </row>
    <row r="47" spans="1:41" x14ac:dyDescent="0.45">
      <c r="A47" s="45">
        <v>69</v>
      </c>
      <c r="B47" s="5">
        <v>1</v>
      </c>
      <c r="C47" s="5">
        <v>1</v>
      </c>
      <c r="D47" s="82">
        <f>VLOOKUP(A47,고객표[],7,FALSE)</f>
        <v>1</v>
      </c>
      <c r="E47" s="110">
        <v>6.7547185263255982E-2</v>
      </c>
      <c r="J47" s="10"/>
      <c r="K47" s="17"/>
      <c r="L47" s="16"/>
      <c r="M47" s="16"/>
      <c r="N47" s="16"/>
      <c r="O47" s="16"/>
      <c r="P47" s="16"/>
      <c r="Q47" s="80"/>
      <c r="R47" s="10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9"/>
      <c r="AK47" s="9"/>
      <c r="AL47" s="9"/>
      <c r="AM47" s="9"/>
      <c r="AN47" s="9"/>
      <c r="AO47" s="9"/>
    </row>
    <row r="48" spans="1:41" x14ac:dyDescent="0.45">
      <c r="A48" s="45">
        <v>71</v>
      </c>
      <c r="B48" s="5">
        <v>1</v>
      </c>
      <c r="C48" s="5">
        <v>1</v>
      </c>
      <c r="D48" s="82">
        <f>VLOOKUP(A48,고객표[],7,FALSE)</f>
        <v>1</v>
      </c>
      <c r="E48" s="110">
        <v>6.7547185263255982E-2</v>
      </c>
      <c r="J48" s="10"/>
      <c r="K48" s="17"/>
      <c r="L48" s="16"/>
      <c r="M48" s="16"/>
      <c r="N48" s="16"/>
      <c r="O48" s="16"/>
      <c r="P48" s="16"/>
      <c r="Q48" s="80"/>
      <c r="R48" s="10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9"/>
      <c r="AK48" s="9"/>
      <c r="AL48" s="9"/>
      <c r="AM48" s="9"/>
      <c r="AN48" s="9"/>
      <c r="AO48" s="9"/>
    </row>
    <row r="49" spans="1:41" x14ac:dyDescent="0.45">
      <c r="A49" s="45">
        <v>75</v>
      </c>
      <c r="B49" s="5">
        <v>1</v>
      </c>
      <c r="C49" s="5">
        <v>3</v>
      </c>
      <c r="D49" s="82">
        <f>VLOOKUP(A49,고객표[],7,FALSE)</f>
        <v>2</v>
      </c>
      <c r="E49" s="110">
        <v>6.7547185263255982E-2</v>
      </c>
      <c r="J49" s="10"/>
      <c r="K49" s="17"/>
      <c r="L49" s="16"/>
      <c r="M49" s="16"/>
      <c r="N49" s="16"/>
      <c r="O49" s="16"/>
      <c r="P49" s="16"/>
      <c r="Q49" s="80"/>
      <c r="R49" s="10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9"/>
      <c r="AK49" s="9"/>
      <c r="AL49" s="9"/>
      <c r="AM49" s="9"/>
      <c r="AN49" s="9"/>
      <c r="AO49" s="9"/>
    </row>
    <row r="50" spans="1:41" x14ac:dyDescent="0.45">
      <c r="A50" s="45">
        <v>76</v>
      </c>
      <c r="B50" s="5">
        <v>1</v>
      </c>
      <c r="C50" s="5">
        <v>2</v>
      </c>
      <c r="D50" s="82">
        <f>VLOOKUP(A50,고객표[],7,FALSE)</f>
        <v>2</v>
      </c>
      <c r="E50" s="110">
        <v>6.7547185263255982E-2</v>
      </c>
      <c r="J50" s="10"/>
      <c r="K50" s="17"/>
      <c r="L50" s="16"/>
      <c r="M50" s="16"/>
      <c r="N50" s="16"/>
      <c r="O50" s="16"/>
      <c r="P50" s="16"/>
      <c r="Q50" s="80"/>
      <c r="R50" s="10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9"/>
      <c r="AK50" s="9"/>
      <c r="AL50" s="9"/>
      <c r="AM50" s="9"/>
      <c r="AN50" s="9"/>
      <c r="AO50" s="9"/>
    </row>
    <row r="51" spans="1:41" x14ac:dyDescent="0.45">
      <c r="A51" s="45">
        <v>78</v>
      </c>
      <c r="B51" s="5">
        <v>1</v>
      </c>
      <c r="C51" s="5">
        <v>2</v>
      </c>
      <c r="D51" s="82">
        <f>VLOOKUP(A51,고객표[],7,FALSE)</f>
        <v>1</v>
      </c>
      <c r="E51" s="110">
        <v>6.7547185263255982E-2</v>
      </c>
      <c r="J51" s="10"/>
      <c r="K51" s="17"/>
      <c r="L51" s="16"/>
      <c r="M51" s="16"/>
      <c r="N51" s="16"/>
      <c r="O51" s="16"/>
      <c r="P51" s="16"/>
      <c r="Q51" s="80"/>
      <c r="R51" s="10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9"/>
      <c r="AK51" s="9"/>
      <c r="AL51" s="9"/>
      <c r="AM51" s="9"/>
      <c r="AN51" s="9"/>
      <c r="AO51" s="9"/>
    </row>
    <row r="52" spans="1:41" x14ac:dyDescent="0.45">
      <c r="A52" s="45">
        <v>81</v>
      </c>
      <c r="B52" s="5">
        <v>1</v>
      </c>
      <c r="C52" s="5">
        <v>1</v>
      </c>
      <c r="D52" s="82">
        <f>VLOOKUP(A52,고객표[],7,FALSE)</f>
        <v>2</v>
      </c>
      <c r="E52" s="110">
        <v>6.7547185263255982E-2</v>
      </c>
      <c r="J52" s="10"/>
      <c r="K52" s="17"/>
      <c r="L52" s="16"/>
      <c r="M52" s="16"/>
      <c r="N52" s="16"/>
      <c r="O52" s="16"/>
      <c r="P52" s="16"/>
      <c r="Q52" s="80"/>
      <c r="R52" s="10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9"/>
      <c r="AK52" s="9"/>
      <c r="AL52" s="9"/>
      <c r="AM52" s="9"/>
      <c r="AN52" s="9"/>
      <c r="AO52" s="9"/>
    </row>
    <row r="53" spans="1:41" x14ac:dyDescent="0.45">
      <c r="A53" s="45">
        <v>82</v>
      </c>
      <c r="B53" s="5">
        <v>1</v>
      </c>
      <c r="C53" s="5">
        <v>3</v>
      </c>
      <c r="D53" s="82">
        <f>VLOOKUP(A53,고객표[],7,FALSE)</f>
        <v>2</v>
      </c>
      <c r="E53" s="110">
        <v>6.7547185263255982E-2</v>
      </c>
      <c r="J53" s="10"/>
      <c r="K53" s="17"/>
      <c r="L53" s="16"/>
      <c r="M53" s="16"/>
      <c r="N53" s="16"/>
      <c r="O53" s="16"/>
      <c r="P53" s="16"/>
      <c r="Q53" s="80"/>
      <c r="R53" s="10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9"/>
      <c r="AK53" s="9"/>
      <c r="AL53" s="9"/>
      <c r="AM53" s="9"/>
      <c r="AN53" s="9"/>
      <c r="AO53" s="9"/>
    </row>
    <row r="54" spans="1:41" x14ac:dyDescent="0.45">
      <c r="A54" s="45">
        <v>83</v>
      </c>
      <c r="B54" s="5">
        <v>1</v>
      </c>
      <c r="C54" s="5">
        <v>2</v>
      </c>
      <c r="D54" s="82">
        <f>VLOOKUP(A54,고객표[],7,FALSE)</f>
        <v>2</v>
      </c>
      <c r="E54" s="110">
        <v>6.7547185263255982E-2</v>
      </c>
      <c r="J54" s="10"/>
      <c r="K54" s="17"/>
      <c r="L54" s="16"/>
      <c r="M54" s="16"/>
      <c r="N54" s="16"/>
      <c r="O54" s="16"/>
      <c r="P54" s="16"/>
      <c r="Q54" s="80"/>
      <c r="R54" s="10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9"/>
      <c r="AK54" s="9"/>
      <c r="AL54" s="9"/>
      <c r="AM54" s="9"/>
      <c r="AN54" s="9"/>
      <c r="AO54" s="9"/>
    </row>
    <row r="55" spans="1:41" x14ac:dyDescent="0.45">
      <c r="A55" s="45">
        <v>85</v>
      </c>
      <c r="B55" s="5">
        <v>1</v>
      </c>
      <c r="C55" s="5">
        <v>3</v>
      </c>
      <c r="D55" s="82">
        <f>VLOOKUP(A55,고객표[],7,FALSE)</f>
        <v>2</v>
      </c>
      <c r="E55" s="110">
        <v>6.7547185263255982E-2</v>
      </c>
      <c r="J55" s="10"/>
      <c r="K55" s="17"/>
      <c r="L55" s="16"/>
      <c r="M55" s="16"/>
      <c r="N55" s="16"/>
      <c r="O55" s="16"/>
      <c r="P55" s="16"/>
      <c r="Q55" s="80"/>
      <c r="R55" s="10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9"/>
      <c r="AK55" s="9"/>
      <c r="AL55" s="9"/>
      <c r="AM55" s="9"/>
      <c r="AN55" s="9"/>
      <c r="AO55" s="9"/>
    </row>
    <row r="56" spans="1:41" x14ac:dyDescent="0.45">
      <c r="A56" s="45">
        <v>87</v>
      </c>
      <c r="B56" s="5">
        <v>1</v>
      </c>
      <c r="C56" s="5">
        <v>1</v>
      </c>
      <c r="D56" s="82">
        <f>VLOOKUP(A56,고객표[],7,FALSE)</f>
        <v>1</v>
      </c>
      <c r="E56" s="110">
        <v>6.7547185263255982E-2</v>
      </c>
      <c r="J56" s="10"/>
      <c r="K56" s="17"/>
      <c r="L56" s="16"/>
      <c r="M56" s="16"/>
      <c r="N56" s="16"/>
      <c r="O56" s="16"/>
      <c r="P56" s="16"/>
      <c r="Q56" s="80"/>
      <c r="R56" s="10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9"/>
      <c r="AK56" s="9"/>
      <c r="AL56" s="9"/>
      <c r="AM56" s="9"/>
      <c r="AN56" s="9"/>
      <c r="AO56" s="9"/>
    </row>
    <row r="57" spans="1:41" x14ac:dyDescent="0.45">
      <c r="A57" s="45">
        <v>89</v>
      </c>
      <c r="B57" s="5">
        <v>1</v>
      </c>
      <c r="C57" s="5">
        <v>3</v>
      </c>
      <c r="D57" s="82">
        <f>VLOOKUP(A57,고객표[],7,FALSE)</f>
        <v>2</v>
      </c>
      <c r="E57" s="110">
        <v>6.7547185263255982E-2</v>
      </c>
      <c r="J57" s="10"/>
      <c r="K57" s="17"/>
      <c r="L57" s="16"/>
      <c r="M57" s="16"/>
      <c r="N57" s="16"/>
      <c r="O57" s="16"/>
      <c r="P57" s="16"/>
      <c r="Q57" s="80"/>
      <c r="R57" s="10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9"/>
      <c r="AK57" s="9"/>
      <c r="AL57" s="9"/>
      <c r="AM57" s="9"/>
      <c r="AN57" s="9"/>
      <c r="AO57" s="9"/>
    </row>
    <row r="58" spans="1:41" x14ac:dyDescent="0.45">
      <c r="A58" s="45">
        <v>91</v>
      </c>
      <c r="B58" s="5">
        <v>1</v>
      </c>
      <c r="C58" s="5">
        <v>3</v>
      </c>
      <c r="D58" s="82">
        <f>VLOOKUP(A58,고객표[],7,FALSE)</f>
        <v>2</v>
      </c>
      <c r="E58" s="110">
        <v>6.7547185263255982E-2</v>
      </c>
      <c r="J58" s="10"/>
      <c r="K58" s="17"/>
      <c r="L58" s="16"/>
      <c r="M58" s="16"/>
      <c r="N58" s="16"/>
      <c r="O58" s="16"/>
      <c r="P58" s="16"/>
      <c r="Q58" s="80"/>
      <c r="R58" s="10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9"/>
      <c r="AK58" s="9"/>
      <c r="AL58" s="9"/>
      <c r="AM58" s="9"/>
      <c r="AN58" s="9"/>
      <c r="AO58" s="9"/>
    </row>
    <row r="59" spans="1:41" x14ac:dyDescent="0.45">
      <c r="A59" s="45">
        <v>95</v>
      </c>
      <c r="B59" s="5">
        <v>1</v>
      </c>
      <c r="C59" s="5">
        <v>2</v>
      </c>
      <c r="D59" s="82">
        <f>VLOOKUP(A59,고객표[],7,FALSE)</f>
        <v>2</v>
      </c>
      <c r="E59" s="110">
        <v>6.7547185263255982E-2</v>
      </c>
      <c r="J59" s="10"/>
      <c r="K59" s="17"/>
      <c r="L59" s="16"/>
      <c r="M59" s="16"/>
      <c r="N59" s="16"/>
      <c r="O59" s="16"/>
      <c r="P59" s="16"/>
      <c r="Q59" s="80"/>
      <c r="R59" s="10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9"/>
      <c r="AK59" s="9"/>
      <c r="AL59" s="9"/>
      <c r="AM59" s="9"/>
      <c r="AN59" s="9"/>
      <c r="AO59" s="9"/>
    </row>
    <row r="60" spans="1:41" x14ac:dyDescent="0.45">
      <c r="A60" s="45">
        <v>96</v>
      </c>
      <c r="B60" s="5">
        <v>1</v>
      </c>
      <c r="C60" s="5">
        <v>1</v>
      </c>
      <c r="D60" s="82">
        <f>VLOOKUP(A60,고객표[],7,FALSE)</f>
        <v>1</v>
      </c>
      <c r="E60" s="110">
        <v>6.7547185263255982E-2</v>
      </c>
      <c r="J60" s="10"/>
      <c r="K60" s="17"/>
      <c r="L60" s="16"/>
      <c r="M60" s="16"/>
      <c r="N60" s="16"/>
      <c r="O60" s="16"/>
      <c r="P60" s="16"/>
      <c r="Q60" s="80"/>
      <c r="R60" s="10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9"/>
      <c r="AK60" s="9"/>
      <c r="AL60" s="9"/>
      <c r="AM60" s="9"/>
      <c r="AN60" s="9"/>
      <c r="AO60" s="9"/>
    </row>
    <row r="61" spans="1:41" x14ac:dyDescent="0.45">
      <c r="A61" s="45">
        <v>98</v>
      </c>
      <c r="B61" s="5">
        <v>1</v>
      </c>
      <c r="C61" s="5">
        <v>1</v>
      </c>
      <c r="D61" s="82">
        <f>VLOOKUP(A61,고객표[],7,FALSE)</f>
        <v>2</v>
      </c>
      <c r="E61" s="110">
        <v>6.7547185263255982E-2</v>
      </c>
      <c r="J61" s="10"/>
      <c r="K61" s="17"/>
      <c r="L61" s="16"/>
      <c r="M61" s="16"/>
      <c r="N61" s="16"/>
      <c r="O61" s="16"/>
      <c r="P61" s="16"/>
      <c r="Q61" s="80"/>
      <c r="R61" s="10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9"/>
      <c r="AK61" s="9"/>
      <c r="AL61" s="9"/>
      <c r="AM61" s="9"/>
      <c r="AN61" s="9"/>
      <c r="AO61" s="9"/>
    </row>
    <row r="62" spans="1:41" x14ac:dyDescent="0.45">
      <c r="A62" s="45">
        <v>99</v>
      </c>
      <c r="B62" s="5">
        <v>1</v>
      </c>
      <c r="C62" s="5">
        <v>1</v>
      </c>
      <c r="D62" s="82">
        <f>VLOOKUP(A62,고객표[],7,FALSE)</f>
        <v>2</v>
      </c>
      <c r="E62" s="110">
        <v>6.7547185263255982E-2</v>
      </c>
      <c r="J62" s="10"/>
      <c r="K62" s="17"/>
      <c r="L62" s="16"/>
      <c r="M62" s="16"/>
      <c r="N62" s="16"/>
      <c r="O62" s="16"/>
      <c r="P62" s="16"/>
      <c r="Q62" s="80"/>
      <c r="R62" s="10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9"/>
      <c r="AK62" s="9"/>
      <c r="AL62" s="9"/>
      <c r="AM62" s="9"/>
      <c r="AN62" s="9"/>
      <c r="AO62" s="9"/>
    </row>
    <row r="63" spans="1:41" x14ac:dyDescent="0.45">
      <c r="A63" s="45">
        <v>2</v>
      </c>
      <c r="B63" s="5">
        <v>1</v>
      </c>
      <c r="C63" s="5">
        <v>3</v>
      </c>
      <c r="D63" s="82">
        <f>VLOOKUP(A63,고객표[],7,FALSE)</f>
        <v>2</v>
      </c>
      <c r="E63" s="110">
        <v>6.7547185263255982E-2</v>
      </c>
      <c r="J63" s="10"/>
      <c r="K63" s="17"/>
      <c r="L63" s="16"/>
      <c r="M63" s="16"/>
      <c r="N63" s="16"/>
      <c r="O63" s="16"/>
      <c r="P63" s="16"/>
      <c r="Q63" s="80"/>
      <c r="R63" s="1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9"/>
      <c r="AK63" s="9"/>
      <c r="AL63" s="9"/>
      <c r="AM63" s="9"/>
      <c r="AN63" s="9"/>
      <c r="AO63" s="9"/>
    </row>
    <row r="64" spans="1:41" x14ac:dyDescent="0.45">
      <c r="A64" s="45">
        <v>3</v>
      </c>
      <c r="B64" s="5">
        <v>2</v>
      </c>
      <c r="C64" s="5">
        <v>1</v>
      </c>
      <c r="D64" s="82">
        <f>VLOOKUP(A64,고객표[],7,FALSE)</f>
        <v>2</v>
      </c>
      <c r="E64" s="110">
        <v>6.7547185263255982E-2</v>
      </c>
      <c r="J64" s="10"/>
      <c r="K64" s="17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x14ac:dyDescent="0.45">
      <c r="A65" s="45">
        <v>4</v>
      </c>
      <c r="B65" s="5">
        <v>2</v>
      </c>
      <c r="C65" s="5">
        <v>2</v>
      </c>
      <c r="D65" s="82">
        <f>VLOOKUP(A65,고객표[],7,FALSE)</f>
        <v>2</v>
      </c>
      <c r="E65" s="110">
        <v>6.7547185263255982E-2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x14ac:dyDescent="0.45">
      <c r="A66" s="45">
        <v>5</v>
      </c>
      <c r="B66" s="5">
        <v>2</v>
      </c>
      <c r="C66" s="5">
        <v>1</v>
      </c>
      <c r="D66" s="82">
        <f>VLOOKUP(A66,고객표[],7,FALSE)</f>
        <v>2</v>
      </c>
      <c r="E66" s="110">
        <v>6.7547185263255982E-2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45">
      <c r="A67" s="45">
        <v>8</v>
      </c>
      <c r="B67" s="5">
        <v>2</v>
      </c>
      <c r="C67" s="5">
        <v>3</v>
      </c>
      <c r="D67" s="82">
        <f>VLOOKUP(A67,고객표[],7,FALSE)</f>
        <v>2</v>
      </c>
      <c r="E67" s="110">
        <v>6.7547185263255982E-2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5">
      <c r="A68" s="45">
        <v>10</v>
      </c>
      <c r="B68" s="5">
        <v>2</v>
      </c>
      <c r="C68" s="5">
        <v>3</v>
      </c>
      <c r="D68" s="82">
        <f>VLOOKUP(A68,고객표[],7,FALSE)</f>
        <v>1</v>
      </c>
      <c r="E68" s="110">
        <v>6.7547185263255982E-2</v>
      </c>
    </row>
    <row r="69" spans="1:35" x14ac:dyDescent="0.45">
      <c r="A69" s="45">
        <v>11</v>
      </c>
      <c r="B69" s="5">
        <v>2</v>
      </c>
      <c r="C69" s="5">
        <v>3</v>
      </c>
      <c r="D69" s="82">
        <f>VLOOKUP(A69,고객표[],7,FALSE)</f>
        <v>1</v>
      </c>
      <c r="E69" s="110">
        <v>6.7547185263255982E-2</v>
      </c>
    </row>
    <row r="70" spans="1:35" x14ac:dyDescent="0.45">
      <c r="A70" s="45">
        <v>14</v>
      </c>
      <c r="B70" s="5">
        <v>2</v>
      </c>
      <c r="C70" s="5">
        <v>1</v>
      </c>
      <c r="D70" s="82">
        <f>VLOOKUP(A70,고객표[],7,FALSE)</f>
        <v>1</v>
      </c>
      <c r="E70" s="110">
        <v>6.7547185263255982E-2</v>
      </c>
    </row>
    <row r="71" spans="1:35" x14ac:dyDescent="0.45">
      <c r="A71" s="45">
        <v>16</v>
      </c>
      <c r="B71" s="5">
        <v>2</v>
      </c>
      <c r="C71" s="5">
        <v>3</v>
      </c>
      <c r="D71" s="82">
        <f>VLOOKUP(A71,고객표[],7,FALSE)</f>
        <v>1</v>
      </c>
      <c r="E71" s="110">
        <v>6.7547185263255982E-2</v>
      </c>
    </row>
    <row r="72" spans="1:35" x14ac:dyDescent="0.45">
      <c r="A72" s="45">
        <v>17</v>
      </c>
      <c r="B72" s="5">
        <v>2</v>
      </c>
      <c r="C72" s="5">
        <v>2</v>
      </c>
      <c r="D72" s="82">
        <f>VLOOKUP(A72,고객표[],7,FALSE)</f>
        <v>1</v>
      </c>
      <c r="E72" s="110">
        <v>6.7547185263255982E-2</v>
      </c>
    </row>
    <row r="73" spans="1:35" x14ac:dyDescent="0.45">
      <c r="A73" s="45">
        <v>19</v>
      </c>
      <c r="B73" s="5">
        <v>2</v>
      </c>
      <c r="C73" s="5">
        <v>1</v>
      </c>
      <c r="D73" s="82">
        <f>VLOOKUP(A73,고객표[],7,FALSE)</f>
        <v>1</v>
      </c>
      <c r="E73" s="110">
        <v>6.7547185263255982E-2</v>
      </c>
    </row>
    <row r="74" spans="1:35" x14ac:dyDescent="0.45">
      <c r="A74" s="45">
        <v>22</v>
      </c>
      <c r="B74" s="5">
        <v>2</v>
      </c>
      <c r="C74" s="5">
        <v>1</v>
      </c>
      <c r="D74" s="82">
        <f>VLOOKUP(A74,고객표[],7,FALSE)</f>
        <v>1</v>
      </c>
      <c r="E74" s="110">
        <v>6.7547185263255982E-2</v>
      </c>
    </row>
    <row r="75" spans="1:35" x14ac:dyDescent="0.45">
      <c r="A75" s="45">
        <v>25</v>
      </c>
      <c r="B75" s="5">
        <v>2</v>
      </c>
      <c r="C75" s="5">
        <v>2</v>
      </c>
      <c r="D75" s="82">
        <f>VLOOKUP(A75,고객표[],7,FALSE)</f>
        <v>2</v>
      </c>
      <c r="E75" s="110">
        <v>6.7547185263255982E-2</v>
      </c>
    </row>
    <row r="76" spans="1:35" x14ac:dyDescent="0.45">
      <c r="A76" s="45">
        <v>27</v>
      </c>
      <c r="B76" s="5">
        <v>2</v>
      </c>
      <c r="C76" s="5">
        <v>1</v>
      </c>
      <c r="D76" s="82">
        <f>VLOOKUP(A76,고객표[],7,FALSE)</f>
        <v>1</v>
      </c>
      <c r="E76" s="110">
        <v>6.7547185263255982E-2</v>
      </c>
    </row>
    <row r="77" spans="1:35" x14ac:dyDescent="0.45">
      <c r="A77" s="45">
        <v>29</v>
      </c>
      <c r="B77" s="5">
        <v>2</v>
      </c>
      <c r="C77" s="5">
        <v>2</v>
      </c>
      <c r="D77" s="82">
        <f>VLOOKUP(A77,고객표[],7,FALSE)</f>
        <v>1</v>
      </c>
      <c r="E77" s="110">
        <v>6.7547185263255982E-2</v>
      </c>
    </row>
    <row r="78" spans="1:35" x14ac:dyDescent="0.45">
      <c r="A78" s="45">
        <v>30</v>
      </c>
      <c r="B78" s="5">
        <v>2</v>
      </c>
      <c r="C78" s="5">
        <v>3</v>
      </c>
      <c r="D78" s="82">
        <f>VLOOKUP(A78,고객표[],7,FALSE)</f>
        <v>1</v>
      </c>
      <c r="E78" s="110">
        <v>6.7547185263255982E-2</v>
      </c>
    </row>
    <row r="79" spans="1:35" x14ac:dyDescent="0.45">
      <c r="A79" s="45">
        <v>35</v>
      </c>
      <c r="B79" s="5">
        <v>2</v>
      </c>
      <c r="C79" s="5">
        <v>1</v>
      </c>
      <c r="D79" s="82">
        <f>VLOOKUP(A79,고객표[],7,FALSE)</f>
        <v>2</v>
      </c>
      <c r="E79" s="110">
        <v>6.7547185263255982E-2</v>
      </c>
    </row>
    <row r="80" spans="1:35" x14ac:dyDescent="0.45">
      <c r="A80" s="45">
        <v>38</v>
      </c>
      <c r="B80" s="5">
        <v>2</v>
      </c>
      <c r="C80" s="5">
        <v>2</v>
      </c>
      <c r="D80" s="82">
        <f>VLOOKUP(A80,고객표[],7,FALSE)</f>
        <v>1</v>
      </c>
      <c r="E80" s="110">
        <v>6.7547185263255982E-2</v>
      </c>
    </row>
    <row r="81" spans="1:5" x14ac:dyDescent="0.45">
      <c r="A81" s="45">
        <v>41</v>
      </c>
      <c r="B81" s="5">
        <v>2</v>
      </c>
      <c r="C81" s="5">
        <v>2</v>
      </c>
      <c r="D81" s="82">
        <f>VLOOKUP(A81,고객표[],7,FALSE)</f>
        <v>2</v>
      </c>
      <c r="E81" s="110">
        <v>6.7547185263255982E-2</v>
      </c>
    </row>
    <row r="82" spans="1:5" x14ac:dyDescent="0.45">
      <c r="A82" s="45">
        <v>42</v>
      </c>
      <c r="B82" s="5">
        <v>2</v>
      </c>
      <c r="C82" s="5">
        <v>1</v>
      </c>
      <c r="D82" s="82">
        <f>VLOOKUP(A82,고객표[],7,FALSE)</f>
        <v>2</v>
      </c>
      <c r="E82" s="110">
        <v>6.7547185263255982E-2</v>
      </c>
    </row>
    <row r="83" spans="1:5" x14ac:dyDescent="0.45">
      <c r="A83" s="45">
        <v>44</v>
      </c>
      <c r="B83" s="5">
        <v>2</v>
      </c>
      <c r="C83" s="5">
        <v>2</v>
      </c>
      <c r="D83" s="82">
        <f>VLOOKUP(A83,고객표[],7,FALSE)</f>
        <v>2</v>
      </c>
      <c r="E83" s="110">
        <v>6.7547185263255982E-2</v>
      </c>
    </row>
    <row r="84" spans="1:5" x14ac:dyDescent="0.45">
      <c r="A84" s="45">
        <v>45</v>
      </c>
      <c r="B84" s="5">
        <v>2</v>
      </c>
      <c r="C84" s="5">
        <v>2</v>
      </c>
      <c r="D84" s="82">
        <f>VLOOKUP(A84,고객표[],7,FALSE)</f>
        <v>2</v>
      </c>
      <c r="E84" s="110">
        <v>6.7547185263255982E-2</v>
      </c>
    </row>
    <row r="85" spans="1:5" x14ac:dyDescent="0.45">
      <c r="A85" s="45">
        <v>48</v>
      </c>
      <c r="B85" s="5">
        <v>2</v>
      </c>
      <c r="C85" s="5">
        <v>1</v>
      </c>
      <c r="D85" s="82">
        <f>VLOOKUP(A85,고객표[],7,FALSE)</f>
        <v>2</v>
      </c>
      <c r="E85" s="110">
        <v>6.7547185263255982E-2</v>
      </c>
    </row>
    <row r="86" spans="1:5" x14ac:dyDescent="0.45">
      <c r="A86" s="45">
        <v>49</v>
      </c>
      <c r="B86" s="5">
        <v>2</v>
      </c>
      <c r="C86" s="5">
        <v>1</v>
      </c>
      <c r="D86" s="82">
        <f>VLOOKUP(A86,고객표[],7,FALSE)</f>
        <v>2</v>
      </c>
      <c r="E86" s="110">
        <v>6.7547185263255982E-2</v>
      </c>
    </row>
    <row r="87" spans="1:5" x14ac:dyDescent="0.45">
      <c r="A87" s="45">
        <v>51</v>
      </c>
      <c r="B87" s="5">
        <v>2</v>
      </c>
      <c r="C87" s="5">
        <v>1</v>
      </c>
      <c r="D87" s="82">
        <f>VLOOKUP(A87,고객표[],7,FALSE)</f>
        <v>2</v>
      </c>
      <c r="E87" s="110">
        <v>6.7547185263255982E-2</v>
      </c>
    </row>
    <row r="88" spans="1:5" x14ac:dyDescent="0.45">
      <c r="A88" s="45">
        <v>54</v>
      </c>
      <c r="B88" s="5">
        <v>2</v>
      </c>
      <c r="C88" s="5">
        <v>2</v>
      </c>
      <c r="D88" s="82">
        <f>VLOOKUP(A88,고객표[],7,FALSE)</f>
        <v>2</v>
      </c>
      <c r="E88" s="110">
        <v>6.7547185263255982E-2</v>
      </c>
    </row>
    <row r="89" spans="1:5" x14ac:dyDescent="0.45">
      <c r="A89" s="45">
        <v>56</v>
      </c>
      <c r="B89" s="5">
        <v>2</v>
      </c>
      <c r="C89" s="5">
        <v>2</v>
      </c>
      <c r="D89" s="82">
        <f>VLOOKUP(A89,고객표[],7,FALSE)</f>
        <v>2</v>
      </c>
      <c r="E89" s="110">
        <v>6.7547185263255982E-2</v>
      </c>
    </row>
    <row r="90" spans="1:5" x14ac:dyDescent="0.45">
      <c r="A90" s="45">
        <v>58</v>
      </c>
      <c r="B90" s="5">
        <v>2</v>
      </c>
      <c r="C90" s="5">
        <v>1</v>
      </c>
      <c r="D90" s="82">
        <f>VLOOKUP(A90,고객표[],7,FALSE)</f>
        <v>2</v>
      </c>
      <c r="E90" s="110">
        <v>6.7547185263255982E-2</v>
      </c>
    </row>
    <row r="91" spans="1:5" x14ac:dyDescent="0.45">
      <c r="A91" s="45">
        <v>59</v>
      </c>
      <c r="B91" s="5">
        <v>2</v>
      </c>
      <c r="C91" s="5">
        <v>3</v>
      </c>
      <c r="D91" s="82">
        <f>VLOOKUP(A91,고객표[],7,FALSE)</f>
        <v>2</v>
      </c>
      <c r="E91" s="110">
        <v>6.7547185263255982E-2</v>
      </c>
    </row>
    <row r="92" spans="1:5" x14ac:dyDescent="0.45">
      <c r="A92" s="45">
        <v>62</v>
      </c>
      <c r="B92" s="5">
        <v>2</v>
      </c>
      <c r="C92" s="5">
        <v>2</v>
      </c>
      <c r="D92" s="82">
        <f>VLOOKUP(A92,고객표[],7,FALSE)</f>
        <v>1</v>
      </c>
      <c r="E92" s="110">
        <v>6.7547185263255982E-2</v>
      </c>
    </row>
    <row r="93" spans="1:5" x14ac:dyDescent="0.45">
      <c r="A93" s="45">
        <v>63</v>
      </c>
      <c r="B93" s="5">
        <v>2</v>
      </c>
      <c r="C93" s="5">
        <v>2</v>
      </c>
      <c r="D93" s="82">
        <f>VLOOKUP(A93,고객표[],7,FALSE)</f>
        <v>1</v>
      </c>
      <c r="E93" s="110">
        <v>6.7547185263255982E-2</v>
      </c>
    </row>
    <row r="94" spans="1:5" x14ac:dyDescent="0.45">
      <c r="A94" s="45">
        <v>65</v>
      </c>
      <c r="B94" s="5">
        <v>2</v>
      </c>
      <c r="C94" s="5">
        <v>1</v>
      </c>
      <c r="D94" s="82">
        <f>VLOOKUP(A94,고객표[],7,FALSE)</f>
        <v>1</v>
      </c>
      <c r="E94" s="110">
        <v>6.7547185263255982E-2</v>
      </c>
    </row>
    <row r="95" spans="1:5" x14ac:dyDescent="0.45">
      <c r="A95" s="45">
        <v>67</v>
      </c>
      <c r="B95" s="5">
        <v>2</v>
      </c>
      <c r="C95" s="5">
        <v>2</v>
      </c>
      <c r="D95" s="82">
        <f>VLOOKUP(A95,고객표[],7,FALSE)</f>
        <v>1</v>
      </c>
      <c r="E95" s="110">
        <v>6.7547185263255982E-2</v>
      </c>
    </row>
    <row r="96" spans="1:5" x14ac:dyDescent="0.45">
      <c r="A96" s="45">
        <v>69</v>
      </c>
      <c r="B96" s="5">
        <v>2</v>
      </c>
      <c r="C96" s="5">
        <v>3</v>
      </c>
      <c r="D96" s="82">
        <f>VLOOKUP(A96,고객표[],7,FALSE)</f>
        <v>1</v>
      </c>
      <c r="E96" s="110">
        <v>6.7547185263255982E-2</v>
      </c>
    </row>
    <row r="97" spans="1:5" x14ac:dyDescent="0.45">
      <c r="A97" s="45">
        <v>71</v>
      </c>
      <c r="B97" s="5">
        <v>2</v>
      </c>
      <c r="C97" s="5">
        <v>1</v>
      </c>
      <c r="D97" s="82">
        <f>VLOOKUP(A97,고객표[],7,FALSE)</f>
        <v>1</v>
      </c>
      <c r="E97" s="110">
        <v>6.7547185263255982E-2</v>
      </c>
    </row>
    <row r="98" spans="1:5" x14ac:dyDescent="0.45">
      <c r="A98" s="45">
        <v>75</v>
      </c>
      <c r="B98" s="5">
        <v>2</v>
      </c>
      <c r="C98" s="5">
        <v>1</v>
      </c>
      <c r="D98" s="82">
        <f>VLOOKUP(A98,고객표[],7,FALSE)</f>
        <v>2</v>
      </c>
      <c r="E98" s="110">
        <v>6.7547185263255982E-2</v>
      </c>
    </row>
    <row r="99" spans="1:5" x14ac:dyDescent="0.45">
      <c r="A99" s="45">
        <v>76</v>
      </c>
      <c r="B99" s="5">
        <v>2</v>
      </c>
      <c r="C99" s="5">
        <v>2</v>
      </c>
      <c r="D99" s="82">
        <f>VLOOKUP(A99,고객표[],7,FALSE)</f>
        <v>2</v>
      </c>
      <c r="E99" s="110">
        <v>6.7547185263255982E-2</v>
      </c>
    </row>
    <row r="100" spans="1:5" x14ac:dyDescent="0.45">
      <c r="A100" s="45">
        <v>78</v>
      </c>
      <c r="B100" s="5">
        <v>2</v>
      </c>
      <c r="C100" s="5">
        <v>2</v>
      </c>
      <c r="D100" s="82">
        <f>VLOOKUP(A100,고객표[],7,FALSE)</f>
        <v>1</v>
      </c>
      <c r="E100" s="110">
        <v>6.7547185263255982E-2</v>
      </c>
    </row>
    <row r="101" spans="1:5" x14ac:dyDescent="0.45">
      <c r="A101" s="45">
        <v>81</v>
      </c>
      <c r="B101" s="5">
        <v>2</v>
      </c>
      <c r="C101" s="5">
        <v>2</v>
      </c>
      <c r="D101" s="82">
        <f>VLOOKUP(A101,고객표[],7,FALSE)</f>
        <v>2</v>
      </c>
      <c r="E101" s="110">
        <v>6.7547185263255982E-2</v>
      </c>
    </row>
    <row r="102" spans="1:5" x14ac:dyDescent="0.45">
      <c r="A102" s="45">
        <v>82</v>
      </c>
      <c r="B102" s="5">
        <v>2</v>
      </c>
      <c r="C102" s="5">
        <v>1</v>
      </c>
      <c r="D102" s="82">
        <f>VLOOKUP(A102,고객표[],7,FALSE)</f>
        <v>2</v>
      </c>
      <c r="E102" s="110">
        <v>6.7547185263255982E-2</v>
      </c>
    </row>
    <row r="103" spans="1:5" x14ac:dyDescent="0.45">
      <c r="A103" s="45">
        <v>83</v>
      </c>
      <c r="B103" s="5">
        <v>2</v>
      </c>
      <c r="C103" s="5">
        <v>1</v>
      </c>
      <c r="D103" s="82">
        <f>VLOOKUP(A103,고객표[],7,FALSE)</f>
        <v>2</v>
      </c>
      <c r="E103" s="110">
        <v>6.7547185263255982E-2</v>
      </c>
    </row>
    <row r="104" spans="1:5" x14ac:dyDescent="0.45">
      <c r="A104" s="45">
        <v>85</v>
      </c>
      <c r="B104" s="5">
        <v>2</v>
      </c>
      <c r="C104" s="5">
        <v>1</v>
      </c>
      <c r="D104" s="82">
        <f>VLOOKUP(A104,고객표[],7,FALSE)</f>
        <v>2</v>
      </c>
      <c r="E104" s="110">
        <v>6.7547185263255982E-2</v>
      </c>
    </row>
    <row r="105" spans="1:5" x14ac:dyDescent="0.45">
      <c r="A105" s="45">
        <v>87</v>
      </c>
      <c r="B105" s="5">
        <v>2</v>
      </c>
      <c r="C105" s="5">
        <v>1</v>
      </c>
      <c r="D105" s="82">
        <f>VLOOKUP(A105,고객표[],7,FALSE)</f>
        <v>1</v>
      </c>
      <c r="E105" s="110">
        <v>6.7547185263255982E-2</v>
      </c>
    </row>
    <row r="106" spans="1:5" x14ac:dyDescent="0.45">
      <c r="A106" s="45">
        <v>89</v>
      </c>
      <c r="B106" s="5">
        <v>2</v>
      </c>
      <c r="C106" s="5">
        <v>2</v>
      </c>
      <c r="D106" s="82">
        <f>VLOOKUP(A106,고객표[],7,FALSE)</f>
        <v>2</v>
      </c>
      <c r="E106" s="110">
        <v>6.7547185263255982E-2</v>
      </c>
    </row>
    <row r="107" spans="1:5" x14ac:dyDescent="0.45">
      <c r="A107" s="45">
        <v>91</v>
      </c>
      <c r="B107" s="5">
        <v>2</v>
      </c>
      <c r="C107" s="5">
        <v>2</v>
      </c>
      <c r="D107" s="82">
        <f>VLOOKUP(A107,고객표[],7,FALSE)</f>
        <v>2</v>
      </c>
      <c r="E107" s="110">
        <v>6.7547185263255982E-2</v>
      </c>
    </row>
    <row r="108" spans="1:5" x14ac:dyDescent="0.45">
      <c r="A108" s="45">
        <v>95</v>
      </c>
      <c r="B108" s="5">
        <v>2</v>
      </c>
      <c r="C108" s="5">
        <v>3</v>
      </c>
      <c r="D108" s="82">
        <f>VLOOKUP(A108,고객표[],7,FALSE)</f>
        <v>2</v>
      </c>
      <c r="E108" s="110">
        <v>6.7547185263255982E-2</v>
      </c>
    </row>
    <row r="109" spans="1:5" x14ac:dyDescent="0.45">
      <c r="A109" s="45">
        <v>96</v>
      </c>
      <c r="B109" s="5">
        <v>2</v>
      </c>
      <c r="C109" s="5">
        <v>2</v>
      </c>
      <c r="D109" s="82">
        <f>VLOOKUP(A109,고객표[],7,FALSE)</f>
        <v>1</v>
      </c>
      <c r="E109" s="110">
        <v>6.7547185263255982E-2</v>
      </c>
    </row>
    <row r="110" spans="1:5" x14ac:dyDescent="0.45">
      <c r="A110" s="45">
        <v>98</v>
      </c>
      <c r="B110" s="5">
        <v>2</v>
      </c>
      <c r="C110" s="5">
        <v>2</v>
      </c>
      <c r="D110" s="82">
        <f>VLOOKUP(A110,고객표[],7,FALSE)</f>
        <v>2</v>
      </c>
      <c r="E110" s="110">
        <v>6.7547185263255982E-2</v>
      </c>
    </row>
    <row r="111" spans="1:5" x14ac:dyDescent="0.45">
      <c r="A111" s="45">
        <v>99</v>
      </c>
      <c r="B111" s="5">
        <v>2</v>
      </c>
      <c r="C111" s="5">
        <v>1</v>
      </c>
      <c r="D111" s="82">
        <f>VLOOKUP(A111,고객표[],7,FALSE)</f>
        <v>2</v>
      </c>
      <c r="E111" s="110">
        <v>6.7547185263255982E-2</v>
      </c>
    </row>
    <row r="112" spans="1:5" x14ac:dyDescent="0.45">
      <c r="A112" s="45">
        <v>3</v>
      </c>
      <c r="B112" s="5">
        <v>3</v>
      </c>
      <c r="C112" s="5">
        <v>2</v>
      </c>
      <c r="D112" s="82">
        <f>VLOOKUP(A112,고객표[],7,FALSE)</f>
        <v>2</v>
      </c>
      <c r="E112" s="110">
        <v>6.7547185263255982E-2</v>
      </c>
    </row>
    <row r="113" spans="1:5" x14ac:dyDescent="0.45">
      <c r="A113" s="45">
        <v>4</v>
      </c>
      <c r="B113" s="5">
        <v>3</v>
      </c>
      <c r="C113" s="5">
        <v>3</v>
      </c>
      <c r="D113" s="82">
        <f>VLOOKUP(A113,고객표[],7,FALSE)</f>
        <v>2</v>
      </c>
      <c r="E113" s="110">
        <v>6.7547185263255982E-2</v>
      </c>
    </row>
    <row r="114" spans="1:5" x14ac:dyDescent="0.45">
      <c r="A114" s="45">
        <v>8</v>
      </c>
      <c r="B114" s="5">
        <v>3</v>
      </c>
      <c r="C114" s="5">
        <v>3</v>
      </c>
      <c r="D114" s="82">
        <f>VLOOKUP(A114,고객표[],7,FALSE)</f>
        <v>2</v>
      </c>
      <c r="E114" s="110">
        <v>6.7547185263255982E-2</v>
      </c>
    </row>
    <row r="115" spans="1:5" x14ac:dyDescent="0.45">
      <c r="A115" s="45">
        <v>10</v>
      </c>
      <c r="B115" s="5">
        <v>3</v>
      </c>
      <c r="C115" s="5">
        <v>1</v>
      </c>
      <c r="D115" s="82">
        <f>VLOOKUP(A115,고객표[],7,FALSE)</f>
        <v>1</v>
      </c>
      <c r="E115" s="110">
        <v>6.7547185263255982E-2</v>
      </c>
    </row>
    <row r="116" spans="1:5" x14ac:dyDescent="0.45">
      <c r="A116" s="45">
        <v>11</v>
      </c>
      <c r="B116" s="5">
        <v>3</v>
      </c>
      <c r="C116" s="5">
        <v>2</v>
      </c>
      <c r="D116" s="82">
        <f>VLOOKUP(A116,고객표[],7,FALSE)</f>
        <v>1</v>
      </c>
      <c r="E116" s="110">
        <v>6.7547185263255982E-2</v>
      </c>
    </row>
    <row r="117" spans="1:5" x14ac:dyDescent="0.45">
      <c r="A117" s="45">
        <v>16</v>
      </c>
      <c r="B117" s="5">
        <v>3</v>
      </c>
      <c r="C117" s="5">
        <v>1</v>
      </c>
      <c r="D117" s="82">
        <f>VLOOKUP(A117,고객표[],7,FALSE)</f>
        <v>1</v>
      </c>
      <c r="E117" s="110">
        <v>6.7547185263255982E-2</v>
      </c>
    </row>
    <row r="118" spans="1:5" x14ac:dyDescent="0.45">
      <c r="A118" s="45">
        <v>17</v>
      </c>
      <c r="B118" s="5">
        <v>3</v>
      </c>
      <c r="C118" s="5">
        <v>2</v>
      </c>
      <c r="D118" s="82">
        <f>VLOOKUP(A118,고객표[],7,FALSE)</f>
        <v>1</v>
      </c>
      <c r="E118" s="110">
        <v>6.7547185263255982E-2</v>
      </c>
    </row>
    <row r="119" spans="1:5" x14ac:dyDescent="0.45">
      <c r="A119" s="45">
        <v>22</v>
      </c>
      <c r="B119" s="5">
        <v>3</v>
      </c>
      <c r="C119" s="5">
        <v>1</v>
      </c>
      <c r="D119" s="82">
        <f>VLOOKUP(A119,고객표[],7,FALSE)</f>
        <v>1</v>
      </c>
      <c r="E119" s="110">
        <v>6.7547185263255982E-2</v>
      </c>
    </row>
    <row r="120" spans="1:5" x14ac:dyDescent="0.45">
      <c r="A120" s="45">
        <v>25</v>
      </c>
      <c r="B120" s="5">
        <v>3</v>
      </c>
      <c r="C120" s="5">
        <v>3</v>
      </c>
      <c r="D120" s="82">
        <f>VLOOKUP(A120,고객표[],7,FALSE)</f>
        <v>2</v>
      </c>
      <c r="E120" s="110">
        <v>6.7547185263255982E-2</v>
      </c>
    </row>
    <row r="121" spans="1:5" x14ac:dyDescent="0.45">
      <c r="A121" s="45">
        <v>27</v>
      </c>
      <c r="B121" s="5">
        <v>3</v>
      </c>
      <c r="C121" s="5">
        <v>2</v>
      </c>
      <c r="D121" s="82">
        <f>VLOOKUP(A121,고객표[],7,FALSE)</f>
        <v>1</v>
      </c>
      <c r="E121" s="110">
        <v>6.7547185263255982E-2</v>
      </c>
    </row>
    <row r="122" spans="1:5" x14ac:dyDescent="0.45">
      <c r="A122" s="45">
        <v>29</v>
      </c>
      <c r="B122" s="5">
        <v>3</v>
      </c>
      <c r="C122" s="5">
        <v>1</v>
      </c>
      <c r="D122" s="82">
        <f>VLOOKUP(A122,고객표[],7,FALSE)</f>
        <v>1</v>
      </c>
      <c r="E122" s="110">
        <v>6.7547185263255982E-2</v>
      </c>
    </row>
    <row r="123" spans="1:5" x14ac:dyDescent="0.45">
      <c r="A123" s="45">
        <v>30</v>
      </c>
      <c r="B123" s="5">
        <v>3</v>
      </c>
      <c r="C123" s="5">
        <v>3</v>
      </c>
      <c r="D123" s="82">
        <f>VLOOKUP(A123,고객표[],7,FALSE)</f>
        <v>1</v>
      </c>
      <c r="E123" s="110">
        <v>6.7547185263255982E-2</v>
      </c>
    </row>
    <row r="124" spans="1:5" x14ac:dyDescent="0.45">
      <c r="A124" s="45">
        <v>35</v>
      </c>
      <c r="B124" s="5">
        <v>3</v>
      </c>
      <c r="C124" s="5">
        <v>1</v>
      </c>
      <c r="D124" s="82">
        <f>VLOOKUP(A124,고객표[],7,FALSE)</f>
        <v>2</v>
      </c>
      <c r="E124" s="110">
        <v>6.7547185263255982E-2</v>
      </c>
    </row>
    <row r="125" spans="1:5" x14ac:dyDescent="0.45">
      <c r="A125" s="45">
        <v>38</v>
      </c>
      <c r="B125" s="5">
        <v>3</v>
      </c>
      <c r="C125" s="5">
        <v>2</v>
      </c>
      <c r="D125" s="82">
        <f>VLOOKUP(A125,고객표[],7,FALSE)</f>
        <v>1</v>
      </c>
      <c r="E125" s="110">
        <v>6.7547185263255982E-2</v>
      </c>
    </row>
    <row r="126" spans="1:5" x14ac:dyDescent="0.45">
      <c r="A126" s="45">
        <v>42</v>
      </c>
      <c r="B126" s="5">
        <v>3</v>
      </c>
      <c r="C126" s="5">
        <v>2</v>
      </c>
      <c r="D126" s="82">
        <f>VLOOKUP(A126,고객표[],7,FALSE)</f>
        <v>2</v>
      </c>
      <c r="E126" s="110">
        <v>6.7547185263255982E-2</v>
      </c>
    </row>
    <row r="127" spans="1:5" x14ac:dyDescent="0.45">
      <c r="A127" s="45">
        <v>44</v>
      </c>
      <c r="B127" s="5">
        <v>3</v>
      </c>
      <c r="C127" s="5">
        <v>1</v>
      </c>
      <c r="D127" s="82">
        <f>VLOOKUP(A127,고객표[],7,FALSE)</f>
        <v>2</v>
      </c>
      <c r="E127" s="110">
        <v>6.7547185263255982E-2</v>
      </c>
    </row>
    <row r="128" spans="1:5" x14ac:dyDescent="0.45">
      <c r="A128" s="45">
        <v>45</v>
      </c>
      <c r="B128" s="5">
        <v>3</v>
      </c>
      <c r="C128" s="5">
        <v>1</v>
      </c>
      <c r="D128" s="82">
        <f>VLOOKUP(A128,고객표[],7,FALSE)</f>
        <v>2</v>
      </c>
      <c r="E128" s="110">
        <v>6.7547185263255982E-2</v>
      </c>
    </row>
    <row r="129" spans="1:5" x14ac:dyDescent="0.45">
      <c r="A129" s="45">
        <v>48</v>
      </c>
      <c r="B129" s="5">
        <v>3</v>
      </c>
      <c r="C129" s="5">
        <v>2</v>
      </c>
      <c r="D129" s="82">
        <f>VLOOKUP(A129,고객표[],7,FALSE)</f>
        <v>2</v>
      </c>
      <c r="E129" s="110">
        <v>6.7547185263255982E-2</v>
      </c>
    </row>
    <row r="130" spans="1:5" x14ac:dyDescent="0.45">
      <c r="A130" s="45">
        <v>49</v>
      </c>
      <c r="B130" s="5">
        <v>3</v>
      </c>
      <c r="C130" s="5">
        <v>3</v>
      </c>
      <c r="D130" s="82">
        <f>VLOOKUP(A130,고객표[],7,FALSE)</f>
        <v>2</v>
      </c>
      <c r="E130" s="110">
        <v>6.7547185263255982E-2</v>
      </c>
    </row>
    <row r="131" spans="1:5" x14ac:dyDescent="0.45">
      <c r="A131" s="45">
        <v>51</v>
      </c>
      <c r="B131" s="5">
        <v>3</v>
      </c>
      <c r="C131" s="5">
        <v>2</v>
      </c>
      <c r="D131" s="82">
        <f>VLOOKUP(A131,고객표[],7,FALSE)</f>
        <v>2</v>
      </c>
      <c r="E131" s="110">
        <v>6.7547185263255982E-2</v>
      </c>
    </row>
    <row r="132" spans="1:5" x14ac:dyDescent="0.45">
      <c r="A132" s="45">
        <v>54</v>
      </c>
      <c r="B132" s="5">
        <v>3</v>
      </c>
      <c r="C132" s="5">
        <v>2</v>
      </c>
      <c r="D132" s="82">
        <f>VLOOKUP(A132,고객표[],7,FALSE)</f>
        <v>2</v>
      </c>
      <c r="E132" s="110">
        <v>6.7547185263255982E-2</v>
      </c>
    </row>
    <row r="133" spans="1:5" x14ac:dyDescent="0.45">
      <c r="A133" s="45">
        <v>56</v>
      </c>
      <c r="B133" s="5">
        <v>3</v>
      </c>
      <c r="C133" s="5">
        <v>2</v>
      </c>
      <c r="D133" s="82">
        <f>VLOOKUP(A133,고객표[],7,FALSE)</f>
        <v>2</v>
      </c>
      <c r="E133" s="110">
        <v>6.7547185263255982E-2</v>
      </c>
    </row>
    <row r="134" spans="1:5" x14ac:dyDescent="0.45">
      <c r="A134" s="45">
        <v>59</v>
      </c>
      <c r="B134" s="5">
        <v>3</v>
      </c>
      <c r="C134" s="5">
        <v>2</v>
      </c>
      <c r="D134" s="82">
        <f>VLOOKUP(A134,고객표[],7,FALSE)</f>
        <v>2</v>
      </c>
      <c r="E134" s="110">
        <v>6.7547185263255982E-2</v>
      </c>
    </row>
    <row r="135" spans="1:5" x14ac:dyDescent="0.45">
      <c r="A135" s="45">
        <v>62</v>
      </c>
      <c r="B135" s="5">
        <v>3</v>
      </c>
      <c r="C135" s="5">
        <v>3</v>
      </c>
      <c r="D135" s="82">
        <f>VLOOKUP(A135,고객표[],7,FALSE)</f>
        <v>1</v>
      </c>
      <c r="E135" s="110">
        <v>6.7547185263255982E-2</v>
      </c>
    </row>
    <row r="136" spans="1:5" x14ac:dyDescent="0.45">
      <c r="A136" s="45">
        <v>63</v>
      </c>
      <c r="B136" s="5">
        <v>3</v>
      </c>
      <c r="C136" s="5">
        <v>3</v>
      </c>
      <c r="D136" s="82">
        <f>VLOOKUP(A136,고객표[],7,FALSE)</f>
        <v>1</v>
      </c>
      <c r="E136" s="110">
        <v>6.7547185263255982E-2</v>
      </c>
    </row>
    <row r="137" spans="1:5" x14ac:dyDescent="0.45">
      <c r="A137" s="45">
        <v>65</v>
      </c>
      <c r="B137" s="5">
        <v>3</v>
      </c>
      <c r="C137" s="5">
        <v>3</v>
      </c>
      <c r="D137" s="82">
        <f>VLOOKUP(A137,고객표[],7,FALSE)</f>
        <v>1</v>
      </c>
      <c r="E137" s="110">
        <v>6.7547185263255982E-2</v>
      </c>
    </row>
    <row r="138" spans="1:5" x14ac:dyDescent="0.45">
      <c r="A138" s="45">
        <v>67</v>
      </c>
      <c r="B138" s="5">
        <v>3</v>
      </c>
      <c r="C138" s="5">
        <v>3</v>
      </c>
      <c r="D138" s="82">
        <f>VLOOKUP(A138,고객표[],7,FALSE)</f>
        <v>1</v>
      </c>
      <c r="E138" s="110">
        <v>6.7547185263255982E-2</v>
      </c>
    </row>
    <row r="139" spans="1:5" x14ac:dyDescent="0.45">
      <c r="A139" s="45">
        <v>69</v>
      </c>
      <c r="B139" s="5">
        <v>3</v>
      </c>
      <c r="C139" s="5">
        <v>1</v>
      </c>
      <c r="D139" s="82">
        <f>VLOOKUP(A139,고객표[],7,FALSE)</f>
        <v>1</v>
      </c>
      <c r="E139" s="110">
        <v>6.7547185263255982E-2</v>
      </c>
    </row>
    <row r="140" spans="1:5" x14ac:dyDescent="0.45">
      <c r="A140" s="45">
        <v>71</v>
      </c>
      <c r="B140" s="5">
        <v>3</v>
      </c>
      <c r="C140" s="5">
        <v>1</v>
      </c>
      <c r="D140" s="82">
        <f>VLOOKUP(A140,고객표[],7,FALSE)</f>
        <v>1</v>
      </c>
      <c r="E140" s="110">
        <v>6.7547185263255982E-2</v>
      </c>
    </row>
    <row r="141" spans="1:5" x14ac:dyDescent="0.45">
      <c r="A141" s="45">
        <v>75</v>
      </c>
      <c r="B141" s="5">
        <v>3</v>
      </c>
      <c r="C141" s="5">
        <v>2</v>
      </c>
      <c r="D141" s="82">
        <f>VLOOKUP(A141,고객표[],7,FALSE)</f>
        <v>2</v>
      </c>
      <c r="E141" s="110">
        <v>6.7547185263255982E-2</v>
      </c>
    </row>
    <row r="142" spans="1:5" x14ac:dyDescent="0.45">
      <c r="A142" s="45">
        <v>76</v>
      </c>
      <c r="B142" s="5">
        <v>3</v>
      </c>
      <c r="C142" s="5">
        <v>1</v>
      </c>
      <c r="D142" s="82">
        <f>VLOOKUP(A142,고객표[],7,FALSE)</f>
        <v>2</v>
      </c>
      <c r="E142" s="110">
        <v>6.7547185263255982E-2</v>
      </c>
    </row>
    <row r="143" spans="1:5" x14ac:dyDescent="0.45">
      <c r="A143" s="45">
        <v>78</v>
      </c>
      <c r="B143" s="5">
        <v>3</v>
      </c>
      <c r="C143" s="5">
        <v>1</v>
      </c>
      <c r="D143" s="82">
        <f>VLOOKUP(A143,고객표[],7,FALSE)</f>
        <v>1</v>
      </c>
      <c r="E143" s="110">
        <v>6.7547185263255982E-2</v>
      </c>
    </row>
    <row r="144" spans="1:5" x14ac:dyDescent="0.45">
      <c r="A144" s="45">
        <v>82</v>
      </c>
      <c r="B144" s="5">
        <v>3</v>
      </c>
      <c r="C144" s="5">
        <v>1</v>
      </c>
      <c r="D144" s="82">
        <f>VLOOKUP(A144,고객표[],7,FALSE)</f>
        <v>2</v>
      </c>
      <c r="E144" s="110">
        <v>6.7547185263255982E-2</v>
      </c>
    </row>
    <row r="145" spans="1:5" x14ac:dyDescent="0.45">
      <c r="A145" s="45">
        <v>83</v>
      </c>
      <c r="B145" s="5">
        <v>3</v>
      </c>
      <c r="C145" s="5">
        <v>2</v>
      </c>
      <c r="D145" s="82">
        <f>VLOOKUP(A145,고객표[],7,FALSE)</f>
        <v>2</v>
      </c>
      <c r="E145" s="110">
        <v>6.7547185263255982E-2</v>
      </c>
    </row>
    <row r="146" spans="1:5" x14ac:dyDescent="0.45">
      <c r="A146" s="45">
        <v>85</v>
      </c>
      <c r="B146" s="5">
        <v>3</v>
      </c>
      <c r="C146" s="5">
        <v>2</v>
      </c>
      <c r="D146" s="82">
        <f>VLOOKUP(A146,고객표[],7,FALSE)</f>
        <v>2</v>
      </c>
      <c r="E146" s="110">
        <v>6.7547185263255982E-2</v>
      </c>
    </row>
    <row r="147" spans="1:5" x14ac:dyDescent="0.45">
      <c r="A147" s="45">
        <v>87</v>
      </c>
      <c r="B147" s="5">
        <v>3</v>
      </c>
      <c r="C147" s="5">
        <v>2</v>
      </c>
      <c r="D147" s="82">
        <f>VLOOKUP(A147,고객표[],7,FALSE)</f>
        <v>1</v>
      </c>
      <c r="E147" s="110">
        <v>6.7547185263255982E-2</v>
      </c>
    </row>
    <row r="148" spans="1:5" x14ac:dyDescent="0.45">
      <c r="A148" s="45">
        <v>91</v>
      </c>
      <c r="B148" s="5">
        <v>3</v>
      </c>
      <c r="C148" s="5">
        <v>1</v>
      </c>
      <c r="D148" s="82">
        <f>VLOOKUP(A148,고객표[],7,FALSE)</f>
        <v>2</v>
      </c>
      <c r="E148" s="110">
        <v>6.7547185263255982E-2</v>
      </c>
    </row>
    <row r="149" spans="1:5" x14ac:dyDescent="0.45">
      <c r="A149" s="45">
        <v>95</v>
      </c>
      <c r="B149" s="5">
        <v>3</v>
      </c>
      <c r="C149" s="5">
        <v>1</v>
      </c>
      <c r="D149" s="82">
        <f>VLOOKUP(A149,고객표[],7,FALSE)</f>
        <v>2</v>
      </c>
      <c r="E149" s="110">
        <v>6.7547185263255982E-2</v>
      </c>
    </row>
    <row r="150" spans="1:5" x14ac:dyDescent="0.45">
      <c r="A150" s="45">
        <v>96</v>
      </c>
      <c r="B150" s="5">
        <v>3</v>
      </c>
      <c r="C150" s="5">
        <v>3</v>
      </c>
      <c r="D150" s="82">
        <f>VLOOKUP(A150,고객표[],7,FALSE)</f>
        <v>1</v>
      </c>
      <c r="E150" s="110">
        <v>6.7547185263255982E-2</v>
      </c>
    </row>
    <row r="151" spans="1:5" x14ac:dyDescent="0.45">
      <c r="A151" s="45">
        <v>98</v>
      </c>
      <c r="B151" s="5">
        <v>3</v>
      </c>
      <c r="C151" s="5">
        <v>2</v>
      </c>
      <c r="D151" s="82">
        <f>VLOOKUP(A151,고객표[],7,FALSE)</f>
        <v>2</v>
      </c>
      <c r="E151" s="110">
        <v>6.7547185263255982E-2</v>
      </c>
    </row>
    <row r="152" spans="1:5" x14ac:dyDescent="0.45">
      <c r="A152" s="45">
        <v>99</v>
      </c>
      <c r="B152" s="5">
        <v>3</v>
      </c>
      <c r="C152" s="5">
        <v>2</v>
      </c>
      <c r="D152" s="82">
        <f>VLOOKUP(A152,고객표[],7,FALSE)</f>
        <v>2</v>
      </c>
      <c r="E152" s="110">
        <v>6.7547185263255982E-2</v>
      </c>
    </row>
    <row r="153" spans="1:5" x14ac:dyDescent="0.45">
      <c r="A153" s="45">
        <v>4</v>
      </c>
      <c r="B153" s="5">
        <v>4</v>
      </c>
      <c r="C153" s="5">
        <v>2</v>
      </c>
      <c r="D153" s="82">
        <f>VLOOKUP(A153,고객표[],7,FALSE)</f>
        <v>2</v>
      </c>
      <c r="E153" s="110">
        <v>6.7547185263255982E-2</v>
      </c>
    </row>
    <row r="154" spans="1:5" x14ac:dyDescent="0.45">
      <c r="A154" s="45">
        <v>8</v>
      </c>
      <c r="B154" s="5">
        <v>4</v>
      </c>
      <c r="C154" s="5">
        <v>2</v>
      </c>
      <c r="D154" s="82">
        <f>VLOOKUP(A154,고객표[],7,FALSE)</f>
        <v>2</v>
      </c>
      <c r="E154" s="110">
        <v>6.7547185263255982E-2</v>
      </c>
    </row>
    <row r="155" spans="1:5" x14ac:dyDescent="0.45">
      <c r="A155" s="45">
        <v>10</v>
      </c>
      <c r="B155" s="5">
        <v>4</v>
      </c>
      <c r="C155" s="5">
        <v>2</v>
      </c>
      <c r="D155" s="82">
        <f>VLOOKUP(A155,고객표[],7,FALSE)</f>
        <v>1</v>
      </c>
      <c r="E155" s="110">
        <v>6.7547185263255982E-2</v>
      </c>
    </row>
    <row r="156" spans="1:5" x14ac:dyDescent="0.45">
      <c r="A156" s="45">
        <v>22</v>
      </c>
      <c r="B156" s="5">
        <v>4</v>
      </c>
      <c r="C156" s="5">
        <v>2</v>
      </c>
      <c r="D156" s="82">
        <f>VLOOKUP(A156,고객표[],7,FALSE)</f>
        <v>1</v>
      </c>
      <c r="E156" s="110">
        <v>6.7547185263255982E-2</v>
      </c>
    </row>
    <row r="157" spans="1:5" x14ac:dyDescent="0.45">
      <c r="A157" s="45">
        <v>25</v>
      </c>
      <c r="B157" s="5">
        <v>4</v>
      </c>
      <c r="C157" s="5">
        <v>3</v>
      </c>
      <c r="D157" s="82">
        <f>VLOOKUP(A157,고객표[],7,FALSE)</f>
        <v>2</v>
      </c>
      <c r="E157" s="110">
        <v>6.7547185263255982E-2</v>
      </c>
    </row>
    <row r="158" spans="1:5" x14ac:dyDescent="0.45">
      <c r="A158" s="45">
        <v>27</v>
      </c>
      <c r="B158" s="5">
        <v>4</v>
      </c>
      <c r="C158" s="5">
        <v>2</v>
      </c>
      <c r="D158" s="82">
        <f>VLOOKUP(A158,고객표[],7,FALSE)</f>
        <v>1</v>
      </c>
      <c r="E158" s="110">
        <v>6.7547185263255982E-2</v>
      </c>
    </row>
    <row r="159" spans="1:5" x14ac:dyDescent="0.45">
      <c r="A159" s="45">
        <v>29</v>
      </c>
      <c r="B159" s="5">
        <v>4</v>
      </c>
      <c r="C159" s="5">
        <v>1</v>
      </c>
      <c r="D159" s="82">
        <f>VLOOKUP(A159,고객표[],7,FALSE)</f>
        <v>1</v>
      </c>
      <c r="E159" s="110">
        <v>6.7547185263255982E-2</v>
      </c>
    </row>
    <row r="160" spans="1:5" x14ac:dyDescent="0.45">
      <c r="A160" s="45">
        <v>35</v>
      </c>
      <c r="B160" s="5">
        <v>4</v>
      </c>
      <c r="C160" s="5">
        <v>3</v>
      </c>
      <c r="D160" s="82">
        <f>VLOOKUP(A160,고객표[],7,FALSE)</f>
        <v>2</v>
      </c>
      <c r="E160" s="110">
        <v>6.7547185263255982E-2</v>
      </c>
    </row>
    <row r="161" spans="1:5" x14ac:dyDescent="0.45">
      <c r="A161" s="45">
        <v>38</v>
      </c>
      <c r="B161" s="5">
        <v>4</v>
      </c>
      <c r="C161" s="5">
        <v>2</v>
      </c>
      <c r="D161" s="82">
        <f>VLOOKUP(A161,고객표[],7,FALSE)</f>
        <v>1</v>
      </c>
      <c r="E161" s="110">
        <v>6.7547185263255982E-2</v>
      </c>
    </row>
    <row r="162" spans="1:5" x14ac:dyDescent="0.45">
      <c r="A162" s="45">
        <v>42</v>
      </c>
      <c r="B162" s="5">
        <v>4</v>
      </c>
      <c r="C162" s="5">
        <v>2</v>
      </c>
      <c r="D162" s="82">
        <f>VLOOKUP(A162,고객표[],7,FALSE)</f>
        <v>2</v>
      </c>
      <c r="E162" s="110">
        <v>6.7547185263255982E-2</v>
      </c>
    </row>
    <row r="163" spans="1:5" x14ac:dyDescent="0.45">
      <c r="A163" s="45">
        <v>45</v>
      </c>
      <c r="B163" s="5">
        <v>4</v>
      </c>
      <c r="C163" s="5">
        <v>3</v>
      </c>
      <c r="D163" s="82">
        <f>VLOOKUP(A163,고객표[],7,FALSE)</f>
        <v>2</v>
      </c>
      <c r="E163" s="110">
        <v>6.7547185263255982E-2</v>
      </c>
    </row>
    <row r="164" spans="1:5" x14ac:dyDescent="0.45">
      <c r="A164" s="45">
        <v>49</v>
      </c>
      <c r="B164" s="5">
        <v>4</v>
      </c>
      <c r="C164" s="5">
        <v>2</v>
      </c>
      <c r="D164" s="82">
        <f>VLOOKUP(A164,고객표[],7,FALSE)</f>
        <v>2</v>
      </c>
      <c r="E164" s="110">
        <v>6.7547185263255982E-2</v>
      </c>
    </row>
    <row r="165" spans="1:5" x14ac:dyDescent="0.45">
      <c r="A165" s="45">
        <v>54</v>
      </c>
      <c r="B165" s="5">
        <v>4</v>
      </c>
      <c r="C165" s="5">
        <v>1</v>
      </c>
      <c r="D165" s="82">
        <f>VLOOKUP(A165,고객표[],7,FALSE)</f>
        <v>2</v>
      </c>
      <c r="E165" s="110">
        <v>6.7547185263255982E-2</v>
      </c>
    </row>
    <row r="166" spans="1:5" x14ac:dyDescent="0.45">
      <c r="A166" s="45">
        <v>56</v>
      </c>
      <c r="B166" s="5">
        <v>4</v>
      </c>
      <c r="C166" s="5">
        <v>2</v>
      </c>
      <c r="D166" s="82">
        <f>VLOOKUP(A166,고객표[],7,FALSE)</f>
        <v>2</v>
      </c>
      <c r="E166" s="110">
        <v>6.7547185263255982E-2</v>
      </c>
    </row>
    <row r="167" spans="1:5" x14ac:dyDescent="0.45">
      <c r="A167" s="45">
        <v>62</v>
      </c>
      <c r="B167" s="5">
        <v>4</v>
      </c>
      <c r="C167" s="5">
        <v>1</v>
      </c>
      <c r="D167" s="82">
        <f>VLOOKUP(A167,고객표[],7,FALSE)</f>
        <v>1</v>
      </c>
      <c r="E167" s="110">
        <v>6.7547185263255982E-2</v>
      </c>
    </row>
    <row r="168" spans="1:5" x14ac:dyDescent="0.45">
      <c r="A168" s="45">
        <v>63</v>
      </c>
      <c r="B168" s="5">
        <v>4</v>
      </c>
      <c r="C168" s="5">
        <v>3</v>
      </c>
      <c r="D168" s="82">
        <f>VLOOKUP(A168,고객표[],7,FALSE)</f>
        <v>1</v>
      </c>
      <c r="E168" s="110">
        <v>6.7547185263255982E-2</v>
      </c>
    </row>
    <row r="169" spans="1:5" x14ac:dyDescent="0.45">
      <c r="A169" s="45">
        <v>65</v>
      </c>
      <c r="B169" s="5">
        <v>4</v>
      </c>
      <c r="C169" s="5">
        <v>1</v>
      </c>
      <c r="D169" s="82">
        <f>VLOOKUP(A169,고객표[],7,FALSE)</f>
        <v>1</v>
      </c>
      <c r="E169" s="110">
        <v>6.7547185263255982E-2</v>
      </c>
    </row>
    <row r="170" spans="1:5" x14ac:dyDescent="0.45">
      <c r="A170" s="45">
        <v>69</v>
      </c>
      <c r="B170" s="5">
        <v>4</v>
      </c>
      <c r="C170" s="5">
        <v>1</v>
      </c>
      <c r="D170" s="82">
        <f>VLOOKUP(A170,고객표[],7,FALSE)</f>
        <v>1</v>
      </c>
      <c r="E170" s="110">
        <v>6.7547185263255982E-2</v>
      </c>
    </row>
    <row r="171" spans="1:5" x14ac:dyDescent="0.45">
      <c r="A171" s="45">
        <v>71</v>
      </c>
      <c r="B171" s="5">
        <v>4</v>
      </c>
      <c r="C171" s="5">
        <v>3</v>
      </c>
      <c r="D171" s="82">
        <f>VLOOKUP(A171,고객표[],7,FALSE)</f>
        <v>1</v>
      </c>
      <c r="E171" s="110">
        <v>6.7547185263255982E-2</v>
      </c>
    </row>
    <row r="172" spans="1:5" x14ac:dyDescent="0.45">
      <c r="A172" s="45">
        <v>75</v>
      </c>
      <c r="B172" s="5">
        <v>4</v>
      </c>
      <c r="C172" s="5">
        <v>2</v>
      </c>
      <c r="D172" s="82">
        <f>VLOOKUP(A172,고객표[],7,FALSE)</f>
        <v>2</v>
      </c>
      <c r="E172" s="110">
        <v>6.7547185263255982E-2</v>
      </c>
    </row>
    <row r="173" spans="1:5" x14ac:dyDescent="0.45">
      <c r="A173" s="45">
        <v>76</v>
      </c>
      <c r="B173" s="5">
        <v>4</v>
      </c>
      <c r="C173" s="5">
        <v>2</v>
      </c>
      <c r="D173" s="82">
        <f>VLOOKUP(A173,고객표[],7,FALSE)</f>
        <v>2</v>
      </c>
      <c r="E173" s="110">
        <v>6.7547185263255982E-2</v>
      </c>
    </row>
    <row r="174" spans="1:5" x14ac:dyDescent="0.45">
      <c r="A174" s="45">
        <v>78</v>
      </c>
      <c r="B174" s="5">
        <v>4</v>
      </c>
      <c r="C174" s="5">
        <v>1</v>
      </c>
      <c r="D174" s="82">
        <f>VLOOKUP(A174,고객표[],7,FALSE)</f>
        <v>1</v>
      </c>
      <c r="E174" s="110">
        <v>6.7547185263255982E-2</v>
      </c>
    </row>
    <row r="175" spans="1:5" x14ac:dyDescent="0.45">
      <c r="A175" s="45">
        <v>82</v>
      </c>
      <c r="B175" s="5">
        <v>4</v>
      </c>
      <c r="C175" s="5">
        <v>1</v>
      </c>
      <c r="D175" s="82">
        <f>VLOOKUP(A175,고객표[],7,FALSE)</f>
        <v>2</v>
      </c>
      <c r="E175" s="110">
        <v>6.7547185263255982E-2</v>
      </c>
    </row>
    <row r="176" spans="1:5" x14ac:dyDescent="0.45">
      <c r="A176" s="45">
        <v>83</v>
      </c>
      <c r="B176" s="5">
        <v>4</v>
      </c>
      <c r="C176" s="5">
        <v>2</v>
      </c>
      <c r="D176" s="82">
        <f>VLOOKUP(A176,고객표[],7,FALSE)</f>
        <v>2</v>
      </c>
      <c r="E176" s="110">
        <v>6.7547185263255982E-2</v>
      </c>
    </row>
    <row r="177" spans="1:5" x14ac:dyDescent="0.45">
      <c r="A177" s="45">
        <v>87</v>
      </c>
      <c r="B177" s="5">
        <v>4</v>
      </c>
      <c r="C177" s="5">
        <v>3</v>
      </c>
      <c r="D177" s="82">
        <f>VLOOKUP(A177,고객표[],7,FALSE)</f>
        <v>1</v>
      </c>
      <c r="E177" s="110">
        <v>6.7547185263255982E-2</v>
      </c>
    </row>
    <row r="178" spans="1:5" x14ac:dyDescent="0.45">
      <c r="A178" s="45">
        <v>91</v>
      </c>
      <c r="B178" s="5">
        <v>4</v>
      </c>
      <c r="C178" s="5">
        <v>3</v>
      </c>
      <c r="D178" s="82">
        <f>VLOOKUP(A178,고객표[],7,FALSE)</f>
        <v>2</v>
      </c>
      <c r="E178" s="110">
        <v>6.7547185263255982E-2</v>
      </c>
    </row>
    <row r="179" spans="1:5" x14ac:dyDescent="0.45">
      <c r="A179" s="45">
        <v>95</v>
      </c>
      <c r="B179" s="5">
        <v>4</v>
      </c>
      <c r="C179" s="5">
        <v>1</v>
      </c>
      <c r="D179" s="82">
        <f>VLOOKUP(A179,고객표[],7,FALSE)</f>
        <v>2</v>
      </c>
      <c r="E179" s="110">
        <v>6.7547185263255982E-2</v>
      </c>
    </row>
    <row r="180" spans="1:5" x14ac:dyDescent="0.45">
      <c r="A180" s="45">
        <v>96</v>
      </c>
      <c r="B180" s="5">
        <v>4</v>
      </c>
      <c r="C180" s="5">
        <v>1</v>
      </c>
      <c r="D180" s="82">
        <f>VLOOKUP(A180,고객표[],7,FALSE)</f>
        <v>1</v>
      </c>
      <c r="E180" s="110">
        <v>6.7547185263255982E-2</v>
      </c>
    </row>
    <row r="181" spans="1:5" x14ac:dyDescent="0.45">
      <c r="A181" s="45">
        <v>98</v>
      </c>
      <c r="B181" s="5">
        <v>4</v>
      </c>
      <c r="C181" s="5">
        <v>2</v>
      </c>
      <c r="D181" s="82">
        <f>VLOOKUP(A181,고객표[],7,FALSE)</f>
        <v>2</v>
      </c>
      <c r="E181" s="110">
        <v>6.7547185263255982E-2</v>
      </c>
    </row>
    <row r="182" spans="1:5" x14ac:dyDescent="0.45">
      <c r="A182" s="45">
        <v>29</v>
      </c>
      <c r="B182" s="5">
        <v>5</v>
      </c>
      <c r="C182" s="5">
        <v>1</v>
      </c>
      <c r="D182" s="82">
        <f>VLOOKUP(A182,고객표[],7,FALSE)</f>
        <v>1</v>
      </c>
      <c r="E182" s="110">
        <v>6.7547185263255982E-2</v>
      </c>
    </row>
    <row r="183" spans="1:5" x14ac:dyDescent="0.45">
      <c r="A183" s="45">
        <v>35</v>
      </c>
      <c r="B183" s="5">
        <v>5</v>
      </c>
      <c r="C183" s="5">
        <v>3</v>
      </c>
      <c r="D183" s="82">
        <f>VLOOKUP(A183,고객표[],7,FALSE)</f>
        <v>2</v>
      </c>
      <c r="E183" s="110">
        <v>6.7547185263255982E-2</v>
      </c>
    </row>
    <row r="184" spans="1:5" x14ac:dyDescent="0.45">
      <c r="A184" s="45">
        <v>62</v>
      </c>
      <c r="B184" s="5">
        <v>5</v>
      </c>
      <c r="C184" s="5">
        <v>3</v>
      </c>
      <c r="D184" s="82">
        <f>VLOOKUP(A184,고객표[],7,FALSE)</f>
        <v>1</v>
      </c>
      <c r="E184" s="110">
        <v>6.7547185263255982E-2</v>
      </c>
    </row>
    <row r="185" spans="1:5" x14ac:dyDescent="0.45">
      <c r="A185" s="45">
        <v>63</v>
      </c>
      <c r="B185" s="5">
        <v>5</v>
      </c>
      <c r="C185" s="5">
        <v>1</v>
      </c>
      <c r="D185" s="82">
        <f>VLOOKUP(A185,고객표[],7,FALSE)</f>
        <v>1</v>
      </c>
      <c r="E185" s="110">
        <v>6.7547185263255982E-2</v>
      </c>
    </row>
    <row r="186" spans="1:5" x14ac:dyDescent="0.45">
      <c r="A186" s="45">
        <v>69</v>
      </c>
      <c r="B186" s="5">
        <v>5</v>
      </c>
      <c r="C186" s="5">
        <v>2</v>
      </c>
      <c r="D186" s="82">
        <f>VLOOKUP(A186,고객표[],7,FALSE)</f>
        <v>1</v>
      </c>
      <c r="E186" s="11"/>
    </row>
    <row r="187" spans="1:5" x14ac:dyDescent="0.45">
      <c r="A187" s="45">
        <v>76</v>
      </c>
      <c r="B187" s="5">
        <v>5</v>
      </c>
      <c r="C187" s="5">
        <v>2</v>
      </c>
      <c r="D187" s="82">
        <f>VLOOKUP(A187,고객표[],7,FALSE)</f>
        <v>2</v>
      </c>
      <c r="E187" s="11"/>
    </row>
    <row r="188" spans="1:5" x14ac:dyDescent="0.45">
      <c r="A188" s="45">
        <v>78</v>
      </c>
      <c r="B188" s="5">
        <v>5</v>
      </c>
      <c r="C188" s="5">
        <v>1</v>
      </c>
      <c r="D188" s="82">
        <f>VLOOKUP(A188,고객표[],7,FALSE)</f>
        <v>1</v>
      </c>
      <c r="E188" s="11"/>
    </row>
    <row r="189" spans="1:5" x14ac:dyDescent="0.45">
      <c r="A189" s="45">
        <v>91</v>
      </c>
      <c r="B189" s="5">
        <v>5</v>
      </c>
      <c r="C189" s="5">
        <v>2</v>
      </c>
      <c r="D189" s="82">
        <f>VLOOKUP(A189,고객표[],7,FALSE)</f>
        <v>2</v>
      </c>
      <c r="E189" s="11"/>
    </row>
    <row r="190" spans="1:5" x14ac:dyDescent="0.45">
      <c r="A190" s="45">
        <v>95</v>
      </c>
      <c r="B190" s="5">
        <v>5</v>
      </c>
      <c r="C190" s="5">
        <v>2</v>
      </c>
      <c r="D190" s="82">
        <f>VLOOKUP(A190,고객표[],7,FALSE)</f>
        <v>2</v>
      </c>
      <c r="E190" s="11"/>
    </row>
    <row r="191" spans="1:5" x14ac:dyDescent="0.45">
      <c r="A191" s="5">
        <v>96</v>
      </c>
      <c r="B191" s="5">
        <v>5</v>
      </c>
      <c r="C191" s="5">
        <v>2</v>
      </c>
      <c r="D191" s="82">
        <f>VLOOKUP(A191,고객표[],7,FALSE)</f>
        <v>1</v>
      </c>
    </row>
    <row r="192" spans="1:5" x14ac:dyDescent="0.45">
      <c r="A192" s="45">
        <v>98</v>
      </c>
      <c r="B192" s="5">
        <v>5</v>
      </c>
      <c r="C192" s="5">
        <v>2</v>
      </c>
      <c r="D192" s="82">
        <f>VLOOKUP(A192,고객표[],7,FALSE)</f>
        <v>2</v>
      </c>
    </row>
    <row r="193" spans="1:4" x14ac:dyDescent="0.45">
      <c r="A193" s="45">
        <v>87</v>
      </c>
      <c r="B193" s="5">
        <v>5</v>
      </c>
      <c r="C193" s="5">
        <v>2</v>
      </c>
      <c r="D193" s="82">
        <f>VLOOKUP(A193,고객표[],7,FALSE)</f>
        <v>1</v>
      </c>
    </row>
  </sheetData>
  <sortState xmlns:xlrd2="http://schemas.microsoft.com/office/spreadsheetml/2017/richdata2" ref="A13:C190">
    <sortCondition ref="B13:B190"/>
  </sortState>
  <mergeCells count="2">
    <mergeCell ref="K1:L1"/>
    <mergeCell ref="R13:AH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294A-D9DE-41E5-9C1F-4ABF728E5E94}">
  <dimension ref="A1:S42"/>
  <sheetViews>
    <sheetView tabSelected="1" zoomScale="55" zoomScaleNormal="55" workbookViewId="0">
      <selection activeCell="H43" sqref="H43"/>
    </sheetView>
  </sheetViews>
  <sheetFormatPr defaultRowHeight="17" x14ac:dyDescent="0.45"/>
  <cols>
    <col min="3" max="3" width="13" customWidth="1"/>
    <col min="4" max="4" width="15.33203125" customWidth="1"/>
    <col min="5" max="5" width="10.33203125" customWidth="1"/>
    <col min="6" max="6" width="9.83203125" customWidth="1"/>
    <col min="11" max="11" width="11.08203125" customWidth="1"/>
  </cols>
  <sheetData>
    <row r="1" spans="1:11" ht="17.5" x14ac:dyDescent="0.45">
      <c r="H1" s="96" t="s">
        <v>101</v>
      </c>
    </row>
    <row r="2" spans="1:11" x14ac:dyDescent="0.45">
      <c r="H2" s="97" t="s">
        <v>70</v>
      </c>
    </row>
    <row r="3" spans="1:11" x14ac:dyDescent="0.45">
      <c r="A3" s="82" t="s">
        <v>71</v>
      </c>
      <c r="B3" s="82" t="s">
        <v>72</v>
      </c>
      <c r="C3" s="93" t="s">
        <v>73</v>
      </c>
      <c r="D3" s="106" t="s">
        <v>102</v>
      </c>
      <c r="E3" s="92" t="s">
        <v>74</v>
      </c>
      <c r="F3" s="98" t="s">
        <v>75</v>
      </c>
      <c r="H3" s="97"/>
    </row>
    <row r="4" spans="1:11" x14ac:dyDescent="0.45">
      <c r="A4" s="82">
        <v>1</v>
      </c>
      <c r="B4" s="82">
        <v>140</v>
      </c>
      <c r="C4" s="93">
        <v>400</v>
      </c>
      <c r="D4" s="98">
        <f>B4-$I$18</f>
        <v>-5.9954660502026229</v>
      </c>
      <c r="E4" s="105">
        <f>IF(B4&gt;$I$18,$I$19+$I$20*D4,$I$19+$I$21*D4)</f>
        <v>396.13138196957698</v>
      </c>
      <c r="F4" s="98">
        <f>(C4-E4)^2</f>
        <v>14.966205465314102</v>
      </c>
      <c r="H4" s="97" t="s">
        <v>76</v>
      </c>
    </row>
    <row r="5" spans="1:11" x14ac:dyDescent="0.45">
      <c r="A5" s="82">
        <v>2</v>
      </c>
      <c r="B5" s="82">
        <v>135</v>
      </c>
      <c r="C5" s="93">
        <v>350</v>
      </c>
      <c r="D5" s="98">
        <f t="shared" ref="D5:D23" si="0">B5-$I$18</f>
        <v>-10.995466050202623</v>
      </c>
      <c r="E5" s="105">
        <f t="shared" ref="E5:E23" si="1">IF(B5&gt;$I$18,$I$19+$I$20*D5,$I$19+$I$21*D5)</f>
        <v>347.84191741312753</v>
      </c>
      <c r="F5" s="98">
        <f t="shared" ref="F5:F23" si="2">(C5-E5)^2</f>
        <v>4.6573204517621605</v>
      </c>
      <c r="H5" s="97" t="s">
        <v>77</v>
      </c>
    </row>
    <row r="6" spans="1:11" x14ac:dyDescent="0.45">
      <c r="A6" s="82">
        <v>3</v>
      </c>
      <c r="B6" s="82">
        <v>110</v>
      </c>
      <c r="C6" s="93">
        <v>105</v>
      </c>
      <c r="D6" s="98">
        <f t="shared" si="0"/>
        <v>-35.995466050202623</v>
      </c>
      <c r="E6" s="105">
        <f t="shared" si="1"/>
        <v>106.39459463088042</v>
      </c>
      <c r="F6" s="98">
        <f t="shared" si="2"/>
        <v>1.9448941844804937</v>
      </c>
      <c r="H6" s="97" t="s">
        <v>78</v>
      </c>
    </row>
    <row r="7" spans="1:11" x14ac:dyDescent="0.45">
      <c r="A7" s="82">
        <v>4</v>
      </c>
      <c r="B7" s="82">
        <v>130</v>
      </c>
      <c r="C7" s="93">
        <v>310</v>
      </c>
      <c r="D7" s="98">
        <f t="shared" si="0"/>
        <v>-15.995466050202623</v>
      </c>
      <c r="E7" s="105">
        <f t="shared" si="1"/>
        <v>299.55245285667809</v>
      </c>
      <c r="F7" s="98">
        <f t="shared" si="2"/>
        <v>109.15124131193386</v>
      </c>
      <c r="H7" s="97" t="s">
        <v>79</v>
      </c>
    </row>
    <row r="8" spans="1:11" x14ac:dyDescent="0.45">
      <c r="A8" s="82">
        <v>5</v>
      </c>
      <c r="B8" s="82">
        <v>120</v>
      </c>
      <c r="C8" s="93">
        <v>190</v>
      </c>
      <c r="D8" s="98">
        <f t="shared" si="0"/>
        <v>-25.995466050202623</v>
      </c>
      <c r="E8" s="105">
        <f t="shared" si="1"/>
        <v>202.97352374377928</v>
      </c>
      <c r="F8" s="98">
        <f t="shared" si="2"/>
        <v>168.31231833040479</v>
      </c>
      <c r="H8" s="97" t="s">
        <v>80</v>
      </c>
    </row>
    <row r="9" spans="1:11" x14ac:dyDescent="0.45">
      <c r="A9" s="82">
        <v>6</v>
      </c>
      <c r="B9" s="82">
        <v>120</v>
      </c>
      <c r="C9" s="93">
        <v>200</v>
      </c>
      <c r="D9" s="98">
        <f t="shared" si="0"/>
        <v>-25.995466050202623</v>
      </c>
      <c r="E9" s="105">
        <f t="shared" si="1"/>
        <v>202.97352374377928</v>
      </c>
      <c r="F9" s="98">
        <f t="shared" si="2"/>
        <v>8.8418434548191556</v>
      </c>
      <c r="H9" s="97" t="s">
        <v>81</v>
      </c>
    </row>
    <row r="10" spans="1:11" x14ac:dyDescent="0.45">
      <c r="A10" s="82">
        <v>7</v>
      </c>
      <c r="B10" s="82">
        <v>140</v>
      </c>
      <c r="C10" s="93">
        <v>405</v>
      </c>
      <c r="D10" s="98">
        <f t="shared" si="0"/>
        <v>-5.9954660502026229</v>
      </c>
      <c r="E10" s="105">
        <f t="shared" si="1"/>
        <v>396.13138196957698</v>
      </c>
      <c r="F10" s="98">
        <f t="shared" si="2"/>
        <v>78.652385769544324</v>
      </c>
      <c r="H10" s="97"/>
    </row>
    <row r="11" spans="1:11" x14ac:dyDescent="0.45">
      <c r="A11" s="82">
        <v>8</v>
      </c>
      <c r="B11" s="82">
        <v>115</v>
      </c>
      <c r="C11" s="93">
        <v>160</v>
      </c>
      <c r="D11" s="98">
        <f t="shared" si="0"/>
        <v>-30.995466050202623</v>
      </c>
      <c r="E11" s="105">
        <f t="shared" si="1"/>
        <v>154.68405918732986</v>
      </c>
      <c r="F11" s="98">
        <f t="shared" si="2"/>
        <v>28.259226723812017</v>
      </c>
      <c r="H11" s="97" t="s">
        <v>82</v>
      </c>
    </row>
    <row r="12" spans="1:11" ht="21" x14ac:dyDescent="0.45">
      <c r="A12" s="82">
        <v>9</v>
      </c>
      <c r="B12" s="82">
        <v>130</v>
      </c>
      <c r="C12" s="93">
        <v>290</v>
      </c>
      <c r="D12" s="98">
        <f t="shared" si="0"/>
        <v>-15.995466050202623</v>
      </c>
      <c r="E12" s="105">
        <f t="shared" si="1"/>
        <v>299.55245285667809</v>
      </c>
      <c r="F12" s="98">
        <f t="shared" si="2"/>
        <v>91.249355579057351</v>
      </c>
      <c r="H12" s="97"/>
      <c r="I12" s="97" t="s">
        <v>83</v>
      </c>
      <c r="K12" s="97"/>
    </row>
    <row r="13" spans="1:11" ht="21" x14ac:dyDescent="0.45">
      <c r="A13" s="82">
        <v>10</v>
      </c>
      <c r="B13" s="82">
        <v>135</v>
      </c>
      <c r="C13" s="93">
        <v>345</v>
      </c>
      <c r="D13" s="98">
        <f t="shared" si="0"/>
        <v>-10.995466050202623</v>
      </c>
      <c r="E13" s="105">
        <f t="shared" si="1"/>
        <v>347.84191741312753</v>
      </c>
      <c r="F13" s="98">
        <f t="shared" si="2"/>
        <v>8.076494583037487</v>
      </c>
      <c r="I13" s="97" t="s">
        <v>84</v>
      </c>
    </row>
    <row r="14" spans="1:11" x14ac:dyDescent="0.45">
      <c r="A14" s="82">
        <v>11</v>
      </c>
      <c r="B14" s="82">
        <v>115</v>
      </c>
      <c r="C14" s="93">
        <v>160</v>
      </c>
      <c r="D14" s="98">
        <f t="shared" si="0"/>
        <v>-30.995466050202623</v>
      </c>
      <c r="E14" s="105">
        <f t="shared" si="1"/>
        <v>154.68405918732986</v>
      </c>
      <c r="F14" s="98">
        <f t="shared" si="2"/>
        <v>28.259226723812017</v>
      </c>
    </row>
    <row r="15" spans="1:11" x14ac:dyDescent="0.45">
      <c r="A15" s="82">
        <v>12</v>
      </c>
      <c r="B15" s="82">
        <v>145</v>
      </c>
      <c r="C15" s="93">
        <v>440</v>
      </c>
      <c r="D15" s="98">
        <f t="shared" si="0"/>
        <v>-0.99546605020262291</v>
      </c>
      <c r="E15" s="105">
        <f t="shared" si="1"/>
        <v>444.42084652602637</v>
      </c>
      <c r="F15" s="98">
        <f t="shared" si="2"/>
        <v>19.543884006679395</v>
      </c>
    </row>
    <row r="16" spans="1:11" x14ac:dyDescent="0.45">
      <c r="A16" s="82">
        <v>13</v>
      </c>
      <c r="B16" s="82">
        <v>140</v>
      </c>
      <c r="C16" s="93">
        <v>390</v>
      </c>
      <c r="D16" s="98">
        <f t="shared" si="0"/>
        <v>-5.9954660502026229</v>
      </c>
      <c r="E16" s="105">
        <f t="shared" si="1"/>
        <v>396.13138196957698</v>
      </c>
      <c r="F16" s="98">
        <f t="shared" si="2"/>
        <v>37.593844856853664</v>
      </c>
      <c r="H16" t="s">
        <v>85</v>
      </c>
    </row>
    <row r="17" spans="1:9" x14ac:dyDescent="0.45">
      <c r="A17" s="82">
        <v>14</v>
      </c>
      <c r="B17" s="82">
        <v>130</v>
      </c>
      <c r="C17" s="93">
        <v>300</v>
      </c>
      <c r="D17" s="98">
        <f t="shared" si="0"/>
        <v>-15.995466050202623</v>
      </c>
      <c r="E17" s="105">
        <f t="shared" si="1"/>
        <v>299.55245285667809</v>
      </c>
      <c r="F17" s="98">
        <f t="shared" si="2"/>
        <v>0.20029844549560466</v>
      </c>
    </row>
    <row r="18" spans="1:9" x14ac:dyDescent="0.45">
      <c r="A18" s="82">
        <v>15</v>
      </c>
      <c r="B18" s="82">
        <v>120</v>
      </c>
      <c r="C18" s="93">
        <v>205</v>
      </c>
      <c r="D18" s="98">
        <f t="shared" si="0"/>
        <v>-25.995466050202623</v>
      </c>
      <c r="E18" s="105">
        <f t="shared" si="1"/>
        <v>202.97352374377928</v>
      </c>
      <c r="F18" s="98">
        <f t="shared" si="2"/>
        <v>4.1066060170263379</v>
      </c>
      <c r="H18" s="93" t="s">
        <v>86</v>
      </c>
      <c r="I18" s="91">
        <v>145.99546605020262</v>
      </c>
    </row>
    <row r="19" spans="1:9" x14ac:dyDescent="0.45">
      <c r="A19" s="82">
        <v>16</v>
      </c>
      <c r="B19" s="82">
        <v>120</v>
      </c>
      <c r="C19" s="93">
        <v>200</v>
      </c>
      <c r="D19" s="98">
        <f t="shared" si="0"/>
        <v>-25.995466050202623</v>
      </c>
      <c r="E19" s="105">
        <f t="shared" si="1"/>
        <v>202.97352374377928</v>
      </c>
      <c r="F19" s="98">
        <f t="shared" si="2"/>
        <v>8.8418434548191556</v>
      </c>
      <c r="H19" s="93" t="s">
        <v>87</v>
      </c>
      <c r="I19" s="91">
        <v>454.03495103570805</v>
      </c>
    </row>
    <row r="20" spans="1:9" x14ac:dyDescent="0.45">
      <c r="A20" s="82">
        <v>17</v>
      </c>
      <c r="B20" s="82">
        <v>140</v>
      </c>
      <c r="C20" s="93">
        <v>395</v>
      </c>
      <c r="D20" s="98">
        <f t="shared" si="0"/>
        <v>-5.9954660502026229</v>
      </c>
      <c r="E20" s="105">
        <f t="shared" si="1"/>
        <v>396.13138196957698</v>
      </c>
      <c r="F20" s="98">
        <f t="shared" si="2"/>
        <v>1.280025161083882</v>
      </c>
      <c r="H20" s="93" t="s">
        <v>88</v>
      </c>
      <c r="I20" s="91">
        <v>-15.009752671330467</v>
      </c>
    </row>
    <row r="21" spans="1:9" x14ac:dyDescent="0.45">
      <c r="A21" s="82">
        <v>18</v>
      </c>
      <c r="B21" s="82">
        <v>115</v>
      </c>
      <c r="C21" s="93">
        <v>160</v>
      </c>
      <c r="D21" s="98">
        <f t="shared" si="0"/>
        <v>-30.995466050202623</v>
      </c>
      <c r="E21" s="105">
        <f t="shared" si="1"/>
        <v>154.68405918732986</v>
      </c>
      <c r="F21" s="98">
        <f t="shared" si="2"/>
        <v>28.259226723812017</v>
      </c>
      <c r="H21" s="93" t="s">
        <v>89</v>
      </c>
      <c r="I21" s="91">
        <v>9.6578929112898848</v>
      </c>
    </row>
    <row r="22" spans="1:9" x14ac:dyDescent="0.45">
      <c r="A22" s="82">
        <v>19</v>
      </c>
      <c r="B22" s="82">
        <v>120</v>
      </c>
      <c r="C22" s="93">
        <v>210</v>
      </c>
      <c r="D22" s="98">
        <f t="shared" si="0"/>
        <v>-25.995466050202623</v>
      </c>
      <c r="E22" s="105">
        <f t="shared" si="1"/>
        <v>202.97352374377928</v>
      </c>
      <c r="F22" s="98">
        <f t="shared" si="2"/>
        <v>49.371368579233518</v>
      </c>
    </row>
    <row r="23" spans="1:9" x14ac:dyDescent="0.45">
      <c r="A23" s="82">
        <v>20</v>
      </c>
      <c r="B23" s="82">
        <v>110</v>
      </c>
      <c r="C23" s="93">
        <v>100</v>
      </c>
      <c r="D23" s="98">
        <f t="shared" si="0"/>
        <v>-35.995466050202623</v>
      </c>
      <c r="E23" s="105">
        <f t="shared" si="1"/>
        <v>106.39459463088042</v>
      </c>
      <c r="F23" s="98">
        <f t="shared" si="2"/>
        <v>40.890840493284692</v>
      </c>
      <c r="H23" s="99" t="s">
        <v>97</v>
      </c>
      <c r="I23" t="s">
        <v>90</v>
      </c>
    </row>
    <row r="24" spans="1:9" x14ac:dyDescent="0.45">
      <c r="H24" s="100" t="s">
        <v>67</v>
      </c>
    </row>
    <row r="26" spans="1:9" x14ac:dyDescent="0.45">
      <c r="H26" s="99" t="s">
        <v>98</v>
      </c>
      <c r="I26" t="s">
        <v>91</v>
      </c>
    </row>
    <row r="27" spans="1:9" x14ac:dyDescent="0.45">
      <c r="H27" s="100" t="s">
        <v>92</v>
      </c>
      <c r="I27" s="101">
        <f>SUM(F4:F23)</f>
        <v>732.45845031626618</v>
      </c>
    </row>
    <row r="29" spans="1:9" x14ac:dyDescent="0.45">
      <c r="H29" s="99" t="s">
        <v>99</v>
      </c>
      <c r="I29" t="s">
        <v>93</v>
      </c>
    </row>
    <row r="30" spans="1:9" x14ac:dyDescent="0.45">
      <c r="H30" s="100" t="s">
        <v>92</v>
      </c>
      <c r="I30" s="4" t="s">
        <v>94</v>
      </c>
    </row>
    <row r="33" spans="8:19" x14ac:dyDescent="0.45">
      <c r="H33" s="104" t="s">
        <v>100</v>
      </c>
      <c r="I33" s="102" t="s">
        <v>95</v>
      </c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8:19" x14ac:dyDescent="0.45">
      <c r="H34" s="89" t="s">
        <v>96</v>
      </c>
      <c r="I34" s="121" t="s">
        <v>105</v>
      </c>
      <c r="J34" s="121"/>
      <c r="K34" s="121"/>
      <c r="L34" s="121"/>
      <c r="M34" s="121"/>
      <c r="N34" s="121"/>
      <c r="O34" s="121"/>
      <c r="P34" s="121"/>
      <c r="Q34" s="121"/>
      <c r="R34" s="121"/>
      <c r="S34" s="103"/>
    </row>
    <row r="35" spans="8:19" x14ac:dyDescent="0.45">
      <c r="H35" s="103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03"/>
    </row>
    <row r="36" spans="8:19" x14ac:dyDescent="0.45">
      <c r="H36" s="103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03"/>
    </row>
    <row r="37" spans="8:19" x14ac:dyDescent="0.45">
      <c r="H37" s="103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03"/>
    </row>
    <row r="38" spans="8:19" x14ac:dyDescent="0.45">
      <c r="H38" s="103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03"/>
    </row>
    <row r="39" spans="8:19" x14ac:dyDescent="0.45">
      <c r="H39" s="103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03"/>
    </row>
    <row r="40" spans="8:19" x14ac:dyDescent="0.45">
      <c r="H40" s="103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03"/>
    </row>
    <row r="41" spans="8:19" x14ac:dyDescent="0.45">
      <c r="H41" s="103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03"/>
    </row>
    <row r="42" spans="8:19" x14ac:dyDescent="0.45">
      <c r="H42" s="103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03"/>
    </row>
  </sheetData>
  <mergeCells count="1">
    <mergeCell ref="I34:R4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part1 (7점)</vt:lpstr>
      <vt:lpstr>part2 (7점)</vt:lpstr>
      <vt:lpstr>part3 (6점)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Hongjai Rhee</dc:creator>
  <cp:lastModifiedBy>jiheon788@outlook.com</cp:lastModifiedBy>
  <dcterms:created xsi:type="dcterms:W3CDTF">2019-11-21T07:53:04Z</dcterms:created>
  <dcterms:modified xsi:type="dcterms:W3CDTF">2021-12-20T05:42:39Z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a3aae0e1-e062-4605-8900-5988e2ad2341</vt:lpwstr>
  </property>
</Properties>
</file>