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WorkR\팀프로젝트\"/>
    </mc:Choice>
  </mc:AlternateContent>
  <xr:revisionPtr revIDLastSave="0" documentId="8_{F4BDA9B2-F470-42A8-9BBB-C4545A01C6CB}" xr6:coauthVersionLast="36" xr6:coauthVersionMax="36" xr10:uidLastSave="{00000000-0000-0000-0000-000000000000}"/>
  <bookViews>
    <workbookView xWindow="0" yWindow="0" windowWidth="28800" windowHeight="12180" tabRatio="938" firstSheet="1" activeTab="12"/>
  </bookViews>
  <sheets>
    <sheet name="1월(잠정)" sheetId="458" r:id="rId1"/>
    <sheet name="1월" sheetId="514" r:id="rId2"/>
    <sheet name="2월" sheetId="515" r:id="rId3"/>
    <sheet name="3월" sheetId="516" r:id="rId4"/>
    <sheet name="4월" sheetId="517" r:id="rId5"/>
    <sheet name="5월" sheetId="518" r:id="rId6"/>
    <sheet name="6월" sheetId="519" r:id="rId7"/>
    <sheet name="7월" sheetId="520" r:id="rId8"/>
    <sheet name="8월" sheetId="521" r:id="rId9"/>
    <sheet name="9월" sheetId="522" r:id="rId10"/>
    <sheet name="10월" sheetId="523" r:id="rId11"/>
    <sheet name="11월" sheetId="524" r:id="rId12"/>
    <sheet name="12월" sheetId="525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Print_Area" localSheetId="1">'1월'!$A$1:$J$60</definedName>
  </definedNames>
  <calcPr calcId="191029"/>
</workbook>
</file>

<file path=xl/calcChain.xml><?xml version="1.0" encoding="utf-8"?>
<calcChain xmlns="http://schemas.openxmlformats.org/spreadsheetml/2006/main">
  <c r="P2" i="458" l="1"/>
  <c r="Q2" i="458"/>
  <c r="O9" i="458"/>
  <c r="P9" i="458"/>
  <c r="O10" i="458"/>
  <c r="P10" i="458"/>
  <c r="O11" i="458"/>
  <c r="P11" i="458"/>
  <c r="O16" i="458"/>
  <c r="O12" i="458" s="1"/>
  <c r="P16" i="458"/>
  <c r="P12" i="458" s="1"/>
  <c r="O20" i="458"/>
  <c r="P20" i="458"/>
  <c r="O24" i="458"/>
  <c r="P24" i="458"/>
  <c r="O28" i="458"/>
  <c r="P28" i="458"/>
  <c r="O32" i="458"/>
  <c r="P32" i="458"/>
  <c r="L33" i="458"/>
  <c r="G35" i="458"/>
  <c r="F35" i="458" s="1"/>
  <c r="H35" i="458"/>
  <c r="H36" i="458" s="1"/>
  <c r="J35" i="458"/>
  <c r="J36" i="458" s="1"/>
  <c r="K35" i="458"/>
  <c r="O36" i="458"/>
  <c r="P36" i="458"/>
  <c r="O37" i="458"/>
  <c r="P37" i="458"/>
  <c r="O38" i="458"/>
  <c r="P38" i="458"/>
  <c r="O39" i="458"/>
  <c r="P39" i="458"/>
  <c r="O44" i="458"/>
  <c r="P44" i="458"/>
  <c r="O48" i="458"/>
  <c r="P48" i="458"/>
  <c r="O52" i="458"/>
  <c r="P52" i="458"/>
  <c r="O56" i="458"/>
  <c r="P56" i="458"/>
  <c r="O60" i="458"/>
  <c r="P60" i="458"/>
  <c r="O64" i="458"/>
  <c r="O40" i="458" s="1"/>
  <c r="P64" i="458"/>
  <c r="P40" i="458" s="1"/>
  <c r="G67" i="458"/>
  <c r="F67" i="458" s="1"/>
  <c r="H67" i="458"/>
  <c r="J67" i="458"/>
  <c r="K67" i="458"/>
  <c r="I67" i="458" s="1"/>
  <c r="J68" i="458"/>
  <c r="I68" i="458" s="1"/>
  <c r="K68" i="458"/>
  <c r="G69" i="458"/>
  <c r="G70" i="458" s="1"/>
  <c r="F70" i="458" s="1"/>
  <c r="L70" i="458" s="1"/>
  <c r="H69" i="458"/>
  <c r="J69" i="458"/>
  <c r="I69" i="458" s="1"/>
  <c r="K69" i="458"/>
  <c r="J70" i="458"/>
  <c r="K70" i="458"/>
  <c r="I70" i="458" s="1"/>
  <c r="M70" i="458"/>
  <c r="G71" i="458"/>
  <c r="G72" i="458"/>
  <c r="H71" i="458"/>
  <c r="H72" i="458" s="1"/>
  <c r="J71" i="458"/>
  <c r="K71" i="458"/>
  <c r="J72" i="458"/>
  <c r="I72" i="458" s="1"/>
  <c r="K72" i="458"/>
  <c r="M72" i="458"/>
  <c r="G73" i="458"/>
  <c r="H73" i="458"/>
  <c r="J73" i="458"/>
  <c r="I73" i="458" s="1"/>
  <c r="L73" i="458" s="1"/>
  <c r="K73" i="458"/>
  <c r="J74" i="458"/>
  <c r="I74" i="458" s="1"/>
  <c r="K74" i="458"/>
  <c r="G75" i="458"/>
  <c r="G76" i="458" s="1"/>
  <c r="F76" i="458" s="1"/>
  <c r="L76" i="458" s="1"/>
  <c r="H75" i="458"/>
  <c r="J75" i="458"/>
  <c r="K75" i="458"/>
  <c r="I75" i="458" s="1"/>
  <c r="L75" i="458" s="1"/>
  <c r="J76" i="458"/>
  <c r="K76" i="458"/>
  <c r="G77" i="458"/>
  <c r="H77" i="458"/>
  <c r="H78" i="458" s="1"/>
  <c r="F78" i="458" s="1"/>
  <c r="L78" i="458" s="1"/>
  <c r="J77" i="458"/>
  <c r="K77" i="458"/>
  <c r="J78" i="458"/>
  <c r="K78" i="458"/>
  <c r="G79" i="458"/>
  <c r="F79" i="458"/>
  <c r="H79" i="458"/>
  <c r="H80" i="458" s="1"/>
  <c r="F80" i="458" s="1"/>
  <c r="L80" i="458" s="1"/>
  <c r="J79" i="458"/>
  <c r="K79" i="458"/>
  <c r="K65" i="458" s="1"/>
  <c r="J80" i="458"/>
  <c r="K80" i="458"/>
  <c r="G81" i="458"/>
  <c r="H81" i="458"/>
  <c r="H82" i="458"/>
  <c r="J81" i="458"/>
  <c r="I81" i="458" s="1"/>
  <c r="L81" i="458" s="1"/>
  <c r="K81" i="458"/>
  <c r="J82" i="458"/>
  <c r="K82" i="458"/>
  <c r="G83" i="458"/>
  <c r="F83" i="458" s="1"/>
  <c r="L83" i="458" s="1"/>
  <c r="H83" i="458"/>
  <c r="H84" i="458"/>
  <c r="J83" i="458"/>
  <c r="J85" i="458" s="1"/>
  <c r="G85" i="458"/>
  <c r="F85" i="458"/>
  <c r="H85" i="458"/>
  <c r="K85" i="458"/>
  <c r="K86" i="458"/>
  <c r="G87" i="458"/>
  <c r="F87" i="458" s="1"/>
  <c r="L87" i="458" s="1"/>
  <c r="H87" i="458"/>
  <c r="J87" i="458"/>
  <c r="I87" i="458" s="1"/>
  <c r="K87" i="458"/>
  <c r="J88" i="458"/>
  <c r="K88" i="458"/>
  <c r="I88" i="458" s="1"/>
  <c r="K66" i="458"/>
  <c r="G89" i="458"/>
  <c r="G90" i="458" s="1"/>
  <c r="H89" i="458"/>
  <c r="H90" i="458" s="1"/>
  <c r="J89" i="458"/>
  <c r="K89" i="458"/>
  <c r="J90" i="458"/>
  <c r="K90" i="458"/>
  <c r="O95" i="458"/>
  <c r="V95" i="458"/>
  <c r="L96" i="458"/>
  <c r="O96" i="458" s="1"/>
  <c r="L110" i="458" s="1"/>
  <c r="M96" i="458"/>
  <c r="P96" i="458"/>
  <c r="V96" i="458" s="1"/>
  <c r="T96" i="458"/>
  <c r="U96" i="458"/>
  <c r="L106" i="458"/>
  <c r="M106" i="458"/>
  <c r="O106" i="458"/>
  <c r="P106" i="458"/>
  <c r="L109" i="458"/>
  <c r="H68" i="458"/>
  <c r="I78" i="458"/>
  <c r="I83" i="458"/>
  <c r="I76" i="458"/>
  <c r="G74" i="458"/>
  <c r="H70" i="458"/>
  <c r="H76" i="458"/>
  <c r="M65" i="458"/>
  <c r="N70" i="458"/>
  <c r="O70" i="458"/>
  <c r="H74" i="458"/>
  <c r="F74" i="458"/>
  <c r="L74" i="458" s="1"/>
  <c r="I89" i="458"/>
  <c r="K30" i="458"/>
  <c r="K19" i="458"/>
  <c r="K31" i="458"/>
  <c r="K49" i="458"/>
  <c r="K17" i="458"/>
  <c r="K9" i="458" s="1"/>
  <c r="K59" i="458"/>
  <c r="K55" i="458"/>
  <c r="K26" i="458"/>
  <c r="K10" i="458" s="1"/>
  <c r="K23" i="458"/>
  <c r="K53" i="458"/>
  <c r="I53" i="458" s="1"/>
  <c r="K22" i="458"/>
  <c r="K51" i="458"/>
  <c r="K62" i="458"/>
  <c r="K47" i="458"/>
  <c r="K63" i="458"/>
  <c r="K46" i="458"/>
  <c r="K27" i="458"/>
  <c r="K42" i="458"/>
  <c r="K14" i="458"/>
  <c r="K13" i="458"/>
  <c r="K45" i="458"/>
  <c r="K48" i="458" s="1"/>
  <c r="K54" i="458"/>
  <c r="K38" i="458" s="1"/>
  <c r="K15" i="458"/>
  <c r="K58" i="458"/>
  <c r="I58" i="458" s="1"/>
  <c r="K18" i="458"/>
  <c r="K61" i="458"/>
  <c r="I61" i="458" s="1"/>
  <c r="K41" i="458"/>
  <c r="K29" i="458"/>
  <c r="K25" i="458"/>
  <c r="K21" i="458"/>
  <c r="K24" i="458"/>
  <c r="K50" i="458"/>
  <c r="K57" i="458"/>
  <c r="K60" i="458" s="1"/>
  <c r="K43" i="458"/>
  <c r="J43" i="458"/>
  <c r="I43" i="458"/>
  <c r="J58" i="458"/>
  <c r="J15" i="458"/>
  <c r="I15" i="458" s="1"/>
  <c r="I11" i="458" s="1"/>
  <c r="J21" i="458"/>
  <c r="I21" i="458"/>
  <c r="J57" i="458"/>
  <c r="I57" i="458" s="1"/>
  <c r="J59" i="458"/>
  <c r="I59" i="458" s="1"/>
  <c r="J25" i="458"/>
  <c r="I25" i="458"/>
  <c r="I28" i="458" s="1"/>
  <c r="J18" i="458"/>
  <c r="I18" i="458" s="1"/>
  <c r="J19" i="458"/>
  <c r="J17" i="458"/>
  <c r="J53" i="458"/>
  <c r="J13" i="458"/>
  <c r="J9" i="458" s="1"/>
  <c r="J62" i="458"/>
  <c r="I62" i="458" s="1"/>
  <c r="J41" i="458"/>
  <c r="J51" i="458"/>
  <c r="I51" i="458" s="1"/>
  <c r="J61" i="458"/>
  <c r="J63" i="458"/>
  <c r="I63" i="458" s="1"/>
  <c r="J31" i="458"/>
  <c r="I31" i="458"/>
  <c r="J47" i="458"/>
  <c r="I47" i="458" s="1"/>
  <c r="I39" i="458" s="1"/>
  <c r="J55" i="458"/>
  <c r="I55" i="458"/>
  <c r="J14" i="458"/>
  <c r="I14" i="458"/>
  <c r="J27" i="458"/>
  <c r="I27" i="458"/>
  <c r="J45" i="458"/>
  <c r="J37" i="458" s="1"/>
  <c r="J29" i="458"/>
  <c r="J49" i="458"/>
  <c r="J30" i="458"/>
  <c r="I30" i="458" s="1"/>
  <c r="J54" i="458"/>
  <c r="I54" i="458" s="1"/>
  <c r="J26" i="458"/>
  <c r="J42" i="458"/>
  <c r="J38" i="458" s="1"/>
  <c r="J46" i="458"/>
  <c r="I46" i="458"/>
  <c r="J23" i="458"/>
  <c r="I23" i="458" s="1"/>
  <c r="I24" i="458" s="1"/>
  <c r="J22" i="458"/>
  <c r="J24" i="458" s="1"/>
  <c r="J50" i="458"/>
  <c r="I50" i="458" s="1"/>
  <c r="I38" i="458" s="1"/>
  <c r="I42" i="458"/>
  <c r="I17" i="458"/>
  <c r="I20" i="458" s="1"/>
  <c r="H86" i="458"/>
  <c r="I71" i="458"/>
  <c r="G78" i="458"/>
  <c r="K32" i="458"/>
  <c r="I90" i="458"/>
  <c r="K11" i="458"/>
  <c r="I80" i="458"/>
  <c r="I77" i="458"/>
  <c r="I82" i="458"/>
  <c r="I49" i="458"/>
  <c r="I52" i="458" s="1"/>
  <c r="K52" i="458"/>
  <c r="I22" i="458"/>
  <c r="K44" i="458"/>
  <c r="J39" i="458"/>
  <c r="K39" i="458"/>
  <c r="K16" i="458"/>
  <c r="I41" i="458"/>
  <c r="I26" i="458"/>
  <c r="J28" i="458"/>
  <c r="I19" i="458"/>
  <c r="J20" i="458"/>
  <c r="K28" i="458"/>
  <c r="H88" i="458"/>
  <c r="J84" i="458"/>
  <c r="I84" i="458" s="1"/>
  <c r="G80" i="458"/>
  <c r="K36" i="458"/>
  <c r="I35" i="458"/>
  <c r="I36" i="458" s="1"/>
  <c r="F75" i="458"/>
  <c r="F81" i="458"/>
  <c r="G88" i="458"/>
  <c r="F88" i="458"/>
  <c r="L88" i="458" s="1"/>
  <c r="F89" i="458"/>
  <c r="L89" i="458" s="1"/>
  <c r="G82" i="458"/>
  <c r="F82" i="458" s="1"/>
  <c r="L82" i="458" s="1"/>
  <c r="G86" i="458"/>
  <c r="F86" i="458"/>
  <c r="F73" i="458"/>
  <c r="J52" i="458"/>
  <c r="J44" i="458"/>
  <c r="I29" i="458"/>
  <c r="I32" i="458" s="1"/>
  <c r="I44" i="458"/>
  <c r="I66" i="458" l="1"/>
  <c r="P7" i="458"/>
  <c r="H66" i="458"/>
  <c r="F72" i="458"/>
  <c r="L72" i="458" s="1"/>
  <c r="I56" i="458"/>
  <c r="O7" i="458"/>
  <c r="I64" i="458"/>
  <c r="K12" i="458"/>
  <c r="I10" i="458"/>
  <c r="K40" i="458"/>
  <c r="L67" i="458"/>
  <c r="L35" i="458"/>
  <c r="F36" i="458"/>
  <c r="L36" i="458" s="1"/>
  <c r="F90" i="458"/>
  <c r="L90" i="458" s="1"/>
  <c r="I60" i="458"/>
  <c r="I85" i="458"/>
  <c r="I65" i="458" s="1"/>
  <c r="J65" i="458"/>
  <c r="L85" i="458"/>
  <c r="G65" i="458"/>
  <c r="F77" i="458"/>
  <c r="L77" i="458" s="1"/>
  <c r="J56" i="458"/>
  <c r="G84" i="458"/>
  <c r="F84" i="458" s="1"/>
  <c r="L84" i="458" s="1"/>
  <c r="F69" i="458"/>
  <c r="L69" i="458" s="1"/>
  <c r="J16" i="458"/>
  <c r="J32" i="458"/>
  <c r="K64" i="458"/>
  <c r="H65" i="458"/>
  <c r="J11" i="458"/>
  <c r="K37" i="458"/>
  <c r="J60" i="458"/>
  <c r="J40" i="458" s="1"/>
  <c r="K56" i="458"/>
  <c r="J64" i="458"/>
  <c r="G36" i="458"/>
  <c r="J48" i="458"/>
  <c r="I45" i="458"/>
  <c r="J86" i="458"/>
  <c r="I86" i="458" s="1"/>
  <c r="L86" i="458" s="1"/>
  <c r="I79" i="458"/>
  <c r="L79" i="458" s="1"/>
  <c r="J10" i="458"/>
  <c r="K20" i="458"/>
  <c r="F71" i="458"/>
  <c r="L71" i="458" s="1"/>
  <c r="G68" i="458"/>
  <c r="I13" i="458"/>
  <c r="K7" i="458" l="1"/>
  <c r="M33" i="458"/>
  <c r="M42" i="458"/>
  <c r="M15" i="458"/>
  <c r="G15" i="458" s="1"/>
  <c r="M50" i="458"/>
  <c r="G50" i="458" s="1"/>
  <c r="M61" i="458"/>
  <c r="M30" i="458"/>
  <c r="G30" i="458" s="1"/>
  <c r="M54" i="458"/>
  <c r="G54" i="458" s="1"/>
  <c r="M31" i="458"/>
  <c r="G31" i="458" s="1"/>
  <c r="M45" i="458"/>
  <c r="M63" i="458"/>
  <c r="G63" i="458" s="1"/>
  <c r="F63" i="458" s="1"/>
  <c r="L63" i="458" s="1"/>
  <c r="M25" i="458"/>
  <c r="M10" i="458"/>
  <c r="M9" i="458"/>
  <c r="M59" i="458"/>
  <c r="G59" i="458" s="1"/>
  <c r="M11" i="458"/>
  <c r="M62" i="458"/>
  <c r="G62" i="458" s="1"/>
  <c r="M57" i="458"/>
  <c r="M21" i="458"/>
  <c r="M35" i="458"/>
  <c r="M58" i="458"/>
  <c r="G58" i="458" s="1"/>
  <c r="F58" i="458" s="1"/>
  <c r="L58" i="458" s="1"/>
  <c r="M13" i="458"/>
  <c r="M14" i="458"/>
  <c r="G14" i="458" s="1"/>
  <c r="M22" i="458"/>
  <c r="G22" i="458" s="1"/>
  <c r="F22" i="458" s="1"/>
  <c r="L22" i="458" s="1"/>
  <c r="M23" i="458"/>
  <c r="G23" i="458" s="1"/>
  <c r="M17" i="458"/>
  <c r="M43" i="458"/>
  <c r="M19" i="458"/>
  <c r="G19" i="458" s="1"/>
  <c r="M29" i="458"/>
  <c r="M41" i="458"/>
  <c r="M46" i="458"/>
  <c r="G46" i="458" s="1"/>
  <c r="M47" i="458"/>
  <c r="G47" i="458" s="1"/>
  <c r="F47" i="458" s="1"/>
  <c r="L47" i="458" s="1"/>
  <c r="M53" i="458"/>
  <c r="M27" i="458"/>
  <c r="G27" i="458" s="1"/>
  <c r="F27" i="458" s="1"/>
  <c r="L27" i="458" s="1"/>
  <c r="M49" i="458"/>
  <c r="M55" i="458"/>
  <c r="G55" i="458" s="1"/>
  <c r="F55" i="458" s="1"/>
  <c r="L55" i="458" s="1"/>
  <c r="M18" i="458"/>
  <c r="G18" i="458" s="1"/>
  <c r="M51" i="458"/>
  <c r="G51" i="458" s="1"/>
  <c r="M26" i="458"/>
  <c r="G26" i="458" s="1"/>
  <c r="F68" i="458"/>
  <c r="G66" i="458"/>
  <c r="I16" i="458"/>
  <c r="I12" i="458" s="1"/>
  <c r="I9" i="458"/>
  <c r="J12" i="458"/>
  <c r="J7" i="458" s="1"/>
  <c r="I48" i="458"/>
  <c r="I40" i="458" s="1"/>
  <c r="I37" i="458"/>
  <c r="N25" i="458"/>
  <c r="N17" i="458"/>
  <c r="N43" i="458"/>
  <c r="N42" i="458"/>
  <c r="N11" i="458"/>
  <c r="N18" i="458"/>
  <c r="H18" i="458" s="1"/>
  <c r="N22" i="458"/>
  <c r="H22" i="458" s="1"/>
  <c r="N13" i="458"/>
  <c r="N23" i="458"/>
  <c r="H23" i="458" s="1"/>
  <c r="N55" i="458"/>
  <c r="H55" i="458" s="1"/>
  <c r="N57" i="458"/>
  <c r="N61" i="458"/>
  <c r="N53" i="458"/>
  <c r="N62" i="458"/>
  <c r="H62" i="458" s="1"/>
  <c r="N35" i="458"/>
  <c r="N9" i="458"/>
  <c r="N41" i="458"/>
  <c r="N10" i="458"/>
  <c r="N58" i="458"/>
  <c r="H58" i="458" s="1"/>
  <c r="N49" i="458"/>
  <c r="N21" i="458"/>
  <c r="N31" i="458"/>
  <c r="H31" i="458" s="1"/>
  <c r="N30" i="458"/>
  <c r="H30" i="458" s="1"/>
  <c r="N26" i="458"/>
  <c r="H26" i="458" s="1"/>
  <c r="N19" i="458"/>
  <c r="H19" i="458" s="1"/>
  <c r="N14" i="458"/>
  <c r="H14" i="458" s="1"/>
  <c r="H10" i="458" s="1"/>
  <c r="N34" i="458"/>
  <c r="N27" i="458"/>
  <c r="H27" i="458" s="1"/>
  <c r="N51" i="458"/>
  <c r="H51" i="458" s="1"/>
  <c r="N33" i="458"/>
  <c r="N36" i="458" s="1"/>
  <c r="N29" i="458"/>
  <c r="N63" i="458"/>
  <c r="H63" i="458" s="1"/>
  <c r="N47" i="458"/>
  <c r="H47" i="458" s="1"/>
  <c r="N54" i="458"/>
  <c r="H54" i="458" s="1"/>
  <c r="N46" i="458"/>
  <c r="H46" i="458" s="1"/>
  <c r="N45" i="458"/>
  <c r="N59" i="458"/>
  <c r="H59" i="458" s="1"/>
  <c r="N50" i="458"/>
  <c r="H50" i="458" s="1"/>
  <c r="N15" i="458"/>
  <c r="H15" i="458" s="1"/>
  <c r="F65" i="458"/>
  <c r="J66" i="458"/>
  <c r="H17" i="458" l="1"/>
  <c r="H20" i="458" s="1"/>
  <c r="N20" i="458"/>
  <c r="G25" i="458"/>
  <c r="M28" i="458"/>
  <c r="F31" i="458"/>
  <c r="L31" i="458" s="1"/>
  <c r="F54" i="458"/>
  <c r="L54" i="458" s="1"/>
  <c r="G13" i="458"/>
  <c r="M16" i="458"/>
  <c r="N60" i="458"/>
  <c r="H57" i="458"/>
  <c r="H60" i="458" s="1"/>
  <c r="N24" i="458"/>
  <c r="H21" i="458"/>
  <c r="H24" i="458" s="1"/>
  <c r="F46" i="458"/>
  <c r="L46" i="458" s="1"/>
  <c r="F30" i="458"/>
  <c r="L30" i="458" s="1"/>
  <c r="H53" i="458"/>
  <c r="H56" i="458" s="1"/>
  <c r="N56" i="458"/>
  <c r="F14" i="458"/>
  <c r="G10" i="458"/>
  <c r="J5" i="458"/>
  <c r="J6" i="458" s="1"/>
  <c r="J8" i="458"/>
  <c r="M24" i="458"/>
  <c r="G21" i="458"/>
  <c r="N52" i="458"/>
  <c r="H49" i="458"/>
  <c r="H52" i="458" s="1"/>
  <c r="N16" i="458"/>
  <c r="H13" i="458"/>
  <c r="I7" i="458"/>
  <c r="M37" i="458"/>
  <c r="G41" i="458"/>
  <c r="M44" i="458"/>
  <c r="M60" i="458"/>
  <c r="G57" i="458"/>
  <c r="G61" i="458"/>
  <c r="M64" i="458"/>
  <c r="G49" i="458"/>
  <c r="M52" i="458"/>
  <c r="N64" i="458"/>
  <c r="H61" i="458"/>
  <c r="H64" i="458" s="1"/>
  <c r="N32" i="458"/>
  <c r="H29" i="458"/>
  <c r="H32" i="458" s="1"/>
  <c r="G29" i="458"/>
  <c r="M32" i="458"/>
  <c r="F62" i="458"/>
  <c r="L62" i="458" s="1"/>
  <c r="F50" i="458"/>
  <c r="L50" i="458" s="1"/>
  <c r="M56" i="458"/>
  <c r="G53" i="458"/>
  <c r="L68" i="458"/>
  <c r="F66" i="458"/>
  <c r="L66" i="458" s="1"/>
  <c r="H41" i="458"/>
  <c r="N44" i="458"/>
  <c r="N37" i="458"/>
  <c r="F26" i="458"/>
  <c r="L26" i="458" s="1"/>
  <c r="M39" i="458"/>
  <c r="G43" i="458"/>
  <c r="F59" i="458"/>
  <c r="L59" i="458" s="1"/>
  <c r="M38" i="458"/>
  <c r="G42" i="458"/>
  <c r="N28" i="458"/>
  <c r="H25" i="458"/>
  <c r="H28" i="458" s="1"/>
  <c r="N48" i="458"/>
  <c r="H45" i="458"/>
  <c r="H48" i="458" s="1"/>
  <c r="G45" i="458"/>
  <c r="M48" i="458"/>
  <c r="F19" i="458"/>
  <c r="L19" i="458" s="1"/>
  <c r="L65" i="458"/>
  <c r="I2" i="458"/>
  <c r="N38" i="458"/>
  <c r="H42" i="458"/>
  <c r="H38" i="458" s="1"/>
  <c r="F51" i="458"/>
  <c r="L51" i="458" s="1"/>
  <c r="M20" i="458"/>
  <c r="G17" i="458"/>
  <c r="M36" i="458"/>
  <c r="F15" i="458"/>
  <c r="G11" i="458"/>
  <c r="H11" i="458"/>
  <c r="N39" i="458"/>
  <c r="H43" i="458"/>
  <c r="H39" i="458" s="1"/>
  <c r="F18" i="458"/>
  <c r="L18" i="458" s="1"/>
  <c r="F23" i="458"/>
  <c r="L23" i="458" s="1"/>
  <c r="K5" i="458"/>
  <c r="K6" i="458" s="1"/>
  <c r="K8" i="458"/>
  <c r="F49" i="458" l="1"/>
  <c r="G52" i="458"/>
  <c r="F61" i="458"/>
  <c r="G64" i="458"/>
  <c r="F57" i="458"/>
  <c r="G60" i="458"/>
  <c r="M12" i="458"/>
  <c r="M8" i="458" s="1"/>
  <c r="G9" i="458"/>
  <c r="G16" i="458"/>
  <c r="F13" i="458"/>
  <c r="G39" i="458"/>
  <c r="F43" i="458"/>
  <c r="G38" i="458"/>
  <c r="F42" i="458"/>
  <c r="G44" i="458"/>
  <c r="G37" i="458"/>
  <c r="F41" i="458"/>
  <c r="L14" i="458"/>
  <c r="F10" i="458"/>
  <c r="L10" i="458" s="1"/>
  <c r="F21" i="458"/>
  <c r="G24" i="458"/>
  <c r="N40" i="458"/>
  <c r="I8" i="458"/>
  <c r="I5" i="458"/>
  <c r="I6" i="458" s="1"/>
  <c r="G28" i="458"/>
  <c r="F25" i="458"/>
  <c r="M40" i="458"/>
  <c r="F45" i="458"/>
  <c r="G48" i="458"/>
  <c r="H16" i="458"/>
  <c r="H12" i="458" s="1"/>
  <c r="H7" i="458" s="1"/>
  <c r="H9" i="458"/>
  <c r="F17" i="458"/>
  <c r="G20" i="458"/>
  <c r="F53" i="458"/>
  <c r="G56" i="458"/>
  <c r="G32" i="458"/>
  <c r="F29" i="458"/>
  <c r="F11" i="458"/>
  <c r="L11" i="458" s="1"/>
  <c r="L15" i="458"/>
  <c r="H37" i="458"/>
  <c r="H44" i="458"/>
  <c r="H40" i="458" s="1"/>
  <c r="N12" i="458"/>
  <c r="L43" i="458" l="1"/>
  <c r="F39" i="458"/>
  <c r="L39" i="458" s="1"/>
  <c r="L53" i="458"/>
  <c r="F56" i="458"/>
  <c r="L56" i="458" s="1"/>
  <c r="L13" i="458"/>
  <c r="F16" i="458"/>
  <c r="F9" i="458"/>
  <c r="L9" i="458" s="1"/>
  <c r="L57" i="458"/>
  <c r="F60" i="458"/>
  <c r="L60" i="458" s="1"/>
  <c r="F24" i="458"/>
  <c r="L24" i="458" s="1"/>
  <c r="L21" i="458"/>
  <c r="L41" i="458"/>
  <c r="F44" i="458"/>
  <c r="F37" i="458"/>
  <c r="L37" i="458" s="1"/>
  <c r="G40" i="458"/>
  <c r="L61" i="458"/>
  <c r="F64" i="458"/>
  <c r="L64" i="458" s="1"/>
  <c r="G12" i="458"/>
  <c r="G7" i="458" s="1"/>
  <c r="N8" i="458"/>
  <c r="F48" i="458"/>
  <c r="L48" i="458" s="1"/>
  <c r="L45" i="458"/>
  <c r="F28" i="458"/>
  <c r="L28" i="458" s="1"/>
  <c r="L25" i="458"/>
  <c r="L42" i="458"/>
  <c r="F38" i="458"/>
  <c r="L38" i="458" s="1"/>
  <c r="F20" i="458"/>
  <c r="L20" i="458" s="1"/>
  <c r="L17" i="458"/>
  <c r="H8" i="458"/>
  <c r="H5" i="458"/>
  <c r="H6" i="458" s="1"/>
  <c r="L29" i="458"/>
  <c r="F32" i="458"/>
  <c r="L32" i="458" s="1"/>
  <c r="L49" i="458"/>
  <c r="F52" i="458"/>
  <c r="L52" i="458" s="1"/>
  <c r="G8" i="458" l="1"/>
  <c r="G5" i="458"/>
  <c r="G6" i="458" s="1"/>
  <c r="F12" i="458"/>
  <c r="L16" i="458"/>
  <c r="L44" i="458"/>
  <c r="F40" i="458"/>
  <c r="L40" i="458" s="1"/>
  <c r="F7" i="458" l="1"/>
  <c r="L12" i="458"/>
  <c r="L7" i="458" l="1"/>
  <c r="F5" i="458"/>
  <c r="F8" i="458"/>
  <c r="L8" i="458" s="1"/>
  <c r="H2" i="458" l="1"/>
  <c r="F6" i="458"/>
  <c r="L6" i="458" s="1"/>
  <c r="L5" i="458"/>
</calcChain>
</file>

<file path=xl/sharedStrings.xml><?xml version="1.0" encoding="utf-8"?>
<sst xmlns="http://schemas.openxmlformats.org/spreadsheetml/2006/main" count="1378" uniqueCount="158">
  <si>
    <t>□ 형태별</t>
    <phoneticPr fontId="2" type="noConversion"/>
  </si>
  <si>
    <t>(단위 : 명)</t>
    <phoneticPr fontId="2" type="noConversion"/>
  </si>
  <si>
    <t>구                  분</t>
    <phoneticPr fontId="2" type="noConversion"/>
  </si>
  <si>
    <t>증감율(%)</t>
    <phoneticPr fontId="2" type="noConversion"/>
  </si>
  <si>
    <t>총                  계</t>
    <phoneticPr fontId="2" type="noConversion"/>
  </si>
  <si>
    <t>월계</t>
    <phoneticPr fontId="2" type="noConversion"/>
  </si>
  <si>
    <t>누계</t>
    <phoneticPr fontId="2" type="noConversion"/>
  </si>
  <si>
    <t>내국인</t>
    <phoneticPr fontId="2" type="noConversion"/>
  </si>
  <si>
    <t>소              계</t>
    <phoneticPr fontId="2" type="noConversion"/>
  </si>
  <si>
    <t>개 별 관 광</t>
    <phoneticPr fontId="2" type="noConversion"/>
  </si>
  <si>
    <t>단 체 관 광</t>
    <phoneticPr fontId="2" type="noConversion"/>
  </si>
  <si>
    <t>외       국       인</t>
    <phoneticPr fontId="2" type="noConversion"/>
  </si>
  <si>
    <t>□ 목적별</t>
    <phoneticPr fontId="2" type="noConversion"/>
  </si>
  <si>
    <t>레 저 스 포 츠</t>
    <phoneticPr fontId="2" type="noConversion"/>
  </si>
  <si>
    <t>회 의 및 업 무</t>
    <phoneticPr fontId="2" type="noConversion"/>
  </si>
  <si>
    <t>휴 양 및 관 람</t>
    <phoneticPr fontId="2" type="noConversion"/>
  </si>
  <si>
    <t>친  지  방  문</t>
    <phoneticPr fontId="2" type="noConversion"/>
  </si>
  <si>
    <t>교  육  여  행</t>
    <phoneticPr fontId="2" type="noConversion"/>
  </si>
  <si>
    <t>기  타  방  문</t>
    <phoneticPr fontId="2" type="noConversion"/>
  </si>
  <si>
    <t>아시아</t>
    <phoneticPr fontId="2" type="noConversion"/>
  </si>
  <si>
    <t>교육여행</t>
  </si>
  <si>
    <t>패키지</t>
  </si>
  <si>
    <t>구분</t>
  </si>
  <si>
    <t>전체</t>
  </si>
  <si>
    <t>Non-패키지</t>
  </si>
  <si>
    <t>레저스포츠</t>
  </si>
  <si>
    <t>회의·업무</t>
  </si>
  <si>
    <t>휴양·관람</t>
  </si>
  <si>
    <t>친지방문</t>
  </si>
  <si>
    <t>기타관광</t>
  </si>
  <si>
    <t>전 체</t>
  </si>
  <si>
    <t>계</t>
    <phoneticPr fontId="2" type="noConversion"/>
  </si>
  <si>
    <t>부두</t>
    <phoneticPr fontId="2" type="noConversion"/>
  </si>
  <si>
    <t>공항내국인</t>
    <phoneticPr fontId="2" type="noConversion"/>
  </si>
  <si>
    <t>부두내국인</t>
    <phoneticPr fontId="2" type="noConversion"/>
  </si>
  <si>
    <t>(단위:명)</t>
    <phoneticPr fontId="2" type="noConversion"/>
  </si>
  <si>
    <t>내국인관광객(교육여행제외)</t>
    <phoneticPr fontId="2" type="noConversion"/>
  </si>
  <si>
    <t>설문구성비</t>
    <phoneticPr fontId="2" type="noConversion"/>
  </si>
  <si>
    <t>설문수량</t>
    <phoneticPr fontId="2" type="noConversion"/>
  </si>
  <si>
    <t>월별</t>
    <phoneticPr fontId="2" type="noConversion"/>
  </si>
  <si>
    <t>소계</t>
    <phoneticPr fontId="2" type="noConversion"/>
  </si>
  <si>
    <t>NON-패키지</t>
    <phoneticPr fontId="2" type="noConversion"/>
  </si>
  <si>
    <t>패키지</t>
    <phoneticPr fontId="2" type="noConversion"/>
  </si>
  <si>
    <t>합계</t>
    <phoneticPr fontId="2" type="noConversion"/>
  </si>
  <si>
    <t>레져스포츠</t>
    <phoneticPr fontId="2" type="noConversion"/>
  </si>
  <si>
    <t>회의및업무</t>
    <phoneticPr fontId="2" type="noConversion"/>
  </si>
  <si>
    <t>휴양및관람</t>
    <phoneticPr fontId="2" type="noConversion"/>
  </si>
  <si>
    <t>친지방문</t>
    <phoneticPr fontId="2" type="noConversion"/>
  </si>
  <si>
    <t>기타방문</t>
    <phoneticPr fontId="2" type="noConversion"/>
  </si>
  <si>
    <t>교육여행</t>
    <phoneticPr fontId="2" type="noConversion"/>
  </si>
  <si>
    <t>외국인</t>
    <phoneticPr fontId="2" type="noConversion"/>
  </si>
  <si>
    <t>일본</t>
    <phoneticPr fontId="2" type="noConversion"/>
  </si>
  <si>
    <t>중국</t>
    <phoneticPr fontId="2" type="noConversion"/>
  </si>
  <si>
    <t>홍콩</t>
    <phoneticPr fontId="2" type="noConversion"/>
  </si>
  <si>
    <t>대만</t>
    <phoneticPr fontId="2" type="noConversion"/>
  </si>
  <si>
    <t>싱가폴</t>
    <phoneticPr fontId="2" type="noConversion"/>
  </si>
  <si>
    <t>말레이시아</t>
    <phoneticPr fontId="2" type="noConversion"/>
  </si>
  <si>
    <t>기타</t>
    <phoneticPr fontId="2" type="noConversion"/>
  </si>
  <si>
    <t>미국</t>
    <phoneticPr fontId="2" type="noConversion"/>
  </si>
  <si>
    <t>□ 2011년도 적용 관광객 1인당 관광비용</t>
    <phoneticPr fontId="2" type="noConversion"/>
  </si>
  <si>
    <t xml:space="preserve">    2011년 2월 소비자물가상승률 : 1. 012</t>
    <phoneticPr fontId="2" type="noConversion"/>
  </si>
  <si>
    <t>관광객 1인당 비용</t>
    <phoneticPr fontId="2" type="noConversion"/>
  </si>
  <si>
    <t>구분</t>
    <phoneticPr fontId="2" type="noConversion"/>
  </si>
  <si>
    <t>개별</t>
    <phoneticPr fontId="2" type="noConversion"/>
  </si>
  <si>
    <t>단체</t>
    <phoneticPr fontId="2" type="noConversion"/>
  </si>
  <si>
    <t>전월누계</t>
    <phoneticPr fontId="2" type="noConversion"/>
  </si>
  <si>
    <t>금월누계(잠정)</t>
    <phoneticPr fontId="2" type="noConversion"/>
  </si>
  <si>
    <t>일어권</t>
    <phoneticPr fontId="2" type="noConversion"/>
  </si>
  <si>
    <t>중국본토</t>
    <phoneticPr fontId="2" type="noConversion"/>
  </si>
  <si>
    <t>중국이외</t>
    <phoneticPr fontId="2" type="noConversion"/>
  </si>
  <si>
    <t>영어및기타권</t>
    <phoneticPr fontId="2" type="noConversion"/>
  </si>
  <si>
    <t>중어권</t>
    <phoneticPr fontId="2" type="noConversion"/>
  </si>
  <si>
    <t>영어 및 기타권</t>
    <phoneticPr fontId="2" type="noConversion"/>
  </si>
  <si>
    <t>총월계(수입)</t>
    <phoneticPr fontId="2" type="noConversion"/>
  </si>
  <si>
    <t>총누계(수입)</t>
    <phoneticPr fontId="2" type="noConversion"/>
  </si>
  <si>
    <t>공항</t>
    <phoneticPr fontId="2" type="noConversion"/>
  </si>
  <si>
    <t>싱    가    폴</t>
    <phoneticPr fontId="2" type="noConversion"/>
  </si>
  <si>
    <t>대          만</t>
    <phoneticPr fontId="2" type="noConversion"/>
  </si>
  <si>
    <t>홍          콩</t>
    <phoneticPr fontId="2" type="noConversion"/>
  </si>
  <si>
    <t>중          국</t>
    <phoneticPr fontId="2" type="noConversion"/>
  </si>
  <si>
    <t>일          본</t>
    <phoneticPr fontId="2" type="noConversion"/>
  </si>
  <si>
    <t>말 레 이 시 아</t>
    <phoneticPr fontId="2" type="noConversion"/>
  </si>
  <si>
    <t>기          타</t>
    <phoneticPr fontId="2" type="noConversion"/>
  </si>
  <si>
    <t>미          국</t>
    <phoneticPr fontId="2" type="noConversion"/>
  </si>
  <si>
    <t>내   국   인</t>
    <phoneticPr fontId="2" type="noConversion"/>
  </si>
  <si>
    <t>화물선 등 기타</t>
    <phoneticPr fontId="2" type="noConversion"/>
  </si>
  <si>
    <t>항공(36%)</t>
    <phoneticPr fontId="2" type="noConversion"/>
  </si>
  <si>
    <t>선박(64%)</t>
    <phoneticPr fontId="2" type="noConversion"/>
  </si>
  <si>
    <t>무임승객</t>
    <phoneticPr fontId="2" type="noConversion"/>
  </si>
  <si>
    <t>2013년 관광수입(월별)</t>
  </si>
  <si>
    <t>서구등</t>
    <phoneticPr fontId="2" type="noConversion"/>
  </si>
  <si>
    <t>인도네시아</t>
  </si>
  <si>
    <t>월계</t>
  </si>
  <si>
    <t>누계</t>
  </si>
  <si>
    <t>베트남</t>
  </si>
  <si>
    <t>개 별 여 행</t>
  </si>
  <si>
    <t>부분패키지</t>
    <phoneticPr fontId="2" type="noConversion"/>
  </si>
  <si>
    <t>패  키  지</t>
    <phoneticPr fontId="2" type="noConversion"/>
  </si>
  <si>
    <t>부분패키지</t>
    <phoneticPr fontId="2" type="noConversion"/>
  </si>
  <si>
    <t>외    국    인</t>
    <phoneticPr fontId="2" type="noConversion"/>
  </si>
  <si>
    <t>인 도 네 시 아</t>
    <phoneticPr fontId="2" type="noConversion"/>
  </si>
  <si>
    <t>베    트    남</t>
    <phoneticPr fontId="2" type="noConversion"/>
  </si>
  <si>
    <t>2015년</t>
  </si>
  <si>
    <t>태국</t>
    <phoneticPr fontId="2" type="noConversion"/>
  </si>
  <si>
    <t>2016년 1월 관광객입도현황</t>
    <phoneticPr fontId="2" type="noConversion"/>
  </si>
  <si>
    <t>2016년</t>
    <phoneticPr fontId="2" type="noConversion"/>
  </si>
  <si>
    <t>2015년</t>
    <phoneticPr fontId="2" type="noConversion"/>
  </si>
  <si>
    <t>2016년</t>
    <phoneticPr fontId="2" type="noConversion"/>
  </si>
  <si>
    <t>태         국</t>
    <phoneticPr fontId="2" type="noConversion"/>
  </si>
  <si>
    <t>2016년 2월 관광객입도현황</t>
    <phoneticPr fontId="2" type="noConversion"/>
  </si>
  <si>
    <t>2016년 3월 관광객입도현황</t>
    <phoneticPr fontId="2" type="noConversion"/>
  </si>
  <si>
    <t>2016년 4월 관광객입도현황</t>
    <phoneticPr fontId="2" type="noConversion"/>
  </si>
  <si>
    <t>태          국</t>
    <phoneticPr fontId="2" type="noConversion"/>
  </si>
  <si>
    <t>2016년 5월 관광객입도현황</t>
    <phoneticPr fontId="2" type="noConversion"/>
  </si>
  <si>
    <t>□ 형태별</t>
    <phoneticPr fontId="2" type="noConversion"/>
  </si>
  <si>
    <t>(단위 : 명)</t>
    <phoneticPr fontId="2" type="noConversion"/>
  </si>
  <si>
    <t>구                  분</t>
    <phoneticPr fontId="2" type="noConversion"/>
  </si>
  <si>
    <t>2016년</t>
    <phoneticPr fontId="2" type="noConversion"/>
  </si>
  <si>
    <t>2015년</t>
    <phoneticPr fontId="2" type="noConversion"/>
  </si>
  <si>
    <t>증감율(%)</t>
    <phoneticPr fontId="2" type="noConversion"/>
  </si>
  <si>
    <t>총                  계</t>
    <phoneticPr fontId="2" type="noConversion"/>
  </si>
  <si>
    <t>월계</t>
    <phoneticPr fontId="2" type="noConversion"/>
  </si>
  <si>
    <t>누계</t>
    <phoneticPr fontId="2" type="noConversion"/>
  </si>
  <si>
    <t>내국인</t>
    <phoneticPr fontId="2" type="noConversion"/>
  </si>
  <si>
    <t>소              계</t>
    <phoneticPr fontId="2" type="noConversion"/>
  </si>
  <si>
    <t>부분패키지</t>
    <phoneticPr fontId="2" type="noConversion"/>
  </si>
  <si>
    <t>패  키  지</t>
    <phoneticPr fontId="2" type="noConversion"/>
  </si>
  <si>
    <t>외       국       인</t>
    <phoneticPr fontId="2" type="noConversion"/>
  </si>
  <si>
    <t>□ 목적별</t>
    <phoneticPr fontId="2" type="noConversion"/>
  </si>
  <si>
    <t>2016년</t>
  </si>
  <si>
    <t>내   국   인</t>
    <phoneticPr fontId="2" type="noConversion"/>
  </si>
  <si>
    <t>레 저 스 포 츠</t>
    <phoneticPr fontId="2" type="noConversion"/>
  </si>
  <si>
    <t>회 의 및 업 무</t>
    <phoneticPr fontId="2" type="noConversion"/>
  </si>
  <si>
    <t>휴 양 및 관 람</t>
    <phoneticPr fontId="2" type="noConversion"/>
  </si>
  <si>
    <t>친  지  방  문</t>
    <phoneticPr fontId="2" type="noConversion"/>
  </si>
  <si>
    <t>교  육  여  행</t>
    <phoneticPr fontId="2" type="noConversion"/>
  </si>
  <si>
    <t>기  타  방  문</t>
    <phoneticPr fontId="2" type="noConversion"/>
  </si>
  <si>
    <t>외    국    인</t>
    <phoneticPr fontId="2" type="noConversion"/>
  </si>
  <si>
    <t>아시아</t>
    <phoneticPr fontId="2" type="noConversion"/>
  </si>
  <si>
    <t>일          본</t>
    <phoneticPr fontId="2" type="noConversion"/>
  </si>
  <si>
    <t>중          국</t>
    <phoneticPr fontId="2" type="noConversion"/>
  </si>
  <si>
    <t>홍          콩</t>
    <phoneticPr fontId="2" type="noConversion"/>
  </si>
  <si>
    <t>대          만</t>
    <phoneticPr fontId="2" type="noConversion"/>
  </si>
  <si>
    <t>싱    가    폴</t>
    <phoneticPr fontId="2" type="noConversion"/>
  </si>
  <si>
    <t>말 레 이 시 아</t>
    <phoneticPr fontId="2" type="noConversion"/>
  </si>
  <si>
    <t>인 도 네 시 아</t>
    <phoneticPr fontId="2" type="noConversion"/>
  </si>
  <si>
    <t>베    트    남</t>
    <phoneticPr fontId="2" type="noConversion"/>
  </si>
  <si>
    <t>태          국</t>
    <phoneticPr fontId="2" type="noConversion"/>
  </si>
  <si>
    <t>기          타</t>
    <phoneticPr fontId="2" type="noConversion"/>
  </si>
  <si>
    <t>서구등</t>
    <phoneticPr fontId="2" type="noConversion"/>
  </si>
  <si>
    <t>미          국</t>
    <phoneticPr fontId="2" type="noConversion"/>
  </si>
  <si>
    <t>2016년 6월 관광객입도현황</t>
    <phoneticPr fontId="2" type="noConversion"/>
  </si>
  <si>
    <t>2016년 7월 관광객입도현황</t>
    <phoneticPr fontId="2" type="noConversion"/>
  </si>
  <si>
    <t>2016년 8월 관광객입도현황</t>
    <phoneticPr fontId="2" type="noConversion"/>
  </si>
  <si>
    <t>2016년 9월 관광객입도현황</t>
    <phoneticPr fontId="2" type="noConversion"/>
  </si>
  <si>
    <t>2016년 10월 관광객입도현황</t>
    <phoneticPr fontId="2" type="noConversion"/>
  </si>
  <si>
    <t>2016년 11월 관광객입도현황</t>
  </si>
  <si>
    <t>2016년 12월 관광객입도현황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</si>
</sst>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0_ "/>
    <numFmt numFmtId="179" formatCode="_-* #,##0.00_-;\-* #,##0.00_-;_-* &quot;-&quot;_-;_-@_-"/>
    <numFmt numFmtId="180" formatCode="0.0_ "/>
    <numFmt numFmtId="181" formatCode="#,##0_ "/>
    <numFmt numFmtId="182" formatCode="#,##0.0_ "/>
    <numFmt numFmtId="184" formatCode="0.00_ "/>
    <numFmt numFmtId="189" formatCode="_-* #,##0_-;\-* #,##0_-;_-* &quot;-&quot;??_-;_-@_-"/>
  </numFmts>
  <fonts count="42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b/>
      <sz val="14"/>
      <name val="궁서"/>
      <family val="1"/>
      <charset val="129"/>
    </font>
    <font>
      <sz val="14"/>
      <name val="궁서"/>
      <family val="1"/>
      <charset val="129"/>
    </font>
    <font>
      <sz val="14"/>
      <color indexed="10"/>
      <name val="궁서"/>
      <family val="1"/>
      <charset val="129"/>
    </font>
    <font>
      <b/>
      <sz val="14"/>
      <color indexed="10"/>
      <name val="궁서"/>
      <family val="1"/>
      <charset val="129"/>
    </font>
    <font>
      <b/>
      <sz val="22"/>
      <name val="돋움"/>
      <family val="3"/>
      <charset val="129"/>
    </font>
    <font>
      <b/>
      <sz val="12"/>
      <name val="굴림체"/>
      <family val="3"/>
      <charset val="129"/>
    </font>
    <font>
      <b/>
      <i/>
      <sz val="12"/>
      <color indexed="10"/>
      <name val="HY엽서M"/>
      <family val="1"/>
      <charset val="129"/>
    </font>
    <font>
      <sz val="12"/>
      <name val="굴림체"/>
      <family val="3"/>
      <charset val="129"/>
    </font>
    <font>
      <b/>
      <sz val="12"/>
      <color indexed="10"/>
      <name val="굴림체"/>
      <family val="3"/>
      <charset val="129"/>
    </font>
    <font>
      <b/>
      <i/>
      <sz val="12"/>
      <color indexed="10"/>
      <name val="굴림체"/>
      <family val="3"/>
      <charset val="129"/>
    </font>
    <font>
      <i/>
      <sz val="12"/>
      <name val="굴림체"/>
      <family val="3"/>
      <charset val="129"/>
    </font>
    <font>
      <b/>
      <sz val="12"/>
      <name val="돋움"/>
      <family val="3"/>
      <charset val="129"/>
    </font>
    <font>
      <b/>
      <sz val="14"/>
      <name val="굴림체"/>
      <family val="3"/>
      <charset val="129"/>
    </font>
    <font>
      <sz val="14"/>
      <name val="굴림체"/>
      <family val="3"/>
      <charset val="129"/>
    </font>
    <font>
      <sz val="12"/>
      <name val="HY엽서M"/>
      <family val="1"/>
      <charset val="129"/>
    </font>
    <font>
      <i/>
      <sz val="12"/>
      <name val="HY엽서M"/>
      <family val="1"/>
      <charset val="129"/>
    </font>
    <font>
      <b/>
      <sz val="14"/>
      <name val="HY엽서M"/>
      <family val="1"/>
      <charset val="129"/>
    </font>
    <font>
      <sz val="14"/>
      <name val="HY엽서M"/>
      <family val="1"/>
      <charset val="129"/>
    </font>
    <font>
      <b/>
      <sz val="14"/>
      <color indexed="14"/>
      <name val="궁서"/>
      <family val="1"/>
      <charset val="129"/>
    </font>
    <font>
      <b/>
      <sz val="14"/>
      <color indexed="48"/>
      <name val="궁서"/>
      <family val="1"/>
      <charset val="129"/>
    </font>
    <font>
      <sz val="32"/>
      <name val="바탕"/>
      <family val="1"/>
      <charset val="129"/>
    </font>
    <font>
      <sz val="12"/>
      <name val="바탕"/>
      <family val="1"/>
      <charset val="129"/>
    </font>
    <font>
      <b/>
      <sz val="14"/>
      <name val="바탕"/>
      <family val="1"/>
      <charset val="129"/>
    </font>
    <font>
      <sz val="14"/>
      <name val="바탕"/>
      <family val="1"/>
      <charset val="129"/>
    </font>
    <font>
      <b/>
      <sz val="12"/>
      <color indexed="14"/>
      <name val="바탕"/>
      <family val="1"/>
      <charset val="129"/>
    </font>
    <font>
      <b/>
      <sz val="14"/>
      <color indexed="14"/>
      <name val="바탕"/>
      <family val="1"/>
      <charset val="129"/>
    </font>
    <font>
      <b/>
      <sz val="12"/>
      <color indexed="48"/>
      <name val="바탕"/>
      <family val="1"/>
      <charset val="129"/>
    </font>
    <font>
      <b/>
      <sz val="11"/>
      <color indexed="48"/>
      <name val="바탕"/>
      <family val="1"/>
      <charset val="129"/>
    </font>
    <font>
      <b/>
      <sz val="14"/>
      <color indexed="48"/>
      <name val="바탕"/>
      <family val="1"/>
      <charset val="129"/>
    </font>
    <font>
      <sz val="12"/>
      <color indexed="10"/>
      <name val="바탕"/>
      <family val="1"/>
      <charset val="129"/>
    </font>
    <font>
      <b/>
      <sz val="12"/>
      <color indexed="10"/>
      <name val="바탕"/>
      <family val="1"/>
      <charset val="129"/>
    </font>
    <font>
      <sz val="11"/>
      <name val="바탕"/>
      <family val="1"/>
      <charset val="129"/>
    </font>
    <font>
      <b/>
      <sz val="12"/>
      <name val="바탕"/>
      <family val="1"/>
      <charset val="129"/>
    </font>
    <font>
      <sz val="16"/>
      <name val="바탕"/>
      <family val="1"/>
      <charset val="129"/>
    </font>
    <font>
      <sz val="12"/>
      <color indexed="8"/>
      <name val="바탕"/>
      <family val="1"/>
      <charset val="129"/>
    </font>
    <font>
      <sz val="9.5"/>
      <color indexed="8"/>
      <name val="바탕"/>
      <family val="1"/>
      <charset val="129"/>
    </font>
    <font>
      <b/>
      <sz val="11"/>
      <color indexed="14"/>
      <name val="바탕"/>
      <family val="1"/>
      <charset val="129"/>
    </font>
    <font>
      <sz val="10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653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 applyAlignment="1">
      <alignment vertical="center"/>
    </xf>
    <xf numFmtId="176" fontId="4" fillId="0" borderId="0" xfId="0" applyNumberFormat="1" applyFont="1" applyAlignment="1">
      <alignment vertical="center"/>
    </xf>
    <xf numFmtId="176" fontId="5" fillId="0" borderId="0" xfId="0" applyNumberFormat="1" applyFont="1" applyAlignment="1">
      <alignment vertical="center"/>
    </xf>
    <xf numFmtId="176" fontId="7" fillId="0" borderId="0" xfId="0" applyNumberFormat="1" applyFont="1" applyAlignment="1">
      <alignment vertical="center"/>
    </xf>
    <xf numFmtId="0" fontId="11" fillId="0" borderId="1" xfId="0" applyNumberFormat="1" applyFont="1" applyBorder="1" applyAlignment="1">
      <alignment horizontal="distributed" vertical="center" indent="1" shrinkToFit="1"/>
    </xf>
    <xf numFmtId="0" fontId="11" fillId="0" borderId="2" xfId="0" applyNumberFormat="1" applyFont="1" applyBorder="1" applyAlignment="1">
      <alignment horizontal="distributed" vertical="center" indent="1" shrinkToFit="1"/>
    </xf>
    <xf numFmtId="41" fontId="10" fillId="0" borderId="3" xfId="3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distributed" vertical="center" indent="1" shrinkToFit="1"/>
    </xf>
    <xf numFmtId="0" fontId="10" fillId="0" borderId="4" xfId="0" applyNumberFormat="1" applyFont="1" applyBorder="1" applyAlignment="1">
      <alignment horizontal="distributed" vertical="center" indent="1" shrinkToFit="1"/>
    </xf>
    <xf numFmtId="41" fontId="11" fillId="0" borderId="1" xfId="3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3" fillId="0" borderId="0" xfId="0" applyFont="1" applyBorder="1">
      <alignment vertical="center"/>
    </xf>
    <xf numFmtId="0" fontId="11" fillId="0" borderId="5" xfId="0" applyNumberFormat="1" applyFont="1" applyBorder="1" applyAlignment="1">
      <alignment horizontal="distributed" vertical="center" indent="1" shrinkToFit="1"/>
    </xf>
    <xf numFmtId="41" fontId="11" fillId="0" borderId="5" xfId="3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distributed" vertical="center" indent="1" shrinkToFit="1"/>
    </xf>
    <xf numFmtId="41" fontId="10" fillId="0" borderId="6" xfId="3" applyFont="1" applyBorder="1" applyAlignment="1">
      <alignment horizontal="center" vertical="center"/>
    </xf>
    <xf numFmtId="41" fontId="9" fillId="0" borderId="7" xfId="3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distributed" vertical="center" indent="1" shrinkToFit="1"/>
    </xf>
    <xf numFmtId="41" fontId="12" fillId="0" borderId="1" xfId="3" applyFont="1" applyBorder="1" applyAlignment="1">
      <alignment horizontal="center" vertical="center"/>
    </xf>
    <xf numFmtId="0" fontId="19" fillId="0" borderId="8" xfId="0" applyNumberFormat="1" applyFont="1" applyBorder="1" applyAlignment="1">
      <alignment horizontal="distributed" vertical="center" indent="1" shrinkToFit="1"/>
    </xf>
    <xf numFmtId="41" fontId="19" fillId="0" borderId="8" xfId="3" applyFont="1" applyBorder="1" applyAlignment="1">
      <alignment horizontal="center" vertical="center"/>
    </xf>
    <xf numFmtId="0" fontId="12" fillId="0" borderId="5" xfId="0" applyNumberFormat="1" applyFont="1" applyBorder="1" applyAlignment="1">
      <alignment horizontal="distributed" vertical="center" indent="1" shrinkToFit="1"/>
    </xf>
    <xf numFmtId="41" fontId="12" fillId="0" borderId="5" xfId="3" applyFont="1" applyBorder="1" applyAlignment="1">
      <alignment horizontal="center" vertical="center"/>
    </xf>
    <xf numFmtId="176" fontId="20" fillId="0" borderId="0" xfId="0" applyNumberFormat="1" applyFont="1" applyAlignment="1">
      <alignment vertical="center"/>
    </xf>
    <xf numFmtId="176" fontId="21" fillId="0" borderId="0" xfId="0" applyNumberFormat="1" applyFont="1" applyAlignment="1">
      <alignment vertical="center"/>
    </xf>
    <xf numFmtId="0" fontId="19" fillId="0" borderId="6" xfId="0" applyNumberFormat="1" applyFont="1" applyBorder="1" applyAlignment="1">
      <alignment horizontal="distributed" vertical="center" indent="1" shrinkToFit="1"/>
    </xf>
    <xf numFmtId="41" fontId="19" fillId="0" borderId="6" xfId="3" applyFont="1" applyBorder="1" applyAlignment="1">
      <alignment horizontal="center" vertical="center"/>
    </xf>
    <xf numFmtId="0" fontId="19" fillId="0" borderId="3" xfId="0" applyNumberFormat="1" applyFont="1" applyBorder="1" applyAlignment="1">
      <alignment horizontal="distributed" vertical="center" indent="1" shrinkToFit="1"/>
    </xf>
    <xf numFmtId="176" fontId="16" fillId="0" borderId="0" xfId="0" applyNumberFormat="1" applyFont="1" applyAlignment="1">
      <alignment horizontal="center" vertical="center"/>
    </xf>
    <xf numFmtId="176" fontId="16" fillId="0" borderId="0" xfId="0" applyNumberFormat="1" applyFont="1" applyAlignment="1">
      <alignment vertical="center"/>
    </xf>
    <xf numFmtId="176" fontId="17" fillId="0" borderId="0" xfId="0" applyNumberFormat="1" applyFont="1" applyAlignment="1">
      <alignment vertical="center"/>
    </xf>
    <xf numFmtId="41" fontId="11" fillId="0" borderId="5" xfId="3" applyFont="1" applyBorder="1" applyAlignment="1">
      <alignment horizontal="center" vertical="center"/>
    </xf>
    <xf numFmtId="176" fontId="11" fillId="0" borderId="0" xfId="0" applyNumberFormat="1" applyFont="1" applyAlignment="1">
      <alignment vertical="center"/>
    </xf>
    <xf numFmtId="0" fontId="13" fillId="0" borderId="9" xfId="0" applyNumberFormat="1" applyFont="1" applyBorder="1" applyAlignment="1">
      <alignment horizontal="distributed" vertical="center" indent="1" shrinkToFit="1"/>
    </xf>
    <xf numFmtId="41" fontId="13" fillId="0" borderId="5" xfId="3" applyFont="1" applyBorder="1" applyAlignment="1">
      <alignment horizontal="center" vertical="center"/>
    </xf>
    <xf numFmtId="0" fontId="19" fillId="0" borderId="10" xfId="0" applyNumberFormat="1" applyFont="1" applyBorder="1" applyAlignment="1">
      <alignment horizontal="distributed" vertical="center" indent="1" shrinkToFit="1"/>
    </xf>
    <xf numFmtId="176" fontId="15" fillId="0" borderId="11" xfId="0" applyNumberFormat="1" applyFont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176" fontId="5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176" fontId="22" fillId="0" borderId="0" xfId="0" applyNumberFormat="1" applyFont="1" applyAlignment="1">
      <alignment vertical="center"/>
    </xf>
    <xf numFmtId="176" fontId="23" fillId="0" borderId="0" xfId="0" applyNumberFormat="1" applyFont="1" applyAlignment="1">
      <alignment vertical="center"/>
    </xf>
    <xf numFmtId="41" fontId="1" fillId="0" borderId="0" xfId="3" applyFont="1" applyBorder="1" applyAlignment="1">
      <alignment vertical="center"/>
    </xf>
    <xf numFmtId="0" fontId="1" fillId="0" borderId="0" xfId="0" applyFont="1" applyAlignment="1">
      <alignment vertical="center"/>
    </xf>
    <xf numFmtId="0" fontId="19" fillId="0" borderId="4" xfId="0" applyNumberFormat="1" applyFont="1" applyBorder="1" applyAlignment="1">
      <alignment horizontal="distributed" vertical="center" indent="1" shrinkToFit="1"/>
    </xf>
    <xf numFmtId="176" fontId="11" fillId="0" borderId="11" xfId="0" applyNumberFormat="1" applyFont="1" applyBorder="1" applyAlignment="1">
      <alignment vertical="center"/>
    </xf>
    <xf numFmtId="176" fontId="9" fillId="0" borderId="0" xfId="0" applyNumberFormat="1" applyFont="1" applyBorder="1" applyAlignment="1">
      <alignment horizontal="left" vertical="center"/>
    </xf>
    <xf numFmtId="176" fontId="11" fillId="0" borderId="0" xfId="0" applyNumberFormat="1" applyFont="1" applyBorder="1" applyAlignment="1">
      <alignment vertical="center"/>
    </xf>
    <xf numFmtId="0" fontId="19" fillId="0" borderId="12" xfId="0" applyNumberFormat="1" applyFont="1" applyBorder="1" applyAlignment="1">
      <alignment horizontal="distributed" vertical="center" indent="1" shrinkToFit="1"/>
    </xf>
    <xf numFmtId="41" fontId="11" fillId="0" borderId="1" xfId="3" applyNumberFormat="1" applyFont="1" applyFill="1" applyBorder="1" applyAlignment="1">
      <alignment horizontal="center" vertical="center"/>
    </xf>
    <xf numFmtId="0" fontId="19" fillId="0" borderId="13" xfId="0" applyNumberFormat="1" applyFont="1" applyBorder="1" applyAlignment="1">
      <alignment horizontal="distributed" vertical="center" indent="1" shrinkToFit="1"/>
    </xf>
    <xf numFmtId="0" fontId="11" fillId="0" borderId="9" xfId="0" applyNumberFormat="1" applyFont="1" applyBorder="1" applyAlignment="1">
      <alignment horizontal="distributed" vertical="center" indent="1" shrinkToFit="1"/>
    </xf>
    <xf numFmtId="176" fontId="9" fillId="0" borderId="0" xfId="0" applyNumberFormat="1" applyFont="1" applyBorder="1" applyAlignment="1">
      <alignment horizontal="center" vertical="distributed" shrinkToFit="1"/>
    </xf>
    <xf numFmtId="41" fontId="19" fillId="0" borderId="0" xfId="3" applyFont="1" applyBorder="1" applyAlignment="1">
      <alignment horizontal="center" vertical="center"/>
    </xf>
    <xf numFmtId="180" fontId="19" fillId="0" borderId="0" xfId="1" applyNumberFormat="1" applyFont="1" applyBorder="1" applyAlignment="1">
      <alignment horizontal="right" vertical="center"/>
    </xf>
    <xf numFmtId="176" fontId="11" fillId="0" borderId="0" xfId="0" applyNumberFormat="1" applyFont="1" applyBorder="1" applyAlignment="1">
      <alignment horizontal="center" vertical="distributed" shrinkToFit="1"/>
    </xf>
    <xf numFmtId="0" fontId="19" fillId="0" borderId="0" xfId="0" applyNumberFormat="1" applyFont="1" applyBorder="1" applyAlignment="1">
      <alignment horizontal="distributed" vertical="center" indent="1" shrinkToFit="1"/>
    </xf>
    <xf numFmtId="41" fontId="18" fillId="0" borderId="0" xfId="3" applyFont="1" applyBorder="1" applyAlignment="1">
      <alignment horizontal="center" vertical="center"/>
    </xf>
    <xf numFmtId="41" fontId="18" fillId="0" borderId="0" xfId="3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justify" textRotation="255"/>
    </xf>
    <xf numFmtId="176" fontId="17" fillId="0" borderId="0" xfId="0" applyNumberFormat="1" applyFont="1" applyBorder="1" applyAlignment="1">
      <alignment horizontal="center" vertical="distributed" textRotation="255"/>
    </xf>
    <xf numFmtId="0" fontId="19" fillId="0" borderId="14" xfId="0" applyNumberFormat="1" applyFont="1" applyBorder="1" applyAlignment="1">
      <alignment horizontal="distributed" vertical="center" indent="1" shrinkToFit="1"/>
    </xf>
    <xf numFmtId="41" fontId="3" fillId="0" borderId="0" xfId="3" applyFont="1">
      <alignment vertical="center"/>
    </xf>
    <xf numFmtId="41" fontId="3" fillId="0" borderId="0" xfId="3" applyFont="1" applyAlignment="1">
      <alignment vertical="center"/>
    </xf>
    <xf numFmtId="41" fontId="3" fillId="0" borderId="0" xfId="3" applyFont="1" applyFill="1">
      <alignment vertical="center"/>
    </xf>
    <xf numFmtId="41" fontId="3" fillId="0" borderId="0" xfId="3" applyFont="1" applyFill="1" applyBorder="1">
      <alignment vertical="center"/>
    </xf>
    <xf numFmtId="189" fontId="3" fillId="0" borderId="0" xfId="0" applyNumberFormat="1" applyFont="1" applyAlignment="1">
      <alignment horizontal="center" vertical="center"/>
    </xf>
    <xf numFmtId="41" fontId="19" fillId="0" borderId="15" xfId="3" applyFont="1" applyBorder="1" applyAlignment="1">
      <alignment horizontal="center" vertical="center"/>
    </xf>
    <xf numFmtId="176" fontId="15" fillId="0" borderId="0" xfId="0" applyNumberFormat="1" applyFont="1" applyBorder="1" applyAlignment="1">
      <alignment horizontal="left" vertical="center"/>
    </xf>
    <xf numFmtId="41" fontId="1" fillId="0" borderId="0" xfId="3" applyFont="1" applyFill="1" applyBorder="1" applyAlignment="1">
      <alignment vertical="center"/>
    </xf>
    <xf numFmtId="189" fontId="3" fillId="0" borderId="16" xfId="0" applyNumberFormat="1" applyFont="1" applyBorder="1" applyAlignment="1">
      <alignment horizontal="center" vertical="center"/>
    </xf>
    <xf numFmtId="41" fontId="3" fillId="0" borderId="16" xfId="3" applyFont="1" applyBorder="1" applyAlignment="1">
      <alignment horizontal="center" vertical="center"/>
    </xf>
    <xf numFmtId="189" fontId="3" fillId="2" borderId="17" xfId="0" applyNumberFormat="1" applyFont="1" applyFill="1" applyBorder="1" applyAlignment="1">
      <alignment horizontal="center" vertical="center"/>
    </xf>
    <xf numFmtId="189" fontId="3" fillId="0" borderId="7" xfId="0" applyNumberFormat="1" applyFont="1" applyBorder="1" applyAlignment="1">
      <alignment horizontal="center" vertical="center"/>
    </xf>
    <xf numFmtId="41" fontId="3" fillId="0" borderId="7" xfId="3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41" fontId="3" fillId="0" borderId="19" xfId="0" applyNumberFormat="1" applyFont="1" applyBorder="1" applyAlignment="1">
      <alignment horizontal="center" vertical="center"/>
    </xf>
    <xf numFmtId="41" fontId="3" fillId="2" borderId="17" xfId="3" applyFont="1" applyFill="1" applyBorder="1">
      <alignment vertical="center"/>
    </xf>
    <xf numFmtId="41" fontId="3" fillId="2" borderId="20" xfId="0" applyNumberFormat="1" applyFont="1" applyFill="1" applyBorder="1">
      <alignment vertical="center"/>
    </xf>
    <xf numFmtId="0" fontId="25" fillId="0" borderId="0" xfId="0" applyFont="1">
      <alignment vertical="center"/>
    </xf>
    <xf numFmtId="41" fontId="25" fillId="0" borderId="0" xfId="0" applyNumberFormat="1" applyFont="1">
      <alignment vertical="center"/>
    </xf>
    <xf numFmtId="176" fontId="25" fillId="0" borderId="0" xfId="0" applyNumberFormat="1" applyFont="1" applyAlignment="1">
      <alignment vertical="center"/>
    </xf>
    <xf numFmtId="176" fontId="25" fillId="0" borderId="0" xfId="0" applyNumberFormat="1" applyFont="1" applyAlignment="1">
      <alignment horizontal="right" vertical="center"/>
    </xf>
    <xf numFmtId="41" fontId="28" fillId="0" borderId="16" xfId="3" applyFont="1" applyBorder="1" applyAlignment="1">
      <alignment horizontal="center" vertical="center"/>
    </xf>
    <xf numFmtId="179" fontId="29" fillId="0" borderId="16" xfId="3" applyNumberFormat="1" applyFont="1" applyBorder="1" applyAlignment="1">
      <alignment horizontal="left" vertical="center"/>
    </xf>
    <xf numFmtId="41" fontId="31" fillId="0" borderId="16" xfId="3" applyFont="1" applyBorder="1" applyAlignment="1">
      <alignment horizontal="center" vertical="center"/>
    </xf>
    <xf numFmtId="179" fontId="32" fillId="0" borderId="16" xfId="3" applyNumberFormat="1" applyFont="1" applyBorder="1" applyAlignment="1">
      <alignment horizontal="left" vertical="center"/>
    </xf>
    <xf numFmtId="41" fontId="25" fillId="0" borderId="16" xfId="3" applyFont="1" applyBorder="1" applyAlignment="1">
      <alignment horizontal="center" vertical="center"/>
    </xf>
    <xf numFmtId="41" fontId="36" fillId="3" borderId="16" xfId="3" applyFont="1" applyFill="1" applyBorder="1" applyAlignment="1">
      <alignment horizontal="center" vertical="center"/>
    </xf>
    <xf numFmtId="10" fontId="36" fillId="3" borderId="16" xfId="1" applyNumberFormat="1" applyFont="1" applyFill="1" applyBorder="1" applyAlignment="1">
      <alignment horizontal="center" vertical="center"/>
    </xf>
    <xf numFmtId="41" fontId="36" fillId="3" borderId="19" xfId="3" applyFont="1" applyFill="1" applyBorder="1" applyAlignment="1">
      <alignment horizontal="center" vertical="center"/>
    </xf>
    <xf numFmtId="41" fontId="25" fillId="0" borderId="16" xfId="3" applyNumberFormat="1" applyFont="1" applyBorder="1" applyAlignment="1">
      <alignment horizontal="center" vertical="center"/>
    </xf>
    <xf numFmtId="41" fontId="34" fillId="3" borderId="16" xfId="3" applyFont="1" applyFill="1" applyBorder="1" applyAlignment="1">
      <alignment horizontal="center" vertical="center"/>
    </xf>
    <xf numFmtId="10" fontId="34" fillId="3" borderId="16" xfId="1" applyNumberFormat="1" applyFont="1" applyFill="1" applyBorder="1" applyAlignment="1">
      <alignment horizontal="center" vertical="center"/>
    </xf>
    <xf numFmtId="41" fontId="32" fillId="0" borderId="21" xfId="3" applyFont="1" applyBorder="1" applyAlignment="1">
      <alignment horizontal="left" vertical="center"/>
    </xf>
    <xf numFmtId="0" fontId="25" fillId="0" borderId="9" xfId="0" applyNumberFormat="1" applyFont="1" applyBorder="1" applyAlignment="1">
      <alignment horizontal="distributed" vertical="center" indent="1" shrinkToFit="1"/>
    </xf>
    <xf numFmtId="41" fontId="25" fillId="0" borderId="5" xfId="3" applyFont="1" applyBorder="1" applyAlignment="1">
      <alignment horizontal="center" vertical="center"/>
    </xf>
    <xf numFmtId="41" fontId="27" fillId="0" borderId="22" xfId="3" applyFont="1" applyBorder="1" applyAlignment="1">
      <alignment horizontal="center" vertical="center"/>
    </xf>
    <xf numFmtId="41" fontId="27" fillId="0" borderId="19" xfId="3" applyFont="1" applyBorder="1" applyAlignment="1">
      <alignment horizontal="center" vertical="center"/>
    </xf>
    <xf numFmtId="0" fontId="25" fillId="0" borderId="23" xfId="0" applyNumberFormat="1" applyFont="1" applyBorder="1" applyAlignment="1">
      <alignment horizontal="distributed" vertical="center" indent="1" shrinkToFit="1"/>
    </xf>
    <xf numFmtId="0" fontId="25" fillId="0" borderId="2" xfId="0" applyNumberFormat="1" applyFont="1" applyBorder="1" applyAlignment="1">
      <alignment horizontal="distributed" vertical="center" indent="1" shrinkToFit="1"/>
    </xf>
    <xf numFmtId="41" fontId="27" fillId="0" borderId="21" xfId="3" applyFont="1" applyBorder="1" applyAlignment="1">
      <alignment horizontal="center" vertical="center"/>
    </xf>
    <xf numFmtId="0" fontId="25" fillId="0" borderId="24" xfId="0" applyNumberFormat="1" applyFont="1" applyBorder="1" applyAlignment="1">
      <alignment horizontal="distributed" vertical="center" indent="1" shrinkToFit="1"/>
    </xf>
    <xf numFmtId="41" fontId="27" fillId="0" borderId="25" xfId="3" applyFont="1" applyBorder="1" applyAlignment="1">
      <alignment horizontal="center" vertical="center"/>
    </xf>
    <xf numFmtId="41" fontId="27" fillId="0" borderId="20" xfId="3" applyFont="1" applyBorder="1" applyAlignment="1">
      <alignment horizontal="center" vertical="center"/>
    </xf>
    <xf numFmtId="0" fontId="25" fillId="0" borderId="0" xfId="0" applyFont="1" applyFill="1" applyBorder="1">
      <alignment vertical="center"/>
    </xf>
    <xf numFmtId="176" fontId="25" fillId="0" borderId="0" xfId="0" applyNumberFormat="1" applyFont="1" applyFill="1" applyBorder="1" applyAlignment="1">
      <alignment horizontal="center" vertical="center" shrinkToFit="1"/>
    </xf>
    <xf numFmtId="0" fontId="25" fillId="0" borderId="0" xfId="0" applyNumberFormat="1" applyFont="1" applyFill="1" applyBorder="1" applyAlignment="1">
      <alignment horizontal="distributed" vertical="center" indent="1" shrinkToFit="1"/>
    </xf>
    <xf numFmtId="41" fontId="25" fillId="0" borderId="0" xfId="0" applyNumberFormat="1" applyFont="1" applyFill="1" applyBorder="1" applyAlignment="1">
      <alignment vertical="center" shrinkToFit="1"/>
    </xf>
    <xf numFmtId="41" fontId="27" fillId="0" borderId="0" xfId="3" applyFont="1" applyFill="1" applyBorder="1" applyAlignment="1">
      <alignment horizontal="center" vertical="center" shrinkToFit="1"/>
    </xf>
    <xf numFmtId="0" fontId="37" fillId="0" borderId="0" xfId="0" applyFont="1" applyBorder="1" applyAlignment="1">
      <alignment horizontal="left" vertical="center"/>
    </xf>
    <xf numFmtId="0" fontId="37" fillId="0" borderId="24" xfId="0" applyFont="1" applyBorder="1" applyAlignment="1">
      <alignment vertical="center"/>
    </xf>
    <xf numFmtId="0" fontId="37" fillId="0" borderId="11" xfId="0" applyFont="1" applyBorder="1" applyAlignment="1">
      <alignment vertical="center"/>
    </xf>
    <xf numFmtId="41" fontId="38" fillId="0" borderId="26" xfId="3" applyFont="1" applyFill="1" applyBorder="1" applyAlignment="1">
      <alignment horizontal="center" vertical="center"/>
    </xf>
    <xf numFmtId="41" fontId="38" fillId="0" borderId="7" xfId="3" applyFont="1" applyFill="1" applyBorder="1" applyAlignment="1">
      <alignment horizontal="center" vertical="center"/>
    </xf>
    <xf numFmtId="41" fontId="38" fillId="0" borderId="7" xfId="3" applyFont="1" applyFill="1" applyBorder="1" applyAlignment="1">
      <alignment vertical="center"/>
    </xf>
    <xf numFmtId="0" fontId="38" fillId="0" borderId="27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8" fillId="4" borderId="28" xfId="0" applyFont="1" applyFill="1" applyBorder="1" applyAlignment="1">
      <alignment horizontal="center" vertical="center"/>
    </xf>
    <xf numFmtId="41" fontId="38" fillId="0" borderId="29" xfId="3" applyFont="1" applyFill="1" applyBorder="1" applyAlignment="1">
      <alignment horizontal="center" vertical="center"/>
    </xf>
    <xf numFmtId="41" fontId="38" fillId="0" borderId="16" xfId="3" applyFont="1" applyFill="1" applyBorder="1" applyAlignment="1">
      <alignment horizontal="center" vertical="center"/>
    </xf>
    <xf numFmtId="41" fontId="38" fillId="0" borderId="30" xfId="3" applyFont="1" applyBorder="1">
      <alignment vertical="center"/>
    </xf>
    <xf numFmtId="41" fontId="38" fillId="0" borderId="6" xfId="3" applyFont="1" applyBorder="1">
      <alignment vertical="center"/>
    </xf>
    <xf numFmtId="41" fontId="38" fillId="4" borderId="23" xfId="3" applyFont="1" applyFill="1" applyBorder="1">
      <alignment vertical="center"/>
    </xf>
    <xf numFmtId="41" fontId="38" fillId="0" borderId="27" xfId="3" applyFont="1" applyFill="1" applyBorder="1" applyAlignment="1">
      <alignment horizontal="center" vertical="center"/>
    </xf>
    <xf numFmtId="41" fontId="38" fillId="2" borderId="17" xfId="3" applyFont="1" applyFill="1" applyBorder="1" applyAlignment="1">
      <alignment horizontal="center" vertical="center"/>
    </xf>
    <xf numFmtId="41" fontId="38" fillId="0" borderId="29" xfId="3" applyFont="1" applyBorder="1">
      <alignment vertical="center"/>
    </xf>
    <xf numFmtId="41" fontId="38" fillId="0" borderId="16" xfId="3" applyFont="1" applyBorder="1">
      <alignment vertical="center"/>
    </xf>
    <xf numFmtId="41" fontId="38" fillId="4" borderId="19" xfId="3" applyFont="1" applyFill="1" applyBorder="1">
      <alignment vertical="center"/>
    </xf>
    <xf numFmtId="41" fontId="38" fillId="0" borderId="0" xfId="3" applyFont="1" applyFill="1" applyBorder="1" applyAlignment="1">
      <alignment horizontal="center" vertical="center"/>
    </xf>
    <xf numFmtId="41" fontId="38" fillId="0" borderId="31" xfId="3" applyFont="1" applyBorder="1">
      <alignment vertical="center"/>
    </xf>
    <xf numFmtId="41" fontId="38" fillId="0" borderId="32" xfId="3" applyFont="1" applyBorder="1">
      <alignment vertical="center"/>
    </xf>
    <xf numFmtId="41" fontId="38" fillId="4" borderId="33" xfId="3" applyFont="1" applyFill="1" applyBorder="1">
      <alignment vertical="center"/>
    </xf>
    <xf numFmtId="41" fontId="38" fillId="2" borderId="34" xfId="3" applyFont="1" applyFill="1" applyBorder="1">
      <alignment vertical="center"/>
    </xf>
    <xf numFmtId="41" fontId="38" fillId="2" borderId="35" xfId="3" applyFont="1" applyFill="1" applyBorder="1">
      <alignment vertical="center"/>
    </xf>
    <xf numFmtId="41" fontId="38" fillId="2" borderId="36" xfId="3" applyFont="1" applyFill="1" applyBorder="1">
      <alignment vertical="center"/>
    </xf>
    <xf numFmtId="0" fontId="39" fillId="0" borderId="0" xfId="0" applyFont="1" applyFill="1" applyBorder="1" applyAlignment="1">
      <alignment horizontal="center" vertical="center"/>
    </xf>
    <xf numFmtId="41" fontId="39" fillId="0" borderId="0" xfId="3" applyFont="1" applyFill="1" applyBorder="1">
      <alignment vertical="center"/>
    </xf>
    <xf numFmtId="41" fontId="25" fillId="0" borderId="26" xfId="3" applyFont="1" applyFill="1" applyBorder="1" applyAlignment="1">
      <alignment horizontal="center" vertical="center" shrinkToFit="1"/>
    </xf>
    <xf numFmtId="189" fontId="25" fillId="0" borderId="7" xfId="0" applyNumberFormat="1" applyFont="1" applyFill="1" applyBorder="1" applyAlignment="1">
      <alignment horizontal="center" vertical="center"/>
    </xf>
    <xf numFmtId="41" fontId="25" fillId="0" borderId="7" xfId="3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41" fontId="25" fillId="0" borderId="7" xfId="3" applyFont="1" applyFill="1" applyBorder="1" applyAlignment="1">
      <alignment horizontal="center" vertical="center" shrinkToFit="1"/>
    </xf>
    <xf numFmtId="41" fontId="25" fillId="0" borderId="29" xfId="3" applyFont="1" applyBorder="1" applyAlignment="1">
      <alignment horizontal="center" vertical="center" shrinkToFit="1"/>
    </xf>
    <xf numFmtId="189" fontId="25" fillId="0" borderId="16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41" fontId="25" fillId="0" borderId="16" xfId="3" applyNumberFormat="1" applyFont="1" applyBorder="1" applyAlignment="1">
      <alignment horizontal="left" vertical="center"/>
    </xf>
    <xf numFmtId="41" fontId="25" fillId="0" borderId="27" xfId="3" applyFont="1" applyBorder="1" applyAlignment="1">
      <alignment horizontal="center" vertical="center" shrinkToFit="1"/>
    </xf>
    <xf numFmtId="189" fontId="25" fillId="2" borderId="17" xfId="0" applyNumberFormat="1" applyFont="1" applyFill="1" applyBorder="1" applyAlignment="1">
      <alignment horizontal="center" vertical="center"/>
    </xf>
    <xf numFmtId="41" fontId="25" fillId="2" borderId="17" xfId="3" applyFont="1" applyFill="1" applyBorder="1" applyAlignment="1">
      <alignment horizontal="center" vertical="center"/>
    </xf>
    <xf numFmtId="41" fontId="25" fillId="2" borderId="17" xfId="0" applyNumberFormat="1" applyFont="1" applyFill="1" applyBorder="1" applyAlignment="1">
      <alignment horizontal="center" vertical="center"/>
    </xf>
    <xf numFmtId="41" fontId="33" fillId="5" borderId="17" xfId="3" applyFont="1" applyFill="1" applyBorder="1">
      <alignment vertical="center"/>
    </xf>
    <xf numFmtId="41" fontId="33" fillId="2" borderId="17" xfId="3" applyFont="1" applyFill="1" applyBorder="1">
      <alignment vertical="center"/>
    </xf>
    <xf numFmtId="41" fontId="33" fillId="0" borderId="20" xfId="3" applyFont="1" applyBorder="1">
      <alignment vertical="center"/>
    </xf>
    <xf numFmtId="41" fontId="25" fillId="0" borderId="0" xfId="3" applyFont="1" applyBorder="1" applyAlignment="1">
      <alignment horizontal="center" vertical="center" shrinkToFit="1"/>
    </xf>
    <xf numFmtId="41" fontId="35" fillId="0" borderId="0" xfId="3" applyFont="1" applyBorder="1" applyAlignment="1">
      <alignment horizontal="center" vertical="center" shrinkToFit="1"/>
    </xf>
    <xf numFmtId="41" fontId="33" fillId="0" borderId="0" xfId="3" applyFont="1" applyBorder="1" applyAlignment="1">
      <alignment vertical="center" shrinkToFit="1"/>
    </xf>
    <xf numFmtId="41" fontId="33" fillId="0" borderId="0" xfId="3" applyFont="1" applyBorder="1">
      <alignment vertical="center"/>
    </xf>
    <xf numFmtId="0" fontId="25" fillId="6" borderId="16" xfId="0" applyFont="1" applyFill="1" applyBorder="1">
      <alignment vertical="center"/>
    </xf>
    <xf numFmtId="41" fontId="25" fillId="6" borderId="16" xfId="0" applyNumberFormat="1" applyFont="1" applyFill="1" applyBorder="1">
      <alignment vertical="center"/>
    </xf>
    <xf numFmtId="41" fontId="40" fillId="0" borderId="16" xfId="3" applyFont="1" applyBorder="1" applyAlignment="1">
      <alignment horizontal="center" vertical="center"/>
    </xf>
    <xf numFmtId="10" fontId="31" fillId="0" borderId="16" xfId="1" applyNumberFormat="1" applyFont="1" applyBorder="1" applyAlignment="1">
      <alignment horizontal="center" vertical="center"/>
    </xf>
    <xf numFmtId="41" fontId="33" fillId="0" borderId="16" xfId="3" applyFont="1" applyBorder="1" applyAlignment="1">
      <alignment horizontal="center" vertical="center"/>
    </xf>
    <xf numFmtId="10" fontId="33" fillId="0" borderId="16" xfId="1" applyNumberFormat="1" applyFont="1" applyBorder="1" applyAlignment="1">
      <alignment horizontal="center" vertical="center"/>
    </xf>
    <xf numFmtId="41" fontId="34" fillId="3" borderId="19" xfId="3" applyFont="1" applyFill="1" applyBorder="1" applyAlignment="1">
      <alignment horizontal="center" vertical="center"/>
    </xf>
    <xf numFmtId="10" fontId="25" fillId="0" borderId="16" xfId="1" applyNumberFormat="1" applyFont="1" applyBorder="1" applyAlignment="1">
      <alignment horizontal="center" vertical="center"/>
    </xf>
    <xf numFmtId="0" fontId="30" fillId="0" borderId="2" xfId="0" applyNumberFormat="1" applyFont="1" applyBorder="1" applyAlignment="1">
      <alignment horizontal="center" vertical="center" shrinkToFit="1"/>
    </xf>
    <xf numFmtId="0" fontId="30" fillId="0" borderId="13" xfId="0" applyNumberFormat="1" applyFont="1" applyBorder="1" applyAlignment="1">
      <alignment horizontal="center" vertical="center" shrinkToFit="1"/>
    </xf>
    <xf numFmtId="41" fontId="25" fillId="0" borderId="0" xfId="3" applyFont="1" applyFill="1" applyBorder="1" applyAlignment="1">
      <alignment horizontal="center" vertical="center"/>
    </xf>
    <xf numFmtId="0" fontId="38" fillId="0" borderId="37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 shrinkToFit="1"/>
    </xf>
    <xf numFmtId="41" fontId="37" fillId="0" borderId="37" xfId="3" applyFont="1" applyBorder="1" applyAlignment="1">
      <alignment horizontal="center" vertical="center" shrinkToFit="1"/>
    </xf>
    <xf numFmtId="0" fontId="37" fillId="0" borderId="0" xfId="0" applyFont="1" applyBorder="1" applyAlignment="1">
      <alignment vertical="center"/>
    </xf>
    <xf numFmtId="0" fontId="38" fillId="4" borderId="38" xfId="0" applyFont="1" applyFill="1" applyBorder="1" applyAlignment="1">
      <alignment horizontal="center" vertical="center"/>
    </xf>
    <xf numFmtId="41" fontId="38" fillId="4" borderId="0" xfId="3" applyFont="1" applyFill="1" applyBorder="1">
      <alignment vertical="center"/>
    </xf>
    <xf numFmtId="41" fontId="38" fillId="2" borderId="0" xfId="3" applyFont="1" applyFill="1" applyBorder="1">
      <alignment vertical="center"/>
    </xf>
    <xf numFmtId="0" fontId="25" fillId="0" borderId="0" xfId="0" applyFont="1" applyBorder="1" applyAlignment="1">
      <alignment horizontal="center" vertical="center" shrinkToFit="1"/>
    </xf>
    <xf numFmtId="41" fontId="38" fillId="0" borderId="39" xfId="3" applyFont="1" applyFill="1" applyBorder="1" applyAlignment="1">
      <alignment horizontal="center" vertical="center"/>
    </xf>
    <xf numFmtId="41" fontId="38" fillId="0" borderId="22" xfId="3" applyFont="1" applyFill="1" applyBorder="1" applyAlignment="1">
      <alignment horizontal="center" vertical="center"/>
    </xf>
    <xf numFmtId="41" fontId="38" fillId="0" borderId="25" xfId="3" applyFont="1" applyFill="1" applyBorder="1" applyAlignment="1">
      <alignment horizontal="center" vertical="center"/>
    </xf>
    <xf numFmtId="41" fontId="25" fillId="0" borderId="39" xfId="3" applyFont="1" applyFill="1" applyBorder="1" applyAlignment="1">
      <alignment horizontal="center" vertical="center" shrinkToFit="1"/>
    </xf>
    <xf numFmtId="41" fontId="25" fillId="0" borderId="22" xfId="3" applyFont="1" applyBorder="1" applyAlignment="1">
      <alignment horizontal="center" vertical="center" shrinkToFit="1"/>
    </xf>
    <xf numFmtId="41" fontId="25" fillId="0" borderId="25" xfId="3" applyFont="1" applyBorder="1" applyAlignment="1">
      <alignment horizontal="center" vertical="center" shrinkToFit="1"/>
    </xf>
    <xf numFmtId="0" fontId="28" fillId="0" borderId="40" xfId="0" applyNumberFormat="1" applyFont="1" applyBorder="1" applyAlignment="1">
      <alignment horizontal="center" vertical="center" shrinkToFit="1"/>
    </xf>
    <xf numFmtId="0" fontId="30" fillId="0" borderId="40" xfId="0" applyNumberFormat="1" applyFont="1" applyBorder="1" applyAlignment="1">
      <alignment horizontal="distributed" vertical="center" indent="1" shrinkToFit="1"/>
    </xf>
    <xf numFmtId="0" fontId="33" fillId="0" borderId="40" xfId="0" applyNumberFormat="1" applyFont="1" applyBorder="1" applyAlignment="1">
      <alignment horizontal="distributed" vertical="center" indent="1" shrinkToFit="1"/>
    </xf>
    <xf numFmtId="0" fontId="34" fillId="3" borderId="40" xfId="0" applyNumberFormat="1" applyFont="1" applyFill="1" applyBorder="1" applyAlignment="1">
      <alignment horizontal="distributed" vertical="center" indent="1" shrinkToFit="1"/>
    </xf>
    <xf numFmtId="0" fontId="25" fillId="0" borderId="40" xfId="0" applyNumberFormat="1" applyFont="1" applyBorder="1" applyAlignment="1">
      <alignment horizontal="distributed" vertical="center" indent="1" shrinkToFit="1"/>
    </xf>
    <xf numFmtId="0" fontId="36" fillId="3" borderId="40" xfId="0" applyNumberFormat="1" applyFont="1" applyFill="1" applyBorder="1" applyAlignment="1">
      <alignment horizontal="distributed" vertical="center" indent="1" shrinkToFit="1"/>
    </xf>
    <xf numFmtId="41" fontId="25" fillId="0" borderId="29" xfId="3" applyFont="1" applyBorder="1" applyAlignment="1">
      <alignment horizontal="center" vertical="center"/>
    </xf>
    <xf numFmtId="41" fontId="25" fillId="0" borderId="19" xfId="3" applyFont="1" applyBorder="1" applyAlignment="1">
      <alignment horizontal="center" vertical="center"/>
    </xf>
    <xf numFmtId="41" fontId="28" fillId="0" borderId="29" xfId="3" applyFont="1" applyBorder="1" applyAlignment="1">
      <alignment horizontal="center" vertical="center"/>
    </xf>
    <xf numFmtId="41" fontId="28" fillId="0" borderId="19" xfId="3" applyFont="1" applyBorder="1" applyAlignment="1">
      <alignment horizontal="center" vertical="center"/>
    </xf>
    <xf numFmtId="41" fontId="40" fillId="0" borderId="29" xfId="3" applyFont="1" applyBorder="1" applyAlignment="1">
      <alignment horizontal="center" vertical="center"/>
    </xf>
    <xf numFmtId="41" fontId="40" fillId="0" borderId="19" xfId="3" applyFont="1" applyBorder="1" applyAlignment="1">
      <alignment horizontal="center" vertical="center"/>
    </xf>
    <xf numFmtId="41" fontId="31" fillId="0" borderId="19" xfId="3" applyFont="1" applyBorder="1" applyAlignment="1">
      <alignment horizontal="center" vertical="center"/>
    </xf>
    <xf numFmtId="41" fontId="33" fillId="0" borderId="29" xfId="3" applyFont="1" applyBorder="1" applyAlignment="1">
      <alignment horizontal="center" vertical="center"/>
    </xf>
    <xf numFmtId="41" fontId="33" fillId="0" borderId="19" xfId="3" applyFont="1" applyBorder="1" applyAlignment="1">
      <alignment horizontal="center" vertical="center"/>
    </xf>
    <xf numFmtId="41" fontId="34" fillId="3" borderId="29" xfId="3" applyFont="1" applyFill="1" applyBorder="1" applyAlignment="1">
      <alignment horizontal="center" vertical="center"/>
    </xf>
    <xf numFmtId="41" fontId="36" fillId="3" borderId="29" xfId="3" applyFont="1" applyFill="1" applyBorder="1" applyAlignment="1">
      <alignment horizontal="center" vertical="center"/>
    </xf>
    <xf numFmtId="176" fontId="5" fillId="7" borderId="16" xfId="0" applyNumberFormat="1" applyFont="1" applyFill="1" applyBorder="1" applyAlignment="1">
      <alignment horizontal="center" vertical="center"/>
    </xf>
    <xf numFmtId="41" fontId="29" fillId="7" borderId="16" xfId="3" applyFont="1" applyFill="1" applyBorder="1" applyAlignment="1">
      <alignment horizontal="left" vertical="center"/>
    </xf>
    <xf numFmtId="176" fontId="22" fillId="7" borderId="16" xfId="0" applyNumberFormat="1" applyFont="1" applyFill="1" applyBorder="1" applyAlignment="1">
      <alignment vertical="center"/>
    </xf>
    <xf numFmtId="41" fontId="30" fillId="7" borderId="16" xfId="3" applyFont="1" applyFill="1" applyBorder="1" applyAlignment="1">
      <alignment vertical="center"/>
    </xf>
    <xf numFmtId="41" fontId="33" fillId="7" borderId="16" xfId="3" applyFont="1" applyFill="1" applyBorder="1" applyAlignment="1">
      <alignment horizontal="center" vertical="center"/>
    </xf>
    <xf numFmtId="41" fontId="27" fillId="7" borderId="16" xfId="3" applyFont="1" applyFill="1" applyBorder="1" applyAlignment="1">
      <alignment horizontal="left" vertical="center"/>
    </xf>
    <xf numFmtId="41" fontId="31" fillId="0" borderId="41" xfId="3" applyFont="1" applyBorder="1" applyAlignment="1">
      <alignment horizontal="center" vertical="center"/>
    </xf>
    <xf numFmtId="41" fontId="27" fillId="0" borderId="42" xfId="3" applyFont="1" applyBorder="1" applyAlignment="1">
      <alignment horizontal="center" vertical="center"/>
    </xf>
    <xf numFmtId="41" fontId="27" fillId="0" borderId="43" xfId="3" applyFont="1" applyBorder="1" applyAlignment="1">
      <alignment horizontal="center" vertical="center"/>
    </xf>
    <xf numFmtId="41" fontId="27" fillId="0" borderId="44" xfId="3" applyFont="1" applyBorder="1" applyAlignment="1">
      <alignment horizontal="center" vertical="center"/>
    </xf>
    <xf numFmtId="176" fontId="27" fillId="7" borderId="22" xfId="0" applyNumberFormat="1" applyFont="1" applyFill="1" applyBorder="1" applyAlignment="1">
      <alignment horizontal="center" vertical="center"/>
    </xf>
    <xf numFmtId="179" fontId="29" fillId="0" borderId="6" xfId="3" applyNumberFormat="1" applyFont="1" applyBorder="1" applyAlignment="1">
      <alignment horizontal="left" vertical="center"/>
    </xf>
    <xf numFmtId="176" fontId="27" fillId="0" borderId="16" xfId="0" applyNumberFormat="1" applyFont="1" applyBorder="1" applyAlignment="1">
      <alignment horizontal="center" vertical="center"/>
    </xf>
    <xf numFmtId="176" fontId="27" fillId="0" borderId="22" xfId="0" applyNumberFormat="1" applyFont="1" applyBorder="1" applyAlignment="1">
      <alignment horizontal="center" vertical="center"/>
    </xf>
    <xf numFmtId="179" fontId="29" fillId="0" borderId="21" xfId="3" applyNumberFormat="1" applyFont="1" applyBorder="1" applyAlignment="1">
      <alignment horizontal="left" vertical="center"/>
    </xf>
    <xf numFmtId="179" fontId="29" fillId="0" borderId="22" xfId="3" applyNumberFormat="1" applyFont="1" applyBorder="1" applyAlignment="1">
      <alignment horizontal="left" vertical="center"/>
    </xf>
    <xf numFmtId="179" fontId="32" fillId="0" borderId="22" xfId="3" applyNumberFormat="1" applyFont="1" applyBorder="1" applyAlignment="1">
      <alignment horizontal="left" vertical="center"/>
    </xf>
    <xf numFmtId="10" fontId="31" fillId="0" borderId="22" xfId="1" applyNumberFormat="1" applyFont="1" applyBorder="1" applyAlignment="1">
      <alignment horizontal="center" vertical="center"/>
    </xf>
    <xf numFmtId="10" fontId="33" fillId="0" borderId="22" xfId="1" applyNumberFormat="1" applyFont="1" applyBorder="1" applyAlignment="1">
      <alignment horizontal="center" vertical="center"/>
    </xf>
    <xf numFmtId="10" fontId="34" fillId="3" borderId="22" xfId="1" applyNumberFormat="1" applyFont="1" applyFill="1" applyBorder="1" applyAlignment="1">
      <alignment horizontal="center" vertical="center"/>
    </xf>
    <xf numFmtId="10" fontId="25" fillId="0" borderId="22" xfId="1" applyNumberFormat="1" applyFont="1" applyBorder="1" applyAlignment="1">
      <alignment horizontal="center" vertical="center"/>
    </xf>
    <xf numFmtId="10" fontId="36" fillId="3" borderId="22" xfId="1" applyNumberFormat="1" applyFont="1" applyFill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41" fontId="26" fillId="0" borderId="27" xfId="3" applyFont="1" applyBorder="1" applyAlignment="1">
      <alignment vertical="center"/>
    </xf>
    <xf numFmtId="41" fontId="26" fillId="0" borderId="20" xfId="3" applyFont="1" applyBorder="1" applyAlignment="1">
      <alignment horizontal="center" vertical="center" shrinkToFit="1"/>
    </xf>
    <xf numFmtId="41" fontId="30" fillId="0" borderId="45" xfId="3" applyFont="1" applyBorder="1" applyAlignment="1">
      <alignment vertical="center"/>
    </xf>
    <xf numFmtId="41" fontId="30" fillId="0" borderId="46" xfId="3" applyFont="1" applyBorder="1" applyAlignment="1">
      <alignment vertical="center"/>
    </xf>
    <xf numFmtId="41" fontId="30" fillId="0" borderId="47" xfId="3" applyFont="1" applyBorder="1" applyAlignment="1">
      <alignment vertical="center"/>
    </xf>
    <xf numFmtId="41" fontId="30" fillId="0" borderId="48" xfId="3" applyFont="1" applyBorder="1" applyAlignment="1">
      <alignment vertical="center"/>
    </xf>
    <xf numFmtId="41" fontId="25" fillId="0" borderId="5" xfId="3" applyFont="1" applyBorder="1" applyAlignment="1">
      <alignment vertical="center"/>
    </xf>
    <xf numFmtId="41" fontId="25" fillId="0" borderId="46" xfId="3" applyFont="1" applyBorder="1" applyAlignment="1">
      <alignment vertical="center"/>
    </xf>
    <xf numFmtId="41" fontId="25" fillId="0" borderId="3" xfId="3" applyFont="1" applyBorder="1" applyAlignment="1">
      <alignment vertical="center"/>
    </xf>
    <xf numFmtId="41" fontId="25" fillId="0" borderId="48" xfId="3" applyFont="1" applyBorder="1" applyAlignment="1">
      <alignment vertical="center"/>
    </xf>
    <xf numFmtId="41" fontId="25" fillId="0" borderId="8" xfId="3" applyFont="1" applyBorder="1" applyAlignment="1">
      <alignment vertical="center"/>
    </xf>
    <xf numFmtId="41" fontId="25" fillId="0" borderId="49" xfId="3" applyFont="1" applyBorder="1" applyAlignment="1">
      <alignment vertical="center"/>
    </xf>
    <xf numFmtId="41" fontId="30" fillId="0" borderId="50" xfId="3" applyFont="1" applyBorder="1" applyAlignment="1">
      <alignment vertical="center"/>
    </xf>
    <xf numFmtId="41" fontId="30" fillId="0" borderId="51" xfId="3" applyFont="1" applyBorder="1" applyAlignment="1">
      <alignment vertical="center"/>
    </xf>
    <xf numFmtId="41" fontId="25" fillId="0" borderId="19" xfId="3" applyNumberFormat="1" applyFont="1" applyBorder="1" applyAlignment="1">
      <alignment horizontal="center" vertical="center"/>
    </xf>
    <xf numFmtId="41" fontId="25" fillId="0" borderId="45" xfId="3" applyFont="1" applyBorder="1" applyAlignment="1">
      <alignment horizontal="center" vertical="center"/>
    </xf>
    <xf numFmtId="41" fontId="25" fillId="0" borderId="52" xfId="3" applyFont="1" applyBorder="1" applyAlignment="1">
      <alignment horizontal="center" vertical="center"/>
    </xf>
    <xf numFmtId="41" fontId="25" fillId="0" borderId="47" xfId="3" applyFont="1" applyBorder="1" applyAlignment="1">
      <alignment horizontal="center" vertical="center"/>
    </xf>
    <xf numFmtId="41" fontId="25" fillId="2" borderId="27" xfId="3" applyFont="1" applyFill="1" applyBorder="1" applyAlignment="1">
      <alignment horizontal="center" vertical="center" shrinkToFit="1"/>
    </xf>
    <xf numFmtId="41" fontId="25" fillId="2" borderId="17" xfId="3" applyFont="1" applyFill="1" applyBorder="1" applyAlignment="1">
      <alignment horizontal="center" vertical="center" shrinkToFit="1"/>
    </xf>
    <xf numFmtId="41" fontId="25" fillId="2" borderId="20" xfId="3" applyFont="1" applyFill="1" applyBorder="1" applyAlignment="1">
      <alignment horizontal="center" vertical="center" shrinkToFit="1"/>
    </xf>
    <xf numFmtId="41" fontId="14" fillId="8" borderId="16" xfId="3" applyFont="1" applyFill="1" applyBorder="1" applyAlignment="1">
      <alignment horizontal="center" vertical="center"/>
    </xf>
    <xf numFmtId="41" fontId="14" fillId="8" borderId="19" xfId="3" applyFont="1" applyFill="1" applyBorder="1" applyAlignment="1">
      <alignment horizontal="center" vertical="center"/>
    </xf>
    <xf numFmtId="41" fontId="32" fillId="0" borderId="16" xfId="3" applyFont="1" applyBorder="1" applyAlignment="1">
      <alignment horizontal="left" vertical="center"/>
    </xf>
    <xf numFmtId="41" fontId="27" fillId="2" borderId="29" xfId="3" applyFont="1" applyFill="1" applyBorder="1" applyAlignment="1">
      <alignment horizontal="center" vertical="center"/>
    </xf>
    <xf numFmtId="41" fontId="27" fillId="2" borderId="16" xfId="3" applyFont="1" applyFill="1" applyBorder="1" applyAlignment="1">
      <alignment horizontal="center" vertical="center"/>
    </xf>
    <xf numFmtId="176" fontId="5" fillId="2" borderId="19" xfId="0" applyNumberFormat="1" applyFont="1" applyFill="1" applyBorder="1" applyAlignment="1">
      <alignment horizontal="center" vertical="center"/>
    </xf>
    <xf numFmtId="41" fontId="27" fillId="2" borderId="27" xfId="3" applyFont="1" applyFill="1" applyBorder="1" applyAlignment="1">
      <alignment horizontal="center" vertical="center"/>
    </xf>
    <xf numFmtId="41" fontId="27" fillId="2" borderId="17" xfId="3" applyFont="1" applyFill="1" applyBorder="1" applyAlignment="1">
      <alignment horizontal="center" vertical="center"/>
    </xf>
    <xf numFmtId="41" fontId="5" fillId="2" borderId="20" xfId="3" applyFont="1" applyFill="1" applyBorder="1" applyAlignment="1">
      <alignment horizontal="center" vertical="center"/>
    </xf>
    <xf numFmtId="41" fontId="25" fillId="8" borderId="16" xfId="3" applyNumberFormat="1" applyFont="1" applyFill="1" applyBorder="1" applyAlignment="1">
      <alignment horizontal="center" vertical="center"/>
    </xf>
    <xf numFmtId="41" fontId="25" fillId="8" borderId="19" xfId="3" applyNumberFormat="1" applyFont="1" applyFill="1" applyBorder="1" applyAlignment="1">
      <alignment horizontal="center" vertical="center"/>
    </xf>
    <xf numFmtId="180" fontId="25" fillId="0" borderId="53" xfId="1" applyNumberFormat="1" applyFont="1" applyBorder="1" applyAlignment="1">
      <alignment horizontal="right" vertical="center"/>
    </xf>
    <xf numFmtId="180" fontId="25" fillId="0" borderId="54" xfId="1" applyNumberFormat="1" applyFont="1" applyBorder="1" applyAlignment="1">
      <alignment horizontal="right" vertical="center"/>
    </xf>
    <xf numFmtId="0" fontId="25" fillId="0" borderId="55" xfId="0" applyNumberFormat="1" applyFont="1" applyBorder="1" applyAlignment="1">
      <alignment horizontal="distributed" vertical="center" indent="1" shrinkToFit="1"/>
    </xf>
    <xf numFmtId="176" fontId="25" fillId="0" borderId="29" xfId="0" applyNumberFormat="1" applyFont="1" applyBorder="1" applyAlignment="1">
      <alignment horizontal="center" vertical="center"/>
    </xf>
    <xf numFmtId="41" fontId="31" fillId="0" borderId="29" xfId="3" applyFont="1" applyBorder="1" applyAlignment="1">
      <alignment horizontal="center" vertical="center"/>
    </xf>
    <xf numFmtId="176" fontId="25" fillId="0" borderId="16" xfId="0" applyNumberFormat="1" applyFont="1" applyBorder="1" applyAlignment="1">
      <alignment horizontal="center" vertical="center"/>
    </xf>
    <xf numFmtId="184" fontId="28" fillId="0" borderId="56" xfId="1" applyNumberFormat="1" applyFont="1" applyBorder="1" applyAlignment="1">
      <alignment horizontal="center" vertical="center"/>
    </xf>
    <xf numFmtId="184" fontId="33" fillId="0" borderId="56" xfId="1" applyNumberFormat="1" applyFont="1" applyBorder="1" applyAlignment="1">
      <alignment horizontal="center" vertical="center"/>
    </xf>
    <xf numFmtId="184" fontId="34" fillId="3" borderId="56" xfId="1" applyNumberFormat="1" applyFont="1" applyFill="1" applyBorder="1" applyAlignment="1">
      <alignment horizontal="center" vertical="center"/>
    </xf>
    <xf numFmtId="184" fontId="25" fillId="0" borderId="56" xfId="1" applyNumberFormat="1" applyFont="1" applyBorder="1" applyAlignment="1">
      <alignment horizontal="right" vertical="center"/>
    </xf>
    <xf numFmtId="184" fontId="36" fillId="3" borderId="56" xfId="1" applyNumberFormat="1" applyFont="1" applyFill="1" applyBorder="1" applyAlignment="1">
      <alignment horizontal="center" vertical="center"/>
    </xf>
    <xf numFmtId="180" fontId="30" fillId="0" borderId="57" xfId="1" applyNumberFormat="1" applyFont="1" applyBorder="1" applyAlignment="1">
      <alignment horizontal="right" vertical="center"/>
    </xf>
    <xf numFmtId="182" fontId="30" fillId="0" borderId="58" xfId="3" applyNumberFormat="1" applyFont="1" applyBorder="1" applyAlignment="1">
      <alignment horizontal="right" vertical="center"/>
    </xf>
    <xf numFmtId="180" fontId="25" fillId="0" borderId="59" xfId="1" applyNumberFormat="1" applyFont="1" applyBorder="1" applyAlignment="1">
      <alignment horizontal="right" vertical="center"/>
    </xf>
    <xf numFmtId="180" fontId="25" fillId="0" borderId="60" xfId="1" applyNumberFormat="1" applyFont="1" applyBorder="1" applyAlignment="1">
      <alignment horizontal="right" vertical="center"/>
    </xf>
    <xf numFmtId="180" fontId="25" fillId="0" borderId="61" xfId="1" applyNumberFormat="1" applyFont="1" applyBorder="1" applyAlignment="1">
      <alignment horizontal="right" vertical="center"/>
    </xf>
    <xf numFmtId="180" fontId="25" fillId="0" borderId="57" xfId="1" applyNumberFormat="1" applyFont="1" applyBorder="1" applyAlignment="1">
      <alignment horizontal="right" vertical="center"/>
    </xf>
    <xf numFmtId="180" fontId="25" fillId="0" borderId="62" xfId="1" applyNumberFormat="1" applyFont="1" applyBorder="1" applyAlignment="1">
      <alignment horizontal="right" vertical="center"/>
    </xf>
    <xf numFmtId="176" fontId="25" fillId="0" borderId="19" xfId="0" applyNumberFormat="1" applyFont="1" applyBorder="1" applyAlignment="1">
      <alignment horizontal="center" vertical="center"/>
    </xf>
    <xf numFmtId="41" fontId="41" fillId="0" borderId="0" xfId="0" applyNumberFormat="1" applyFont="1">
      <alignment vertical="center"/>
    </xf>
    <xf numFmtId="41" fontId="19" fillId="0" borderId="3" xfId="3" applyFont="1" applyBorder="1" applyAlignment="1">
      <alignment horizontal="center" vertical="center"/>
    </xf>
    <xf numFmtId="41" fontId="19" fillId="0" borderId="12" xfId="3" applyFont="1" applyBorder="1" applyAlignment="1">
      <alignment horizontal="center" vertical="center"/>
    </xf>
    <xf numFmtId="41" fontId="13" fillId="0" borderId="32" xfId="3" applyFont="1" applyBorder="1" applyAlignment="1">
      <alignment horizontal="center" vertical="center"/>
    </xf>
    <xf numFmtId="41" fontId="13" fillId="0" borderId="16" xfId="3" applyFont="1" applyBorder="1" applyAlignment="1">
      <alignment horizontal="center" vertical="center"/>
    </xf>
    <xf numFmtId="41" fontId="11" fillId="0" borderId="5" xfId="3" applyNumberFormat="1" applyFont="1" applyFill="1" applyBorder="1" applyAlignment="1">
      <alignment horizontal="center" vertical="center"/>
    </xf>
    <xf numFmtId="41" fontId="19" fillId="0" borderId="12" xfId="3" applyNumberFormat="1" applyFont="1" applyBorder="1" applyAlignment="1">
      <alignment horizontal="center" vertical="center"/>
    </xf>
    <xf numFmtId="41" fontId="19" fillId="0" borderId="3" xfId="3" applyNumberFormat="1" applyFont="1" applyBorder="1" applyAlignment="1">
      <alignment horizontal="center" vertical="center"/>
    </xf>
    <xf numFmtId="41" fontId="19" fillId="0" borderId="8" xfId="3" applyNumberFormat="1" applyFont="1" applyBorder="1" applyAlignment="1">
      <alignment horizontal="center" vertical="center"/>
    </xf>
    <xf numFmtId="176" fontId="8" fillId="0" borderId="0" xfId="5" applyNumberFormat="1" applyFont="1" applyAlignment="1">
      <alignment horizontal="center" vertical="center"/>
    </xf>
    <xf numFmtId="176" fontId="15" fillId="0" borderId="11" xfId="5" applyNumberFormat="1" applyFont="1" applyBorder="1" applyAlignment="1">
      <alignment horizontal="left" vertical="center"/>
    </xf>
    <xf numFmtId="176" fontId="15" fillId="0" borderId="0" xfId="5" applyNumberFormat="1" applyFont="1" applyBorder="1" applyAlignment="1">
      <alignment horizontal="left" vertical="center"/>
    </xf>
    <xf numFmtId="41" fontId="9" fillId="0" borderId="7" xfId="4" applyFont="1" applyBorder="1" applyAlignment="1">
      <alignment horizontal="center" vertical="center"/>
    </xf>
    <xf numFmtId="176" fontId="9" fillId="0" borderId="7" xfId="5" applyNumberFormat="1" applyFont="1" applyBorder="1" applyAlignment="1">
      <alignment horizontal="center" vertical="center"/>
    </xf>
    <xf numFmtId="0" fontId="12" fillId="0" borderId="1" xfId="5" applyNumberFormat="1" applyFont="1" applyBorder="1" applyAlignment="1">
      <alignment horizontal="distributed" vertical="center" indent="1" shrinkToFit="1"/>
    </xf>
    <xf numFmtId="41" fontId="12" fillId="0" borderId="1" xfId="4" applyFont="1" applyBorder="1" applyAlignment="1">
      <alignment horizontal="center" vertical="center"/>
    </xf>
    <xf numFmtId="0" fontId="10" fillId="0" borderId="6" xfId="5" applyNumberFormat="1" applyFont="1" applyBorder="1" applyAlignment="1">
      <alignment horizontal="distributed" vertical="center" indent="1" shrinkToFit="1"/>
    </xf>
    <xf numFmtId="41" fontId="10" fillId="0" borderId="6" xfId="4" applyFont="1" applyBorder="1" applyAlignment="1">
      <alignment horizontal="center" vertical="center"/>
    </xf>
    <xf numFmtId="0" fontId="12" fillId="0" borderId="5" xfId="5" applyNumberFormat="1" applyFont="1" applyBorder="1" applyAlignment="1">
      <alignment horizontal="distributed" vertical="center" indent="1" shrinkToFit="1"/>
    </xf>
    <xf numFmtId="41" fontId="12" fillId="0" borderId="5" xfId="4" applyFont="1" applyBorder="1" applyAlignment="1">
      <alignment horizontal="center" vertical="center"/>
    </xf>
    <xf numFmtId="0" fontId="10" fillId="0" borderId="3" xfId="5" applyNumberFormat="1" applyFont="1" applyBorder="1" applyAlignment="1">
      <alignment horizontal="distributed" vertical="center" indent="1" shrinkToFit="1"/>
    </xf>
    <xf numFmtId="41" fontId="10" fillId="0" borderId="3" xfId="4" applyFont="1" applyBorder="1" applyAlignment="1">
      <alignment horizontal="center" vertical="center"/>
    </xf>
    <xf numFmtId="0" fontId="11" fillId="0" borderId="5" xfId="5" applyNumberFormat="1" applyFont="1" applyBorder="1" applyAlignment="1">
      <alignment horizontal="distributed" vertical="center" indent="1" shrinkToFit="1"/>
    </xf>
    <xf numFmtId="41" fontId="11" fillId="0" borderId="5" xfId="4" applyNumberFormat="1" applyFont="1" applyBorder="1" applyAlignment="1">
      <alignment horizontal="center" vertical="center"/>
    </xf>
    <xf numFmtId="0" fontId="19" fillId="0" borderId="14" xfId="5" applyNumberFormat="1" applyFont="1" applyBorder="1" applyAlignment="1">
      <alignment horizontal="distributed" vertical="center" indent="1" shrinkToFit="1"/>
    </xf>
    <xf numFmtId="41" fontId="19" fillId="0" borderId="6" xfId="4" applyFont="1" applyBorder="1" applyAlignment="1">
      <alignment horizontal="center" vertical="center"/>
    </xf>
    <xf numFmtId="0" fontId="19" fillId="0" borderId="6" xfId="5" applyNumberFormat="1" applyFont="1" applyBorder="1" applyAlignment="1">
      <alignment horizontal="distributed" vertical="center" indent="1" shrinkToFit="1"/>
    </xf>
    <xf numFmtId="41" fontId="11" fillId="0" borderId="5" xfId="4" applyFont="1" applyBorder="1" applyAlignment="1">
      <alignment horizontal="center" vertical="center"/>
    </xf>
    <xf numFmtId="0" fontId="19" fillId="0" borderId="8" xfId="5" applyNumberFormat="1" applyFont="1" applyBorder="1" applyAlignment="1">
      <alignment horizontal="distributed" vertical="center" indent="1" shrinkToFit="1"/>
    </xf>
    <xf numFmtId="41" fontId="19" fillId="0" borderId="15" xfId="4" applyFont="1" applyBorder="1" applyAlignment="1">
      <alignment horizontal="center" vertical="center"/>
    </xf>
    <xf numFmtId="41" fontId="19" fillId="0" borderId="8" xfId="4" applyFont="1" applyBorder="1" applyAlignment="1">
      <alignment horizontal="center" vertical="center"/>
    </xf>
    <xf numFmtId="176" fontId="9" fillId="0" borderId="0" xfId="5" applyNumberFormat="1" applyFont="1" applyBorder="1" applyAlignment="1">
      <alignment horizontal="center" vertical="distributed" shrinkToFit="1"/>
    </xf>
    <xf numFmtId="0" fontId="19" fillId="0" borderId="0" xfId="5" applyNumberFormat="1" applyFont="1" applyBorder="1" applyAlignment="1">
      <alignment horizontal="distributed" vertical="center" indent="1" shrinkToFit="1"/>
    </xf>
    <xf numFmtId="41" fontId="19" fillId="0" borderId="0" xfId="4" applyFont="1" applyBorder="1" applyAlignment="1">
      <alignment horizontal="center" vertical="center"/>
    </xf>
    <xf numFmtId="180" fontId="19" fillId="0" borderId="0" xfId="2" applyNumberFormat="1" applyFont="1" applyBorder="1" applyAlignment="1">
      <alignment horizontal="right" vertical="center"/>
    </xf>
    <xf numFmtId="176" fontId="9" fillId="0" borderId="0" xfId="5" applyNumberFormat="1" applyFont="1" applyBorder="1" applyAlignment="1">
      <alignment horizontal="left" vertical="center"/>
    </xf>
    <xf numFmtId="176" fontId="11" fillId="0" borderId="0" xfId="5" applyNumberFormat="1" applyFont="1" applyBorder="1" applyAlignment="1">
      <alignment vertical="center"/>
    </xf>
    <xf numFmtId="176" fontId="11" fillId="0" borderId="11" xfId="5" applyNumberFormat="1" applyFont="1" applyBorder="1" applyAlignment="1">
      <alignment vertical="center"/>
    </xf>
    <xf numFmtId="0" fontId="19" fillId="0" borderId="3" xfId="5" applyNumberFormat="1" applyFont="1" applyBorder="1" applyAlignment="1">
      <alignment horizontal="distributed" vertical="center" indent="1" shrinkToFit="1"/>
    </xf>
    <xf numFmtId="41" fontId="19" fillId="0" borderId="3" xfId="4" applyFont="1" applyBorder="1" applyAlignment="1">
      <alignment horizontal="center" vertical="center"/>
    </xf>
    <xf numFmtId="0" fontId="11" fillId="0" borderId="1" xfId="5" applyNumberFormat="1" applyFont="1" applyBorder="1" applyAlignment="1">
      <alignment horizontal="distributed" vertical="center" indent="1" shrinkToFit="1"/>
    </xf>
    <xf numFmtId="41" fontId="11" fillId="0" borderId="1" xfId="4" applyNumberFormat="1" applyFont="1" applyBorder="1" applyAlignment="1">
      <alignment horizontal="center" vertical="center"/>
    </xf>
    <xf numFmtId="0" fontId="19" fillId="0" borderId="12" xfId="5" applyNumberFormat="1" applyFont="1" applyBorder="1" applyAlignment="1">
      <alignment horizontal="distributed" vertical="center" indent="1" shrinkToFit="1"/>
    </xf>
    <xf numFmtId="41" fontId="19" fillId="0" borderId="12" xfId="4" applyFont="1" applyBorder="1" applyAlignment="1">
      <alignment horizontal="center" vertical="center"/>
    </xf>
    <xf numFmtId="41" fontId="11" fillId="0" borderId="1" xfId="4" applyNumberFormat="1" applyFont="1" applyFill="1" applyBorder="1" applyAlignment="1">
      <alignment horizontal="center" vertical="center"/>
    </xf>
    <xf numFmtId="0" fontId="13" fillId="0" borderId="9" xfId="5" applyNumberFormat="1" applyFont="1" applyBorder="1" applyAlignment="1">
      <alignment horizontal="distributed" vertical="center" indent="1" shrinkToFit="1"/>
    </xf>
    <xf numFmtId="41" fontId="13" fillId="0" borderId="5" xfId="4" applyFont="1" applyBorder="1" applyAlignment="1">
      <alignment horizontal="center" vertical="center"/>
    </xf>
    <xf numFmtId="0" fontId="10" fillId="0" borderId="4" xfId="5" applyNumberFormat="1" applyFont="1" applyBorder="1" applyAlignment="1">
      <alignment horizontal="distributed" vertical="center" indent="1" shrinkToFit="1"/>
    </xf>
    <xf numFmtId="0" fontId="11" fillId="0" borderId="2" xfId="5" applyNumberFormat="1" applyFont="1" applyBorder="1" applyAlignment="1">
      <alignment horizontal="distributed" vertical="center" indent="1" shrinkToFit="1"/>
    </xf>
    <xf numFmtId="0" fontId="19" fillId="0" borderId="13" xfId="5" applyNumberFormat="1" applyFont="1" applyBorder="1" applyAlignment="1">
      <alignment horizontal="distributed" vertical="center" indent="1" shrinkToFit="1"/>
    </xf>
    <xf numFmtId="41" fontId="19" fillId="0" borderId="12" xfId="4" applyNumberFormat="1" applyFont="1" applyBorder="1" applyAlignment="1">
      <alignment horizontal="center" vertical="center"/>
    </xf>
    <xf numFmtId="0" fontId="11" fillId="0" borderId="9" xfId="5" applyNumberFormat="1" applyFont="1" applyBorder="1" applyAlignment="1">
      <alignment horizontal="distributed" vertical="center" indent="1" shrinkToFit="1"/>
    </xf>
    <xf numFmtId="0" fontId="19" fillId="0" borderId="4" xfId="5" applyNumberFormat="1" applyFont="1" applyBorder="1" applyAlignment="1">
      <alignment horizontal="distributed" vertical="center" indent="1" shrinkToFit="1"/>
    </xf>
    <xf numFmtId="41" fontId="19" fillId="0" borderId="3" xfId="4" applyNumberFormat="1" applyFont="1" applyBorder="1" applyAlignment="1">
      <alignment horizontal="center" vertical="center"/>
    </xf>
    <xf numFmtId="41" fontId="19" fillId="0" borderId="14" xfId="4" applyNumberFormat="1" applyFont="1" applyBorder="1" applyAlignment="1">
      <alignment horizontal="center" vertical="center"/>
    </xf>
    <xf numFmtId="0" fontId="19" fillId="0" borderId="10" xfId="5" applyNumberFormat="1" applyFont="1" applyBorder="1" applyAlignment="1">
      <alignment horizontal="distributed" vertical="center" indent="1" shrinkToFit="1"/>
    </xf>
    <xf numFmtId="41" fontId="19" fillId="0" borderId="8" xfId="4" applyNumberFormat="1" applyFont="1" applyBorder="1" applyAlignment="1">
      <alignment horizontal="center" vertical="center"/>
    </xf>
    <xf numFmtId="41" fontId="11" fillId="0" borderId="5" xfId="4" applyNumberFormat="1" applyFont="1" applyFill="1" applyBorder="1" applyAlignment="1">
      <alignment horizontal="center" vertical="center"/>
    </xf>
    <xf numFmtId="41" fontId="13" fillId="0" borderId="1" xfId="4" applyFont="1" applyBorder="1" applyAlignment="1">
      <alignment horizontal="center" vertical="center"/>
    </xf>
    <xf numFmtId="41" fontId="10" fillId="0" borderId="6" xfId="3" applyFont="1" applyBorder="1" applyAlignment="1">
      <alignment horizontal="center" vertical="center" shrinkToFit="1"/>
    </xf>
    <xf numFmtId="176" fontId="8" fillId="0" borderId="0" xfId="0" applyNumberFormat="1" applyFont="1" applyAlignment="1">
      <alignment horizontal="center" vertical="center" shrinkToFit="1"/>
    </xf>
    <xf numFmtId="41" fontId="9" fillId="0" borderId="7" xfId="3" applyFont="1" applyBorder="1" applyAlignment="1">
      <alignment horizontal="center" vertical="center" shrinkToFit="1"/>
    </xf>
    <xf numFmtId="41" fontId="12" fillId="0" borderId="1" xfId="3" applyFont="1" applyBorder="1" applyAlignment="1">
      <alignment horizontal="center" vertical="center" shrinkToFit="1"/>
    </xf>
    <xf numFmtId="41" fontId="12" fillId="0" borderId="5" xfId="3" applyFont="1" applyBorder="1" applyAlignment="1">
      <alignment horizontal="center" vertical="center" shrinkToFit="1"/>
    </xf>
    <xf numFmtId="41" fontId="10" fillId="0" borderId="3" xfId="3" applyFont="1" applyBorder="1" applyAlignment="1">
      <alignment horizontal="center" vertical="center" shrinkToFit="1"/>
    </xf>
    <xf numFmtId="41" fontId="11" fillId="0" borderId="5" xfId="3" applyNumberFormat="1" applyFont="1" applyBorder="1" applyAlignment="1">
      <alignment horizontal="center" vertical="center" shrinkToFit="1"/>
    </xf>
    <xf numFmtId="41" fontId="19" fillId="0" borderId="6" xfId="3" applyFont="1" applyBorder="1" applyAlignment="1">
      <alignment horizontal="center" vertical="center" shrinkToFit="1"/>
    </xf>
    <xf numFmtId="41" fontId="11" fillId="0" borderId="5" xfId="3" applyFont="1" applyBorder="1" applyAlignment="1">
      <alignment horizontal="center" vertical="center" shrinkToFit="1"/>
    </xf>
    <xf numFmtId="41" fontId="19" fillId="0" borderId="15" xfId="3" applyFont="1" applyBorder="1" applyAlignment="1">
      <alignment horizontal="center" vertical="center" shrinkToFit="1"/>
    </xf>
    <xf numFmtId="41" fontId="19" fillId="0" borderId="0" xfId="3" applyFont="1" applyBorder="1" applyAlignment="1">
      <alignment horizontal="center" vertical="center" shrinkToFit="1"/>
    </xf>
    <xf numFmtId="176" fontId="11" fillId="0" borderId="11" xfId="0" applyNumberFormat="1" applyFont="1" applyBorder="1" applyAlignment="1">
      <alignment vertical="center" shrinkToFit="1"/>
    </xf>
    <xf numFmtId="41" fontId="13" fillId="0" borderId="1" xfId="3" applyFont="1" applyBorder="1" applyAlignment="1">
      <alignment horizontal="center" vertical="center"/>
    </xf>
    <xf numFmtId="176" fontId="27" fillId="7" borderId="23" xfId="0" applyNumberFormat="1" applyFont="1" applyFill="1" applyBorder="1" applyAlignment="1">
      <alignment horizontal="center" vertical="center"/>
    </xf>
    <xf numFmtId="176" fontId="27" fillId="7" borderId="61" xfId="0" applyNumberFormat="1" applyFont="1" applyFill="1" applyBorder="1" applyAlignment="1">
      <alignment horizontal="center" vertical="center"/>
    </xf>
    <xf numFmtId="176" fontId="25" fillId="0" borderId="66" xfId="0" applyNumberFormat="1" applyFont="1" applyBorder="1" applyAlignment="1">
      <alignment horizontal="center" vertical="center" shrinkToFit="1"/>
    </xf>
    <xf numFmtId="176" fontId="25" fillId="0" borderId="67" xfId="0" applyNumberFormat="1" applyFont="1" applyBorder="1" applyAlignment="1">
      <alignment horizontal="center" vertical="center" shrinkToFit="1"/>
    </xf>
    <xf numFmtId="176" fontId="25" fillId="0" borderId="55" xfId="0" applyNumberFormat="1" applyFont="1" applyBorder="1" applyAlignment="1">
      <alignment horizontal="center" vertical="center" shrinkToFit="1"/>
    </xf>
    <xf numFmtId="176" fontId="25" fillId="0" borderId="63" xfId="0" applyNumberFormat="1" applyFont="1" applyBorder="1" applyAlignment="1">
      <alignment horizontal="center" vertical="center" shrinkToFit="1"/>
    </xf>
    <xf numFmtId="176" fontId="25" fillId="0" borderId="23" xfId="0" applyNumberFormat="1" applyFont="1" applyBorder="1" applyAlignment="1">
      <alignment horizontal="center" vertical="center" shrinkToFit="1"/>
    </xf>
    <xf numFmtId="176" fontId="25" fillId="0" borderId="21" xfId="0" applyNumberFormat="1" applyFont="1" applyBorder="1" applyAlignment="1">
      <alignment horizontal="center" vertical="center" shrinkToFit="1"/>
    </xf>
    <xf numFmtId="176" fontId="24" fillId="0" borderId="0" xfId="0" applyNumberFormat="1" applyFont="1" applyAlignment="1">
      <alignment horizontal="center" vertical="center"/>
    </xf>
    <xf numFmtId="176" fontId="24" fillId="0" borderId="84" xfId="0" applyNumberFormat="1" applyFont="1" applyBorder="1" applyAlignment="1">
      <alignment horizontal="center" vertical="center"/>
    </xf>
    <xf numFmtId="176" fontId="25" fillId="0" borderId="66" xfId="0" applyNumberFormat="1" applyFont="1" applyBorder="1" applyAlignment="1">
      <alignment horizontal="center" vertical="center" wrapText="1" shrinkToFit="1"/>
    </xf>
    <xf numFmtId="176" fontId="25" fillId="0" borderId="38" xfId="0" applyNumberFormat="1" applyFont="1" applyBorder="1" applyAlignment="1">
      <alignment horizontal="center" vertical="center" wrapText="1" shrinkToFit="1"/>
    </xf>
    <xf numFmtId="176" fontId="25" fillId="0" borderId="85" xfId="0" applyNumberFormat="1" applyFont="1" applyBorder="1" applyAlignment="1">
      <alignment horizontal="center" vertical="center" wrapText="1" shrinkToFit="1"/>
    </xf>
    <xf numFmtId="176" fontId="25" fillId="0" borderId="76" xfId="0" applyNumberFormat="1" applyFont="1" applyBorder="1" applyAlignment="1">
      <alignment horizontal="center" vertical="center"/>
    </xf>
    <xf numFmtId="176" fontId="25" fillId="0" borderId="77" xfId="0" applyNumberFormat="1" applyFont="1" applyBorder="1" applyAlignment="1">
      <alignment horizontal="center" vertical="center"/>
    </xf>
    <xf numFmtId="176" fontId="25" fillId="0" borderId="78" xfId="0" applyNumberFormat="1" applyFont="1" applyBorder="1" applyAlignment="1">
      <alignment horizontal="center" vertical="center"/>
    </xf>
    <xf numFmtId="176" fontId="25" fillId="0" borderId="74" xfId="0" applyNumberFormat="1" applyFont="1" applyBorder="1" applyAlignment="1">
      <alignment horizontal="center" vertical="center"/>
    </xf>
    <xf numFmtId="176" fontId="25" fillId="0" borderId="43" xfId="0" applyNumberFormat="1" applyFont="1" applyBorder="1" applyAlignment="1">
      <alignment horizontal="center" vertical="center"/>
    </xf>
    <xf numFmtId="176" fontId="25" fillId="0" borderId="61" xfId="0" applyNumberFormat="1" applyFont="1" applyBorder="1" applyAlignment="1">
      <alignment horizontal="center" vertical="center"/>
    </xf>
    <xf numFmtId="41" fontId="25" fillId="0" borderId="64" xfId="3" applyFont="1" applyBorder="1" applyAlignment="1">
      <alignment horizontal="center" vertical="center"/>
    </xf>
    <xf numFmtId="41" fontId="25" fillId="0" borderId="37" xfId="3" applyFont="1" applyBorder="1" applyAlignment="1">
      <alignment horizontal="center" vertical="center"/>
    </xf>
    <xf numFmtId="41" fontId="25" fillId="0" borderId="65" xfId="3" applyFont="1" applyBorder="1" applyAlignment="1">
      <alignment horizontal="center" vertical="center"/>
    </xf>
    <xf numFmtId="176" fontId="25" fillId="0" borderId="64" xfId="0" applyNumberFormat="1" applyFont="1" applyBorder="1" applyAlignment="1">
      <alignment horizontal="center" vertical="center"/>
    </xf>
    <xf numFmtId="176" fontId="25" fillId="0" borderId="37" xfId="0" applyNumberFormat="1" applyFont="1" applyBorder="1" applyAlignment="1">
      <alignment horizontal="center" vertical="center"/>
    </xf>
    <xf numFmtId="176" fontId="25" fillId="0" borderId="65" xfId="0" applyNumberFormat="1" applyFont="1" applyBorder="1" applyAlignment="1">
      <alignment horizontal="center" vertical="center"/>
    </xf>
    <xf numFmtId="176" fontId="27" fillId="0" borderId="64" xfId="0" applyNumberFormat="1" applyFont="1" applyBorder="1" applyAlignment="1">
      <alignment horizontal="center" vertical="center"/>
    </xf>
    <xf numFmtId="176" fontId="27" fillId="0" borderId="39" xfId="0" applyNumberFormat="1" applyFont="1" applyBorder="1" applyAlignment="1">
      <alignment horizontal="center" vertical="center"/>
    </xf>
    <xf numFmtId="41" fontId="25" fillId="2" borderId="64" xfId="3" applyFont="1" applyFill="1" applyBorder="1" applyAlignment="1">
      <alignment horizontal="center" vertical="center" shrinkToFit="1"/>
    </xf>
    <xf numFmtId="41" fontId="25" fillId="2" borderId="37" xfId="3" applyFont="1" applyFill="1" applyBorder="1" applyAlignment="1">
      <alignment horizontal="center" vertical="center" shrinkToFit="1"/>
    </xf>
    <xf numFmtId="41" fontId="25" fillId="2" borderId="65" xfId="3" applyFont="1" applyFill="1" applyBorder="1" applyAlignment="1">
      <alignment horizontal="center" vertical="center" shrinkToFit="1"/>
    </xf>
    <xf numFmtId="176" fontId="28" fillId="0" borderId="73" xfId="0" applyNumberFormat="1" applyFont="1" applyBorder="1" applyAlignment="1">
      <alignment horizontal="center" vertical="center" shrinkToFit="1"/>
    </xf>
    <xf numFmtId="176" fontId="28" fillId="0" borderId="38" xfId="0" applyNumberFormat="1" applyFont="1" applyBorder="1" applyAlignment="1">
      <alignment horizontal="center" vertical="center" shrinkToFit="1"/>
    </xf>
    <xf numFmtId="176" fontId="28" fillId="0" borderId="67" xfId="0" applyNumberFormat="1" applyFont="1" applyBorder="1" applyAlignment="1">
      <alignment horizontal="center" vertical="center" shrinkToFit="1"/>
    </xf>
    <xf numFmtId="176" fontId="28" fillId="0" borderId="74" xfId="0" applyNumberFormat="1" applyFont="1" applyBorder="1" applyAlignment="1">
      <alignment horizontal="center" vertical="center" shrinkToFit="1"/>
    </xf>
    <xf numFmtId="176" fontId="28" fillId="0" borderId="43" xfId="0" applyNumberFormat="1" applyFont="1" applyBorder="1" applyAlignment="1">
      <alignment horizontal="center" vertical="center" shrinkToFit="1"/>
    </xf>
    <xf numFmtId="176" fontId="28" fillId="0" borderId="21" xfId="0" applyNumberFormat="1" applyFont="1" applyBorder="1" applyAlignment="1">
      <alignment horizontal="center" vertical="center" shrinkToFit="1"/>
    </xf>
    <xf numFmtId="176" fontId="25" fillId="0" borderId="31" xfId="0" applyNumberFormat="1" applyFont="1" applyBorder="1" applyAlignment="1">
      <alignment horizontal="center" vertical="distributed" textRotation="255" shrinkToFit="1"/>
    </xf>
    <xf numFmtId="176" fontId="25" fillId="0" borderId="81" xfId="0" applyNumberFormat="1" applyFont="1" applyBorder="1" applyAlignment="1">
      <alignment horizontal="center" vertical="distributed" textRotation="255" shrinkToFit="1"/>
    </xf>
    <xf numFmtId="176" fontId="25" fillId="0" borderId="30" xfId="0" applyNumberFormat="1" applyFont="1" applyBorder="1" applyAlignment="1">
      <alignment horizontal="center" vertical="distributed" textRotation="255" shrinkToFit="1"/>
    </xf>
    <xf numFmtId="176" fontId="30" fillId="0" borderId="66" xfId="0" applyNumberFormat="1" applyFont="1" applyBorder="1" applyAlignment="1">
      <alignment horizontal="center" vertical="center" shrinkToFit="1"/>
    </xf>
    <xf numFmtId="176" fontId="30" fillId="0" borderId="38" xfId="0" applyNumberFormat="1" applyFont="1" applyBorder="1" applyAlignment="1">
      <alignment horizontal="center" vertical="center" shrinkToFit="1"/>
    </xf>
    <xf numFmtId="176" fontId="30" fillId="0" borderId="67" xfId="0" applyNumberFormat="1" applyFont="1" applyBorder="1" applyAlignment="1">
      <alignment horizontal="center" vertical="center" shrinkToFit="1"/>
    </xf>
    <xf numFmtId="176" fontId="30" fillId="0" borderId="23" xfId="0" applyNumberFormat="1" applyFont="1" applyBorder="1" applyAlignment="1">
      <alignment horizontal="center" vertical="center" shrinkToFit="1"/>
    </xf>
    <xf numFmtId="176" fontId="30" fillId="0" borderId="43" xfId="0" applyNumberFormat="1" applyFont="1" applyBorder="1" applyAlignment="1">
      <alignment horizontal="center" vertical="center" shrinkToFit="1"/>
    </xf>
    <xf numFmtId="176" fontId="30" fillId="0" borderId="21" xfId="0" applyNumberFormat="1" applyFont="1" applyBorder="1" applyAlignment="1">
      <alignment horizontal="center" vertical="center" shrinkToFit="1"/>
    </xf>
    <xf numFmtId="176" fontId="25" fillId="0" borderId="32" xfId="0" applyNumberFormat="1" applyFont="1" applyBorder="1" applyAlignment="1">
      <alignment horizontal="center" vertical="distributed" textRotation="255"/>
    </xf>
    <xf numFmtId="176" fontId="25" fillId="0" borderId="14" xfId="0" applyNumberFormat="1" applyFont="1" applyBorder="1" applyAlignment="1">
      <alignment horizontal="center" vertical="distributed" textRotation="255"/>
    </xf>
    <xf numFmtId="176" fontId="25" fillId="0" borderId="6" xfId="0" applyNumberFormat="1" applyFont="1" applyBorder="1" applyAlignment="1">
      <alignment horizontal="center" vertical="distributed" textRotation="255"/>
    </xf>
    <xf numFmtId="176" fontId="33" fillId="0" borderId="66" xfId="0" applyNumberFormat="1" applyFont="1" applyBorder="1" applyAlignment="1">
      <alignment horizontal="center" vertical="center" shrinkToFit="1"/>
    </xf>
    <xf numFmtId="176" fontId="33" fillId="0" borderId="67" xfId="0" applyNumberFormat="1" applyFont="1" applyBorder="1" applyAlignment="1">
      <alignment horizontal="center" vertical="center" shrinkToFit="1"/>
    </xf>
    <xf numFmtId="176" fontId="33" fillId="0" borderId="55" xfId="0" applyNumberFormat="1" applyFont="1" applyBorder="1" applyAlignment="1">
      <alignment horizontal="center" vertical="center" shrinkToFit="1"/>
    </xf>
    <xf numFmtId="176" fontId="33" fillId="0" borderId="63" xfId="0" applyNumberFormat="1" applyFont="1" applyBorder="1" applyAlignment="1">
      <alignment horizontal="center" vertical="center" shrinkToFit="1"/>
    </xf>
    <xf numFmtId="176" fontId="33" fillId="0" borderId="23" xfId="0" applyNumberFormat="1" applyFont="1" applyBorder="1" applyAlignment="1">
      <alignment horizontal="center" vertical="center" shrinkToFit="1"/>
    </xf>
    <xf numFmtId="176" fontId="33" fillId="0" borderId="21" xfId="0" applyNumberFormat="1" applyFont="1" applyBorder="1" applyAlignment="1">
      <alignment horizontal="center" vertical="center" shrinkToFit="1"/>
    </xf>
    <xf numFmtId="181" fontId="27" fillId="9" borderId="68" xfId="3" applyNumberFormat="1" applyFont="1" applyFill="1" applyBorder="1" applyAlignment="1">
      <alignment horizontal="center" vertical="center"/>
    </xf>
    <xf numFmtId="181" fontId="27" fillId="9" borderId="44" xfId="3" applyNumberFormat="1" applyFont="1" applyFill="1" applyBorder="1" applyAlignment="1">
      <alignment horizontal="center" vertical="center"/>
    </xf>
    <xf numFmtId="181" fontId="27" fillId="9" borderId="69" xfId="3" applyNumberFormat="1" applyFont="1" applyFill="1" applyBorder="1" applyAlignment="1">
      <alignment horizontal="center" vertical="center"/>
    </xf>
    <xf numFmtId="176" fontId="25" fillId="0" borderId="66" xfId="0" applyNumberFormat="1" applyFont="1" applyBorder="1" applyAlignment="1">
      <alignment horizontal="center" vertical="distributed" shrinkToFit="1"/>
    </xf>
    <xf numFmtId="176" fontId="25" fillId="0" borderId="67" xfId="0" applyNumberFormat="1" applyFont="1" applyBorder="1" applyAlignment="1">
      <alignment horizontal="center" vertical="distributed" shrinkToFit="1"/>
    </xf>
    <xf numFmtId="176" fontId="25" fillId="0" borderId="23" xfId="0" applyNumberFormat="1" applyFont="1" applyBorder="1" applyAlignment="1">
      <alignment horizontal="center" vertical="distributed" shrinkToFit="1"/>
    </xf>
    <xf numFmtId="176" fontId="25" fillId="0" borderId="21" xfId="0" applyNumberFormat="1" applyFont="1" applyBorder="1" applyAlignment="1">
      <alignment horizontal="center" vertical="distributed" shrinkToFit="1"/>
    </xf>
    <xf numFmtId="181" fontId="27" fillId="10" borderId="68" xfId="3" applyNumberFormat="1" applyFont="1" applyFill="1" applyBorder="1" applyAlignment="1">
      <alignment horizontal="center" vertical="center"/>
    </xf>
    <xf numFmtId="181" fontId="27" fillId="10" borderId="44" xfId="3" applyNumberFormat="1" applyFont="1" applyFill="1" applyBorder="1" applyAlignment="1">
      <alignment horizontal="center" vertical="center"/>
    </xf>
    <xf numFmtId="181" fontId="27" fillId="10" borderId="25" xfId="3" applyNumberFormat="1" applyFont="1" applyFill="1" applyBorder="1" applyAlignment="1">
      <alignment horizontal="center" vertical="center"/>
    </xf>
    <xf numFmtId="41" fontId="32" fillId="2" borderId="26" xfId="3" applyFont="1" applyFill="1" applyBorder="1" applyAlignment="1">
      <alignment horizontal="center" vertical="center"/>
    </xf>
    <xf numFmtId="41" fontId="32" fillId="2" borderId="7" xfId="3" applyFont="1" applyFill="1" applyBorder="1" applyAlignment="1">
      <alignment horizontal="center" vertical="center"/>
    </xf>
    <xf numFmtId="41" fontId="32" fillId="2" borderId="18" xfId="3" applyFont="1" applyFill="1" applyBorder="1" applyAlignment="1">
      <alignment horizontal="center" vertical="center"/>
    </xf>
    <xf numFmtId="176" fontId="33" fillId="0" borderId="66" xfId="0" applyNumberFormat="1" applyFont="1" applyFill="1" applyBorder="1" applyAlignment="1">
      <alignment horizontal="center" vertical="center" shrinkToFit="1"/>
    </xf>
    <xf numFmtId="176" fontId="33" fillId="0" borderId="67" xfId="0" applyNumberFormat="1" applyFont="1" applyFill="1" applyBorder="1" applyAlignment="1">
      <alignment horizontal="center" vertical="center" shrinkToFit="1"/>
    </xf>
    <xf numFmtId="176" fontId="33" fillId="0" borderId="55" xfId="0" applyNumberFormat="1" applyFont="1" applyFill="1" applyBorder="1" applyAlignment="1">
      <alignment horizontal="center" vertical="center" shrinkToFit="1"/>
    </xf>
    <xf numFmtId="176" fontId="33" fillId="0" borderId="63" xfId="0" applyNumberFormat="1" applyFont="1" applyFill="1" applyBorder="1" applyAlignment="1">
      <alignment horizontal="center" vertical="center" shrinkToFit="1"/>
    </xf>
    <xf numFmtId="176" fontId="33" fillId="0" borderId="23" xfId="0" applyNumberFormat="1" applyFont="1" applyFill="1" applyBorder="1" applyAlignment="1">
      <alignment horizontal="center" vertical="center" shrinkToFit="1"/>
    </xf>
    <xf numFmtId="176" fontId="33" fillId="0" borderId="21" xfId="0" applyNumberFormat="1" applyFont="1" applyFill="1" applyBorder="1" applyAlignment="1">
      <alignment horizontal="center" vertical="center" shrinkToFit="1"/>
    </xf>
    <xf numFmtId="176" fontId="27" fillId="0" borderId="32" xfId="0" applyNumberFormat="1" applyFont="1" applyBorder="1" applyAlignment="1">
      <alignment horizontal="center" vertical="distributed" textRotation="255"/>
    </xf>
    <xf numFmtId="176" fontId="27" fillId="0" borderId="14" xfId="0" applyNumberFormat="1" applyFont="1" applyBorder="1" applyAlignment="1">
      <alignment horizontal="center" vertical="distributed" textRotation="255"/>
    </xf>
    <xf numFmtId="176" fontId="27" fillId="0" borderId="15" xfId="0" applyNumberFormat="1" applyFont="1" applyBorder="1" applyAlignment="1">
      <alignment horizontal="center" vertical="distributed" textRotation="255"/>
    </xf>
    <xf numFmtId="176" fontId="25" fillId="0" borderId="24" xfId="0" applyNumberFormat="1" applyFont="1" applyBorder="1" applyAlignment="1">
      <alignment horizontal="center" vertical="distributed" shrinkToFit="1"/>
    </xf>
    <xf numFmtId="176" fontId="25" fillId="0" borderId="83" xfId="0" applyNumberFormat="1" applyFont="1" applyBorder="1" applyAlignment="1">
      <alignment horizontal="center" vertical="distributed" shrinkToFit="1"/>
    </xf>
    <xf numFmtId="176" fontId="27" fillId="0" borderId="32" xfId="0" applyNumberFormat="1" applyFont="1" applyBorder="1" applyAlignment="1">
      <alignment horizontal="center" vertical="distributed" textRotation="255" indent="1"/>
    </xf>
    <xf numFmtId="176" fontId="27" fillId="0" borderId="14" xfId="0" applyNumberFormat="1" applyFont="1" applyBorder="1" applyAlignment="1">
      <alignment horizontal="center" vertical="distributed" textRotation="255" indent="1"/>
    </xf>
    <xf numFmtId="176" fontId="27" fillId="0" borderId="6" xfId="0" applyNumberFormat="1" applyFont="1" applyBorder="1" applyAlignment="1">
      <alignment horizontal="center" vertical="distributed" textRotation="255" indent="1"/>
    </xf>
    <xf numFmtId="41" fontId="32" fillId="9" borderId="26" xfId="3" applyFont="1" applyFill="1" applyBorder="1" applyAlignment="1">
      <alignment horizontal="center" vertical="center"/>
    </xf>
    <xf numFmtId="41" fontId="32" fillId="9" borderId="7" xfId="3" applyFont="1" applyFill="1" applyBorder="1" applyAlignment="1">
      <alignment horizontal="center" vertical="center"/>
    </xf>
    <xf numFmtId="41" fontId="32" fillId="9" borderId="18" xfId="3" applyFont="1" applyFill="1" applyBorder="1" applyAlignment="1">
      <alignment horizontal="center" vertical="center"/>
    </xf>
    <xf numFmtId="0" fontId="37" fillId="0" borderId="0" xfId="0" applyFont="1" applyBorder="1" applyAlignment="1">
      <alignment horizontal="left" vertical="center"/>
    </xf>
    <xf numFmtId="0" fontId="38" fillId="0" borderId="76" xfId="0" applyFont="1" applyBorder="1" applyAlignment="1">
      <alignment horizontal="center" vertical="center"/>
    </xf>
    <xf numFmtId="0" fontId="38" fillId="0" borderId="77" xfId="0" applyFont="1" applyBorder="1" applyAlignment="1">
      <alignment horizontal="center" vertical="center"/>
    </xf>
    <xf numFmtId="0" fontId="38" fillId="0" borderId="78" xfId="0" applyFont="1" applyBorder="1" applyAlignment="1">
      <alignment horizontal="center" vertical="center"/>
    </xf>
    <xf numFmtId="0" fontId="38" fillId="0" borderId="79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0" fontId="38" fillId="0" borderId="80" xfId="0" applyFont="1" applyBorder="1" applyAlignment="1">
      <alignment horizontal="center" vertical="center"/>
    </xf>
    <xf numFmtId="0" fontId="38" fillId="0" borderId="64" xfId="0" applyFont="1" applyBorder="1" applyAlignment="1">
      <alignment horizontal="center" vertical="center"/>
    </xf>
    <xf numFmtId="0" fontId="38" fillId="0" borderId="37" xfId="0" applyFont="1" applyBorder="1" applyAlignment="1">
      <alignment horizontal="center" vertical="center"/>
    </xf>
    <xf numFmtId="0" fontId="38" fillId="0" borderId="65" xfId="0" applyFont="1" applyBorder="1" applyAlignment="1">
      <alignment horizontal="center" vertical="center"/>
    </xf>
    <xf numFmtId="176" fontId="25" fillId="0" borderId="31" xfId="0" applyNumberFormat="1" applyFont="1" applyBorder="1" applyAlignment="1">
      <alignment horizontal="center" vertical="distributed" textRotation="255" indent="1"/>
    </xf>
    <xf numFmtId="176" fontId="25" fillId="0" borderId="81" xfId="0" applyNumberFormat="1" applyFont="1" applyBorder="1" applyAlignment="1">
      <alignment horizontal="center" vertical="distributed" textRotation="255" indent="1"/>
    </xf>
    <xf numFmtId="176" fontId="25" fillId="0" borderId="82" xfId="0" applyNumberFormat="1" applyFont="1" applyBorder="1" applyAlignment="1">
      <alignment horizontal="center" vertical="distributed" textRotation="255" indent="1"/>
    </xf>
    <xf numFmtId="176" fontId="32" fillId="0" borderId="66" xfId="0" applyNumberFormat="1" applyFont="1" applyBorder="1" applyAlignment="1">
      <alignment horizontal="distributed" vertical="center" indent="1" shrinkToFit="1"/>
    </xf>
    <xf numFmtId="176" fontId="32" fillId="0" borderId="38" xfId="0" applyNumberFormat="1" applyFont="1" applyBorder="1" applyAlignment="1">
      <alignment horizontal="distributed" vertical="center" indent="1" shrinkToFit="1"/>
    </xf>
    <xf numFmtId="176" fontId="32" fillId="0" borderId="67" xfId="0" applyNumberFormat="1" applyFont="1" applyBorder="1" applyAlignment="1">
      <alignment horizontal="distributed" vertical="center" indent="1" shrinkToFit="1"/>
    </xf>
    <xf numFmtId="176" fontId="32" fillId="0" borderId="23" xfId="0" applyNumberFormat="1" applyFont="1" applyBorder="1" applyAlignment="1">
      <alignment horizontal="distributed" vertical="center" indent="1" shrinkToFit="1"/>
    </xf>
    <xf numFmtId="176" fontId="32" fillId="0" borderId="43" xfId="0" applyNumberFormat="1" applyFont="1" applyBorder="1" applyAlignment="1">
      <alignment horizontal="distributed" vertical="center" indent="1" shrinkToFit="1"/>
    </xf>
    <xf numFmtId="176" fontId="32" fillId="0" borderId="21" xfId="0" applyNumberFormat="1" applyFont="1" applyBorder="1" applyAlignment="1">
      <alignment horizontal="distributed" vertical="center" indent="1" shrinkToFit="1"/>
    </xf>
    <xf numFmtId="41" fontId="32" fillId="10" borderId="26" xfId="3" applyFont="1" applyFill="1" applyBorder="1" applyAlignment="1">
      <alignment horizontal="center" vertical="center"/>
    </xf>
    <xf numFmtId="41" fontId="32" fillId="10" borderId="7" xfId="3" applyFont="1" applyFill="1" applyBorder="1" applyAlignment="1">
      <alignment horizontal="center" vertical="center"/>
    </xf>
    <xf numFmtId="41" fontId="32" fillId="10" borderId="18" xfId="3" applyFont="1" applyFill="1" applyBorder="1" applyAlignment="1">
      <alignment horizontal="center" vertical="center"/>
    </xf>
    <xf numFmtId="176" fontId="25" fillId="0" borderId="55" xfId="0" applyNumberFormat="1" applyFont="1" applyBorder="1" applyAlignment="1">
      <alignment horizontal="center" vertical="distributed" shrinkToFit="1"/>
    </xf>
    <xf numFmtId="176" fontId="25" fillId="0" borderId="63" xfId="0" applyNumberFormat="1" applyFont="1" applyBorder="1" applyAlignment="1">
      <alignment horizontal="center" vertical="distributed" shrinkToFit="1"/>
    </xf>
    <xf numFmtId="41" fontId="33" fillId="4" borderId="68" xfId="3" applyFont="1" applyFill="1" applyBorder="1" applyAlignment="1">
      <alignment horizontal="center" vertical="center" shrinkToFit="1"/>
    </xf>
    <xf numFmtId="41" fontId="33" fillId="4" borderId="44" xfId="3" applyFont="1" applyFill="1" applyBorder="1" applyAlignment="1">
      <alignment horizontal="center" vertical="center" shrinkToFit="1"/>
    </xf>
    <xf numFmtId="41" fontId="33" fillId="4" borderId="25" xfId="3" applyFont="1" applyFill="1" applyBorder="1" applyAlignment="1">
      <alignment horizontal="center" vertical="center" shrinkToFit="1"/>
    </xf>
    <xf numFmtId="0" fontId="38" fillId="0" borderId="68" xfId="0" applyFont="1" applyBorder="1" applyAlignment="1">
      <alignment horizontal="center" vertical="center"/>
    </xf>
    <xf numFmtId="0" fontId="38" fillId="0" borderId="44" xfId="0" applyFont="1" applyBorder="1" applyAlignment="1">
      <alignment horizontal="center" vertical="center"/>
    </xf>
    <xf numFmtId="0" fontId="38" fillId="0" borderId="69" xfId="0" applyFont="1" applyBorder="1" applyAlignment="1">
      <alignment horizontal="center" vertical="center"/>
    </xf>
    <xf numFmtId="0" fontId="38" fillId="2" borderId="70" xfId="0" applyFont="1" applyFill="1" applyBorder="1" applyAlignment="1">
      <alignment horizontal="center" vertical="center"/>
    </xf>
    <xf numFmtId="0" fontId="38" fillId="2" borderId="71" xfId="0" applyFont="1" applyFill="1" applyBorder="1" applyAlignment="1">
      <alignment horizontal="center" vertical="center"/>
    </xf>
    <xf numFmtId="0" fontId="38" fillId="2" borderId="72" xfId="0" applyFont="1" applyFill="1" applyBorder="1" applyAlignment="1">
      <alignment horizontal="center" vertical="center"/>
    </xf>
    <xf numFmtId="41" fontId="37" fillId="0" borderId="64" xfId="3" applyFont="1" applyBorder="1" applyAlignment="1">
      <alignment horizontal="center" vertical="center" shrinkToFit="1"/>
    </xf>
    <xf numFmtId="41" fontId="37" fillId="0" borderId="37" xfId="3" applyFont="1" applyBorder="1" applyAlignment="1">
      <alignment horizontal="center" vertical="center" shrinkToFit="1"/>
    </xf>
    <xf numFmtId="41" fontId="37" fillId="0" borderId="65" xfId="3" applyFont="1" applyBorder="1" applyAlignment="1">
      <alignment horizontal="center" vertical="center" shrinkToFit="1"/>
    </xf>
    <xf numFmtId="0" fontId="25" fillId="0" borderId="73" xfId="0" applyFont="1" applyBorder="1" applyAlignment="1">
      <alignment horizontal="center" vertical="center" shrinkToFit="1"/>
    </xf>
    <xf numFmtId="0" fontId="25" fillId="0" borderId="38" xfId="0" applyFont="1" applyBorder="1" applyAlignment="1">
      <alignment horizontal="center" vertical="center" shrinkToFit="1"/>
    </xf>
    <xf numFmtId="0" fontId="25" fillId="0" borderId="67" xfId="0" applyFont="1" applyBorder="1" applyAlignment="1">
      <alignment horizontal="center" vertical="center" shrinkToFit="1"/>
    </xf>
    <xf numFmtId="0" fontId="25" fillId="0" borderId="74" xfId="0" applyFont="1" applyBorder="1" applyAlignment="1">
      <alignment horizontal="center" vertical="center" shrinkToFit="1"/>
    </xf>
    <xf numFmtId="0" fontId="25" fillId="0" borderId="43" xfId="0" applyFont="1" applyBorder="1" applyAlignment="1">
      <alignment horizontal="center" vertical="center" shrinkToFit="1"/>
    </xf>
    <xf numFmtId="0" fontId="25" fillId="0" borderId="21" xfId="0" applyFont="1" applyBorder="1" applyAlignment="1">
      <alignment horizontal="center" vertical="center" shrinkToFit="1"/>
    </xf>
    <xf numFmtId="41" fontId="25" fillId="0" borderId="40" xfId="3" applyNumberFormat="1" applyFont="1" applyBorder="1" applyAlignment="1">
      <alignment horizontal="center" vertical="center"/>
    </xf>
    <xf numFmtId="41" fontId="25" fillId="0" borderId="22" xfId="3" applyNumberFormat="1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 shrinkToFit="1"/>
    </xf>
    <xf numFmtId="0" fontId="25" fillId="0" borderId="75" xfId="0" applyFont="1" applyBorder="1" applyAlignment="1">
      <alignment horizontal="center" vertical="center" shrinkToFit="1"/>
    </xf>
    <xf numFmtId="0" fontId="38" fillId="0" borderId="41" xfId="0" applyFont="1" applyBorder="1" applyAlignment="1">
      <alignment horizontal="center" vertical="center"/>
    </xf>
    <xf numFmtId="0" fontId="38" fillId="0" borderId="42" xfId="0" applyFont="1" applyBorder="1" applyAlignment="1">
      <alignment horizontal="center" vertical="center"/>
    </xf>
    <xf numFmtId="0" fontId="38" fillId="0" borderId="56" xfId="0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3" fillId="0" borderId="11" xfId="0" applyNumberFormat="1" applyFont="1" applyBorder="1" applyAlignment="1">
      <alignment horizontal="right"/>
    </xf>
    <xf numFmtId="176" fontId="9" fillId="0" borderId="64" xfId="0" applyNumberFormat="1" applyFont="1" applyBorder="1" applyAlignment="1">
      <alignment horizontal="center" vertical="center"/>
    </xf>
    <xf numFmtId="176" fontId="9" fillId="0" borderId="37" xfId="0" applyNumberFormat="1" applyFont="1" applyBorder="1" applyAlignment="1">
      <alignment horizontal="center" vertical="center"/>
    </xf>
    <xf numFmtId="176" fontId="9" fillId="0" borderId="39" xfId="0" applyNumberFormat="1" applyFont="1" applyBorder="1" applyAlignment="1">
      <alignment horizontal="center" vertical="center"/>
    </xf>
    <xf numFmtId="176" fontId="9" fillId="0" borderId="86" xfId="0" applyNumberFormat="1" applyFont="1" applyBorder="1" applyAlignment="1">
      <alignment horizontal="center" vertical="center"/>
    </xf>
    <xf numFmtId="176" fontId="9" fillId="0" borderId="65" xfId="0" applyNumberFormat="1" applyFont="1" applyBorder="1" applyAlignment="1">
      <alignment horizontal="center" vertical="center"/>
    </xf>
    <xf numFmtId="176" fontId="13" fillId="0" borderId="73" xfId="0" applyNumberFormat="1" applyFont="1" applyBorder="1" applyAlignment="1">
      <alignment horizontal="center" vertical="center" shrinkToFit="1"/>
    </xf>
    <xf numFmtId="176" fontId="13" fillId="0" borderId="38" xfId="0" applyNumberFormat="1" applyFont="1" applyBorder="1" applyAlignment="1">
      <alignment horizontal="center" vertical="center" shrinkToFit="1"/>
    </xf>
    <xf numFmtId="176" fontId="13" fillId="0" borderId="67" xfId="0" applyNumberFormat="1" applyFont="1" applyBorder="1" applyAlignment="1">
      <alignment horizontal="center" vertical="center" shrinkToFit="1"/>
    </xf>
    <xf numFmtId="176" fontId="13" fillId="0" borderId="74" xfId="0" applyNumberFormat="1" applyFont="1" applyBorder="1" applyAlignment="1">
      <alignment horizontal="center" vertical="center" shrinkToFit="1"/>
    </xf>
    <xf numFmtId="176" fontId="13" fillId="0" borderId="43" xfId="0" applyNumberFormat="1" applyFont="1" applyBorder="1" applyAlignment="1">
      <alignment horizontal="center" vertical="center" shrinkToFit="1"/>
    </xf>
    <xf numFmtId="176" fontId="13" fillId="0" borderId="21" xfId="0" applyNumberFormat="1" applyFont="1" applyBorder="1" applyAlignment="1">
      <alignment horizontal="center" vertical="center" shrinkToFit="1"/>
    </xf>
    <xf numFmtId="180" fontId="12" fillId="0" borderId="9" xfId="1" applyNumberFormat="1" applyFont="1" applyBorder="1" applyAlignment="1">
      <alignment horizontal="right" vertical="center"/>
    </xf>
    <xf numFmtId="180" fontId="12" fillId="0" borderId="53" xfId="1" applyNumberFormat="1" applyFont="1" applyBorder="1" applyAlignment="1">
      <alignment horizontal="right" vertical="center"/>
    </xf>
    <xf numFmtId="180" fontId="10" fillId="0" borderId="4" xfId="1" applyNumberFormat="1" applyFont="1" applyBorder="1" applyAlignment="1">
      <alignment horizontal="right" vertical="center"/>
    </xf>
    <xf numFmtId="180" fontId="10" fillId="0" borderId="54" xfId="1" applyNumberFormat="1" applyFont="1" applyBorder="1" applyAlignment="1">
      <alignment horizontal="right" vertical="center"/>
    </xf>
    <xf numFmtId="176" fontId="11" fillId="0" borderId="16" xfId="0" applyNumberFormat="1" applyFont="1" applyBorder="1" applyAlignment="1">
      <alignment horizontal="center" vertical="distributed" shrinkToFit="1"/>
    </xf>
    <xf numFmtId="180" fontId="11" fillId="0" borderId="9" xfId="1" applyNumberFormat="1" applyFont="1" applyBorder="1" applyAlignment="1">
      <alignment horizontal="right" vertical="center"/>
    </xf>
    <xf numFmtId="180" fontId="11" fillId="0" borderId="53" xfId="1" applyNumberFormat="1" applyFont="1" applyBorder="1" applyAlignment="1">
      <alignment horizontal="right" vertical="center"/>
    </xf>
    <xf numFmtId="180" fontId="19" fillId="0" borderId="4" xfId="1" applyNumberFormat="1" applyFont="1" applyBorder="1" applyAlignment="1">
      <alignment horizontal="right" vertical="center"/>
    </xf>
    <xf numFmtId="180" fontId="19" fillId="0" borderId="54" xfId="1" applyNumberFormat="1" applyFont="1" applyBorder="1" applyAlignment="1">
      <alignment horizontal="right" vertical="center"/>
    </xf>
    <xf numFmtId="176" fontId="9" fillId="0" borderId="29" xfId="0" applyNumberFormat="1" applyFont="1" applyBorder="1" applyAlignment="1">
      <alignment horizontal="center" vertical="distributed" shrinkToFit="1"/>
    </xf>
    <xf numFmtId="176" fontId="9" fillId="0" borderId="16" xfId="0" applyNumberFormat="1" applyFont="1" applyBorder="1" applyAlignment="1">
      <alignment horizontal="center" vertical="distributed" shrinkToFit="1"/>
    </xf>
    <xf numFmtId="176" fontId="9" fillId="0" borderId="27" xfId="0" applyNumberFormat="1" applyFont="1" applyBorder="1" applyAlignment="1">
      <alignment horizontal="center" vertical="distributed" shrinkToFit="1"/>
    </xf>
    <xf numFmtId="176" fontId="9" fillId="0" borderId="17" xfId="0" applyNumberFormat="1" applyFont="1" applyBorder="1" applyAlignment="1">
      <alignment horizontal="center" vertical="distributed" shrinkToFit="1"/>
    </xf>
    <xf numFmtId="180" fontId="19" fillId="0" borderId="10" xfId="1" applyNumberFormat="1" applyFont="1" applyBorder="1" applyAlignment="1">
      <alignment horizontal="right" vertical="center"/>
    </xf>
    <xf numFmtId="180" fontId="19" fillId="0" borderId="62" xfId="1" applyNumberFormat="1" applyFont="1" applyBorder="1" applyAlignment="1">
      <alignment horizontal="right" vertical="center"/>
    </xf>
    <xf numFmtId="176" fontId="9" fillId="0" borderId="31" xfId="0" applyNumberFormat="1" applyFont="1" applyBorder="1" applyAlignment="1">
      <alignment horizontal="center" vertical="center"/>
    </xf>
    <xf numFmtId="0" fontId="0" fillId="0" borderId="81" xfId="0" applyBorder="1">
      <alignment vertical="center"/>
    </xf>
    <xf numFmtId="0" fontId="0" fillId="0" borderId="30" xfId="0" applyBorder="1">
      <alignment vertical="center"/>
    </xf>
    <xf numFmtId="176" fontId="13" fillId="0" borderId="16" xfId="0" applyNumberFormat="1" applyFont="1" applyBorder="1" applyAlignment="1">
      <alignment horizontal="center" vertical="distributed" shrinkToFit="1"/>
    </xf>
    <xf numFmtId="176" fontId="13" fillId="0" borderId="30" xfId="0" applyNumberFormat="1" applyFont="1" applyBorder="1" applyAlignment="1">
      <alignment horizontal="center" vertical="center" shrinkToFit="1"/>
    </xf>
    <xf numFmtId="176" fontId="13" fillId="0" borderId="6" xfId="0" applyNumberFormat="1" applyFont="1" applyBorder="1" applyAlignment="1">
      <alignment horizontal="center" vertical="center" shrinkToFit="1"/>
    </xf>
    <xf numFmtId="176" fontId="13" fillId="0" borderId="29" xfId="0" applyNumberFormat="1" applyFont="1" applyBorder="1" applyAlignment="1">
      <alignment horizontal="center" vertical="center" shrinkToFit="1"/>
    </xf>
    <xf numFmtId="176" fontId="13" fillId="0" borderId="16" xfId="0" applyNumberFormat="1" applyFont="1" applyBorder="1" applyAlignment="1">
      <alignment horizontal="center" vertical="center" shrinkToFit="1"/>
    </xf>
    <xf numFmtId="180" fontId="12" fillId="0" borderId="2" xfId="1" applyNumberFormat="1" applyFont="1" applyBorder="1" applyAlignment="1">
      <alignment horizontal="right" vertical="center"/>
    </xf>
    <xf numFmtId="180" fontId="12" fillId="0" borderId="57" xfId="1" applyNumberFormat="1" applyFont="1" applyBorder="1" applyAlignment="1">
      <alignment horizontal="right" vertical="center"/>
    </xf>
    <xf numFmtId="176" fontId="16" fillId="0" borderId="31" xfId="0" applyNumberFormat="1" applyFont="1" applyBorder="1" applyAlignment="1">
      <alignment horizontal="center" vertical="center" textRotation="255"/>
    </xf>
    <xf numFmtId="176" fontId="16" fillId="0" borderId="81" xfId="0" applyNumberFormat="1" applyFont="1" applyBorder="1" applyAlignment="1">
      <alignment horizontal="center" vertical="center" textRotation="255"/>
    </xf>
    <xf numFmtId="176" fontId="16" fillId="0" borderId="30" xfId="0" applyNumberFormat="1" applyFont="1" applyBorder="1" applyAlignment="1">
      <alignment horizontal="center" vertical="center" textRotation="255"/>
    </xf>
    <xf numFmtId="180" fontId="19" fillId="0" borderId="66" xfId="1" applyNumberFormat="1" applyFont="1" applyBorder="1" applyAlignment="1">
      <alignment horizontal="right" vertical="center"/>
    </xf>
    <xf numFmtId="180" fontId="19" fillId="0" borderId="85" xfId="1" applyNumberFormat="1" applyFont="1" applyBorder="1" applyAlignment="1">
      <alignment horizontal="right" vertical="center"/>
    </xf>
    <xf numFmtId="176" fontId="11" fillId="0" borderId="6" xfId="0" applyNumberFormat="1" applyFont="1" applyBorder="1" applyAlignment="1">
      <alignment horizontal="center" vertical="distributed" shrinkToFit="1"/>
    </xf>
    <xf numFmtId="176" fontId="11" fillId="0" borderId="32" xfId="0" applyNumberFormat="1" applyFont="1" applyBorder="1" applyAlignment="1">
      <alignment horizontal="center" vertical="distributed" shrinkToFit="1"/>
    </xf>
    <xf numFmtId="180" fontId="19" fillId="0" borderId="55" xfId="1" applyNumberFormat="1" applyFont="1" applyBorder="1" applyAlignment="1">
      <alignment horizontal="right" vertical="center"/>
    </xf>
    <xf numFmtId="180" fontId="19" fillId="0" borderId="84" xfId="1" applyNumberFormat="1" applyFont="1" applyBorder="1" applyAlignment="1">
      <alignment horizontal="right" vertical="center"/>
    </xf>
    <xf numFmtId="180" fontId="19" fillId="0" borderId="9" xfId="1" applyNumberFormat="1" applyFont="1" applyBorder="1" applyAlignment="1">
      <alignment horizontal="right" vertical="center"/>
    </xf>
    <xf numFmtId="180" fontId="19" fillId="0" borderId="53" xfId="1" applyNumberFormat="1" applyFont="1" applyBorder="1" applyAlignment="1">
      <alignment horizontal="right" vertical="center"/>
    </xf>
    <xf numFmtId="180" fontId="19" fillId="0" borderId="23" xfId="1" applyNumberFormat="1" applyFont="1" applyBorder="1" applyAlignment="1">
      <alignment horizontal="right" vertical="center"/>
    </xf>
    <xf numFmtId="180" fontId="19" fillId="0" borderId="61" xfId="1" applyNumberFormat="1" applyFont="1" applyBorder="1" applyAlignment="1">
      <alignment horizontal="right" vertical="center"/>
    </xf>
    <xf numFmtId="176" fontId="16" fillId="0" borderId="82" xfId="0" applyNumberFormat="1" applyFont="1" applyBorder="1" applyAlignment="1">
      <alignment horizontal="center" vertical="center" textRotation="255"/>
    </xf>
    <xf numFmtId="180" fontId="13" fillId="0" borderId="9" xfId="1" applyNumberFormat="1" applyFont="1" applyBorder="1" applyAlignment="1">
      <alignment horizontal="right" vertical="center"/>
    </xf>
    <xf numFmtId="180" fontId="13" fillId="0" borderId="53" xfId="1" applyNumberFormat="1" applyFont="1" applyBorder="1" applyAlignment="1">
      <alignment horizontal="right" vertical="center"/>
    </xf>
    <xf numFmtId="182" fontId="10" fillId="0" borderId="4" xfId="3" applyNumberFormat="1" applyFont="1" applyBorder="1" applyAlignment="1">
      <alignment horizontal="right" vertical="center"/>
    </xf>
    <xf numFmtId="182" fontId="10" fillId="0" borderId="54" xfId="3" applyNumberFormat="1" applyFont="1" applyBorder="1" applyAlignment="1">
      <alignment horizontal="right" vertical="center"/>
    </xf>
    <xf numFmtId="176" fontId="9" fillId="0" borderId="6" xfId="0" applyNumberFormat="1" applyFont="1" applyBorder="1" applyAlignment="1">
      <alignment horizontal="center" vertical="distributed" textRotation="255" indent="1"/>
    </xf>
    <xf numFmtId="176" fontId="9" fillId="0" borderId="16" xfId="0" applyNumberFormat="1" applyFont="1" applyBorder="1" applyAlignment="1">
      <alignment horizontal="center" vertical="distributed" textRotation="255" indent="1"/>
    </xf>
    <xf numFmtId="180" fontId="14" fillId="0" borderId="2" xfId="1" applyNumberFormat="1" applyFont="1" applyBorder="1" applyAlignment="1">
      <alignment horizontal="right" vertical="center"/>
    </xf>
    <xf numFmtId="180" fontId="14" fillId="0" borderId="57" xfId="1" applyNumberFormat="1" applyFont="1" applyBorder="1" applyAlignment="1">
      <alignment horizontal="right" vertical="center"/>
    </xf>
    <xf numFmtId="180" fontId="19" fillId="0" borderId="13" xfId="1" applyNumberFormat="1" applyFont="1" applyBorder="1" applyAlignment="1">
      <alignment horizontal="right" vertical="center"/>
    </xf>
    <xf numFmtId="180" fontId="19" fillId="0" borderId="58" xfId="1" applyNumberFormat="1" applyFont="1" applyBorder="1" applyAlignment="1">
      <alignment horizontal="right" vertical="center"/>
    </xf>
    <xf numFmtId="176" fontId="9" fillId="0" borderId="16" xfId="0" applyNumberFormat="1" applyFont="1" applyBorder="1" applyAlignment="1">
      <alignment horizontal="center" vertical="distributed" textRotation="255"/>
    </xf>
    <xf numFmtId="176" fontId="9" fillId="0" borderId="17" xfId="0" applyNumberFormat="1" applyFont="1" applyBorder="1" applyAlignment="1">
      <alignment horizontal="center" vertical="distributed" textRotation="255"/>
    </xf>
    <xf numFmtId="176" fontId="11" fillId="0" borderId="17" xfId="0" applyNumberFormat="1" applyFont="1" applyBorder="1" applyAlignment="1">
      <alignment horizontal="center" vertical="distributed" shrinkToFit="1"/>
    </xf>
    <xf numFmtId="176" fontId="9" fillId="0" borderId="16" xfId="5" applyNumberFormat="1" applyFont="1" applyBorder="1" applyAlignment="1">
      <alignment horizontal="center" vertical="distributed" textRotation="255"/>
    </xf>
    <xf numFmtId="176" fontId="9" fillId="0" borderId="17" xfId="5" applyNumberFormat="1" applyFont="1" applyBorder="1" applyAlignment="1">
      <alignment horizontal="center" vertical="distributed" textRotation="255"/>
    </xf>
    <xf numFmtId="176" fontId="11" fillId="0" borderId="16" xfId="5" applyNumberFormat="1" applyFont="1" applyBorder="1" applyAlignment="1">
      <alignment horizontal="center" vertical="distributed" shrinkToFit="1"/>
    </xf>
    <xf numFmtId="180" fontId="19" fillId="0" borderId="66" xfId="2" applyNumberFormat="1" applyFont="1" applyBorder="1" applyAlignment="1">
      <alignment horizontal="right" vertical="center"/>
    </xf>
    <xf numFmtId="180" fontId="19" fillId="0" borderId="85" xfId="2" applyNumberFormat="1" applyFont="1" applyBorder="1" applyAlignment="1">
      <alignment horizontal="right" vertical="center"/>
    </xf>
    <xf numFmtId="180" fontId="19" fillId="0" borderId="4" xfId="2" applyNumberFormat="1" applyFont="1" applyBorder="1" applyAlignment="1">
      <alignment horizontal="right" vertical="center"/>
    </xf>
    <xf numFmtId="180" fontId="19" fillId="0" borderId="54" xfId="2" applyNumberFormat="1" applyFont="1" applyBorder="1" applyAlignment="1">
      <alignment horizontal="right" vertical="center"/>
    </xf>
    <xf numFmtId="176" fontId="11" fillId="0" borderId="6" xfId="5" applyNumberFormat="1" applyFont="1" applyBorder="1" applyAlignment="1">
      <alignment horizontal="center" vertical="distributed" shrinkToFit="1"/>
    </xf>
    <xf numFmtId="176" fontId="11" fillId="0" borderId="17" xfId="5" applyNumberFormat="1" applyFont="1" applyBorder="1" applyAlignment="1">
      <alignment horizontal="center" vertical="distributed" shrinkToFit="1"/>
    </xf>
    <xf numFmtId="180" fontId="19" fillId="0" borderId="55" xfId="2" applyNumberFormat="1" applyFont="1" applyBorder="1" applyAlignment="1">
      <alignment horizontal="right" vertical="center"/>
    </xf>
    <xf numFmtId="180" fontId="19" fillId="0" borderId="84" xfId="2" applyNumberFormat="1" applyFont="1" applyBorder="1" applyAlignment="1">
      <alignment horizontal="right" vertical="center"/>
    </xf>
    <xf numFmtId="180" fontId="19" fillId="0" borderId="10" xfId="2" applyNumberFormat="1" applyFont="1" applyBorder="1" applyAlignment="1">
      <alignment horizontal="right" vertical="center"/>
    </xf>
    <xf numFmtId="180" fontId="19" fillId="0" borderId="62" xfId="2" applyNumberFormat="1" applyFont="1" applyBorder="1" applyAlignment="1">
      <alignment horizontal="right" vertical="center"/>
    </xf>
    <xf numFmtId="176" fontId="11" fillId="0" borderId="66" xfId="5" applyNumberFormat="1" applyFont="1" applyBorder="1" applyAlignment="1">
      <alignment horizontal="center" vertical="distributed" shrinkToFit="1"/>
    </xf>
    <xf numFmtId="176" fontId="11" fillId="0" borderId="38" xfId="5" applyNumberFormat="1" applyFont="1" applyBorder="1" applyAlignment="1">
      <alignment horizontal="center" vertical="distributed" shrinkToFit="1"/>
    </xf>
    <xf numFmtId="176" fontId="11" fillId="0" borderId="67" xfId="5" applyNumberFormat="1" applyFont="1" applyBorder="1" applyAlignment="1">
      <alignment horizontal="center" vertical="distributed" shrinkToFit="1"/>
    </xf>
    <xf numFmtId="176" fontId="11" fillId="0" borderId="23" xfId="5" applyNumberFormat="1" applyFont="1" applyBorder="1" applyAlignment="1">
      <alignment horizontal="center" vertical="distributed" shrinkToFit="1"/>
    </xf>
    <xf numFmtId="176" fontId="11" fillId="0" borderId="43" xfId="5" applyNumberFormat="1" applyFont="1" applyBorder="1" applyAlignment="1">
      <alignment horizontal="center" vertical="distributed" shrinkToFit="1"/>
    </xf>
    <xf numFmtId="176" fontId="11" fillId="0" borderId="21" xfId="5" applyNumberFormat="1" applyFont="1" applyBorder="1" applyAlignment="1">
      <alignment horizontal="center" vertical="distributed" shrinkToFit="1"/>
    </xf>
    <xf numFmtId="180" fontId="19" fillId="0" borderId="9" xfId="2" applyNumberFormat="1" applyFont="1" applyBorder="1" applyAlignment="1">
      <alignment horizontal="right" vertical="center"/>
    </xf>
    <xf numFmtId="180" fontId="19" fillId="0" borderId="53" xfId="2" applyNumberFormat="1" applyFont="1" applyBorder="1" applyAlignment="1">
      <alignment horizontal="right" vertical="center"/>
    </xf>
    <xf numFmtId="180" fontId="19" fillId="0" borderId="23" xfId="2" applyNumberFormat="1" applyFont="1" applyBorder="1" applyAlignment="1">
      <alignment horizontal="right" vertical="center"/>
    </xf>
    <xf numFmtId="180" fontId="19" fillId="0" borderId="61" xfId="2" applyNumberFormat="1" applyFont="1" applyBorder="1" applyAlignment="1">
      <alignment horizontal="right" vertical="center"/>
    </xf>
    <xf numFmtId="176" fontId="11" fillId="0" borderId="32" xfId="5" applyNumberFormat="1" applyFont="1" applyBorder="1" applyAlignment="1">
      <alignment horizontal="center" vertical="distributed" shrinkToFit="1"/>
    </xf>
    <xf numFmtId="176" fontId="16" fillId="0" borderId="31" xfId="5" applyNumberFormat="1" applyFont="1" applyBorder="1" applyAlignment="1">
      <alignment horizontal="center" vertical="center" textRotation="255"/>
    </xf>
    <xf numFmtId="176" fontId="16" fillId="0" borderId="81" xfId="5" applyNumberFormat="1" applyFont="1" applyBorder="1" applyAlignment="1">
      <alignment horizontal="center" vertical="center" textRotation="255"/>
    </xf>
    <xf numFmtId="176" fontId="16" fillId="0" borderId="82" xfId="5" applyNumberFormat="1" applyFont="1" applyBorder="1" applyAlignment="1">
      <alignment horizontal="center" vertical="center" textRotation="255"/>
    </xf>
    <xf numFmtId="176" fontId="13" fillId="0" borderId="16" xfId="5" applyNumberFormat="1" applyFont="1" applyBorder="1" applyAlignment="1">
      <alignment horizontal="center" vertical="center" shrinkToFit="1"/>
    </xf>
    <xf numFmtId="180" fontId="13" fillId="0" borderId="9" xfId="2" applyNumberFormat="1" applyFont="1" applyBorder="1" applyAlignment="1">
      <alignment horizontal="right" vertical="center"/>
    </xf>
    <xf numFmtId="180" fontId="13" fillId="0" borderId="53" xfId="2" applyNumberFormat="1" applyFont="1" applyBorder="1" applyAlignment="1">
      <alignment horizontal="right" vertical="center"/>
    </xf>
    <xf numFmtId="182" fontId="10" fillId="0" borderId="4" xfId="4" applyNumberFormat="1" applyFont="1" applyBorder="1" applyAlignment="1">
      <alignment horizontal="right" vertical="center"/>
    </xf>
    <xf numFmtId="182" fontId="10" fillId="0" borderId="54" xfId="4" applyNumberFormat="1" applyFont="1" applyBorder="1" applyAlignment="1">
      <alignment horizontal="right" vertical="center"/>
    </xf>
    <xf numFmtId="176" fontId="9" fillId="0" borderId="6" xfId="5" applyNumberFormat="1" applyFont="1" applyBorder="1" applyAlignment="1">
      <alignment horizontal="center" vertical="distributed" textRotation="255" indent="1"/>
    </xf>
    <xf numFmtId="176" fontId="9" fillId="0" borderId="16" xfId="5" applyNumberFormat="1" applyFont="1" applyBorder="1" applyAlignment="1">
      <alignment horizontal="center" vertical="distributed" textRotation="255" indent="1"/>
    </xf>
    <xf numFmtId="180" fontId="14" fillId="0" borderId="2" xfId="2" applyNumberFormat="1" applyFont="1" applyBorder="1" applyAlignment="1">
      <alignment horizontal="right" vertical="center"/>
    </xf>
    <xf numFmtId="180" fontId="14" fillId="0" borderId="57" xfId="2" applyNumberFormat="1" applyFont="1" applyBorder="1" applyAlignment="1">
      <alignment horizontal="right" vertical="center"/>
    </xf>
    <xf numFmtId="180" fontId="19" fillId="0" borderId="13" xfId="2" applyNumberFormat="1" applyFont="1" applyBorder="1" applyAlignment="1">
      <alignment horizontal="right" vertical="center"/>
    </xf>
    <xf numFmtId="180" fontId="19" fillId="0" borderId="58" xfId="2" applyNumberFormat="1" applyFont="1" applyBorder="1" applyAlignment="1">
      <alignment horizontal="right" vertical="center"/>
    </xf>
    <xf numFmtId="176" fontId="16" fillId="0" borderId="30" xfId="5" applyNumberFormat="1" applyFont="1" applyBorder="1" applyAlignment="1">
      <alignment horizontal="center" vertical="center" textRotation="255"/>
    </xf>
    <xf numFmtId="176" fontId="13" fillId="0" borderId="16" xfId="5" applyNumberFormat="1" applyFont="1" applyBorder="1" applyAlignment="1">
      <alignment horizontal="center" vertical="distributed" shrinkToFit="1"/>
    </xf>
    <xf numFmtId="180" fontId="12" fillId="0" borderId="9" xfId="2" applyNumberFormat="1" applyFont="1" applyBorder="1" applyAlignment="1">
      <alignment horizontal="right" vertical="center"/>
    </xf>
    <xf numFmtId="180" fontId="12" fillId="0" borderId="53" xfId="2" applyNumberFormat="1" applyFont="1" applyBorder="1" applyAlignment="1">
      <alignment horizontal="right" vertical="center"/>
    </xf>
    <xf numFmtId="180" fontId="10" fillId="0" borderId="4" xfId="2" applyNumberFormat="1" applyFont="1" applyBorder="1" applyAlignment="1">
      <alignment horizontal="right" vertical="center"/>
    </xf>
    <xf numFmtId="180" fontId="10" fillId="0" borderId="54" xfId="2" applyNumberFormat="1" applyFont="1" applyBorder="1" applyAlignment="1">
      <alignment horizontal="right" vertical="center"/>
    </xf>
    <xf numFmtId="180" fontId="11" fillId="0" borderId="9" xfId="2" applyNumberFormat="1" applyFont="1" applyBorder="1" applyAlignment="1">
      <alignment horizontal="right" vertical="center"/>
    </xf>
    <xf numFmtId="180" fontId="11" fillId="0" borderId="53" xfId="2" applyNumberFormat="1" applyFont="1" applyBorder="1" applyAlignment="1">
      <alignment horizontal="right" vertical="center"/>
    </xf>
    <xf numFmtId="176" fontId="3" fillId="0" borderId="11" xfId="5" applyNumberFormat="1" applyFont="1" applyBorder="1" applyAlignment="1">
      <alignment horizontal="right"/>
    </xf>
    <xf numFmtId="176" fontId="9" fillId="0" borderId="64" xfId="5" applyNumberFormat="1" applyFont="1" applyBorder="1" applyAlignment="1">
      <alignment horizontal="center" vertical="center"/>
    </xf>
    <xf numFmtId="176" fontId="9" fillId="0" borderId="37" xfId="5" applyNumberFormat="1" applyFont="1" applyBorder="1" applyAlignment="1">
      <alignment horizontal="center" vertical="center"/>
    </xf>
    <xf numFmtId="176" fontId="9" fillId="0" borderId="39" xfId="5" applyNumberFormat="1" applyFont="1" applyBorder="1" applyAlignment="1">
      <alignment horizontal="center" vertical="center"/>
    </xf>
    <xf numFmtId="176" fontId="9" fillId="0" borderId="86" xfId="5" applyNumberFormat="1" applyFont="1" applyBorder="1" applyAlignment="1">
      <alignment horizontal="center" vertical="center"/>
    </xf>
    <xf numFmtId="176" fontId="9" fillId="0" borderId="65" xfId="5" applyNumberFormat="1" applyFont="1" applyBorder="1" applyAlignment="1">
      <alignment horizontal="center" vertical="center"/>
    </xf>
    <xf numFmtId="176" fontId="13" fillId="0" borderId="30" xfId="5" applyNumberFormat="1" applyFont="1" applyBorder="1" applyAlignment="1">
      <alignment horizontal="center" vertical="center" shrinkToFit="1"/>
    </xf>
    <xf numFmtId="176" fontId="13" fillId="0" borderId="6" xfId="5" applyNumberFormat="1" applyFont="1" applyBorder="1" applyAlignment="1">
      <alignment horizontal="center" vertical="center" shrinkToFit="1"/>
    </xf>
    <xf numFmtId="176" fontId="13" fillId="0" borderId="29" xfId="5" applyNumberFormat="1" applyFont="1" applyBorder="1" applyAlignment="1">
      <alignment horizontal="center" vertical="center" shrinkToFit="1"/>
    </xf>
    <xf numFmtId="180" fontId="12" fillId="0" borderId="2" xfId="2" applyNumberFormat="1" applyFont="1" applyBorder="1" applyAlignment="1">
      <alignment horizontal="right" vertical="center"/>
    </xf>
    <xf numFmtId="180" fontId="12" fillId="0" borderId="57" xfId="2" applyNumberFormat="1" applyFont="1" applyBorder="1" applyAlignment="1">
      <alignment horizontal="right" vertical="center"/>
    </xf>
    <xf numFmtId="176" fontId="9" fillId="0" borderId="29" xfId="5" applyNumberFormat="1" applyFont="1" applyBorder="1" applyAlignment="1">
      <alignment horizontal="center" vertical="distributed" shrinkToFit="1"/>
    </xf>
    <xf numFmtId="176" fontId="9" fillId="0" borderId="16" xfId="5" applyNumberFormat="1" applyFont="1" applyBorder="1" applyAlignment="1">
      <alignment horizontal="center" vertical="distributed" shrinkToFit="1"/>
    </xf>
    <xf numFmtId="176" fontId="9" fillId="0" borderId="27" xfId="5" applyNumberFormat="1" applyFont="1" applyBorder="1" applyAlignment="1">
      <alignment horizontal="center" vertical="distributed" shrinkToFit="1"/>
    </xf>
    <xf numFmtId="176" fontId="9" fillId="0" borderId="17" xfId="5" applyNumberFormat="1" applyFont="1" applyBorder="1" applyAlignment="1">
      <alignment horizontal="center" vertical="distributed" shrinkToFit="1"/>
    </xf>
    <xf numFmtId="176" fontId="9" fillId="0" borderId="31" xfId="5" applyNumberFormat="1" applyFont="1" applyBorder="1" applyAlignment="1">
      <alignment horizontal="center" vertical="center"/>
    </xf>
    <xf numFmtId="0" fontId="1" fillId="0" borderId="81" xfId="5" applyBorder="1">
      <alignment vertical="center"/>
    </xf>
    <xf numFmtId="0" fontId="1" fillId="0" borderId="30" xfId="5" applyBorder="1">
      <alignment vertical="center"/>
    </xf>
    <xf numFmtId="176" fontId="8" fillId="0" borderId="0" xfId="5" applyNumberFormat="1" applyFont="1" applyAlignment="1">
      <alignment horizontal="center" vertical="center"/>
    </xf>
    <xf numFmtId="176" fontId="13" fillId="0" borderId="73" xfId="5" applyNumberFormat="1" applyFont="1" applyBorder="1" applyAlignment="1">
      <alignment horizontal="center" vertical="center" shrinkToFit="1"/>
    </xf>
    <xf numFmtId="176" fontId="13" fillId="0" borderId="38" xfId="5" applyNumberFormat="1" applyFont="1" applyBorder="1" applyAlignment="1">
      <alignment horizontal="center" vertical="center" shrinkToFit="1"/>
    </xf>
    <xf numFmtId="176" fontId="13" fillId="0" borderId="67" xfId="5" applyNumberFormat="1" applyFont="1" applyBorder="1" applyAlignment="1">
      <alignment horizontal="center" vertical="center" shrinkToFit="1"/>
    </xf>
    <xf numFmtId="176" fontId="13" fillId="0" borderId="74" xfId="5" applyNumberFormat="1" applyFont="1" applyBorder="1" applyAlignment="1">
      <alignment horizontal="center" vertical="center" shrinkToFit="1"/>
    </xf>
    <xf numFmtId="176" fontId="13" fillId="0" borderId="43" xfId="5" applyNumberFormat="1" applyFont="1" applyBorder="1" applyAlignment="1">
      <alignment horizontal="center" vertical="center" shrinkToFit="1"/>
    </xf>
    <xf numFmtId="176" fontId="13" fillId="0" borderId="21" xfId="5" applyNumberFormat="1" applyFont="1" applyBorder="1" applyAlignment="1">
      <alignment horizontal="center" vertical="center" shrinkToFit="1"/>
    </xf>
    <xf numFmtId="176" fontId="9" fillId="0" borderId="32" xfId="0" applyNumberFormat="1" applyFont="1" applyBorder="1" applyAlignment="1">
      <alignment horizontal="center" vertical="distributed" textRotation="255"/>
    </xf>
    <xf numFmtId="176" fontId="9" fillId="0" borderId="14" xfId="0" applyNumberFormat="1" applyFont="1" applyBorder="1" applyAlignment="1">
      <alignment horizontal="center" vertical="distributed" textRotation="255"/>
    </xf>
    <xf numFmtId="176" fontId="9" fillId="0" borderId="15" xfId="0" applyNumberFormat="1" applyFont="1" applyBorder="1" applyAlignment="1">
      <alignment horizontal="center" vertical="distributed" textRotation="255"/>
    </xf>
    <xf numFmtId="176" fontId="11" fillId="0" borderId="66" xfId="0" applyNumberFormat="1" applyFont="1" applyBorder="1" applyAlignment="1">
      <alignment horizontal="center" vertical="distributed" shrinkToFit="1"/>
    </xf>
    <xf numFmtId="176" fontId="11" fillId="0" borderId="38" xfId="0" applyNumberFormat="1" applyFont="1" applyBorder="1" applyAlignment="1">
      <alignment horizontal="center" vertical="distributed" shrinkToFit="1"/>
    </xf>
    <xf numFmtId="176" fontId="11" fillId="0" borderId="67" xfId="0" applyNumberFormat="1" applyFont="1" applyBorder="1" applyAlignment="1">
      <alignment horizontal="center" vertical="distributed" shrinkToFit="1"/>
    </xf>
    <xf numFmtId="176" fontId="11" fillId="0" borderId="23" xfId="0" applyNumberFormat="1" applyFont="1" applyBorder="1" applyAlignment="1">
      <alignment horizontal="center" vertical="distributed" shrinkToFit="1"/>
    </xf>
    <xf numFmtId="176" fontId="11" fillId="0" borderId="43" xfId="0" applyNumberFormat="1" applyFont="1" applyBorder="1" applyAlignment="1">
      <alignment horizontal="center" vertical="distributed" shrinkToFit="1"/>
    </xf>
    <xf numFmtId="176" fontId="11" fillId="0" borderId="21" xfId="0" applyNumberFormat="1" applyFont="1" applyBorder="1" applyAlignment="1">
      <alignment horizontal="center" vertical="distributed" shrinkToFit="1"/>
    </xf>
    <xf numFmtId="176" fontId="11" fillId="0" borderId="24" xfId="0" applyNumberFormat="1" applyFont="1" applyBorder="1" applyAlignment="1">
      <alignment horizontal="center" vertical="distributed" shrinkToFit="1"/>
    </xf>
    <xf numFmtId="176" fontId="11" fillId="0" borderId="11" xfId="0" applyNumberFormat="1" applyFont="1" applyBorder="1" applyAlignment="1">
      <alignment horizontal="center" vertical="distributed" shrinkToFit="1"/>
    </xf>
    <xf numFmtId="176" fontId="11" fillId="0" borderId="83" xfId="0" applyNumberFormat="1" applyFont="1" applyBorder="1" applyAlignment="1">
      <alignment horizontal="center" vertical="distributed" shrinkToFit="1"/>
    </xf>
    <xf numFmtId="176" fontId="13" fillId="0" borderId="66" xfId="0" applyNumberFormat="1" applyFont="1" applyBorder="1" applyAlignment="1">
      <alignment horizontal="center" vertical="center" shrinkToFit="1"/>
    </xf>
    <xf numFmtId="176" fontId="13" fillId="0" borderId="23" xfId="0" applyNumberFormat="1" applyFont="1" applyBorder="1" applyAlignment="1">
      <alignment horizontal="center" vertical="center" shrinkToFit="1"/>
    </xf>
    <xf numFmtId="176" fontId="9" fillId="0" borderId="32" xfId="0" applyNumberFormat="1" applyFont="1" applyBorder="1" applyAlignment="1">
      <alignment horizontal="center" vertical="distributed" textRotation="255" indent="1"/>
    </xf>
    <xf numFmtId="176" fontId="9" fillId="0" borderId="14" xfId="0" applyNumberFormat="1" applyFont="1" applyBorder="1" applyAlignment="1">
      <alignment horizontal="center" vertical="distributed" textRotation="255" indent="1"/>
    </xf>
    <xf numFmtId="180" fontId="14" fillId="0" borderId="9" xfId="2" applyNumberFormat="1" applyFont="1" applyBorder="1" applyAlignment="1">
      <alignment horizontal="right" vertical="center"/>
    </xf>
    <xf numFmtId="180" fontId="14" fillId="0" borderId="53" xfId="2" applyNumberFormat="1" applyFont="1" applyBorder="1" applyAlignment="1">
      <alignment horizontal="right" vertical="center"/>
    </xf>
    <xf numFmtId="176" fontId="13" fillId="0" borderId="66" xfId="0" applyNumberFormat="1" applyFont="1" applyBorder="1" applyAlignment="1">
      <alignment horizontal="center" vertical="distributed" shrinkToFit="1"/>
    </xf>
    <xf numFmtId="176" fontId="13" fillId="0" borderId="38" xfId="0" applyNumberFormat="1" applyFont="1" applyBorder="1" applyAlignment="1">
      <alignment horizontal="center" vertical="distributed" shrinkToFit="1"/>
    </xf>
    <xf numFmtId="176" fontId="13" fillId="0" borderId="67" xfId="0" applyNumberFormat="1" applyFont="1" applyBorder="1" applyAlignment="1">
      <alignment horizontal="center" vertical="distributed" shrinkToFit="1"/>
    </xf>
    <xf numFmtId="176" fontId="13" fillId="0" borderId="23" xfId="0" applyNumberFormat="1" applyFont="1" applyBorder="1" applyAlignment="1">
      <alignment horizontal="center" vertical="distributed" shrinkToFit="1"/>
    </xf>
    <xf numFmtId="176" fontId="13" fillId="0" borderId="43" xfId="0" applyNumberFormat="1" applyFont="1" applyBorder="1" applyAlignment="1">
      <alignment horizontal="center" vertical="distributed" shrinkToFit="1"/>
    </xf>
    <xf numFmtId="176" fontId="13" fillId="0" borderId="21" xfId="0" applyNumberFormat="1" applyFont="1" applyBorder="1" applyAlignment="1">
      <alignment horizontal="center" vertical="distributed" shrinkToFit="1"/>
    </xf>
    <xf numFmtId="176" fontId="9" fillId="0" borderId="73" xfId="0" applyNumberFormat="1" applyFont="1" applyBorder="1" applyAlignment="1">
      <alignment horizontal="center" vertical="distributed" shrinkToFit="1"/>
    </xf>
    <xf numFmtId="176" fontId="9" fillId="0" borderId="38" xfId="0" applyNumberFormat="1" applyFont="1" applyBorder="1" applyAlignment="1">
      <alignment horizontal="center" vertical="distributed" shrinkToFit="1"/>
    </xf>
    <xf numFmtId="176" fontId="9" fillId="0" borderId="67" xfId="0" applyNumberFormat="1" applyFont="1" applyBorder="1" applyAlignment="1">
      <alignment horizontal="center" vertical="distributed" shrinkToFit="1"/>
    </xf>
    <xf numFmtId="176" fontId="9" fillId="0" borderId="79" xfId="0" applyNumberFormat="1" applyFont="1" applyBorder="1" applyAlignment="1">
      <alignment horizontal="center" vertical="distributed" shrinkToFit="1"/>
    </xf>
    <xf numFmtId="176" fontId="9" fillId="0" borderId="11" xfId="0" applyNumberFormat="1" applyFont="1" applyBorder="1" applyAlignment="1">
      <alignment horizontal="center" vertical="distributed" shrinkToFit="1"/>
    </xf>
    <xf numFmtId="176" fontId="9" fillId="0" borderId="83" xfId="0" applyNumberFormat="1" applyFont="1" applyBorder="1" applyAlignment="1">
      <alignment horizontal="center" vertical="distributed" shrinkToFit="1"/>
    </xf>
    <xf numFmtId="176" fontId="9" fillId="0" borderId="81" xfId="0" applyNumberFormat="1" applyFont="1" applyBorder="1" applyAlignment="1">
      <alignment horizontal="center" vertical="center"/>
    </xf>
    <xf numFmtId="176" fontId="9" fillId="0" borderId="30" xfId="0" applyNumberFormat="1" applyFont="1" applyBorder="1" applyAlignment="1">
      <alignment horizontal="center" vertical="center"/>
    </xf>
  </cellXfs>
  <cellStyles count="6">
    <cellStyle name="백분율" xfId="1" builtinId="5"/>
    <cellStyle name="백분율 2" xfId="2"/>
    <cellStyle name="쉼표 [0]" xfId="3" builtinId="6"/>
    <cellStyle name="쉼표 [0] 2" xfId="4"/>
    <cellStyle name="표준" xfId="0" builtinId="0"/>
    <cellStyle name="표준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685800</xdr:colOff>
      <xdr:row>90</xdr:row>
      <xdr:rowOff>0</xdr:rowOff>
    </xdr:from>
    <xdr:to>
      <xdr:col>23</xdr:col>
      <xdr:colOff>695325</xdr:colOff>
      <xdr:row>90</xdr:row>
      <xdr:rowOff>0</xdr:rowOff>
    </xdr:to>
    <xdr:sp macro="" textlink="">
      <xdr:nvSpPr>
        <xdr:cNvPr id="1225412" name="Line 1">
          <a:extLst>
            <a:ext uri="{FF2B5EF4-FFF2-40B4-BE49-F238E27FC236}">
              <a16:creationId xmlns:a16="http://schemas.microsoft.com/office/drawing/2014/main" id="{68AED8AF-F73F-44DB-8160-E01B8BC8E905}"/>
            </a:ext>
          </a:extLst>
        </xdr:cNvPr>
        <xdr:cNvSpPr>
          <a:spLocks noChangeShapeType="1"/>
        </xdr:cNvSpPr>
      </xdr:nvSpPr>
      <xdr:spPr bwMode="auto">
        <a:xfrm>
          <a:off x="27679650" y="178974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257175</xdr:colOff>
      <xdr:row>90</xdr:row>
      <xdr:rowOff>0</xdr:rowOff>
    </xdr:from>
    <xdr:to>
      <xdr:col>23</xdr:col>
      <xdr:colOff>266700</xdr:colOff>
      <xdr:row>90</xdr:row>
      <xdr:rowOff>0</xdr:rowOff>
    </xdr:to>
    <xdr:sp macro="" textlink="">
      <xdr:nvSpPr>
        <xdr:cNvPr id="1225413" name="Line 2">
          <a:extLst>
            <a:ext uri="{FF2B5EF4-FFF2-40B4-BE49-F238E27FC236}">
              <a16:creationId xmlns:a16="http://schemas.microsoft.com/office/drawing/2014/main" id="{151A818A-E8BF-48CA-9E6B-F5289CBCBBC5}"/>
            </a:ext>
          </a:extLst>
        </xdr:cNvPr>
        <xdr:cNvSpPr>
          <a:spLocks noChangeShapeType="1"/>
        </xdr:cNvSpPr>
      </xdr:nvSpPr>
      <xdr:spPr bwMode="auto">
        <a:xfrm>
          <a:off x="27251025" y="178974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333375</xdr:colOff>
      <xdr:row>108</xdr:row>
      <xdr:rowOff>0</xdr:rowOff>
    </xdr:from>
    <xdr:to>
      <xdr:col>8</xdr:col>
      <xdr:colOff>333375</xdr:colOff>
      <xdr:row>108</xdr:row>
      <xdr:rowOff>0</xdr:rowOff>
    </xdr:to>
    <xdr:sp macro="" textlink="">
      <xdr:nvSpPr>
        <xdr:cNvPr id="1225414" name="Line 3">
          <a:extLst>
            <a:ext uri="{FF2B5EF4-FFF2-40B4-BE49-F238E27FC236}">
              <a16:creationId xmlns:a16="http://schemas.microsoft.com/office/drawing/2014/main" id="{CD2EBBC9-DC7F-41BE-B447-E88D7B1A312E}"/>
            </a:ext>
          </a:extLst>
        </xdr:cNvPr>
        <xdr:cNvSpPr>
          <a:spLocks noChangeShapeType="1"/>
        </xdr:cNvSpPr>
      </xdr:nvSpPr>
      <xdr:spPr bwMode="auto">
        <a:xfrm>
          <a:off x="7286625" y="1813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333375</xdr:colOff>
      <xdr:row>108</xdr:row>
      <xdr:rowOff>0</xdr:rowOff>
    </xdr:from>
    <xdr:to>
      <xdr:col>11</xdr:col>
      <xdr:colOff>333375</xdr:colOff>
      <xdr:row>108</xdr:row>
      <xdr:rowOff>0</xdr:rowOff>
    </xdr:to>
    <xdr:sp macro="" textlink="">
      <xdr:nvSpPr>
        <xdr:cNvPr id="1225415" name="Line 4">
          <a:extLst>
            <a:ext uri="{FF2B5EF4-FFF2-40B4-BE49-F238E27FC236}">
              <a16:creationId xmlns:a16="http://schemas.microsoft.com/office/drawing/2014/main" id="{B84DC4E0-D407-46C3-8283-034B54039381}"/>
            </a:ext>
          </a:extLst>
        </xdr:cNvPr>
        <xdr:cNvSpPr>
          <a:spLocks noChangeShapeType="1"/>
        </xdr:cNvSpPr>
      </xdr:nvSpPr>
      <xdr:spPr bwMode="auto">
        <a:xfrm>
          <a:off x="10525125" y="1813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108</xdr:row>
      <xdr:rowOff>0</xdr:rowOff>
    </xdr:from>
    <xdr:to>
      <xdr:col>5</xdr:col>
      <xdr:colOff>333375</xdr:colOff>
      <xdr:row>108</xdr:row>
      <xdr:rowOff>0</xdr:rowOff>
    </xdr:to>
    <xdr:sp macro="" textlink="">
      <xdr:nvSpPr>
        <xdr:cNvPr id="1225416" name="Line 5">
          <a:extLst>
            <a:ext uri="{FF2B5EF4-FFF2-40B4-BE49-F238E27FC236}">
              <a16:creationId xmlns:a16="http://schemas.microsoft.com/office/drawing/2014/main" id="{9AEE9871-E693-449F-B6DE-2317A4FCFC1D}"/>
            </a:ext>
          </a:extLst>
        </xdr:cNvPr>
        <xdr:cNvSpPr>
          <a:spLocks noChangeShapeType="1"/>
        </xdr:cNvSpPr>
      </xdr:nvSpPr>
      <xdr:spPr bwMode="auto">
        <a:xfrm>
          <a:off x="4295775" y="1813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333375</xdr:colOff>
      <xdr:row>108</xdr:row>
      <xdr:rowOff>0</xdr:rowOff>
    </xdr:from>
    <xdr:to>
      <xdr:col>8</xdr:col>
      <xdr:colOff>333375</xdr:colOff>
      <xdr:row>108</xdr:row>
      <xdr:rowOff>0</xdr:rowOff>
    </xdr:to>
    <xdr:sp macro="" textlink="">
      <xdr:nvSpPr>
        <xdr:cNvPr id="1225417" name="Line 6">
          <a:extLst>
            <a:ext uri="{FF2B5EF4-FFF2-40B4-BE49-F238E27FC236}">
              <a16:creationId xmlns:a16="http://schemas.microsoft.com/office/drawing/2014/main" id="{70190B0E-2F0E-46BF-9804-7A0EFCF566E7}"/>
            </a:ext>
          </a:extLst>
        </xdr:cNvPr>
        <xdr:cNvSpPr>
          <a:spLocks noChangeShapeType="1"/>
        </xdr:cNvSpPr>
      </xdr:nvSpPr>
      <xdr:spPr bwMode="auto">
        <a:xfrm>
          <a:off x="7286625" y="1813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108</xdr:row>
      <xdr:rowOff>0</xdr:rowOff>
    </xdr:from>
    <xdr:to>
      <xdr:col>5</xdr:col>
      <xdr:colOff>333375</xdr:colOff>
      <xdr:row>108</xdr:row>
      <xdr:rowOff>0</xdr:rowOff>
    </xdr:to>
    <xdr:sp macro="" textlink="">
      <xdr:nvSpPr>
        <xdr:cNvPr id="1225418" name="Line 7">
          <a:extLst>
            <a:ext uri="{FF2B5EF4-FFF2-40B4-BE49-F238E27FC236}">
              <a16:creationId xmlns:a16="http://schemas.microsoft.com/office/drawing/2014/main" id="{5755CBB4-ADB3-4F10-98DC-D7C919B32D2B}"/>
            </a:ext>
          </a:extLst>
        </xdr:cNvPr>
        <xdr:cNvSpPr>
          <a:spLocks noChangeShapeType="1"/>
        </xdr:cNvSpPr>
      </xdr:nvSpPr>
      <xdr:spPr bwMode="auto">
        <a:xfrm>
          <a:off x="4295775" y="1813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333375</xdr:colOff>
      <xdr:row>108</xdr:row>
      <xdr:rowOff>0</xdr:rowOff>
    </xdr:from>
    <xdr:to>
      <xdr:col>8</xdr:col>
      <xdr:colOff>333375</xdr:colOff>
      <xdr:row>108</xdr:row>
      <xdr:rowOff>0</xdr:rowOff>
    </xdr:to>
    <xdr:sp macro="" textlink="">
      <xdr:nvSpPr>
        <xdr:cNvPr id="1225419" name="Line 8">
          <a:extLst>
            <a:ext uri="{FF2B5EF4-FFF2-40B4-BE49-F238E27FC236}">
              <a16:creationId xmlns:a16="http://schemas.microsoft.com/office/drawing/2014/main" id="{D60F97BF-893C-454B-8D98-076592749506}"/>
            </a:ext>
          </a:extLst>
        </xdr:cNvPr>
        <xdr:cNvSpPr>
          <a:spLocks noChangeShapeType="1"/>
        </xdr:cNvSpPr>
      </xdr:nvSpPr>
      <xdr:spPr bwMode="auto">
        <a:xfrm>
          <a:off x="7286625" y="1813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333375</xdr:colOff>
      <xdr:row>108</xdr:row>
      <xdr:rowOff>0</xdr:rowOff>
    </xdr:from>
    <xdr:to>
      <xdr:col>3</xdr:col>
      <xdr:colOff>333375</xdr:colOff>
      <xdr:row>108</xdr:row>
      <xdr:rowOff>0</xdr:rowOff>
    </xdr:to>
    <xdr:sp macro="" textlink="">
      <xdr:nvSpPr>
        <xdr:cNvPr id="1225420" name="Line 9">
          <a:extLst>
            <a:ext uri="{FF2B5EF4-FFF2-40B4-BE49-F238E27FC236}">
              <a16:creationId xmlns:a16="http://schemas.microsoft.com/office/drawing/2014/main" id="{160D18D1-F773-497A-B4E5-CD08FB0F6F85}"/>
            </a:ext>
          </a:extLst>
        </xdr:cNvPr>
        <xdr:cNvSpPr>
          <a:spLocks noChangeShapeType="1"/>
        </xdr:cNvSpPr>
      </xdr:nvSpPr>
      <xdr:spPr bwMode="auto">
        <a:xfrm>
          <a:off x="2028825" y="1813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333375</xdr:colOff>
      <xdr:row>108</xdr:row>
      <xdr:rowOff>0</xdr:rowOff>
    </xdr:from>
    <xdr:to>
      <xdr:col>4</xdr:col>
      <xdr:colOff>333375</xdr:colOff>
      <xdr:row>108</xdr:row>
      <xdr:rowOff>0</xdr:rowOff>
    </xdr:to>
    <xdr:sp macro="" textlink="">
      <xdr:nvSpPr>
        <xdr:cNvPr id="1225421" name="Line 10">
          <a:extLst>
            <a:ext uri="{FF2B5EF4-FFF2-40B4-BE49-F238E27FC236}">
              <a16:creationId xmlns:a16="http://schemas.microsoft.com/office/drawing/2014/main" id="{63070BB6-461C-48C7-B1DE-DBF5C60E148A}"/>
            </a:ext>
          </a:extLst>
        </xdr:cNvPr>
        <xdr:cNvSpPr>
          <a:spLocks noChangeShapeType="1"/>
        </xdr:cNvSpPr>
      </xdr:nvSpPr>
      <xdr:spPr bwMode="auto">
        <a:xfrm>
          <a:off x="2895600" y="1813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333375</xdr:colOff>
      <xdr:row>108</xdr:row>
      <xdr:rowOff>0</xdr:rowOff>
    </xdr:from>
    <xdr:to>
      <xdr:col>3</xdr:col>
      <xdr:colOff>333375</xdr:colOff>
      <xdr:row>108</xdr:row>
      <xdr:rowOff>0</xdr:rowOff>
    </xdr:to>
    <xdr:sp macro="" textlink="">
      <xdr:nvSpPr>
        <xdr:cNvPr id="1225422" name="Line 11">
          <a:extLst>
            <a:ext uri="{FF2B5EF4-FFF2-40B4-BE49-F238E27FC236}">
              <a16:creationId xmlns:a16="http://schemas.microsoft.com/office/drawing/2014/main" id="{8C8708DE-D67A-4248-B558-78B38DFC344A}"/>
            </a:ext>
          </a:extLst>
        </xdr:cNvPr>
        <xdr:cNvSpPr>
          <a:spLocks noChangeShapeType="1"/>
        </xdr:cNvSpPr>
      </xdr:nvSpPr>
      <xdr:spPr bwMode="auto">
        <a:xfrm>
          <a:off x="2028825" y="1813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333375</xdr:colOff>
      <xdr:row>108</xdr:row>
      <xdr:rowOff>0</xdr:rowOff>
    </xdr:from>
    <xdr:to>
      <xdr:col>4</xdr:col>
      <xdr:colOff>333375</xdr:colOff>
      <xdr:row>108</xdr:row>
      <xdr:rowOff>0</xdr:rowOff>
    </xdr:to>
    <xdr:sp macro="" textlink="">
      <xdr:nvSpPr>
        <xdr:cNvPr id="1225423" name="Line 12">
          <a:extLst>
            <a:ext uri="{FF2B5EF4-FFF2-40B4-BE49-F238E27FC236}">
              <a16:creationId xmlns:a16="http://schemas.microsoft.com/office/drawing/2014/main" id="{3F799402-CE27-4ECA-9509-A431CF587ED0}"/>
            </a:ext>
          </a:extLst>
        </xdr:cNvPr>
        <xdr:cNvSpPr>
          <a:spLocks noChangeShapeType="1"/>
        </xdr:cNvSpPr>
      </xdr:nvSpPr>
      <xdr:spPr bwMode="auto">
        <a:xfrm>
          <a:off x="2895600" y="1813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333375</xdr:colOff>
      <xdr:row>108</xdr:row>
      <xdr:rowOff>0</xdr:rowOff>
    </xdr:from>
    <xdr:to>
      <xdr:col>3</xdr:col>
      <xdr:colOff>333375</xdr:colOff>
      <xdr:row>108</xdr:row>
      <xdr:rowOff>0</xdr:rowOff>
    </xdr:to>
    <xdr:sp macro="" textlink="">
      <xdr:nvSpPr>
        <xdr:cNvPr id="1225424" name="Line 13">
          <a:extLst>
            <a:ext uri="{FF2B5EF4-FFF2-40B4-BE49-F238E27FC236}">
              <a16:creationId xmlns:a16="http://schemas.microsoft.com/office/drawing/2014/main" id="{C717B504-6BA2-48DD-8120-5F4FFCA18C9D}"/>
            </a:ext>
          </a:extLst>
        </xdr:cNvPr>
        <xdr:cNvSpPr>
          <a:spLocks noChangeShapeType="1"/>
        </xdr:cNvSpPr>
      </xdr:nvSpPr>
      <xdr:spPr bwMode="auto">
        <a:xfrm>
          <a:off x="2028825" y="1813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333375</xdr:colOff>
      <xdr:row>108</xdr:row>
      <xdr:rowOff>0</xdr:rowOff>
    </xdr:from>
    <xdr:to>
      <xdr:col>4</xdr:col>
      <xdr:colOff>333375</xdr:colOff>
      <xdr:row>108</xdr:row>
      <xdr:rowOff>0</xdr:rowOff>
    </xdr:to>
    <xdr:sp macro="" textlink="">
      <xdr:nvSpPr>
        <xdr:cNvPr id="1225425" name="Line 14">
          <a:extLst>
            <a:ext uri="{FF2B5EF4-FFF2-40B4-BE49-F238E27FC236}">
              <a16:creationId xmlns:a16="http://schemas.microsoft.com/office/drawing/2014/main" id="{9A52CB5E-44D5-4E7B-9FC2-0E19B6F166C7}"/>
            </a:ext>
          </a:extLst>
        </xdr:cNvPr>
        <xdr:cNvSpPr>
          <a:spLocks noChangeShapeType="1"/>
        </xdr:cNvSpPr>
      </xdr:nvSpPr>
      <xdr:spPr bwMode="auto">
        <a:xfrm>
          <a:off x="2895600" y="1813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333375</xdr:colOff>
      <xdr:row>92</xdr:row>
      <xdr:rowOff>0</xdr:rowOff>
    </xdr:from>
    <xdr:to>
      <xdr:col>8</xdr:col>
      <xdr:colOff>333375</xdr:colOff>
      <xdr:row>92</xdr:row>
      <xdr:rowOff>0</xdr:rowOff>
    </xdr:to>
    <xdr:sp macro="" textlink="">
      <xdr:nvSpPr>
        <xdr:cNvPr id="1225426" name="Line 15">
          <a:extLst>
            <a:ext uri="{FF2B5EF4-FFF2-40B4-BE49-F238E27FC236}">
              <a16:creationId xmlns:a16="http://schemas.microsoft.com/office/drawing/2014/main" id="{2292177E-35A0-406F-9D6F-1577D2BF10FD}"/>
            </a:ext>
          </a:extLst>
        </xdr:cNvPr>
        <xdr:cNvSpPr>
          <a:spLocks noChangeShapeType="1"/>
        </xdr:cNvSpPr>
      </xdr:nvSpPr>
      <xdr:spPr bwMode="auto">
        <a:xfrm>
          <a:off x="7286625" y="1813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333375</xdr:colOff>
      <xdr:row>92</xdr:row>
      <xdr:rowOff>0</xdr:rowOff>
    </xdr:from>
    <xdr:to>
      <xdr:col>11</xdr:col>
      <xdr:colOff>333375</xdr:colOff>
      <xdr:row>92</xdr:row>
      <xdr:rowOff>0</xdr:rowOff>
    </xdr:to>
    <xdr:sp macro="" textlink="">
      <xdr:nvSpPr>
        <xdr:cNvPr id="1225427" name="Line 16">
          <a:extLst>
            <a:ext uri="{FF2B5EF4-FFF2-40B4-BE49-F238E27FC236}">
              <a16:creationId xmlns:a16="http://schemas.microsoft.com/office/drawing/2014/main" id="{5DEDEDC9-2AC1-4187-AE5B-9AB0C0FB8164}"/>
            </a:ext>
          </a:extLst>
        </xdr:cNvPr>
        <xdr:cNvSpPr>
          <a:spLocks noChangeShapeType="1"/>
        </xdr:cNvSpPr>
      </xdr:nvSpPr>
      <xdr:spPr bwMode="auto">
        <a:xfrm>
          <a:off x="10525125" y="1813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333375</xdr:colOff>
      <xdr:row>103</xdr:row>
      <xdr:rowOff>0</xdr:rowOff>
    </xdr:from>
    <xdr:to>
      <xdr:col>3</xdr:col>
      <xdr:colOff>333375</xdr:colOff>
      <xdr:row>103</xdr:row>
      <xdr:rowOff>0</xdr:rowOff>
    </xdr:to>
    <xdr:sp macro="" textlink="">
      <xdr:nvSpPr>
        <xdr:cNvPr id="1225428" name="Line 17">
          <a:extLst>
            <a:ext uri="{FF2B5EF4-FFF2-40B4-BE49-F238E27FC236}">
              <a16:creationId xmlns:a16="http://schemas.microsoft.com/office/drawing/2014/main" id="{7FDC089E-1840-4B79-9454-D719F8CE9B5F}"/>
            </a:ext>
          </a:extLst>
        </xdr:cNvPr>
        <xdr:cNvSpPr>
          <a:spLocks noChangeShapeType="1"/>
        </xdr:cNvSpPr>
      </xdr:nvSpPr>
      <xdr:spPr bwMode="auto">
        <a:xfrm>
          <a:off x="2028825" y="1813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333375</xdr:colOff>
      <xdr:row>103</xdr:row>
      <xdr:rowOff>0</xdr:rowOff>
    </xdr:from>
    <xdr:to>
      <xdr:col>4</xdr:col>
      <xdr:colOff>333375</xdr:colOff>
      <xdr:row>103</xdr:row>
      <xdr:rowOff>0</xdr:rowOff>
    </xdr:to>
    <xdr:sp macro="" textlink="">
      <xdr:nvSpPr>
        <xdr:cNvPr id="1225429" name="Line 18">
          <a:extLst>
            <a:ext uri="{FF2B5EF4-FFF2-40B4-BE49-F238E27FC236}">
              <a16:creationId xmlns:a16="http://schemas.microsoft.com/office/drawing/2014/main" id="{E067112F-3A4A-4B87-8231-4F1E6DC74A74}"/>
            </a:ext>
          </a:extLst>
        </xdr:cNvPr>
        <xdr:cNvSpPr>
          <a:spLocks noChangeShapeType="1"/>
        </xdr:cNvSpPr>
      </xdr:nvSpPr>
      <xdr:spPr bwMode="auto">
        <a:xfrm>
          <a:off x="2895600" y="1813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My%20Documents/2016&#45380;&#46020;&#53685;&#44228;/15%20&#51068;&#51068;&#51665;&#44228;/1-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My%20Documents/2016&#45380;&#46020;&#53685;&#44228;/16%20&#51068;&#51068;&#51665;&#44228;/1-1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My%20Documents/2016&#45380;&#46020;&#53685;&#44228;/2015&#45380;%20&#50900;&#51077;&#46020;&#54788;&#54889;(&#49688;&#51221;&#48376;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My%20Documents/2016&#45380;&#46020;&#53685;&#44228;/2015&#45380;%20&#50900;&#51077;&#46020;&#54788;&#54889;(&#49688;&#51221;&#48376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My%20Documents/2015&#45380;&#46020;&#53685;&#44228;/2015&#45380;%20&#50900;&#51077;&#46020;&#54788;&#54889;(&#49688;&#51221;&#48376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My%20Documents/2015&#45380;&#46020;&#53685;&#44228;/15%20&#47588;&#51068;&#51077;&#47141;&#51088;&#47308;/2015&#45380;&#50808;&#44397;&#51064;&#51077;&#46020;&#54788;&#54889;(&#49345;&#49464;&#51088;&#47308;)-06&#45380;&#48512;&#53552;&#49884;&#5466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1(확정)"/>
      <sheetName val="Sheet1"/>
      <sheetName val="1월(확정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497">
          <cell r="M497">
            <v>137285.6</v>
          </cell>
        </row>
      </sheetData>
      <sheetData sheetId="31" refreshError="1"/>
      <sheetData sheetId="32" refreshError="1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1(확정)"/>
      <sheetName val="Sheet1"/>
      <sheetName val="3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491">
          <cell r="F491">
            <v>892</v>
          </cell>
          <cell r="G491">
            <v>100</v>
          </cell>
          <cell r="H491">
            <v>506</v>
          </cell>
          <cell r="N491">
            <v>1226</v>
          </cell>
          <cell r="O491">
            <v>114015</v>
          </cell>
          <cell r="P491">
            <v>153</v>
          </cell>
          <cell r="Q491">
            <v>1659</v>
          </cell>
          <cell r="R491">
            <v>1459</v>
          </cell>
          <cell r="S491">
            <v>1874</v>
          </cell>
          <cell r="T491">
            <v>1770</v>
          </cell>
          <cell r="U491">
            <v>791</v>
          </cell>
          <cell r="V491">
            <v>4180</v>
          </cell>
          <cell r="W491">
            <v>742</v>
          </cell>
          <cell r="X491">
            <v>518</v>
          </cell>
          <cell r="Y491">
            <v>385</v>
          </cell>
          <cell r="Z491">
            <v>242</v>
          </cell>
          <cell r="AA491">
            <v>24</v>
          </cell>
          <cell r="AB491">
            <v>1965</v>
          </cell>
          <cell r="AC491">
            <v>3621</v>
          </cell>
          <cell r="AD491">
            <v>659.8</v>
          </cell>
        </row>
        <row r="494">
          <cell r="F494">
            <v>149</v>
          </cell>
          <cell r="G494">
            <v>50</v>
          </cell>
          <cell r="H494">
            <v>181</v>
          </cell>
          <cell r="I494">
            <v>41709</v>
          </cell>
          <cell r="N494">
            <v>3</v>
          </cell>
          <cell r="O494">
            <v>31268</v>
          </cell>
          <cell r="P494">
            <v>56</v>
          </cell>
          <cell r="Q494">
            <v>79</v>
          </cell>
          <cell r="R494">
            <v>6</v>
          </cell>
          <cell r="S494">
            <v>4</v>
          </cell>
          <cell r="T494">
            <v>0</v>
          </cell>
          <cell r="U494">
            <v>0</v>
          </cell>
          <cell r="V494">
            <v>0</v>
          </cell>
          <cell r="W494">
            <v>70</v>
          </cell>
          <cell r="X494">
            <v>47</v>
          </cell>
          <cell r="Y494">
            <v>35</v>
          </cell>
          <cell r="Z494">
            <v>31</v>
          </cell>
          <cell r="AA494">
            <v>0</v>
          </cell>
          <cell r="AB494">
            <v>10</v>
          </cell>
          <cell r="AC494">
            <v>110</v>
          </cell>
          <cell r="AD494">
            <v>0</v>
          </cell>
        </row>
        <row r="497">
          <cell r="E497">
            <v>1040042.5155</v>
          </cell>
        </row>
        <row r="500">
          <cell r="I500">
            <v>12235.666000000001</v>
          </cell>
        </row>
        <row r="503">
          <cell r="I503">
            <v>5843</v>
          </cell>
          <cell r="M503">
            <v>90</v>
          </cell>
        </row>
        <row r="511">
          <cell r="H511">
            <v>823519.71549999993</v>
          </cell>
        </row>
      </sheetData>
      <sheetData sheetId="31"/>
      <sheetData sheetId="32"/>
      <sheetData sheetId="3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월(잠정)"/>
      <sheetName val="1월(잠정치)"/>
      <sheetName val="1월(확정)"/>
      <sheetName val="1월(확정치)"/>
      <sheetName val="2월(잠정) "/>
      <sheetName val="2월(잠정치)"/>
      <sheetName val="2월(확정)"/>
      <sheetName val="2월(확정치)"/>
      <sheetName val="3월(잠정)"/>
      <sheetName val="3월(잠정치)"/>
      <sheetName val="3월(확정)"/>
      <sheetName val="3월(확정치)"/>
      <sheetName val="4월(잠정)"/>
      <sheetName val="4월(잠정치)"/>
      <sheetName val="4월(확정)"/>
      <sheetName val="4월(확정치)"/>
      <sheetName val="5월(잠정)"/>
      <sheetName val="5월(잠정치)"/>
      <sheetName val="5월(확정)"/>
      <sheetName val="5월(확정치)"/>
      <sheetName val="6월(잠정)"/>
      <sheetName val="6월(잠정치)"/>
      <sheetName val="6월(확정)"/>
      <sheetName val="6월(확정치)"/>
      <sheetName val="7월(잠정)"/>
      <sheetName val="7월(잠정치)"/>
      <sheetName val="7월(확정)"/>
      <sheetName val="7월(확정치)"/>
      <sheetName val="8월(잠정)"/>
      <sheetName val="8월(잠정치)"/>
      <sheetName val="8월(확정)"/>
      <sheetName val="8월(확정치)"/>
      <sheetName val="9월(잠정)"/>
      <sheetName val="9월(잠정치)"/>
      <sheetName val="9월(확정)"/>
      <sheetName val="9월(확정치)"/>
      <sheetName val="10월(잠정)"/>
      <sheetName val="10월(잠정치)"/>
      <sheetName val="10월(확정)"/>
      <sheetName val="10월(확정치)"/>
      <sheetName val="11월(잠정)"/>
      <sheetName val="11월(잠정치)"/>
      <sheetName val="11월(확정)"/>
      <sheetName val="11월(확정치)"/>
      <sheetName val="12월(잠정)"/>
      <sheetName val="12월(잠정치)"/>
      <sheetName val="12월(확정)"/>
      <sheetName val="12월(확정치)"/>
      <sheetName val="2013년 합계(수정본)"/>
    </sheetNames>
    <sheetDataSet>
      <sheetData sheetId="0"/>
      <sheetData sheetId="1"/>
      <sheetData sheetId="2">
        <row r="67">
          <cell r="G67">
            <v>3744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월(잠정)"/>
      <sheetName val="1월(잠정치)"/>
      <sheetName val="1월(확정)"/>
      <sheetName val="1월(확정치)"/>
      <sheetName val="2월(잠정) "/>
      <sheetName val="2월(잠정치)"/>
      <sheetName val="2월(확정)"/>
      <sheetName val="2월(확정치)"/>
      <sheetName val="3월(잠정)"/>
      <sheetName val="3월(잠정치)"/>
      <sheetName val="3월(확정)"/>
      <sheetName val="3월(확정치)"/>
      <sheetName val="4월(잠정)"/>
      <sheetName val="4월(잠정치)"/>
      <sheetName val="4월(확정)"/>
      <sheetName val="4월(확정치)"/>
      <sheetName val="5월(잠정)"/>
      <sheetName val="5월(잠정치)"/>
      <sheetName val="5월(확정)"/>
      <sheetName val="5월(확정치)"/>
      <sheetName val="6월(잠정)"/>
      <sheetName val="6월(잠정치)"/>
      <sheetName val="6월(확정)"/>
      <sheetName val="6월(확정치)"/>
      <sheetName val="7월(잠정)"/>
      <sheetName val="7월(잠정치)"/>
      <sheetName val="7월(확정)"/>
      <sheetName val="7월(확정치)"/>
      <sheetName val="8월(잠정)"/>
      <sheetName val="8월(잠정치)"/>
      <sheetName val="8월(확정)"/>
      <sheetName val="8월(확정치)"/>
      <sheetName val="9월(잠정)"/>
      <sheetName val="9월(잠정치)"/>
      <sheetName val="9월(확정)"/>
      <sheetName val="9월(확정치)"/>
      <sheetName val="10월(잠정)"/>
      <sheetName val="10월(잠정치)"/>
      <sheetName val="10월(확정)"/>
      <sheetName val="10월(확정치)"/>
      <sheetName val="11월(잠정)"/>
      <sheetName val="11월(잠정치)"/>
      <sheetName val="11월(확정)"/>
      <sheetName val="11월(확정치)"/>
      <sheetName val="12월(잠정)"/>
      <sheetName val="12월(잠정치)"/>
      <sheetName val="12월(확정)"/>
      <sheetName val="12월(확정치)"/>
      <sheetName val="2013년 합계(수정본)"/>
    </sheetNames>
    <sheetDataSet>
      <sheetData sheetId="0" refreshError="1"/>
      <sheetData sheetId="1" refreshError="1"/>
      <sheetData sheetId="2" refreshError="1">
        <row r="67">
          <cell r="H67">
            <v>5</v>
          </cell>
        </row>
        <row r="68">
          <cell r="G68">
            <v>3744</v>
          </cell>
          <cell r="H68">
            <v>5</v>
          </cell>
        </row>
        <row r="69">
          <cell r="G69">
            <v>110794</v>
          </cell>
          <cell r="H69">
            <v>6385</v>
          </cell>
        </row>
        <row r="70">
          <cell r="G70">
            <v>110794</v>
          </cell>
          <cell r="H70">
            <v>6385</v>
          </cell>
        </row>
        <row r="71">
          <cell r="G71">
            <v>541</v>
          </cell>
          <cell r="H71">
            <v>13</v>
          </cell>
        </row>
        <row r="72">
          <cell r="G72">
            <v>541</v>
          </cell>
          <cell r="H72">
            <v>13</v>
          </cell>
        </row>
        <row r="73">
          <cell r="G73">
            <v>1004</v>
          </cell>
          <cell r="H73">
            <v>57</v>
          </cell>
        </row>
        <row r="74">
          <cell r="G74">
            <v>1004</v>
          </cell>
          <cell r="H74">
            <v>57</v>
          </cell>
        </row>
        <row r="75">
          <cell r="G75">
            <v>1210</v>
          </cell>
          <cell r="H75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월(잠정)"/>
      <sheetName val="1월(잠정치)"/>
      <sheetName val="1월(확정)"/>
      <sheetName val="1월(확정치)"/>
      <sheetName val="2월(잠정) "/>
      <sheetName val="2월(잠정치)"/>
      <sheetName val="2월(확정)"/>
      <sheetName val="2월(확정치)"/>
      <sheetName val="3월(잠정)"/>
      <sheetName val="3월(잠정치)"/>
      <sheetName val="3월(확정)"/>
      <sheetName val="3월(확정치)"/>
      <sheetName val="4월(잠정)"/>
      <sheetName val="4월(잠정치)"/>
      <sheetName val="4월(확정)"/>
      <sheetName val="4월(확정치)"/>
      <sheetName val="5월(잠정)"/>
      <sheetName val="5월(잠정치)"/>
      <sheetName val="5월(확정)"/>
      <sheetName val="5월(확정치)"/>
      <sheetName val="6월(잠정)"/>
      <sheetName val="6월(잠정치)"/>
      <sheetName val="6월(확정)"/>
      <sheetName val="6월(확정치)"/>
      <sheetName val="7월(잠정)"/>
      <sheetName val="7월(잠정치)"/>
      <sheetName val="7월(확정)"/>
      <sheetName val="7월(확정치)"/>
      <sheetName val="8월(잠정)"/>
      <sheetName val="8월(잠정치)"/>
      <sheetName val="8월(확정)"/>
      <sheetName val="8월(확정치)"/>
      <sheetName val="9월(잠정)"/>
      <sheetName val="9월(잠정치)"/>
      <sheetName val="9월(확정)"/>
      <sheetName val="9월(확정치)"/>
      <sheetName val="10월(잠정)"/>
      <sheetName val="10월(잠정치)"/>
      <sheetName val="10월(확정)"/>
      <sheetName val="10월(확정치)"/>
      <sheetName val="11월(잠정)"/>
      <sheetName val="11월(잠정치)"/>
      <sheetName val="11월(확정)"/>
      <sheetName val="11월(확정치)"/>
      <sheetName val="12월(잠정)"/>
      <sheetName val="12월(잠정치)"/>
      <sheetName val="12월(확정)"/>
      <sheetName val="12월(확정치)"/>
      <sheetName val="2013년 합계(수정본)"/>
    </sheetNames>
    <sheetDataSet>
      <sheetData sheetId="0"/>
      <sheetData sheetId="1"/>
      <sheetData sheetId="2">
        <row r="13">
          <cell r="G13">
            <v>2329</v>
          </cell>
          <cell r="H13">
            <v>170</v>
          </cell>
        </row>
        <row r="14">
          <cell r="G14">
            <v>3491</v>
          </cell>
          <cell r="H14">
            <v>206</v>
          </cell>
        </row>
        <row r="15">
          <cell r="G15">
            <v>1745</v>
          </cell>
          <cell r="H15">
            <v>103</v>
          </cell>
        </row>
        <row r="17">
          <cell r="G17">
            <v>3491</v>
          </cell>
          <cell r="H17">
            <v>206</v>
          </cell>
        </row>
        <row r="18">
          <cell r="G18">
            <v>3491</v>
          </cell>
          <cell r="H18">
            <v>206</v>
          </cell>
        </row>
        <row r="19">
          <cell r="G19">
            <v>13963</v>
          </cell>
          <cell r="H19">
            <v>825</v>
          </cell>
        </row>
        <row r="21">
          <cell r="G21">
            <v>10473</v>
          </cell>
          <cell r="H21">
            <v>619</v>
          </cell>
        </row>
        <row r="22">
          <cell r="G22">
            <v>5236</v>
          </cell>
          <cell r="H22">
            <v>309</v>
          </cell>
        </row>
        <row r="23">
          <cell r="G23">
            <v>3491</v>
          </cell>
          <cell r="H23">
            <v>206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5">
          <cell r="G35">
            <v>3501</v>
          </cell>
          <cell r="H35">
            <v>120</v>
          </cell>
        </row>
        <row r="41">
          <cell r="G41">
            <v>78544</v>
          </cell>
          <cell r="H41">
            <v>5352</v>
          </cell>
        </row>
        <row r="42">
          <cell r="G42">
            <v>13963</v>
          </cell>
          <cell r="H42">
            <v>825</v>
          </cell>
        </row>
        <row r="43">
          <cell r="G43">
            <v>19200</v>
          </cell>
          <cell r="H43">
            <v>1135</v>
          </cell>
        </row>
        <row r="45">
          <cell r="G45">
            <v>43636</v>
          </cell>
          <cell r="H45">
            <v>2579</v>
          </cell>
        </row>
        <row r="46">
          <cell r="G46">
            <v>3491</v>
          </cell>
          <cell r="H46">
            <v>206</v>
          </cell>
        </row>
        <row r="47">
          <cell r="G47">
            <v>3491</v>
          </cell>
          <cell r="H47">
            <v>206</v>
          </cell>
        </row>
        <row r="49">
          <cell r="G49">
            <v>394467</v>
          </cell>
          <cell r="H49">
            <v>23316</v>
          </cell>
        </row>
        <row r="50">
          <cell r="G50">
            <v>55854</v>
          </cell>
          <cell r="H50">
            <v>3301</v>
          </cell>
        </row>
        <row r="51">
          <cell r="G51">
            <v>22691</v>
          </cell>
          <cell r="H51">
            <v>1341</v>
          </cell>
        </row>
        <row r="53">
          <cell r="G53">
            <v>47127</v>
          </cell>
          <cell r="H53">
            <v>2785</v>
          </cell>
        </row>
        <row r="54">
          <cell r="G54">
            <v>5236</v>
          </cell>
          <cell r="H54">
            <v>309</v>
          </cell>
        </row>
        <row r="55">
          <cell r="G55">
            <v>0</v>
          </cell>
          <cell r="H55">
            <v>0</v>
          </cell>
        </row>
        <row r="57">
          <cell r="G57">
            <v>3368</v>
          </cell>
          <cell r="H57">
            <v>6064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76">
          <cell r="G76">
            <v>1210</v>
          </cell>
          <cell r="H76">
            <v>1</v>
          </cell>
        </row>
        <row r="77">
          <cell r="G77">
            <v>1379</v>
          </cell>
          <cell r="H77">
            <v>4</v>
          </cell>
        </row>
        <row r="78">
          <cell r="G78">
            <v>1379</v>
          </cell>
          <cell r="H78">
            <v>4</v>
          </cell>
        </row>
        <row r="79">
          <cell r="G79">
            <v>1799</v>
          </cell>
          <cell r="H79">
            <v>0</v>
          </cell>
        </row>
        <row r="80">
          <cell r="G80">
            <v>1799</v>
          </cell>
          <cell r="H80">
            <v>0</v>
          </cell>
        </row>
        <row r="81">
          <cell r="G81">
            <v>591</v>
          </cell>
          <cell r="H81">
            <v>2</v>
          </cell>
        </row>
        <row r="82">
          <cell r="G82">
            <v>591</v>
          </cell>
          <cell r="H82">
            <v>2</v>
          </cell>
        </row>
        <row r="83">
          <cell r="G83">
            <v>6449</v>
          </cell>
          <cell r="H83">
            <v>1</v>
          </cell>
        </row>
        <row r="84">
          <cell r="G84">
            <v>6449</v>
          </cell>
          <cell r="H84">
            <v>1</v>
          </cell>
        </row>
        <row r="85">
          <cell r="G85">
            <v>283</v>
          </cell>
          <cell r="H85">
            <v>32</v>
          </cell>
        </row>
        <row r="86">
          <cell r="G86">
            <v>283</v>
          </cell>
          <cell r="H86">
            <v>32</v>
          </cell>
        </row>
        <row r="87">
          <cell r="G87">
            <v>817</v>
          </cell>
          <cell r="H87">
            <v>565</v>
          </cell>
        </row>
        <row r="88">
          <cell r="G88">
            <v>817</v>
          </cell>
          <cell r="H88">
            <v>565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년 기타월별집계"/>
      <sheetName val="1월"/>
      <sheetName val="1월(잠정)"/>
      <sheetName val="2월"/>
      <sheetName val="2월(잠정)"/>
      <sheetName val="3월"/>
      <sheetName val="3월(잠정)"/>
      <sheetName val="4월"/>
      <sheetName val="4월(잠정)"/>
      <sheetName val="5월"/>
      <sheetName val="5월(잠정)"/>
      <sheetName val="6월"/>
      <sheetName val="6월(잠정)"/>
      <sheetName val="7월"/>
      <sheetName val="7월(잠정)"/>
      <sheetName val="8월"/>
      <sheetName val="8월(잠정)"/>
      <sheetName val="9월"/>
      <sheetName val="9월(잠정)"/>
      <sheetName val="10월"/>
      <sheetName val="10월(잠정)"/>
      <sheetName val="11월"/>
      <sheetName val="11월(잠정)"/>
      <sheetName val="12월"/>
      <sheetName val="12월(잠정)"/>
      <sheetName val="Sheet3"/>
    </sheetNames>
    <sheetDataSet>
      <sheetData sheetId="0"/>
      <sheetData sheetId="1"/>
      <sheetData sheetId="2">
        <row r="244">
          <cell r="E244">
            <v>5683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</sheetPr>
  <dimension ref="A1:V116"/>
  <sheetViews>
    <sheetView zoomScale="75" zoomScaleNormal="100" workbookViewId="0">
      <pane xSplit="5" ySplit="6" topLeftCell="F17" activePane="bottomRight" state="frozen"/>
      <selection activeCell="L33" sqref="L33:L52"/>
      <selection pane="topRight" activeCell="L33" sqref="L33:L52"/>
      <selection pane="bottomLeft" activeCell="L33" sqref="L33:L52"/>
      <selection pane="bottomRight" activeCell="O17" sqref="O17:O19"/>
    </sheetView>
  </sheetViews>
  <sheetFormatPr defaultRowHeight="14.25" x14ac:dyDescent="0.15"/>
  <cols>
    <col min="1" max="1" width="4.77734375" style="84" customWidth="1"/>
    <col min="2" max="2" width="4.88671875" style="84" customWidth="1"/>
    <col min="3" max="4" width="10.109375" style="84" customWidth="1"/>
    <col min="5" max="5" width="16.33203125" style="84" bestFit="1" customWidth="1"/>
    <col min="6" max="7" width="11.88671875" style="84" customWidth="1"/>
    <col min="8" max="8" width="11.109375" style="84" customWidth="1"/>
    <col min="9" max="9" width="13" style="84" customWidth="1"/>
    <col min="10" max="10" width="13.109375" style="84" bestFit="1" customWidth="1"/>
    <col min="11" max="11" width="11.6640625" style="84" customWidth="1"/>
    <col min="12" max="12" width="13.33203125" style="84" customWidth="1"/>
    <col min="13" max="13" width="12.21875" style="84" customWidth="1"/>
    <col min="14" max="14" width="11.88671875" style="84" customWidth="1"/>
    <col min="15" max="15" width="12.21875" style="84" customWidth="1"/>
    <col min="16" max="16" width="13.6640625" style="84" customWidth="1"/>
    <col min="17" max="17" width="19.109375" style="84" customWidth="1"/>
    <col min="18" max="18" width="23" style="84" bestFit="1" customWidth="1"/>
    <col min="19" max="19" width="18.6640625" style="84" bestFit="1" customWidth="1"/>
    <col min="20" max="21" width="23" style="67" bestFit="1" customWidth="1"/>
    <col min="22" max="22" width="17" style="1" bestFit="1" customWidth="1"/>
    <col min="23" max="16384" width="8.88671875" style="1"/>
  </cols>
  <sheetData>
    <row r="1" spans="1:21" ht="50.25" customHeight="1" x14ac:dyDescent="0.15">
      <c r="A1" s="360" t="s">
        <v>104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1"/>
      <c r="P1" s="227" t="s">
        <v>33</v>
      </c>
      <c r="Q1" s="228" t="s">
        <v>34</v>
      </c>
    </row>
    <row r="2" spans="1:21" s="2" customFormat="1" ht="14.25" customHeight="1" thickBot="1" x14ac:dyDescent="0.2">
      <c r="A2" s="86"/>
      <c r="B2" s="86"/>
      <c r="C2" s="86"/>
      <c r="D2" s="86"/>
      <c r="E2" s="86"/>
      <c r="F2" s="86"/>
      <c r="G2" s="86"/>
      <c r="H2" s="86">
        <f>F5-'[2]31'!$E$497</f>
        <v>-0.71549999993294477</v>
      </c>
      <c r="I2" s="86">
        <f>'[1]31'!$M$497-F65</f>
        <v>-29807.199999999983</v>
      </c>
      <c r="J2" s="86"/>
      <c r="K2" s="86"/>
      <c r="L2" s="87" t="s">
        <v>35</v>
      </c>
      <c r="M2" s="362" t="s">
        <v>36</v>
      </c>
      <c r="N2" s="363"/>
      <c r="O2" s="364"/>
      <c r="P2" s="229">
        <f>'[2]31'!$H$511</f>
        <v>823519.71549999993</v>
      </c>
      <c r="Q2" s="230">
        <f>'[2]31'!$I$494</f>
        <v>41709</v>
      </c>
      <c r="R2" s="86"/>
      <c r="S2" s="86"/>
      <c r="T2" s="68"/>
      <c r="U2" s="68"/>
    </row>
    <row r="3" spans="1:21" s="42" customFormat="1" ht="28.5" customHeight="1" x14ac:dyDescent="0.15">
      <c r="A3" s="365" t="s">
        <v>2</v>
      </c>
      <c r="B3" s="366"/>
      <c r="C3" s="366"/>
      <c r="D3" s="366"/>
      <c r="E3" s="367"/>
      <c r="F3" s="371" t="s">
        <v>105</v>
      </c>
      <c r="G3" s="372"/>
      <c r="H3" s="373"/>
      <c r="I3" s="374" t="s">
        <v>106</v>
      </c>
      <c r="J3" s="375"/>
      <c r="K3" s="376"/>
      <c r="L3" s="367" t="s">
        <v>3</v>
      </c>
      <c r="M3" s="377" t="s">
        <v>37</v>
      </c>
      <c r="N3" s="378"/>
      <c r="O3" s="352" t="s">
        <v>38</v>
      </c>
      <c r="P3" s="353"/>
      <c r="Q3" s="379" t="s">
        <v>89</v>
      </c>
      <c r="R3" s="380"/>
      <c r="S3" s="381"/>
    </row>
    <row r="4" spans="1:21" s="42" customFormat="1" ht="19.5" customHeight="1" thickBot="1" x14ac:dyDescent="0.2">
      <c r="A4" s="368"/>
      <c r="B4" s="369"/>
      <c r="C4" s="369"/>
      <c r="D4" s="369"/>
      <c r="E4" s="370"/>
      <c r="F4" s="194" t="s">
        <v>31</v>
      </c>
      <c r="G4" s="92" t="s">
        <v>75</v>
      </c>
      <c r="H4" s="195" t="s">
        <v>32</v>
      </c>
      <c r="I4" s="264" t="s">
        <v>31</v>
      </c>
      <c r="J4" s="266" t="s">
        <v>75</v>
      </c>
      <c r="K4" s="279" t="s">
        <v>32</v>
      </c>
      <c r="L4" s="370"/>
      <c r="M4" s="218" t="s">
        <v>75</v>
      </c>
      <c r="N4" s="217" t="s">
        <v>32</v>
      </c>
      <c r="O4" s="215" t="s">
        <v>75</v>
      </c>
      <c r="P4" s="205" t="s">
        <v>32</v>
      </c>
      <c r="Q4" s="247" t="s">
        <v>31</v>
      </c>
      <c r="R4" s="248" t="s">
        <v>75</v>
      </c>
      <c r="S4" s="249" t="s">
        <v>32</v>
      </c>
    </row>
    <row r="5" spans="1:21" s="45" customFormat="1" ht="15" customHeight="1" x14ac:dyDescent="0.15">
      <c r="A5" s="382" t="s">
        <v>4</v>
      </c>
      <c r="B5" s="383"/>
      <c r="C5" s="383"/>
      <c r="D5" s="384"/>
      <c r="E5" s="188" t="s">
        <v>5</v>
      </c>
      <c r="F5" s="196">
        <f t="shared" ref="F5:K5" si="0">SUM(F7,F65)</f>
        <v>1040041.8</v>
      </c>
      <c r="G5" s="88">
        <f>SUM(G7,G65)</f>
        <v>962405.28</v>
      </c>
      <c r="H5" s="197">
        <f t="shared" si="0"/>
        <v>77636.51999999999</v>
      </c>
      <c r="I5" s="196">
        <f t="shared" si="0"/>
        <v>928344</v>
      </c>
      <c r="J5" s="88">
        <f t="shared" si="0"/>
        <v>865207</v>
      </c>
      <c r="K5" s="197">
        <f t="shared" si="0"/>
        <v>57454</v>
      </c>
      <c r="L5" s="267">
        <f t="shared" ref="L5:L43" si="1">(F5/I5-1)*100</f>
        <v>12.031940746102743</v>
      </c>
      <c r="M5" s="219"/>
      <c r="N5" s="216"/>
      <c r="O5" s="206"/>
      <c r="P5" s="207"/>
      <c r="Q5" s="84"/>
      <c r="R5" s="84"/>
      <c r="S5" s="84"/>
    </row>
    <row r="6" spans="1:21" s="45" customFormat="1" ht="15" customHeight="1" x14ac:dyDescent="0.15">
      <c r="A6" s="385"/>
      <c r="B6" s="386"/>
      <c r="C6" s="386"/>
      <c r="D6" s="387"/>
      <c r="E6" s="188" t="s">
        <v>6</v>
      </c>
      <c r="F6" s="198">
        <f t="shared" ref="F6:K6" si="2">F5</f>
        <v>1040041.8</v>
      </c>
      <c r="G6" s="165">
        <f t="shared" si="2"/>
        <v>962405.28</v>
      </c>
      <c r="H6" s="199">
        <f t="shared" si="2"/>
        <v>77636.51999999999</v>
      </c>
      <c r="I6" s="265">
        <f t="shared" si="2"/>
        <v>928344</v>
      </c>
      <c r="J6" s="90">
        <f t="shared" si="2"/>
        <v>865207</v>
      </c>
      <c r="K6" s="200">
        <f t="shared" si="2"/>
        <v>57454</v>
      </c>
      <c r="L6" s="267">
        <f t="shared" si="1"/>
        <v>12.031940746102743</v>
      </c>
      <c r="M6" s="220"/>
      <c r="N6" s="89"/>
      <c r="O6" s="206"/>
      <c r="P6" s="207"/>
      <c r="Q6" s="84"/>
      <c r="R6" s="84"/>
      <c r="S6" s="84"/>
    </row>
    <row r="7" spans="1:21" s="3" customFormat="1" ht="18.75" customHeight="1" x14ac:dyDescent="0.15">
      <c r="A7" s="388" t="s">
        <v>7</v>
      </c>
      <c r="B7" s="391" t="s">
        <v>31</v>
      </c>
      <c r="C7" s="392"/>
      <c r="D7" s="393"/>
      <c r="E7" s="189" t="s">
        <v>39</v>
      </c>
      <c r="F7" s="211">
        <f t="shared" ref="F7:K7" si="3">F12+F40</f>
        <v>872949</v>
      </c>
      <c r="G7" s="90">
        <f>G12+G40</f>
        <v>827121.48</v>
      </c>
      <c r="H7" s="200">
        <f>H12+H40</f>
        <v>45827.519999999997</v>
      </c>
      <c r="I7" s="265">
        <f t="shared" si="3"/>
        <v>792668</v>
      </c>
      <c r="J7" s="90">
        <f t="shared" si="3"/>
        <v>742279</v>
      </c>
      <c r="K7" s="200">
        <f t="shared" si="3"/>
        <v>50389</v>
      </c>
      <c r="L7" s="267">
        <f t="shared" si="1"/>
        <v>10.127947640121725</v>
      </c>
      <c r="M7" s="221"/>
      <c r="N7" s="91"/>
      <c r="O7" s="208">
        <f>O12+O40</f>
        <v>361</v>
      </c>
      <c r="P7" s="208">
        <f>P12+P40</f>
        <v>7</v>
      </c>
      <c r="Q7" s="84"/>
      <c r="R7" s="84"/>
      <c r="S7" s="84"/>
    </row>
    <row r="8" spans="1:21" s="3" customFormat="1" ht="18.75" x14ac:dyDescent="0.15">
      <c r="A8" s="389"/>
      <c r="B8" s="394"/>
      <c r="C8" s="395"/>
      <c r="D8" s="396"/>
      <c r="E8" s="189" t="s">
        <v>6</v>
      </c>
      <c r="F8" s="211">
        <f t="shared" ref="F8:K8" si="4">F7</f>
        <v>872949</v>
      </c>
      <c r="G8" s="90">
        <f t="shared" si="4"/>
        <v>827121.48</v>
      </c>
      <c r="H8" s="200">
        <f t="shared" si="4"/>
        <v>45827.519999999997</v>
      </c>
      <c r="I8" s="265">
        <f t="shared" si="4"/>
        <v>792668</v>
      </c>
      <c r="J8" s="90">
        <f t="shared" si="4"/>
        <v>742279</v>
      </c>
      <c r="K8" s="200">
        <f t="shared" si="4"/>
        <v>50389</v>
      </c>
      <c r="L8" s="267">
        <f t="shared" si="1"/>
        <v>10.127947640121725</v>
      </c>
      <c r="M8" s="222">
        <f>M12+M40</f>
        <v>1</v>
      </c>
      <c r="N8" s="166">
        <f>N12+N40</f>
        <v>1</v>
      </c>
      <c r="O8" s="208"/>
      <c r="P8" s="208"/>
      <c r="Q8" s="85"/>
      <c r="R8" s="84"/>
      <c r="S8" s="84"/>
    </row>
    <row r="9" spans="1:21" s="43" customFormat="1" ht="15" customHeight="1" x14ac:dyDescent="0.15">
      <c r="A9" s="389"/>
      <c r="B9" s="397" t="s">
        <v>10</v>
      </c>
      <c r="C9" s="400" t="s">
        <v>40</v>
      </c>
      <c r="D9" s="401"/>
      <c r="E9" s="190" t="s">
        <v>41</v>
      </c>
      <c r="F9" s="201">
        <f t="shared" ref="F9:H12" si="5">SUM(F13,F17,F21,F25,F29,F33)</f>
        <v>2968</v>
      </c>
      <c r="G9" s="167">
        <f t="shared" si="5"/>
        <v>2787</v>
      </c>
      <c r="H9" s="202">
        <f t="shared" si="5"/>
        <v>181</v>
      </c>
      <c r="I9" s="201">
        <f t="shared" ref="I9:K10" si="6">SUM(I13,I17,I21,I25,I29,I33)</f>
        <v>17288</v>
      </c>
      <c r="J9" s="167">
        <f t="shared" si="6"/>
        <v>16293</v>
      </c>
      <c r="K9" s="202">
        <f t="shared" si="6"/>
        <v>995</v>
      </c>
      <c r="L9" s="267">
        <f t="shared" si="1"/>
        <v>-82.83202221193892</v>
      </c>
      <c r="M9" s="223">
        <f>O9/$O$7</f>
        <v>2.7700831024930748E-3</v>
      </c>
      <c r="N9" s="168">
        <f>P9/$P$7</f>
        <v>0</v>
      </c>
      <c r="O9" s="209">
        <f t="shared" ref="O9:P12" si="7">SUM(O13,O17,O21,O25,O29,O33)</f>
        <v>1</v>
      </c>
      <c r="P9" s="209">
        <f t="shared" si="7"/>
        <v>0</v>
      </c>
      <c r="Q9" s="84"/>
      <c r="R9" s="84"/>
      <c r="S9" s="84"/>
    </row>
    <row r="10" spans="1:21" s="43" customFormat="1" ht="15" customHeight="1" x14ac:dyDescent="0.15">
      <c r="A10" s="389"/>
      <c r="B10" s="398"/>
      <c r="C10" s="402"/>
      <c r="D10" s="403"/>
      <c r="E10" s="190" t="s">
        <v>98</v>
      </c>
      <c r="F10" s="201">
        <f t="shared" si="5"/>
        <v>18250</v>
      </c>
      <c r="G10" s="167">
        <f t="shared" si="5"/>
        <v>18250</v>
      </c>
      <c r="H10" s="202">
        <f t="shared" si="5"/>
        <v>0</v>
      </c>
      <c r="I10" s="201">
        <f t="shared" si="6"/>
        <v>12939</v>
      </c>
      <c r="J10" s="167">
        <f t="shared" si="6"/>
        <v>12218</v>
      </c>
      <c r="K10" s="202">
        <f t="shared" si="6"/>
        <v>721</v>
      </c>
      <c r="L10" s="267">
        <f t="shared" si="1"/>
        <v>41.046448720921248</v>
      </c>
      <c r="M10" s="223">
        <f>O10/$O$7</f>
        <v>2.2160664819944598E-2</v>
      </c>
      <c r="N10" s="168">
        <f>P10/$P$7</f>
        <v>0</v>
      </c>
      <c r="O10" s="209">
        <f t="shared" si="7"/>
        <v>8</v>
      </c>
      <c r="P10" s="209">
        <f t="shared" si="7"/>
        <v>0</v>
      </c>
      <c r="Q10" s="84"/>
      <c r="R10" s="84"/>
      <c r="S10" s="84"/>
    </row>
    <row r="11" spans="1:21" s="43" customFormat="1" ht="15" customHeight="1" x14ac:dyDescent="0.15">
      <c r="A11" s="389"/>
      <c r="B11" s="398"/>
      <c r="C11" s="402"/>
      <c r="D11" s="403"/>
      <c r="E11" s="190" t="s">
        <v>42</v>
      </c>
      <c r="F11" s="201">
        <f t="shared" si="5"/>
        <v>5753</v>
      </c>
      <c r="G11" s="167">
        <f t="shared" si="5"/>
        <v>5554</v>
      </c>
      <c r="H11" s="202">
        <f t="shared" si="5"/>
        <v>199</v>
      </c>
      <c r="I11" s="201">
        <f t="shared" ref="I11:K12" si="8">SUM(I15,I19,I23,I27,I31,I35)</f>
        <v>23954</v>
      </c>
      <c r="J11" s="167">
        <f t="shared" si="8"/>
        <v>22700</v>
      </c>
      <c r="K11" s="202">
        <f t="shared" si="8"/>
        <v>1254</v>
      </c>
      <c r="L11" s="268">
        <f t="shared" si="1"/>
        <v>-75.983134340819902</v>
      </c>
      <c r="M11" s="223">
        <f>O11/$O$7</f>
        <v>5.5401662049861496E-3</v>
      </c>
      <c r="N11" s="168">
        <f>P11/$P$7</f>
        <v>0</v>
      </c>
      <c r="O11" s="209">
        <f t="shared" si="7"/>
        <v>2</v>
      </c>
      <c r="P11" s="209">
        <f t="shared" si="7"/>
        <v>0</v>
      </c>
      <c r="Q11" s="84"/>
      <c r="R11" s="84"/>
      <c r="S11" s="84"/>
    </row>
    <row r="12" spans="1:21" s="5" customFormat="1" ht="15" customHeight="1" x14ac:dyDescent="0.15">
      <c r="A12" s="389"/>
      <c r="B12" s="398"/>
      <c r="C12" s="404"/>
      <c r="D12" s="405"/>
      <c r="E12" s="191" t="s">
        <v>43</v>
      </c>
      <c r="F12" s="203">
        <f t="shared" si="5"/>
        <v>26971</v>
      </c>
      <c r="G12" s="97">
        <f t="shared" si="5"/>
        <v>26591</v>
      </c>
      <c r="H12" s="169">
        <f t="shared" si="5"/>
        <v>380</v>
      </c>
      <c r="I12" s="203">
        <f t="shared" si="8"/>
        <v>54181</v>
      </c>
      <c r="J12" s="97">
        <f t="shared" si="8"/>
        <v>51211</v>
      </c>
      <c r="K12" s="169">
        <f t="shared" si="8"/>
        <v>2970</v>
      </c>
      <c r="L12" s="269">
        <f t="shared" si="1"/>
        <v>-50.220557021834225</v>
      </c>
      <c r="M12" s="224">
        <f>SUM(M16,M20,M24,M28,M32,M36)</f>
        <v>3.0470914127423823E-2</v>
      </c>
      <c r="N12" s="98">
        <f>SUM(N16,N20,N24,N28,N32,N36)</f>
        <v>0</v>
      </c>
      <c r="O12" s="97">
        <f t="shared" si="7"/>
        <v>11</v>
      </c>
      <c r="P12" s="97">
        <f t="shared" si="7"/>
        <v>0</v>
      </c>
      <c r="Q12" s="84"/>
      <c r="R12" s="84"/>
      <c r="S12" s="84"/>
    </row>
    <row r="13" spans="1:21" s="4" customFormat="1" ht="15" customHeight="1" x14ac:dyDescent="0.15">
      <c r="A13" s="389"/>
      <c r="B13" s="398"/>
      <c r="C13" s="354" t="s">
        <v>44</v>
      </c>
      <c r="D13" s="355"/>
      <c r="E13" s="192" t="s">
        <v>41</v>
      </c>
      <c r="F13" s="194">
        <f>SUM(G13:H13)</f>
        <v>687</v>
      </c>
      <c r="G13" s="92">
        <f>ROUND($P$2*M13,0)+'[2]31'!$H$491</f>
        <v>506</v>
      </c>
      <c r="H13" s="195">
        <f>ROUND($Q$2*N13,0)+'[2]31'!$H$494</f>
        <v>181</v>
      </c>
      <c r="I13" s="194">
        <f>SUM(J13:K13)</f>
        <v>2499</v>
      </c>
      <c r="J13" s="92">
        <f>'[5]1월(확정)'!$G$13</f>
        <v>2329</v>
      </c>
      <c r="K13" s="195">
        <f>'[5]1월(확정)'!$H$13</f>
        <v>170</v>
      </c>
      <c r="L13" s="270">
        <f t="shared" si="1"/>
        <v>-72.509003601440568</v>
      </c>
      <c r="M13" s="225">
        <f>O13/$O$7</f>
        <v>0</v>
      </c>
      <c r="N13" s="170">
        <f>P13/$P$7</f>
        <v>0</v>
      </c>
      <c r="O13" s="210"/>
      <c r="P13" s="210">
        <v>0</v>
      </c>
      <c r="Q13" s="84"/>
      <c r="R13" s="84"/>
      <c r="S13" s="84"/>
    </row>
    <row r="14" spans="1:21" s="4" customFormat="1" ht="15" customHeight="1" x14ac:dyDescent="0.15">
      <c r="A14" s="389"/>
      <c r="B14" s="398"/>
      <c r="C14" s="356"/>
      <c r="D14" s="357"/>
      <c r="E14" s="192" t="s">
        <v>98</v>
      </c>
      <c r="F14" s="194">
        <f>SUM(G14:H14)</f>
        <v>0</v>
      </c>
      <c r="G14" s="92">
        <f>ROUND($P$2*M14,0)</f>
        <v>0</v>
      </c>
      <c r="H14" s="195">
        <f>ROUND($Q$2*N14,0)</f>
        <v>0</v>
      </c>
      <c r="I14" s="194">
        <f>SUM(J14:K14)</f>
        <v>3697</v>
      </c>
      <c r="J14" s="92">
        <f>'[5]1월(확정)'!$G$14</f>
        <v>3491</v>
      </c>
      <c r="K14" s="195">
        <f>'[5]1월(확정)'!$H$14</f>
        <v>206</v>
      </c>
      <c r="L14" s="270">
        <f>(F14/I14-1)*100</f>
        <v>-100</v>
      </c>
      <c r="M14" s="225">
        <f>O14/$O$7</f>
        <v>0</v>
      </c>
      <c r="N14" s="170">
        <f>P14/$P$7</f>
        <v>0</v>
      </c>
      <c r="O14" s="210"/>
      <c r="P14" s="210">
        <v>0</v>
      </c>
      <c r="Q14" s="84"/>
      <c r="R14" s="84"/>
      <c r="S14" s="84"/>
    </row>
    <row r="15" spans="1:21" s="4" customFormat="1" ht="15.75" customHeight="1" x14ac:dyDescent="0.15">
      <c r="A15" s="389"/>
      <c r="B15" s="398"/>
      <c r="C15" s="356"/>
      <c r="D15" s="357"/>
      <c r="E15" s="192" t="s">
        <v>42</v>
      </c>
      <c r="F15" s="194">
        <f>SUM(G15:H15)</f>
        <v>0</v>
      </c>
      <c r="G15" s="92">
        <f>ROUND($P$2*M15,0)</f>
        <v>0</v>
      </c>
      <c r="H15" s="195">
        <f>ROUND($Q$2*N15,0)</f>
        <v>0</v>
      </c>
      <c r="I15" s="194">
        <f>SUM(J15:K15)</f>
        <v>1848</v>
      </c>
      <c r="J15" s="92">
        <f>'[5]1월(확정)'!$G$15</f>
        <v>1745</v>
      </c>
      <c r="K15" s="195">
        <f>'[5]1월(확정)'!$H$15</f>
        <v>103</v>
      </c>
      <c r="L15" s="270">
        <f t="shared" si="1"/>
        <v>-100</v>
      </c>
      <c r="M15" s="225">
        <f>O15/$O$7</f>
        <v>0</v>
      </c>
      <c r="N15" s="170">
        <f>P15/$P$7</f>
        <v>0</v>
      </c>
      <c r="O15" s="210"/>
      <c r="P15" s="210">
        <v>0</v>
      </c>
      <c r="Q15" s="84"/>
      <c r="R15" s="84"/>
      <c r="S15" s="84"/>
    </row>
    <row r="16" spans="1:21" s="3" customFormat="1" ht="15" customHeight="1" x14ac:dyDescent="0.15">
      <c r="A16" s="389"/>
      <c r="B16" s="398"/>
      <c r="C16" s="358"/>
      <c r="D16" s="359"/>
      <c r="E16" s="193" t="s">
        <v>43</v>
      </c>
      <c r="F16" s="204">
        <f t="shared" ref="F16:K16" si="9">SUM(F13:F15)</f>
        <v>687</v>
      </c>
      <c r="G16" s="93">
        <f t="shared" si="9"/>
        <v>506</v>
      </c>
      <c r="H16" s="95">
        <f t="shared" si="9"/>
        <v>181</v>
      </c>
      <c r="I16" s="204">
        <f t="shared" si="9"/>
        <v>8044</v>
      </c>
      <c r="J16" s="93">
        <f t="shared" si="9"/>
        <v>7565</v>
      </c>
      <c r="K16" s="95">
        <f t="shared" si="9"/>
        <v>479</v>
      </c>
      <c r="L16" s="271">
        <f t="shared" si="1"/>
        <v>-91.4594728990552</v>
      </c>
      <c r="M16" s="226">
        <f>SUM(M13:M15)</f>
        <v>0</v>
      </c>
      <c r="N16" s="94">
        <f>SUM(N13:N15)</f>
        <v>0</v>
      </c>
      <c r="O16" s="93">
        <f>SUM(O13:O15)</f>
        <v>0</v>
      </c>
      <c r="P16" s="93">
        <f>SUM(P13:P15)</f>
        <v>0</v>
      </c>
      <c r="Q16" s="84"/>
      <c r="R16" s="84"/>
      <c r="S16" s="84"/>
    </row>
    <row r="17" spans="1:19" s="4" customFormat="1" ht="15" customHeight="1" x14ac:dyDescent="0.15">
      <c r="A17" s="389"/>
      <c r="B17" s="398"/>
      <c r="C17" s="354" t="s">
        <v>45</v>
      </c>
      <c r="D17" s="355"/>
      <c r="E17" s="192" t="s">
        <v>41</v>
      </c>
      <c r="F17" s="194">
        <f>SUM(G17:H17)</f>
        <v>0</v>
      </c>
      <c r="G17" s="92">
        <f>ROUND($P$2*M17,0)</f>
        <v>0</v>
      </c>
      <c r="H17" s="195">
        <f>ROUND($Q$2*N17,0)</f>
        <v>0</v>
      </c>
      <c r="I17" s="194">
        <f>SUM(J17:K17)</f>
        <v>3697</v>
      </c>
      <c r="J17" s="92">
        <f>'[5]1월(확정)'!$G$17</f>
        <v>3491</v>
      </c>
      <c r="K17" s="195">
        <f>'[5]1월(확정)'!$H$17</f>
        <v>206</v>
      </c>
      <c r="L17" s="270">
        <f t="shared" si="1"/>
        <v>-100</v>
      </c>
      <c r="M17" s="225">
        <f>O17/$O$7</f>
        <v>0</v>
      </c>
      <c r="N17" s="170">
        <f>P17/$P$7</f>
        <v>0</v>
      </c>
      <c r="O17" s="210"/>
      <c r="P17" s="210">
        <v>0</v>
      </c>
      <c r="Q17" s="84"/>
      <c r="R17" s="84"/>
      <c r="S17" s="84"/>
    </row>
    <row r="18" spans="1:19" s="4" customFormat="1" ht="15" customHeight="1" x14ac:dyDescent="0.15">
      <c r="A18" s="389"/>
      <c r="B18" s="398"/>
      <c r="C18" s="356"/>
      <c r="D18" s="357"/>
      <c r="E18" s="192" t="s">
        <v>98</v>
      </c>
      <c r="F18" s="194">
        <f>SUM(G18:H18)</f>
        <v>11406</v>
      </c>
      <c r="G18" s="92">
        <f>ROUND($P$2*M18,0)</f>
        <v>11406</v>
      </c>
      <c r="H18" s="195">
        <f>ROUND($Q$2*N18,0)</f>
        <v>0</v>
      </c>
      <c r="I18" s="194">
        <f>SUM(J18:K18)</f>
        <v>3697</v>
      </c>
      <c r="J18" s="92">
        <f>'[5]1월(확정)'!$G$18</f>
        <v>3491</v>
      </c>
      <c r="K18" s="195">
        <f>'[5]1월(확정)'!$H$18</f>
        <v>206</v>
      </c>
      <c r="L18" s="270">
        <f>(F18/I18-1)*100</f>
        <v>208.52042196375439</v>
      </c>
      <c r="M18" s="225">
        <f>O18/$O$7</f>
        <v>1.3850415512465374E-2</v>
      </c>
      <c r="N18" s="170">
        <f>P18/$P$7</f>
        <v>0</v>
      </c>
      <c r="O18" s="210">
        <v>5</v>
      </c>
      <c r="P18" s="210">
        <v>0</v>
      </c>
      <c r="Q18" s="84"/>
      <c r="R18" s="84"/>
      <c r="S18" s="84"/>
    </row>
    <row r="19" spans="1:19" s="4" customFormat="1" ht="15" customHeight="1" x14ac:dyDescent="0.15">
      <c r="A19" s="389"/>
      <c r="B19" s="398"/>
      <c r="C19" s="356"/>
      <c r="D19" s="357"/>
      <c r="E19" s="192" t="s">
        <v>42</v>
      </c>
      <c r="F19" s="194">
        <f>SUM(G19:H19)</f>
        <v>4562</v>
      </c>
      <c r="G19" s="92">
        <f>ROUND($P$2*M19,0)</f>
        <v>4562</v>
      </c>
      <c r="H19" s="195">
        <f>ROUND($Q$2*N19,0)</f>
        <v>0</v>
      </c>
      <c r="I19" s="194">
        <f>SUM(J19:K19)</f>
        <v>14788</v>
      </c>
      <c r="J19" s="92">
        <f>'[5]1월(확정)'!$G$19</f>
        <v>13963</v>
      </c>
      <c r="K19" s="195">
        <f>'[5]1월(확정)'!$H$19</f>
        <v>825</v>
      </c>
      <c r="L19" s="270">
        <f t="shared" si="1"/>
        <v>-69.150662699486062</v>
      </c>
      <c r="M19" s="225">
        <f>O19/$O$7</f>
        <v>5.5401662049861496E-3</v>
      </c>
      <c r="N19" s="170">
        <f>P19/$P$7</f>
        <v>0</v>
      </c>
      <c r="O19" s="210">
        <v>2</v>
      </c>
      <c r="P19" s="210">
        <v>0</v>
      </c>
      <c r="Q19" s="84"/>
      <c r="R19" s="84"/>
      <c r="S19" s="84"/>
    </row>
    <row r="20" spans="1:19" s="3" customFormat="1" ht="15" customHeight="1" x14ac:dyDescent="0.15">
      <c r="A20" s="389"/>
      <c r="B20" s="398"/>
      <c r="C20" s="358"/>
      <c r="D20" s="359"/>
      <c r="E20" s="193" t="s">
        <v>43</v>
      </c>
      <c r="F20" s="204">
        <f t="shared" ref="F20:K20" si="10">SUM(F17:F19)</f>
        <v>15968</v>
      </c>
      <c r="G20" s="93">
        <f t="shared" si="10"/>
        <v>15968</v>
      </c>
      <c r="H20" s="95">
        <f t="shared" si="10"/>
        <v>0</v>
      </c>
      <c r="I20" s="204">
        <f t="shared" si="10"/>
        <v>22182</v>
      </c>
      <c r="J20" s="93">
        <f t="shared" si="10"/>
        <v>20945</v>
      </c>
      <c r="K20" s="95">
        <f t="shared" si="10"/>
        <v>1237</v>
      </c>
      <c r="L20" s="271">
        <f t="shared" si="1"/>
        <v>-28.013704805698314</v>
      </c>
      <c r="M20" s="226">
        <f>SUM(M17:M19)</f>
        <v>1.9390581717451522E-2</v>
      </c>
      <c r="N20" s="94">
        <f>SUM(N17:N19)</f>
        <v>0</v>
      </c>
      <c r="O20" s="93">
        <f>SUM(O17:O19)</f>
        <v>7</v>
      </c>
      <c r="P20" s="93">
        <f>SUM(P17:P19)</f>
        <v>0</v>
      </c>
      <c r="Q20" s="84"/>
      <c r="R20" s="84"/>
      <c r="S20" s="84"/>
    </row>
    <row r="21" spans="1:19" s="4" customFormat="1" ht="15" customHeight="1" x14ac:dyDescent="0.15">
      <c r="A21" s="389"/>
      <c r="B21" s="398"/>
      <c r="C21" s="354" t="s">
        <v>46</v>
      </c>
      <c r="D21" s="355"/>
      <c r="E21" s="192" t="s">
        <v>41</v>
      </c>
      <c r="F21" s="194">
        <f>SUM(G21:H21)</f>
        <v>2281</v>
      </c>
      <c r="G21" s="92">
        <f>ROUND($P$2*M21,0)</f>
        <v>2281</v>
      </c>
      <c r="H21" s="195">
        <f>ROUND($Q$2*N21,0)</f>
        <v>0</v>
      </c>
      <c r="I21" s="194">
        <f>SUM(J21:K21)</f>
        <v>11092</v>
      </c>
      <c r="J21" s="92">
        <f>'[5]1월(확정)'!$G$21</f>
        <v>10473</v>
      </c>
      <c r="K21" s="195">
        <f>'[5]1월(확정)'!$H$21</f>
        <v>619</v>
      </c>
      <c r="L21" s="270">
        <f t="shared" si="1"/>
        <v>-79.435629282365667</v>
      </c>
      <c r="M21" s="225">
        <f>O21/$O$7</f>
        <v>2.7700831024930748E-3</v>
      </c>
      <c r="N21" s="170">
        <f>P21/$P$7</f>
        <v>0</v>
      </c>
      <c r="O21" s="210">
        <v>1</v>
      </c>
      <c r="P21" s="210">
        <v>0</v>
      </c>
      <c r="Q21" s="84"/>
      <c r="R21" s="84"/>
      <c r="S21" s="84"/>
    </row>
    <row r="22" spans="1:19" s="4" customFormat="1" ht="15" customHeight="1" x14ac:dyDescent="0.15">
      <c r="A22" s="389"/>
      <c r="B22" s="398"/>
      <c r="C22" s="356"/>
      <c r="D22" s="357"/>
      <c r="E22" s="192" t="s">
        <v>98</v>
      </c>
      <c r="F22" s="194">
        <f>SUM(G22:H22)</f>
        <v>6844</v>
      </c>
      <c r="G22" s="92">
        <f>ROUND($P$2*M22,0)</f>
        <v>6844</v>
      </c>
      <c r="H22" s="195">
        <f>ROUND($Q$2*N22,0)</f>
        <v>0</v>
      </c>
      <c r="I22" s="194">
        <f>SUM(J22:K22)</f>
        <v>5545</v>
      </c>
      <c r="J22" s="92">
        <f>'[5]1월(확정)'!$G$22</f>
        <v>5236</v>
      </c>
      <c r="K22" s="195">
        <f>'[5]1월(확정)'!$H$22</f>
        <v>309</v>
      </c>
      <c r="L22" s="270">
        <f>(F22/I22-1)*100</f>
        <v>23.426510369702424</v>
      </c>
      <c r="M22" s="225">
        <f>O22/$O$7</f>
        <v>8.3102493074792248E-3</v>
      </c>
      <c r="N22" s="170">
        <f>P22/$P$7</f>
        <v>0</v>
      </c>
      <c r="O22" s="210">
        <v>3</v>
      </c>
      <c r="P22" s="210">
        <v>0</v>
      </c>
      <c r="Q22" s="84"/>
      <c r="R22" s="84"/>
      <c r="S22" s="84"/>
    </row>
    <row r="23" spans="1:19" s="4" customFormat="1" ht="15" customHeight="1" x14ac:dyDescent="0.15">
      <c r="A23" s="389"/>
      <c r="B23" s="398"/>
      <c r="C23" s="356"/>
      <c r="D23" s="357"/>
      <c r="E23" s="192" t="s">
        <v>42</v>
      </c>
      <c r="F23" s="194">
        <f>SUM(G23:H23)</f>
        <v>0</v>
      </c>
      <c r="G23" s="92">
        <f>ROUND($P$2*M23,0)</f>
        <v>0</v>
      </c>
      <c r="H23" s="195">
        <f>ROUND($Q$2*N23,0)</f>
        <v>0</v>
      </c>
      <c r="I23" s="194">
        <f>SUM(J23:K23)</f>
        <v>3697</v>
      </c>
      <c r="J23" s="92">
        <f>'[5]1월(확정)'!$G$23</f>
        <v>3491</v>
      </c>
      <c r="K23" s="195">
        <f>'[5]1월(확정)'!$H$23</f>
        <v>206</v>
      </c>
      <c r="L23" s="270">
        <f t="shared" si="1"/>
        <v>-100</v>
      </c>
      <c r="M23" s="225">
        <f>O23/$O$7</f>
        <v>0</v>
      </c>
      <c r="N23" s="170">
        <f>P23/$P$7</f>
        <v>0</v>
      </c>
      <c r="O23" s="210">
        <v>0</v>
      </c>
      <c r="P23" s="210">
        <v>0</v>
      </c>
      <c r="Q23" s="84"/>
      <c r="R23" s="84"/>
      <c r="S23" s="84"/>
    </row>
    <row r="24" spans="1:19" s="3" customFormat="1" ht="15" customHeight="1" x14ac:dyDescent="0.15">
      <c r="A24" s="389"/>
      <c r="B24" s="398"/>
      <c r="C24" s="358"/>
      <c r="D24" s="359"/>
      <c r="E24" s="193" t="s">
        <v>43</v>
      </c>
      <c r="F24" s="204">
        <f t="shared" ref="F24:K24" si="11">SUM(F21:F23)</f>
        <v>9125</v>
      </c>
      <c r="G24" s="93">
        <f t="shared" si="11"/>
        <v>9125</v>
      </c>
      <c r="H24" s="95">
        <f t="shared" si="11"/>
        <v>0</v>
      </c>
      <c r="I24" s="204">
        <f t="shared" si="11"/>
        <v>20334</v>
      </c>
      <c r="J24" s="93">
        <f t="shared" si="11"/>
        <v>19200</v>
      </c>
      <c r="K24" s="95">
        <f t="shared" si="11"/>
        <v>1134</v>
      </c>
      <c r="L24" s="271">
        <f t="shared" si="1"/>
        <v>-55.12442215009343</v>
      </c>
      <c r="M24" s="226">
        <f>SUM(M21:M23)</f>
        <v>1.1080332409972299E-2</v>
      </c>
      <c r="N24" s="94">
        <f>SUM(N21:N23)</f>
        <v>0</v>
      </c>
      <c r="O24" s="93">
        <f>SUM(O21:O23)</f>
        <v>4</v>
      </c>
      <c r="P24" s="93">
        <f>SUM(P21:P23)</f>
        <v>0</v>
      </c>
      <c r="Q24" s="84"/>
      <c r="R24" s="84"/>
      <c r="S24" s="84"/>
    </row>
    <row r="25" spans="1:19" s="4" customFormat="1" ht="15" customHeight="1" x14ac:dyDescent="0.15">
      <c r="A25" s="389"/>
      <c r="B25" s="398"/>
      <c r="C25" s="354" t="s">
        <v>47</v>
      </c>
      <c r="D25" s="355"/>
      <c r="E25" s="192" t="s">
        <v>41</v>
      </c>
      <c r="F25" s="194">
        <f>SUM(G25:H25)</f>
        <v>0</v>
      </c>
      <c r="G25" s="92">
        <f>ROUND($P$2*M25,0)</f>
        <v>0</v>
      </c>
      <c r="H25" s="195">
        <f>ROUND($Q$2*N25,0)</f>
        <v>0</v>
      </c>
      <c r="I25" s="194">
        <f>SUM(J25:K25)</f>
        <v>0</v>
      </c>
      <c r="J25" s="92">
        <f>'[5]1월(확정)'!$G$25</f>
        <v>0</v>
      </c>
      <c r="K25" s="195">
        <f>'[5]1월(확정)'!$H$25</f>
        <v>0</v>
      </c>
      <c r="L25" s="270" t="e">
        <f t="shared" si="1"/>
        <v>#DIV/0!</v>
      </c>
      <c r="M25" s="225">
        <f>O25/$O$7</f>
        <v>0</v>
      </c>
      <c r="N25" s="170">
        <f>P25/$P$7</f>
        <v>0</v>
      </c>
      <c r="O25" s="210">
        <v>0</v>
      </c>
      <c r="P25" s="210">
        <v>0</v>
      </c>
      <c r="Q25" s="84"/>
      <c r="R25" s="84"/>
      <c r="S25" s="84"/>
    </row>
    <row r="26" spans="1:19" s="4" customFormat="1" ht="15" customHeight="1" x14ac:dyDescent="0.15">
      <c r="A26" s="389"/>
      <c r="B26" s="398"/>
      <c r="C26" s="356"/>
      <c r="D26" s="357"/>
      <c r="E26" s="192" t="s">
        <v>98</v>
      </c>
      <c r="F26" s="194">
        <f>SUM(G26:H26)</f>
        <v>0</v>
      </c>
      <c r="G26" s="92">
        <f>ROUND($P$2*M26,0)</f>
        <v>0</v>
      </c>
      <c r="H26" s="195">
        <f>ROUND($Q$2*N26,0)</f>
        <v>0</v>
      </c>
      <c r="I26" s="194">
        <f>SUM(J26:K26)</f>
        <v>0</v>
      </c>
      <c r="J26" s="92">
        <f>'[5]1월(확정)'!$G$26</f>
        <v>0</v>
      </c>
      <c r="K26" s="195">
        <f>'[5]1월(확정)'!$H$26</f>
        <v>0</v>
      </c>
      <c r="L26" s="270" t="e">
        <f>(F26/I26-1)*100</f>
        <v>#DIV/0!</v>
      </c>
      <c r="M26" s="225">
        <f>O26/$O$7</f>
        <v>0</v>
      </c>
      <c r="N26" s="170">
        <f>P26/$P$7</f>
        <v>0</v>
      </c>
      <c r="O26" s="210">
        <v>0</v>
      </c>
      <c r="P26" s="210">
        <v>0</v>
      </c>
      <c r="Q26" s="84"/>
      <c r="R26" s="84"/>
      <c r="S26" s="84"/>
    </row>
    <row r="27" spans="1:19" s="4" customFormat="1" ht="15" customHeight="1" x14ac:dyDescent="0.15">
      <c r="A27" s="389"/>
      <c r="B27" s="398"/>
      <c r="C27" s="356"/>
      <c r="D27" s="357"/>
      <c r="E27" s="192" t="s">
        <v>42</v>
      </c>
      <c r="F27" s="194">
        <f>SUM(G27:H27)</f>
        <v>0</v>
      </c>
      <c r="G27" s="92">
        <f>ROUND($P$2*M27,0)</f>
        <v>0</v>
      </c>
      <c r="H27" s="195">
        <f>ROUND($Q$2*N27,0)</f>
        <v>0</v>
      </c>
      <c r="I27" s="194">
        <f>SUM(J27:K27)</f>
        <v>0</v>
      </c>
      <c r="J27" s="92">
        <f>'[5]1월(확정)'!$G$27</f>
        <v>0</v>
      </c>
      <c r="K27" s="195">
        <f>'[5]1월(확정)'!$H$27</f>
        <v>0</v>
      </c>
      <c r="L27" s="270" t="e">
        <f>(F27/I27-1)*100</f>
        <v>#DIV/0!</v>
      </c>
      <c r="M27" s="225">
        <f>O27/$O$7</f>
        <v>0</v>
      </c>
      <c r="N27" s="170">
        <f>P27/$P$7</f>
        <v>0</v>
      </c>
      <c r="O27" s="210">
        <v>0</v>
      </c>
      <c r="P27" s="210">
        <v>0</v>
      </c>
      <c r="Q27" s="84"/>
      <c r="R27" s="84"/>
      <c r="S27" s="84"/>
    </row>
    <row r="28" spans="1:19" s="3" customFormat="1" ht="15" customHeight="1" x14ac:dyDescent="0.15">
      <c r="A28" s="389"/>
      <c r="B28" s="398"/>
      <c r="C28" s="358"/>
      <c r="D28" s="359"/>
      <c r="E28" s="193" t="s">
        <v>43</v>
      </c>
      <c r="F28" s="204">
        <f t="shared" ref="F28:K28" si="12">SUM(F25:F27)</f>
        <v>0</v>
      </c>
      <c r="G28" s="93">
        <f t="shared" si="12"/>
        <v>0</v>
      </c>
      <c r="H28" s="95">
        <f t="shared" si="12"/>
        <v>0</v>
      </c>
      <c r="I28" s="204">
        <f t="shared" si="12"/>
        <v>0</v>
      </c>
      <c r="J28" s="93">
        <f t="shared" si="12"/>
        <v>0</v>
      </c>
      <c r="K28" s="95">
        <f t="shared" si="12"/>
        <v>0</v>
      </c>
      <c r="L28" s="271" t="e">
        <f t="shared" si="1"/>
        <v>#DIV/0!</v>
      </c>
      <c r="M28" s="226">
        <f>SUM(M25:M27)</f>
        <v>0</v>
      </c>
      <c r="N28" s="94">
        <f>SUM(N25:N27)</f>
        <v>0</v>
      </c>
      <c r="O28" s="93">
        <f>SUM(O25:O27)</f>
        <v>0</v>
      </c>
      <c r="P28" s="93">
        <f>SUM(P25:P27)</f>
        <v>0</v>
      </c>
      <c r="Q28" s="84"/>
      <c r="R28" s="84"/>
      <c r="S28" s="84"/>
    </row>
    <row r="29" spans="1:19" s="4" customFormat="1" ht="15" customHeight="1" x14ac:dyDescent="0.15">
      <c r="A29" s="389"/>
      <c r="B29" s="398"/>
      <c r="C29" s="354" t="s">
        <v>48</v>
      </c>
      <c r="D29" s="355"/>
      <c r="E29" s="192" t="s">
        <v>41</v>
      </c>
      <c r="F29" s="194">
        <f>SUM(G29:H29)</f>
        <v>0</v>
      </c>
      <c r="G29" s="92">
        <f>ROUND($P$2*M29,0)</f>
        <v>0</v>
      </c>
      <c r="H29" s="195">
        <f>ROUND($Q$2*N29,0)</f>
        <v>0</v>
      </c>
      <c r="I29" s="194">
        <f>SUM(J29:K29)</f>
        <v>0</v>
      </c>
      <c r="J29" s="92">
        <f>'[5]1월(확정)'!$G$29</f>
        <v>0</v>
      </c>
      <c r="K29" s="195">
        <f>'[5]1월(확정)'!$H$29</f>
        <v>0</v>
      </c>
      <c r="L29" s="270" t="e">
        <f t="shared" si="1"/>
        <v>#DIV/0!</v>
      </c>
      <c r="M29" s="225">
        <f>O29/$O$7</f>
        <v>0</v>
      </c>
      <c r="N29" s="170">
        <f>P29/$P$7</f>
        <v>0</v>
      </c>
      <c r="O29" s="210">
        <v>0</v>
      </c>
      <c r="P29" s="210">
        <v>0</v>
      </c>
      <c r="Q29" s="84"/>
      <c r="R29" s="84"/>
      <c r="S29" s="84"/>
    </row>
    <row r="30" spans="1:19" s="4" customFormat="1" ht="15" customHeight="1" x14ac:dyDescent="0.15">
      <c r="A30" s="389"/>
      <c r="B30" s="398"/>
      <c r="C30" s="356"/>
      <c r="D30" s="357"/>
      <c r="E30" s="192" t="s">
        <v>98</v>
      </c>
      <c r="F30" s="194">
        <f>SUM(G30:H30)</f>
        <v>0</v>
      </c>
      <c r="G30" s="92">
        <f>ROUND($P$2*M30,0)</f>
        <v>0</v>
      </c>
      <c r="H30" s="195">
        <f>ROUND($Q$2*N30,0)</f>
        <v>0</v>
      </c>
      <c r="I30" s="194">
        <f>SUM(J30:K30)</f>
        <v>0</v>
      </c>
      <c r="J30" s="92">
        <f>'[5]1월(확정)'!$G$30</f>
        <v>0</v>
      </c>
      <c r="K30" s="195">
        <f>'[5]1월(확정)'!$H$30</f>
        <v>0</v>
      </c>
      <c r="L30" s="270" t="e">
        <f>(F30/I30-1)*100</f>
        <v>#DIV/0!</v>
      </c>
      <c r="M30" s="225">
        <f>O30/$O$7</f>
        <v>0</v>
      </c>
      <c r="N30" s="170">
        <f>P30/$P$7</f>
        <v>0</v>
      </c>
      <c r="O30" s="210">
        <v>0</v>
      </c>
      <c r="P30" s="210">
        <v>0</v>
      </c>
      <c r="Q30" s="84"/>
      <c r="R30" s="84"/>
      <c r="S30" s="84"/>
    </row>
    <row r="31" spans="1:19" s="4" customFormat="1" ht="15" customHeight="1" x14ac:dyDescent="0.15">
      <c r="A31" s="389"/>
      <c r="B31" s="398"/>
      <c r="C31" s="356"/>
      <c r="D31" s="357"/>
      <c r="E31" s="192" t="s">
        <v>42</v>
      </c>
      <c r="F31" s="194">
        <f>SUM(G31:H31)</f>
        <v>0</v>
      </c>
      <c r="G31" s="92">
        <f>ROUND($P$2*M31,0)</f>
        <v>0</v>
      </c>
      <c r="H31" s="195">
        <f>ROUND($Q$2*N31,0)</f>
        <v>0</v>
      </c>
      <c r="I31" s="194">
        <f>SUM(J31:K31)</f>
        <v>0</v>
      </c>
      <c r="J31" s="92">
        <f>'[5]1월(확정)'!$G$31</f>
        <v>0</v>
      </c>
      <c r="K31" s="195">
        <f>'[5]1월(확정)'!$H$31</f>
        <v>0</v>
      </c>
      <c r="L31" s="270" t="e">
        <f t="shared" si="1"/>
        <v>#DIV/0!</v>
      </c>
      <c r="M31" s="225">
        <f>O31/$O$7</f>
        <v>0</v>
      </c>
      <c r="N31" s="170">
        <f>P31/$P$7</f>
        <v>0</v>
      </c>
      <c r="O31" s="210">
        <v>0</v>
      </c>
      <c r="P31" s="210">
        <v>0</v>
      </c>
      <c r="Q31" s="84"/>
      <c r="R31" s="84"/>
      <c r="S31" s="84"/>
    </row>
    <row r="32" spans="1:19" s="3" customFormat="1" ht="15" customHeight="1" x14ac:dyDescent="0.15">
      <c r="A32" s="389"/>
      <c r="B32" s="398"/>
      <c r="C32" s="358"/>
      <c r="D32" s="359"/>
      <c r="E32" s="193" t="s">
        <v>43</v>
      </c>
      <c r="F32" s="204">
        <f t="shared" ref="F32:K32" si="13">SUM(F29:F31)</f>
        <v>0</v>
      </c>
      <c r="G32" s="93">
        <f t="shared" si="13"/>
        <v>0</v>
      </c>
      <c r="H32" s="95">
        <f t="shared" si="13"/>
        <v>0</v>
      </c>
      <c r="I32" s="204">
        <f t="shared" si="13"/>
        <v>0</v>
      </c>
      <c r="J32" s="93">
        <f t="shared" si="13"/>
        <v>0</v>
      </c>
      <c r="K32" s="95">
        <f t="shared" si="13"/>
        <v>0</v>
      </c>
      <c r="L32" s="271" t="e">
        <f t="shared" si="1"/>
        <v>#DIV/0!</v>
      </c>
      <c r="M32" s="226">
        <f>SUM(M29:M31)</f>
        <v>0</v>
      </c>
      <c r="N32" s="94">
        <f>SUM(N29:N31)</f>
        <v>0</v>
      </c>
      <c r="O32" s="93">
        <f>SUM(O29:O31)</f>
        <v>0</v>
      </c>
      <c r="P32" s="93">
        <f>SUM(P29:P31)</f>
        <v>0</v>
      </c>
      <c r="Q32" s="84"/>
      <c r="R32" s="84"/>
      <c r="S32" s="84"/>
    </row>
    <row r="33" spans="1:19" s="4" customFormat="1" ht="15" customHeight="1" x14ac:dyDescent="0.15">
      <c r="A33" s="389"/>
      <c r="B33" s="398"/>
      <c r="C33" s="354" t="s">
        <v>49</v>
      </c>
      <c r="D33" s="355"/>
      <c r="E33" s="192" t="s">
        <v>41</v>
      </c>
      <c r="F33" s="194"/>
      <c r="G33" s="92"/>
      <c r="H33" s="195"/>
      <c r="I33" s="194"/>
      <c r="J33" s="92"/>
      <c r="K33" s="195"/>
      <c r="L33" s="270" t="e">
        <f t="shared" si="1"/>
        <v>#DIV/0!</v>
      </c>
      <c r="M33" s="225">
        <f>O33/$O$7</f>
        <v>0</v>
      </c>
      <c r="N33" s="170">
        <f>P33/$P$7</f>
        <v>0</v>
      </c>
      <c r="O33" s="210"/>
      <c r="P33" s="210">
        <v>0</v>
      </c>
      <c r="Q33" s="84"/>
      <c r="R33" s="84"/>
      <c r="S33" s="84"/>
    </row>
    <row r="34" spans="1:19" s="4" customFormat="1" ht="15" customHeight="1" x14ac:dyDescent="0.15">
      <c r="A34" s="389"/>
      <c r="B34" s="398"/>
      <c r="C34" s="356"/>
      <c r="D34" s="357"/>
      <c r="E34" s="192" t="s">
        <v>98</v>
      </c>
      <c r="F34" s="194"/>
      <c r="G34" s="92"/>
      <c r="H34" s="195"/>
      <c r="I34" s="194"/>
      <c r="J34" s="92"/>
      <c r="K34" s="195"/>
      <c r="L34" s="270"/>
      <c r="M34" s="225"/>
      <c r="N34" s="170">
        <f>P34/$P$7</f>
        <v>0</v>
      </c>
      <c r="O34" s="210"/>
      <c r="P34" s="210">
        <v>0</v>
      </c>
      <c r="Q34" s="84"/>
      <c r="R34" s="84"/>
      <c r="S34" s="84"/>
    </row>
    <row r="35" spans="1:19" s="4" customFormat="1" ht="15" customHeight="1" x14ac:dyDescent="0.15">
      <c r="A35" s="389"/>
      <c r="B35" s="398"/>
      <c r="C35" s="356"/>
      <c r="D35" s="357"/>
      <c r="E35" s="192" t="s">
        <v>42</v>
      </c>
      <c r="F35" s="194">
        <f>SUM(G35:H35)</f>
        <v>1191</v>
      </c>
      <c r="G35" s="96">
        <f>SUM('[2]31'!$F$491:$G$491)</f>
        <v>992</v>
      </c>
      <c r="H35" s="243">
        <f>SUM('[2]31'!$F$494:$G$494)</f>
        <v>199</v>
      </c>
      <c r="I35" s="194">
        <f>SUM(J35:K35)</f>
        <v>3621</v>
      </c>
      <c r="J35" s="96">
        <f>'[5]1월(확정)'!$G$35</f>
        <v>3501</v>
      </c>
      <c r="K35" s="243">
        <f>'[5]1월(확정)'!$H$35</f>
        <v>120</v>
      </c>
      <c r="L35" s="270">
        <f t="shared" si="1"/>
        <v>-67.108533554266785</v>
      </c>
      <c r="M35" s="225">
        <f>O35/$O$7</f>
        <v>0</v>
      </c>
      <c r="N35" s="170">
        <f>P35/$P$7</f>
        <v>0</v>
      </c>
      <c r="O35" s="210"/>
      <c r="P35" s="210">
        <v>0</v>
      </c>
      <c r="Q35" s="84"/>
      <c r="R35" s="84"/>
      <c r="S35" s="84"/>
    </row>
    <row r="36" spans="1:19" s="3" customFormat="1" ht="15" customHeight="1" x14ac:dyDescent="0.15">
      <c r="A36" s="389"/>
      <c r="B36" s="399"/>
      <c r="C36" s="358"/>
      <c r="D36" s="359"/>
      <c r="E36" s="193" t="s">
        <v>43</v>
      </c>
      <c r="F36" s="204">
        <f t="shared" ref="F36:K36" si="14">SUM(F33:F35)</f>
        <v>1191</v>
      </c>
      <c r="G36" s="93">
        <f t="shared" si="14"/>
        <v>992</v>
      </c>
      <c r="H36" s="95">
        <f t="shared" si="14"/>
        <v>199</v>
      </c>
      <c r="I36" s="204">
        <f t="shared" si="14"/>
        <v>3621</v>
      </c>
      <c r="J36" s="93">
        <f t="shared" si="14"/>
        <v>3501</v>
      </c>
      <c r="K36" s="95">
        <f t="shared" si="14"/>
        <v>120</v>
      </c>
      <c r="L36" s="271">
        <f t="shared" si="1"/>
        <v>-67.108533554266785</v>
      </c>
      <c r="M36" s="226">
        <f>SUM(M33:M35)</f>
        <v>0</v>
      </c>
      <c r="N36" s="94">
        <f>SUM(N33:N35)</f>
        <v>0</v>
      </c>
      <c r="O36" s="93">
        <f>SUM(O33:O35)</f>
        <v>0</v>
      </c>
      <c r="P36" s="93">
        <f>SUM(P33:P35)</f>
        <v>0</v>
      </c>
      <c r="Q36" s="84"/>
      <c r="R36" s="84"/>
      <c r="S36" s="84"/>
    </row>
    <row r="37" spans="1:19" s="43" customFormat="1" ht="15" customHeight="1" x14ac:dyDescent="0.15">
      <c r="A37" s="389"/>
      <c r="B37" s="397" t="s">
        <v>9</v>
      </c>
      <c r="C37" s="419" t="s">
        <v>40</v>
      </c>
      <c r="D37" s="420"/>
      <c r="E37" s="190" t="s">
        <v>41</v>
      </c>
      <c r="F37" s="201">
        <f t="shared" ref="F37:K38" si="15">SUM(F41,F45,F49,F53,F57,F61)</f>
        <v>764739</v>
      </c>
      <c r="G37" s="167">
        <f t="shared" si="15"/>
        <v>725249.48</v>
      </c>
      <c r="H37" s="202">
        <f t="shared" si="15"/>
        <v>39489.519999999997</v>
      </c>
      <c r="I37" s="201">
        <f t="shared" si="15"/>
        <v>607238</v>
      </c>
      <c r="J37" s="167">
        <f t="shared" si="15"/>
        <v>567142</v>
      </c>
      <c r="K37" s="202">
        <f t="shared" si="15"/>
        <v>40096</v>
      </c>
      <c r="L37" s="268">
        <f t="shared" si="1"/>
        <v>25.937276652646911</v>
      </c>
      <c r="M37" s="223">
        <f t="shared" ref="M37:P38" si="16">SUM(M41,M45,M49,M53,M57,M61)</f>
        <v>0.87811634349030465</v>
      </c>
      <c r="N37" s="168">
        <f t="shared" si="16"/>
        <v>0.8571428571428571</v>
      </c>
      <c r="O37" s="209">
        <f t="shared" si="16"/>
        <v>317</v>
      </c>
      <c r="P37" s="209">
        <f t="shared" si="16"/>
        <v>6</v>
      </c>
      <c r="Q37" s="84"/>
      <c r="R37" s="84"/>
      <c r="S37" s="84"/>
    </row>
    <row r="38" spans="1:19" s="43" customFormat="1" ht="15" customHeight="1" x14ac:dyDescent="0.15">
      <c r="A38" s="389"/>
      <c r="B38" s="398"/>
      <c r="C38" s="421"/>
      <c r="D38" s="422"/>
      <c r="E38" s="190" t="s">
        <v>96</v>
      </c>
      <c r="F38" s="201">
        <f t="shared" si="15"/>
        <v>50184</v>
      </c>
      <c r="G38" s="167">
        <f t="shared" si="15"/>
        <v>50184</v>
      </c>
      <c r="H38" s="202">
        <f t="shared" si="15"/>
        <v>0</v>
      </c>
      <c r="I38" s="201">
        <f t="shared" si="15"/>
        <v>83185</v>
      </c>
      <c r="J38" s="167">
        <f t="shared" si="15"/>
        <v>78544</v>
      </c>
      <c r="K38" s="202">
        <f t="shared" si="15"/>
        <v>4641</v>
      </c>
      <c r="L38" s="268">
        <f>(F38/I38-1)*100</f>
        <v>-39.671815832181281</v>
      </c>
      <c r="M38" s="223">
        <f t="shared" si="16"/>
        <v>6.0941828254847646E-2</v>
      </c>
      <c r="N38" s="168">
        <f t="shared" si="16"/>
        <v>0</v>
      </c>
      <c r="O38" s="209">
        <f t="shared" si="16"/>
        <v>22</v>
      </c>
      <c r="P38" s="209">
        <f t="shared" si="16"/>
        <v>0</v>
      </c>
      <c r="Q38" s="84"/>
      <c r="R38" s="84"/>
      <c r="S38" s="84"/>
    </row>
    <row r="39" spans="1:19" s="43" customFormat="1" ht="15" customHeight="1" x14ac:dyDescent="0.15">
      <c r="A39" s="389"/>
      <c r="B39" s="398"/>
      <c r="C39" s="421"/>
      <c r="D39" s="422"/>
      <c r="E39" s="190" t="s">
        <v>42</v>
      </c>
      <c r="F39" s="201">
        <f t="shared" ref="F39:K40" si="17">SUM(F43,F47,F51,F55,F59,F63)</f>
        <v>31055</v>
      </c>
      <c r="G39" s="167">
        <f t="shared" si="17"/>
        <v>25097</v>
      </c>
      <c r="H39" s="202">
        <f t="shared" si="17"/>
        <v>5958</v>
      </c>
      <c r="I39" s="201">
        <f t="shared" si="17"/>
        <v>48064</v>
      </c>
      <c r="J39" s="167">
        <f t="shared" si="17"/>
        <v>45382</v>
      </c>
      <c r="K39" s="202">
        <f t="shared" si="17"/>
        <v>2682</v>
      </c>
      <c r="L39" s="268">
        <f t="shared" si="1"/>
        <v>-35.388232356857522</v>
      </c>
      <c r="M39" s="223">
        <f>SUM(M43,M47,M51,M55,M59,M63)</f>
        <v>3.0470914127423823E-2</v>
      </c>
      <c r="N39" s="168">
        <f>SUM(N43,N47,N51,N55,N59,N63)</f>
        <v>0.14285714285714285</v>
      </c>
      <c r="O39" s="209">
        <f>SUM(O43,O47,O51,O55,O59,O63)</f>
        <v>11</v>
      </c>
      <c r="P39" s="209">
        <f>SUM(P43,P47,P51,P55,P59,P63)</f>
        <v>1</v>
      </c>
      <c r="Q39" s="84"/>
      <c r="R39" s="84"/>
      <c r="S39" s="84"/>
    </row>
    <row r="40" spans="1:19" s="5" customFormat="1" ht="15" customHeight="1" x14ac:dyDescent="0.15">
      <c r="A40" s="389"/>
      <c r="B40" s="398"/>
      <c r="C40" s="423"/>
      <c r="D40" s="424"/>
      <c r="E40" s="191" t="s">
        <v>43</v>
      </c>
      <c r="F40" s="203">
        <f t="shared" si="17"/>
        <v>845978</v>
      </c>
      <c r="G40" s="97">
        <f t="shared" si="17"/>
        <v>800530.48</v>
      </c>
      <c r="H40" s="169">
        <f t="shared" si="17"/>
        <v>45447.519999999997</v>
      </c>
      <c r="I40" s="203">
        <f t="shared" si="17"/>
        <v>738487</v>
      </c>
      <c r="J40" s="97">
        <f t="shared" si="17"/>
        <v>691068</v>
      </c>
      <c r="K40" s="169">
        <f t="shared" si="17"/>
        <v>47419</v>
      </c>
      <c r="L40" s="269">
        <f t="shared" si="1"/>
        <v>14.555571052706417</v>
      </c>
      <c r="M40" s="224">
        <f>SUM(M37:M39)</f>
        <v>0.96952908587257614</v>
      </c>
      <c r="N40" s="98">
        <f>SUM(N37:N39)</f>
        <v>1</v>
      </c>
      <c r="O40" s="97">
        <f>SUM(O44,O48,O52,O56,O60,O64)</f>
        <v>350</v>
      </c>
      <c r="P40" s="97">
        <f>SUM(P44,P48,P52,P56,P60,P64)</f>
        <v>7</v>
      </c>
      <c r="Q40" s="84"/>
      <c r="R40" s="84"/>
      <c r="S40" s="84"/>
    </row>
    <row r="41" spans="1:19" s="4" customFormat="1" ht="15" customHeight="1" x14ac:dyDescent="0.15">
      <c r="A41" s="389"/>
      <c r="B41" s="398"/>
      <c r="C41" s="354" t="s">
        <v>44</v>
      </c>
      <c r="D41" s="355"/>
      <c r="E41" s="192" t="s">
        <v>41</v>
      </c>
      <c r="F41" s="194">
        <f>SUM(G41:H41)</f>
        <v>134217</v>
      </c>
      <c r="G41" s="92">
        <f>ROUND($P$2*M41,0)</f>
        <v>116342</v>
      </c>
      <c r="H41" s="195">
        <f>ROUND($Q$2*N41,0)</f>
        <v>17875</v>
      </c>
      <c r="I41" s="194">
        <f>SUM(J41:K41)</f>
        <v>83896</v>
      </c>
      <c r="J41" s="92">
        <f>'[5]1월(확정)'!$G$41</f>
        <v>78544</v>
      </c>
      <c r="K41" s="195">
        <f>'[5]1월(확정)'!$H$41</f>
        <v>5352</v>
      </c>
      <c r="L41" s="270">
        <f t="shared" si="1"/>
        <v>59.980213597787738</v>
      </c>
      <c r="M41" s="225">
        <f>O41/$O$7</f>
        <v>0.14127423822714683</v>
      </c>
      <c r="N41" s="170">
        <f>P41/$P$7</f>
        <v>0.42857142857142855</v>
      </c>
      <c r="O41" s="210">
        <v>51</v>
      </c>
      <c r="P41" s="210">
        <v>3</v>
      </c>
      <c r="Q41" s="84"/>
      <c r="R41" s="84"/>
      <c r="S41" s="84"/>
    </row>
    <row r="42" spans="1:19" s="4" customFormat="1" ht="15" customHeight="1" x14ac:dyDescent="0.15">
      <c r="A42" s="389"/>
      <c r="B42" s="398"/>
      <c r="C42" s="356"/>
      <c r="D42" s="357"/>
      <c r="E42" s="192" t="s">
        <v>98</v>
      </c>
      <c r="F42" s="194">
        <f>SUM(G42:H42)</f>
        <v>6844</v>
      </c>
      <c r="G42" s="92">
        <f>ROUND($P$2*M42,0)</f>
        <v>6844</v>
      </c>
      <c r="H42" s="195">
        <f>ROUND($Q$2*N42,0)</f>
        <v>0</v>
      </c>
      <c r="I42" s="194">
        <f>SUM(J42:K42)</f>
        <v>14788</v>
      </c>
      <c r="J42" s="92">
        <f>'[5]1월(확정)'!$G$42</f>
        <v>13963</v>
      </c>
      <c r="K42" s="195">
        <f>'[5]1월(확정)'!$H$42</f>
        <v>825</v>
      </c>
      <c r="L42" s="270">
        <f>(F42/I42-1)*100</f>
        <v>-53.719231809575327</v>
      </c>
      <c r="M42" s="225">
        <f>O42/$O$7</f>
        <v>8.3102493074792248E-3</v>
      </c>
      <c r="N42" s="170">
        <f>P42/$P$7</f>
        <v>0</v>
      </c>
      <c r="O42" s="210">
        <v>3</v>
      </c>
      <c r="P42" s="210">
        <v>0</v>
      </c>
      <c r="Q42" s="84"/>
      <c r="R42" s="84"/>
      <c r="S42" s="84"/>
    </row>
    <row r="43" spans="1:19" s="4" customFormat="1" ht="15" customHeight="1" x14ac:dyDescent="0.15">
      <c r="A43" s="389"/>
      <c r="B43" s="398"/>
      <c r="C43" s="356"/>
      <c r="D43" s="357"/>
      <c r="E43" s="192" t="s">
        <v>42</v>
      </c>
      <c r="F43" s="194">
        <f>SUM(G43:H43)</f>
        <v>0</v>
      </c>
      <c r="G43" s="92">
        <f>ROUND($P$2*M43,0)</f>
        <v>0</v>
      </c>
      <c r="H43" s="195">
        <f>ROUND($Q$2*N43,0)</f>
        <v>0</v>
      </c>
      <c r="I43" s="194">
        <f>SUM(J43:K43)</f>
        <v>20335</v>
      </c>
      <c r="J43" s="92">
        <f>'[5]1월(확정)'!$G$43</f>
        <v>19200</v>
      </c>
      <c r="K43" s="195">
        <f>'[5]1월(확정)'!$H$43</f>
        <v>1135</v>
      </c>
      <c r="L43" s="270">
        <f t="shared" si="1"/>
        <v>-100</v>
      </c>
      <c r="M43" s="225">
        <f>O43/$O$7</f>
        <v>0</v>
      </c>
      <c r="N43" s="170">
        <f>P43/$P$7</f>
        <v>0</v>
      </c>
      <c r="O43" s="210">
        <v>0</v>
      </c>
      <c r="P43" s="210">
        <v>0</v>
      </c>
      <c r="Q43" s="84"/>
      <c r="R43" s="84"/>
      <c r="S43" s="84"/>
    </row>
    <row r="44" spans="1:19" s="3" customFormat="1" ht="15" customHeight="1" x14ac:dyDescent="0.15">
      <c r="A44" s="389"/>
      <c r="B44" s="398"/>
      <c r="C44" s="358"/>
      <c r="D44" s="359"/>
      <c r="E44" s="193" t="s">
        <v>43</v>
      </c>
      <c r="F44" s="204">
        <f t="shared" ref="F44:K44" si="18">SUM(F41:F43)</f>
        <v>141061</v>
      </c>
      <c r="G44" s="93">
        <f t="shared" si="18"/>
        <v>123186</v>
      </c>
      <c r="H44" s="95">
        <f t="shared" si="18"/>
        <v>17875</v>
      </c>
      <c r="I44" s="204">
        <f t="shared" si="18"/>
        <v>119019</v>
      </c>
      <c r="J44" s="93">
        <f t="shared" si="18"/>
        <v>111707</v>
      </c>
      <c r="K44" s="95">
        <f t="shared" si="18"/>
        <v>7312</v>
      </c>
      <c r="L44" s="271">
        <f>(F44/I41-1)*100</f>
        <v>68.137932678554392</v>
      </c>
      <c r="M44" s="226">
        <f>SUM(M41:M43)</f>
        <v>0.14958448753462605</v>
      </c>
      <c r="N44" s="94">
        <f>SUM(N41:N43)</f>
        <v>0.42857142857142855</v>
      </c>
      <c r="O44" s="93">
        <f>SUM(O41:O43)</f>
        <v>54</v>
      </c>
      <c r="P44" s="93">
        <f>SUM(P41:P43)</f>
        <v>3</v>
      </c>
      <c r="Q44" s="84"/>
      <c r="R44" s="84"/>
      <c r="S44" s="84"/>
    </row>
    <row r="45" spans="1:19" s="4" customFormat="1" ht="15" customHeight="1" x14ac:dyDescent="0.15">
      <c r="A45" s="389"/>
      <c r="B45" s="398"/>
      <c r="C45" s="354" t="s">
        <v>45</v>
      </c>
      <c r="D45" s="355"/>
      <c r="E45" s="192" t="s">
        <v>41</v>
      </c>
      <c r="F45" s="194">
        <f>SUM(G45:H45)</f>
        <v>57030</v>
      </c>
      <c r="G45" s="92">
        <f>ROUND($P$2*M45,0)</f>
        <v>57030</v>
      </c>
      <c r="H45" s="195">
        <f>ROUND($Q$2*N45,0)</f>
        <v>0</v>
      </c>
      <c r="I45" s="194">
        <f>SUM(J45:K45)</f>
        <v>46215</v>
      </c>
      <c r="J45" s="92">
        <f>'[5]1월(확정)'!$G$45</f>
        <v>43636</v>
      </c>
      <c r="K45" s="195">
        <f>'[5]1월(확정)'!$H$45</f>
        <v>2579</v>
      </c>
      <c r="L45" s="270">
        <f>(F45/I45-1)*100</f>
        <v>23.401493021746191</v>
      </c>
      <c r="M45" s="225">
        <f>O45/$O$7</f>
        <v>6.9252077562326875E-2</v>
      </c>
      <c r="N45" s="170">
        <f>P45/$P$7</f>
        <v>0</v>
      </c>
      <c r="O45" s="210">
        <v>25</v>
      </c>
      <c r="P45" s="210">
        <v>0</v>
      </c>
      <c r="Q45" s="84"/>
      <c r="R45" s="84"/>
      <c r="S45" s="84"/>
    </row>
    <row r="46" spans="1:19" s="4" customFormat="1" ht="15" customHeight="1" x14ac:dyDescent="0.15">
      <c r="A46" s="389"/>
      <c r="B46" s="398"/>
      <c r="C46" s="356"/>
      <c r="D46" s="357"/>
      <c r="E46" s="192" t="s">
        <v>98</v>
      </c>
      <c r="F46" s="194">
        <f>SUM(G46:H46)</f>
        <v>0</v>
      </c>
      <c r="G46" s="92">
        <f>ROUND($P$2*M46,0)</f>
        <v>0</v>
      </c>
      <c r="H46" s="195">
        <f>ROUND($Q$2*N46,0)</f>
        <v>0</v>
      </c>
      <c r="I46" s="194">
        <f>SUM(J46:K46)</f>
        <v>3697</v>
      </c>
      <c r="J46" s="92">
        <f>'[5]1월(확정)'!$G$46</f>
        <v>3491</v>
      </c>
      <c r="K46" s="195">
        <f>'[5]1월(확정)'!$H$46</f>
        <v>206</v>
      </c>
      <c r="L46" s="270">
        <f>(F46/I46-1)*100</f>
        <v>-100</v>
      </c>
      <c r="M46" s="225">
        <f>O46/$O$7</f>
        <v>0</v>
      </c>
      <c r="N46" s="170">
        <f>P46/$P$7</f>
        <v>0</v>
      </c>
      <c r="O46" s="210">
        <v>0</v>
      </c>
      <c r="P46" s="210">
        <v>0</v>
      </c>
      <c r="Q46" s="84"/>
      <c r="R46" s="84"/>
      <c r="S46" s="84"/>
    </row>
    <row r="47" spans="1:19" s="4" customFormat="1" ht="15" customHeight="1" x14ac:dyDescent="0.15">
      <c r="A47" s="389"/>
      <c r="B47" s="398"/>
      <c r="C47" s="356"/>
      <c r="D47" s="357"/>
      <c r="E47" s="192" t="s">
        <v>42</v>
      </c>
      <c r="F47" s="194">
        <f>SUM(G47:H47)</f>
        <v>4562</v>
      </c>
      <c r="G47" s="92">
        <f>ROUND($P$2*M47,0)</f>
        <v>4562</v>
      </c>
      <c r="H47" s="195">
        <f>ROUND($Q$2*N47,0)</f>
        <v>0</v>
      </c>
      <c r="I47" s="194">
        <f>SUM(J47:K47)</f>
        <v>3697</v>
      </c>
      <c r="J47" s="92">
        <f>'[5]1월(확정)'!$G$47</f>
        <v>3491</v>
      </c>
      <c r="K47" s="195">
        <f>'[5]1월(확정)'!$H$47</f>
        <v>206</v>
      </c>
      <c r="L47" s="270">
        <f>(F47/I47-1)*100</f>
        <v>23.397349202055718</v>
      </c>
      <c r="M47" s="225">
        <f>O47/$O$7</f>
        <v>5.5401662049861496E-3</v>
      </c>
      <c r="N47" s="170">
        <f>P47/$P$7</f>
        <v>0</v>
      </c>
      <c r="O47" s="210">
        <v>2</v>
      </c>
      <c r="P47" s="210">
        <v>0</v>
      </c>
      <c r="Q47" s="84"/>
      <c r="R47" s="84"/>
      <c r="S47" s="84"/>
    </row>
    <row r="48" spans="1:19" s="3" customFormat="1" ht="15" customHeight="1" x14ac:dyDescent="0.15">
      <c r="A48" s="389"/>
      <c r="B48" s="398"/>
      <c r="C48" s="358"/>
      <c r="D48" s="359"/>
      <c r="E48" s="193" t="s">
        <v>43</v>
      </c>
      <c r="F48" s="204">
        <f t="shared" ref="F48:K48" si="19">SUM(F45:F47)</f>
        <v>61592</v>
      </c>
      <c r="G48" s="93">
        <f t="shared" si="19"/>
        <v>61592</v>
      </c>
      <c r="H48" s="95">
        <f t="shared" si="19"/>
        <v>0</v>
      </c>
      <c r="I48" s="204">
        <f t="shared" si="19"/>
        <v>53609</v>
      </c>
      <c r="J48" s="93">
        <f t="shared" si="19"/>
        <v>50618</v>
      </c>
      <c r="K48" s="95">
        <f t="shared" si="19"/>
        <v>2991</v>
      </c>
      <c r="L48" s="271">
        <f>(F48/I44-1)*100</f>
        <v>-48.250279367159862</v>
      </c>
      <c r="M48" s="226">
        <f>SUM(M45:M47)</f>
        <v>7.4792243767313027E-2</v>
      </c>
      <c r="N48" s="94">
        <f>SUM(N45:N47)</f>
        <v>0</v>
      </c>
      <c r="O48" s="93">
        <f>SUM(O45:O47)</f>
        <v>27</v>
      </c>
      <c r="P48" s="93">
        <f>SUM(P45:P47)</f>
        <v>0</v>
      </c>
      <c r="Q48" s="84"/>
      <c r="R48" s="84"/>
      <c r="S48" s="84"/>
    </row>
    <row r="49" spans="1:19" s="4" customFormat="1" ht="15" customHeight="1" x14ac:dyDescent="0.15">
      <c r="A49" s="389"/>
      <c r="B49" s="398"/>
      <c r="C49" s="354" t="s">
        <v>46</v>
      </c>
      <c r="D49" s="355"/>
      <c r="E49" s="192" t="s">
        <v>41</v>
      </c>
      <c r="F49" s="194">
        <f>SUM(G49:H49)</f>
        <v>519743</v>
      </c>
      <c r="G49" s="92">
        <f>ROUND($P$2*M49,0)</f>
        <v>501868</v>
      </c>
      <c r="H49" s="195">
        <f>ROUND($Q$2*N49,0)</f>
        <v>17875</v>
      </c>
      <c r="I49" s="194">
        <f>SUM(J49:K49)</f>
        <v>417783</v>
      </c>
      <c r="J49" s="92">
        <f>'[5]1월(확정)'!$G$49</f>
        <v>394467</v>
      </c>
      <c r="K49" s="195">
        <f>'[5]1월(확정)'!$H$49</f>
        <v>23316</v>
      </c>
      <c r="L49" s="270">
        <f>(F49/I49-1)*100</f>
        <v>24.405014086260103</v>
      </c>
      <c r="M49" s="225">
        <f>O49/$O$7</f>
        <v>0.60941828254847641</v>
      </c>
      <c r="N49" s="170">
        <f>P49/$P$7</f>
        <v>0.42857142857142855</v>
      </c>
      <c r="O49" s="210">
        <v>220</v>
      </c>
      <c r="P49" s="210">
        <v>3</v>
      </c>
      <c r="Q49" s="84"/>
      <c r="R49" s="84"/>
      <c r="S49" s="84"/>
    </row>
    <row r="50" spans="1:19" s="4" customFormat="1" ht="15" customHeight="1" x14ac:dyDescent="0.15">
      <c r="A50" s="389"/>
      <c r="B50" s="398"/>
      <c r="C50" s="356"/>
      <c r="D50" s="357"/>
      <c r="E50" s="192" t="s">
        <v>98</v>
      </c>
      <c r="F50" s="194">
        <f>SUM(G50:H50)</f>
        <v>36499</v>
      </c>
      <c r="G50" s="92">
        <f>ROUND($P$2*M50,0)</f>
        <v>36499</v>
      </c>
      <c r="H50" s="195">
        <f>ROUND($Q$2*N50,0)</f>
        <v>0</v>
      </c>
      <c r="I50" s="194">
        <f>SUM(J50:K50)</f>
        <v>59155</v>
      </c>
      <c r="J50" s="92">
        <f>'[5]1월(확정)'!$G$50</f>
        <v>55854</v>
      </c>
      <c r="K50" s="195">
        <f>'[5]1월(확정)'!$H$50</f>
        <v>3301</v>
      </c>
      <c r="L50" s="270">
        <f>(F50/I50-1)*100</f>
        <v>-38.299382976925024</v>
      </c>
      <c r="M50" s="225">
        <f>O50/$O$7</f>
        <v>4.4321329639889197E-2</v>
      </c>
      <c r="N50" s="170">
        <f>P50/$P$7</f>
        <v>0</v>
      </c>
      <c r="O50" s="210">
        <v>16</v>
      </c>
      <c r="P50" s="210">
        <v>0</v>
      </c>
      <c r="Q50" s="84"/>
      <c r="R50" s="84"/>
      <c r="S50" s="84"/>
    </row>
    <row r="51" spans="1:19" s="4" customFormat="1" ht="15" customHeight="1" x14ac:dyDescent="0.15">
      <c r="A51" s="389"/>
      <c r="B51" s="398"/>
      <c r="C51" s="356"/>
      <c r="D51" s="357"/>
      <c r="E51" s="192" t="s">
        <v>42</v>
      </c>
      <c r="F51" s="194">
        <f>SUM(G51:H51)</f>
        <v>24208</v>
      </c>
      <c r="G51" s="92">
        <f>ROUND($P$2*M51,0)</f>
        <v>18250</v>
      </c>
      <c r="H51" s="195">
        <f>ROUND($Q$2*N51,0)</f>
        <v>5958</v>
      </c>
      <c r="I51" s="194">
        <f>SUM(J51:K51)</f>
        <v>24032</v>
      </c>
      <c r="J51" s="92">
        <f>'[5]1월(확정)'!$G$51</f>
        <v>22691</v>
      </c>
      <c r="K51" s="195">
        <f>'[5]1월(확정)'!$H$51</f>
        <v>1341</v>
      </c>
      <c r="L51" s="270">
        <f>(F51/I51-1)*100</f>
        <v>0.73235685752330859</v>
      </c>
      <c r="M51" s="225">
        <f>O51/$O$7</f>
        <v>2.2160664819944598E-2</v>
      </c>
      <c r="N51" s="170">
        <f>P51/$P$7</f>
        <v>0.14285714285714285</v>
      </c>
      <c r="O51" s="210">
        <v>8</v>
      </c>
      <c r="P51" s="210">
        <v>1</v>
      </c>
      <c r="Q51" s="84"/>
      <c r="R51" s="84"/>
      <c r="S51" s="84"/>
    </row>
    <row r="52" spans="1:19" s="3" customFormat="1" ht="15" customHeight="1" x14ac:dyDescent="0.15">
      <c r="A52" s="389"/>
      <c r="B52" s="398"/>
      <c r="C52" s="358"/>
      <c r="D52" s="359"/>
      <c r="E52" s="193" t="s">
        <v>43</v>
      </c>
      <c r="F52" s="204">
        <f t="shared" ref="F52:K52" si="20">SUM(F49:F51)</f>
        <v>580450</v>
      </c>
      <c r="G52" s="93">
        <f t="shared" si="20"/>
        <v>556617</v>
      </c>
      <c r="H52" s="95">
        <f t="shared" si="20"/>
        <v>23833</v>
      </c>
      <c r="I52" s="204">
        <f t="shared" si="20"/>
        <v>500970</v>
      </c>
      <c r="J52" s="93">
        <f t="shared" si="20"/>
        <v>473012</v>
      </c>
      <c r="K52" s="95">
        <f t="shared" si="20"/>
        <v>27958</v>
      </c>
      <c r="L52" s="271">
        <f>(F52/I49-1)*100</f>
        <v>38.935763302958712</v>
      </c>
      <c r="M52" s="226">
        <f>SUM(M49:M51)</f>
        <v>0.67590027700831024</v>
      </c>
      <c r="N52" s="94">
        <f>SUM(N49:N51)</f>
        <v>0.5714285714285714</v>
      </c>
      <c r="O52" s="93">
        <f>SUM(O49:O51)</f>
        <v>244</v>
      </c>
      <c r="P52" s="93">
        <f>SUM(P49:P51)</f>
        <v>4</v>
      </c>
      <c r="Q52" s="84"/>
      <c r="R52" s="84"/>
      <c r="S52" s="84"/>
    </row>
    <row r="53" spans="1:19" s="4" customFormat="1" ht="15" customHeight="1" x14ac:dyDescent="0.15">
      <c r="A53" s="389"/>
      <c r="B53" s="398"/>
      <c r="C53" s="354" t="s">
        <v>47</v>
      </c>
      <c r="D53" s="355"/>
      <c r="E53" s="192" t="s">
        <v>41</v>
      </c>
      <c r="F53" s="194">
        <f>SUM(G53:H53)</f>
        <v>47906</v>
      </c>
      <c r="G53" s="92">
        <f>ROUND($P$2*M53,0)</f>
        <v>47906</v>
      </c>
      <c r="H53" s="195">
        <f>ROUND($Q$2*N53,0)</f>
        <v>0</v>
      </c>
      <c r="I53" s="194">
        <f>SUM(J53:K53)</f>
        <v>49912</v>
      </c>
      <c r="J53" s="92">
        <f>'[5]1월(확정)'!$G$53</f>
        <v>47127</v>
      </c>
      <c r="K53" s="195">
        <f>'[5]1월(확정)'!$H$53</f>
        <v>2785</v>
      </c>
      <c r="L53" s="270">
        <f>(F53/I53-1)*100</f>
        <v>-4.0190735694822894</v>
      </c>
      <c r="M53" s="225">
        <f>O53/$O$7</f>
        <v>5.817174515235457E-2</v>
      </c>
      <c r="N53" s="170">
        <f>P53/$P$7</f>
        <v>0</v>
      </c>
      <c r="O53" s="210">
        <v>21</v>
      </c>
      <c r="P53" s="210">
        <v>0</v>
      </c>
      <c r="Q53" s="84"/>
      <c r="R53" s="84"/>
      <c r="S53" s="84"/>
    </row>
    <row r="54" spans="1:19" s="4" customFormat="1" ht="15" customHeight="1" x14ac:dyDescent="0.15">
      <c r="A54" s="389"/>
      <c r="B54" s="398"/>
      <c r="C54" s="356"/>
      <c r="D54" s="357"/>
      <c r="E54" s="192" t="s">
        <v>98</v>
      </c>
      <c r="F54" s="194">
        <f>SUM(G54:H54)</f>
        <v>4562</v>
      </c>
      <c r="G54" s="92">
        <f>ROUND($P$2*M54,0)</f>
        <v>4562</v>
      </c>
      <c r="H54" s="195">
        <f>ROUND($Q$2*N54,0)</f>
        <v>0</v>
      </c>
      <c r="I54" s="194">
        <f>SUM(J54:K54)</f>
        <v>5545</v>
      </c>
      <c r="J54" s="92">
        <f>'[5]1월(확정)'!$G$54</f>
        <v>5236</v>
      </c>
      <c r="K54" s="195">
        <f>'[5]1월(확정)'!$H$54</f>
        <v>309</v>
      </c>
      <c r="L54" s="270">
        <f>(F54/I54-1)*100</f>
        <v>-17.72768259693418</v>
      </c>
      <c r="M54" s="225">
        <f>O54/$O$7</f>
        <v>5.5401662049861496E-3</v>
      </c>
      <c r="N54" s="170">
        <f>P54/$P$7</f>
        <v>0</v>
      </c>
      <c r="O54" s="210">
        <v>2</v>
      </c>
      <c r="P54" s="210">
        <v>0</v>
      </c>
      <c r="Q54" s="84"/>
      <c r="R54" s="84"/>
      <c r="S54" s="84"/>
    </row>
    <row r="55" spans="1:19" s="4" customFormat="1" ht="15" customHeight="1" x14ac:dyDescent="0.15">
      <c r="A55" s="389"/>
      <c r="B55" s="398"/>
      <c r="C55" s="356"/>
      <c r="D55" s="357"/>
      <c r="E55" s="192" t="s">
        <v>42</v>
      </c>
      <c r="F55" s="194">
        <f>SUM(G55:H55)</f>
        <v>2281</v>
      </c>
      <c r="G55" s="92">
        <f>ROUND($P$2*M55,0)</f>
        <v>2281</v>
      </c>
      <c r="H55" s="195">
        <f>ROUND($Q$2*N55,0)</f>
        <v>0</v>
      </c>
      <c r="I55" s="194">
        <f>SUM(J55:K55)</f>
        <v>0</v>
      </c>
      <c r="J55" s="92">
        <f>'[5]1월(확정)'!$G$55</f>
        <v>0</v>
      </c>
      <c r="K55" s="195">
        <f>'[5]1월(확정)'!$H$55</f>
        <v>0</v>
      </c>
      <c r="L55" s="270" t="e">
        <f>(F55/I55-1)*100</f>
        <v>#DIV/0!</v>
      </c>
      <c r="M55" s="225">
        <f>O55/$O$7</f>
        <v>2.7700831024930748E-3</v>
      </c>
      <c r="N55" s="170">
        <f>P55/$P$7</f>
        <v>0</v>
      </c>
      <c r="O55" s="210">
        <v>1</v>
      </c>
      <c r="P55" s="210">
        <v>0</v>
      </c>
      <c r="Q55" s="84"/>
      <c r="R55" s="84"/>
      <c r="S55" s="84"/>
    </row>
    <row r="56" spans="1:19" s="3" customFormat="1" ht="15" customHeight="1" x14ac:dyDescent="0.15">
      <c r="A56" s="389"/>
      <c r="B56" s="398"/>
      <c r="C56" s="358"/>
      <c r="D56" s="359"/>
      <c r="E56" s="193" t="s">
        <v>43</v>
      </c>
      <c r="F56" s="204">
        <f t="shared" ref="F56:K56" si="21">SUM(F53:F55)</f>
        <v>54749</v>
      </c>
      <c r="G56" s="93">
        <f t="shared" si="21"/>
        <v>54749</v>
      </c>
      <c r="H56" s="95">
        <f t="shared" si="21"/>
        <v>0</v>
      </c>
      <c r="I56" s="204">
        <f t="shared" si="21"/>
        <v>55457</v>
      </c>
      <c r="J56" s="93">
        <f t="shared" si="21"/>
        <v>52363</v>
      </c>
      <c r="K56" s="95">
        <f t="shared" si="21"/>
        <v>3094</v>
      </c>
      <c r="L56" s="271">
        <f>(F56/I53-1)*100</f>
        <v>9.6910562590158733</v>
      </c>
      <c r="M56" s="226">
        <f>SUM(M53:M55)</f>
        <v>6.6481994459833799E-2</v>
      </c>
      <c r="N56" s="94">
        <f>SUM(N53:N55)</f>
        <v>0</v>
      </c>
      <c r="O56" s="93">
        <f>SUM(O53:O55)</f>
        <v>24</v>
      </c>
      <c r="P56" s="93">
        <f>SUM(P53:P55)</f>
        <v>0</v>
      </c>
      <c r="Q56" s="84"/>
      <c r="R56" s="84"/>
      <c r="S56" s="84"/>
    </row>
    <row r="57" spans="1:19" s="4" customFormat="1" ht="15" customHeight="1" x14ac:dyDescent="0.15">
      <c r="A57" s="389"/>
      <c r="B57" s="398"/>
      <c r="C57" s="354" t="s">
        <v>48</v>
      </c>
      <c r="D57" s="355"/>
      <c r="E57" s="192" t="s">
        <v>41</v>
      </c>
      <c r="F57" s="194">
        <f>SUM(G57:H57)</f>
        <v>5843</v>
      </c>
      <c r="G57" s="259">
        <f>ROUND($P$2*M57,0)+N70</f>
        <v>2103.48</v>
      </c>
      <c r="H57" s="260">
        <f>ROUND($Q$2*N57,0)+O70</f>
        <v>3739.52</v>
      </c>
      <c r="I57" s="194">
        <f>SUM(J57:K57)</f>
        <v>9432</v>
      </c>
      <c r="J57" s="250">
        <f>'[5]1월(확정)'!$G$57</f>
        <v>3368</v>
      </c>
      <c r="K57" s="251">
        <f>'[5]1월(확정)'!$H$57</f>
        <v>6064</v>
      </c>
      <c r="L57" s="270">
        <f>(F57/I57-1)*100</f>
        <v>-38.051314673452076</v>
      </c>
      <c r="M57" s="225">
        <f>O57/$O$7</f>
        <v>0</v>
      </c>
      <c r="N57" s="170">
        <f>P57/$P$7</f>
        <v>0</v>
      </c>
      <c r="O57" s="210">
        <v>0</v>
      </c>
      <c r="P57" s="210">
        <v>0</v>
      </c>
      <c r="Q57" s="84"/>
      <c r="R57" s="84"/>
      <c r="S57" s="84"/>
    </row>
    <row r="58" spans="1:19" s="4" customFormat="1" ht="15" customHeight="1" x14ac:dyDescent="0.15">
      <c r="A58" s="389"/>
      <c r="B58" s="398"/>
      <c r="C58" s="356"/>
      <c r="D58" s="357"/>
      <c r="E58" s="192" t="s">
        <v>98</v>
      </c>
      <c r="F58" s="194">
        <f>SUM(G58:H58)</f>
        <v>2279</v>
      </c>
      <c r="G58" s="259">
        <f>ROUND($P$2*M58,0)-2</f>
        <v>2279</v>
      </c>
      <c r="H58" s="260">
        <f>ROUND($Q$2*N58,0)</f>
        <v>0</v>
      </c>
      <c r="I58" s="194">
        <f>SUM(J58:K58)</f>
        <v>0</v>
      </c>
      <c r="J58" s="250">
        <f>'[5]1월(확정)'!$G$58</f>
        <v>0</v>
      </c>
      <c r="K58" s="251">
        <f>'[5]1월(확정)'!$H$58</f>
        <v>0</v>
      </c>
      <c r="L58" s="270" t="e">
        <f>(F58/I58-1)*100</f>
        <v>#DIV/0!</v>
      </c>
      <c r="M58" s="225">
        <f>O58/$O$7</f>
        <v>2.7700831024930748E-3</v>
      </c>
      <c r="N58" s="170">
        <f>P58/$P$7</f>
        <v>0</v>
      </c>
      <c r="O58" s="210">
        <v>1</v>
      </c>
      <c r="P58" s="210">
        <v>0</v>
      </c>
      <c r="Q58" s="84"/>
      <c r="R58" s="84"/>
      <c r="S58" s="84"/>
    </row>
    <row r="59" spans="1:19" s="4" customFormat="1" ht="15" customHeight="1" x14ac:dyDescent="0.15">
      <c r="A59" s="389"/>
      <c r="B59" s="398"/>
      <c r="C59" s="356"/>
      <c r="D59" s="357"/>
      <c r="E59" s="192" t="s">
        <v>42</v>
      </c>
      <c r="F59" s="194">
        <f>SUM(G59:H59)</f>
        <v>4</v>
      </c>
      <c r="G59" s="96">
        <f>ROUND($P$2*M59,0)+4</f>
        <v>4</v>
      </c>
      <c r="H59" s="243">
        <f>ROUND($Q$2*N59,0)</f>
        <v>0</v>
      </c>
      <c r="I59" s="194">
        <f>SUM(J59:K59)</f>
        <v>0</v>
      </c>
      <c r="J59" s="92">
        <f>'[5]1월(확정)'!$G$59</f>
        <v>0</v>
      </c>
      <c r="K59" s="195">
        <f>'[5]1월(확정)'!$H$59</f>
        <v>0</v>
      </c>
      <c r="L59" s="270" t="e">
        <f>(F59/I59-1)*100</f>
        <v>#DIV/0!</v>
      </c>
      <c r="M59" s="225">
        <f>O59/$O$7</f>
        <v>0</v>
      </c>
      <c r="N59" s="170">
        <f>P59/$P$7</f>
        <v>0</v>
      </c>
      <c r="O59" s="210">
        <v>0</v>
      </c>
      <c r="P59" s="210">
        <v>0</v>
      </c>
      <c r="Q59" s="84"/>
      <c r="R59" s="84"/>
      <c r="S59" s="84"/>
    </row>
    <row r="60" spans="1:19" s="3" customFormat="1" ht="15" customHeight="1" x14ac:dyDescent="0.15">
      <c r="A60" s="389"/>
      <c r="B60" s="398"/>
      <c r="C60" s="358"/>
      <c r="D60" s="359"/>
      <c r="E60" s="193" t="s">
        <v>43</v>
      </c>
      <c r="F60" s="204">
        <f t="shared" ref="F60:K60" si="22">SUM(F57:F59)</f>
        <v>8126</v>
      </c>
      <c r="G60" s="93">
        <f t="shared" si="22"/>
        <v>4386.4799999999996</v>
      </c>
      <c r="H60" s="95">
        <f t="shared" si="22"/>
        <v>3739.52</v>
      </c>
      <c r="I60" s="204">
        <f t="shared" si="22"/>
        <v>9432</v>
      </c>
      <c r="J60" s="93">
        <f t="shared" si="22"/>
        <v>3368</v>
      </c>
      <c r="K60" s="95">
        <f t="shared" si="22"/>
        <v>6064</v>
      </c>
      <c r="L60" s="271">
        <f>(F60/I57-1)*100</f>
        <v>-13.846480067854117</v>
      </c>
      <c r="M60" s="226">
        <f>SUM(M57:M59)</f>
        <v>2.7700831024930748E-3</v>
      </c>
      <c r="N60" s="94">
        <f>SUM(N57:N59)</f>
        <v>0</v>
      </c>
      <c r="O60" s="93">
        <f>SUM(O57:O59)</f>
        <v>1</v>
      </c>
      <c r="P60" s="93">
        <f>SUM(P57:P59)</f>
        <v>0</v>
      </c>
      <c r="Q60" s="84"/>
      <c r="R60" s="84"/>
      <c r="S60" s="84"/>
    </row>
    <row r="61" spans="1:19" s="4" customFormat="1" ht="15" customHeight="1" x14ac:dyDescent="0.15">
      <c r="A61" s="389"/>
      <c r="B61" s="398"/>
      <c r="C61" s="354" t="s">
        <v>49</v>
      </c>
      <c r="D61" s="355"/>
      <c r="E61" s="192" t="s">
        <v>41</v>
      </c>
      <c r="F61" s="194">
        <f>SUM(G61:H61)</f>
        <v>0</v>
      </c>
      <c r="G61" s="92">
        <f>ROUND($P$2*M61,0)</f>
        <v>0</v>
      </c>
      <c r="H61" s="195">
        <f>ROUND($Q$2*N61,0)</f>
        <v>0</v>
      </c>
      <c r="I61" s="194">
        <f>SUM(J61:K61)</f>
        <v>0</v>
      </c>
      <c r="J61" s="92">
        <f>'[5]1월(확정)'!$G$61</f>
        <v>0</v>
      </c>
      <c r="K61" s="195">
        <f>'[5]1월(확정)'!$H$61</f>
        <v>0</v>
      </c>
      <c r="L61" s="270" t="e">
        <f>(F61/I61-1)*100</f>
        <v>#DIV/0!</v>
      </c>
      <c r="M61" s="225">
        <f>O61/$O$7</f>
        <v>0</v>
      </c>
      <c r="N61" s="170">
        <f>P61/$P$7</f>
        <v>0</v>
      </c>
      <c r="O61" s="210"/>
      <c r="P61" s="210"/>
      <c r="Q61" s="84"/>
      <c r="R61" s="84"/>
      <c r="S61" s="84"/>
    </row>
    <row r="62" spans="1:19" s="4" customFormat="1" ht="15" customHeight="1" x14ac:dyDescent="0.15">
      <c r="A62" s="389"/>
      <c r="B62" s="398"/>
      <c r="C62" s="356"/>
      <c r="D62" s="357"/>
      <c r="E62" s="192" t="s">
        <v>98</v>
      </c>
      <c r="F62" s="194">
        <f>SUM(G62:H62)</f>
        <v>0</v>
      </c>
      <c r="G62" s="92">
        <f>ROUND($P$2*M62,0)</f>
        <v>0</v>
      </c>
      <c r="H62" s="195">
        <f>ROUND($Q$2*N62,0)</f>
        <v>0</v>
      </c>
      <c r="I62" s="194">
        <f>SUM(J62:K62)</f>
        <v>0</v>
      </c>
      <c r="J62" s="92">
        <f>'[5]1월(확정)'!$G$62</f>
        <v>0</v>
      </c>
      <c r="K62" s="195">
        <f>'[5]1월(확정)'!$H$62</f>
        <v>0</v>
      </c>
      <c r="L62" s="270" t="e">
        <f>(F62/I62-1)*100</f>
        <v>#DIV/0!</v>
      </c>
      <c r="M62" s="225">
        <f>O62/$O$7</f>
        <v>0</v>
      </c>
      <c r="N62" s="170">
        <f>P62/$P$7</f>
        <v>0</v>
      </c>
      <c r="O62" s="210"/>
      <c r="P62" s="210"/>
      <c r="Q62" s="84"/>
      <c r="R62" s="84"/>
      <c r="S62" s="84"/>
    </row>
    <row r="63" spans="1:19" s="4" customFormat="1" ht="15" customHeight="1" x14ac:dyDescent="0.15">
      <c r="A63" s="389"/>
      <c r="B63" s="398"/>
      <c r="C63" s="356"/>
      <c r="D63" s="357"/>
      <c r="E63" s="192" t="s">
        <v>42</v>
      </c>
      <c r="F63" s="194">
        <f>SUM(G63:H63)</f>
        <v>0</v>
      </c>
      <c r="G63" s="92">
        <f>ROUND($P$2*M63,0)</f>
        <v>0</v>
      </c>
      <c r="H63" s="195">
        <f>ROUND($Q$2*N63,0)</f>
        <v>0</v>
      </c>
      <c r="I63" s="194">
        <f>SUM(J63:K63)</f>
        <v>0</v>
      </c>
      <c r="J63" s="92">
        <f>'[5]1월(확정)'!$G$63</f>
        <v>0</v>
      </c>
      <c r="K63" s="195">
        <f>'[5]1월(확정)'!$H$63</f>
        <v>0</v>
      </c>
      <c r="L63" s="270" t="e">
        <f>(F63/I63-1)*100</f>
        <v>#DIV/0!</v>
      </c>
      <c r="M63" s="225">
        <f>O63/$O$7</f>
        <v>0</v>
      </c>
      <c r="N63" s="170">
        <f>P63/$P$7</f>
        <v>0</v>
      </c>
      <c r="O63" s="210"/>
      <c r="P63" s="210"/>
      <c r="Q63" s="84"/>
      <c r="R63" s="84"/>
      <c r="S63" s="84"/>
    </row>
    <row r="64" spans="1:19" s="3" customFormat="1" ht="15" customHeight="1" x14ac:dyDescent="0.15">
      <c r="A64" s="390"/>
      <c r="B64" s="399"/>
      <c r="C64" s="358"/>
      <c r="D64" s="359"/>
      <c r="E64" s="193" t="s">
        <v>43</v>
      </c>
      <c r="F64" s="204">
        <f t="shared" ref="F64:K64" si="23">SUM(F61:F63)</f>
        <v>0</v>
      </c>
      <c r="G64" s="93">
        <f t="shared" si="23"/>
        <v>0</v>
      </c>
      <c r="H64" s="95">
        <f t="shared" si="23"/>
        <v>0</v>
      </c>
      <c r="I64" s="204">
        <f t="shared" si="23"/>
        <v>0</v>
      </c>
      <c r="J64" s="93">
        <f t="shared" si="23"/>
        <v>0</v>
      </c>
      <c r="K64" s="95">
        <f t="shared" si="23"/>
        <v>0</v>
      </c>
      <c r="L64" s="271" t="e">
        <f>(F64/I64-1)*100</f>
        <v>#DIV/0!</v>
      </c>
      <c r="M64" s="226">
        <f>SUM(M61:M63)</f>
        <v>0</v>
      </c>
      <c r="N64" s="94">
        <f>SUM(N61:N63)</f>
        <v>0</v>
      </c>
      <c r="O64" s="93">
        <f>SUM(O61:O63)</f>
        <v>0</v>
      </c>
      <c r="P64" s="93">
        <f>SUM(P61:P63)</f>
        <v>0</v>
      </c>
      <c r="Q64" s="84"/>
      <c r="R64" s="84"/>
      <c r="S64" s="84"/>
    </row>
    <row r="65" spans="1:19" s="46" customFormat="1" ht="15" customHeight="1" thickBot="1" x14ac:dyDescent="0.2">
      <c r="A65" s="446" t="s">
        <v>50</v>
      </c>
      <c r="B65" s="449" t="s">
        <v>31</v>
      </c>
      <c r="C65" s="450"/>
      <c r="D65" s="451"/>
      <c r="E65" s="171" t="s">
        <v>5</v>
      </c>
      <c r="F65" s="231">
        <f>SUM(F67,F69,F71,F73,F75,F77,F85,F87,F89,F79,F81,F83)</f>
        <v>167092.79999999999</v>
      </c>
      <c r="G65" s="241">
        <f>SUM(G67,G69,G71,G73,G75,G77,G85,G87,G89,G79,G81,G83)</f>
        <v>135283.79999999999</v>
      </c>
      <c r="H65" s="232">
        <f>SUM(H67,H69,H71,H73,H75,H77,H85,H87,H89,H79,H81)</f>
        <v>31809</v>
      </c>
      <c r="I65" s="231">
        <f>SUM(I67,I69,I71,I73,I75,I77,I85,I87,I89,I79,I81,I83)</f>
        <v>135676</v>
      </c>
      <c r="J65" s="241">
        <f>SUM(J67,J69,J71,J73,J75,J77,J85,J87,J89,J79,J81)</f>
        <v>122928</v>
      </c>
      <c r="K65" s="232">
        <f>SUM(K67,K69,K71,K73,K75,K77,K85,K87,K89,K79,K81)</f>
        <v>7065</v>
      </c>
      <c r="L65" s="272">
        <f t="shared" ref="L65:L90" si="24">(F65/I65)*100-100</f>
        <v>23.155753412541628</v>
      </c>
      <c r="M65" s="99">
        <f>SUM(M67:M90)</f>
        <v>18078.666000000001</v>
      </c>
      <c r="N65" s="252"/>
      <c r="O65" s="252"/>
      <c r="Q65" s="84"/>
      <c r="R65" s="84"/>
      <c r="S65" s="84"/>
    </row>
    <row r="66" spans="1:19" s="46" customFormat="1" ht="15" customHeight="1" x14ac:dyDescent="0.15">
      <c r="A66" s="447"/>
      <c r="B66" s="452"/>
      <c r="C66" s="453"/>
      <c r="D66" s="454"/>
      <c r="E66" s="172" t="s">
        <v>6</v>
      </c>
      <c r="F66" s="233">
        <f>SUM(F68,F70,F72,F74,F76,F78,F86,F88,F90,F80,F82,F83)</f>
        <v>167092.79999999999</v>
      </c>
      <c r="G66" s="233">
        <f>SUM(G68,G70,G72,G74,G76,G78,G86,G88,G90,G80,G82,G83)</f>
        <v>135283.79999999999</v>
      </c>
      <c r="H66" s="233">
        <f>SUM(H68,H70,H72,H74,H76,H78,H86,H88,H90,H80,H82,H83)</f>
        <v>31809</v>
      </c>
      <c r="I66" s="233">
        <f>SUM(I68,I70,I72,I74,I76,I78,I86,I88,I90,I80,I82,I84)</f>
        <v>135676</v>
      </c>
      <c r="J66" s="242">
        <f>SUM(J68,J70,J72,J74,J76,J78,J86,J88,J90,J80,J82)</f>
        <v>122928</v>
      </c>
      <c r="K66" s="234">
        <f>SUM(K68,K70,K72,K74,K76,K78,K86,K88,K90,K80,K82)</f>
        <v>7065</v>
      </c>
      <c r="L66" s="273">
        <f t="shared" si="24"/>
        <v>23.155753412541628</v>
      </c>
      <c r="M66" s="455"/>
      <c r="N66" s="456"/>
      <c r="O66" s="457"/>
      <c r="Q66" s="84"/>
      <c r="R66" s="84"/>
      <c r="S66" s="84"/>
    </row>
    <row r="67" spans="1:19" s="4" customFormat="1" ht="15" customHeight="1" thickBot="1" x14ac:dyDescent="0.2">
      <c r="A67" s="447"/>
      <c r="B67" s="430" t="s">
        <v>19</v>
      </c>
      <c r="C67" s="409" t="s">
        <v>51</v>
      </c>
      <c r="D67" s="410"/>
      <c r="E67" s="100" t="s">
        <v>5</v>
      </c>
      <c r="F67" s="244">
        <f t="shared" ref="F67:F90" si="25">SUM(G67:H67)</f>
        <v>1888.8</v>
      </c>
      <c r="G67" s="101">
        <f>'[2]31'!$N$491+'[2]31'!$AD$491</f>
        <v>1885.8</v>
      </c>
      <c r="H67" s="236">
        <f>'[2]31'!$N$494+'[2]31'!$AD$494</f>
        <v>3</v>
      </c>
      <c r="I67" s="244">
        <f>SUM(J67:K67)</f>
        <v>3749</v>
      </c>
      <c r="J67" s="101">
        <f>'[3]1월(확정)'!$G$67</f>
        <v>3744</v>
      </c>
      <c r="K67" s="236">
        <f>'[4]1월(확정)'!$H$67</f>
        <v>5</v>
      </c>
      <c r="L67" s="261">
        <f t="shared" si="24"/>
        <v>-49.618564950653507</v>
      </c>
      <c r="M67" s="413"/>
      <c r="N67" s="414"/>
      <c r="O67" s="415"/>
      <c r="Q67" s="84"/>
      <c r="R67" s="84"/>
      <c r="S67" s="84"/>
    </row>
    <row r="68" spans="1:19" s="4" customFormat="1" ht="15" customHeight="1" x14ac:dyDescent="0.15">
      <c r="A68" s="447"/>
      <c r="B68" s="431"/>
      <c r="C68" s="411"/>
      <c r="D68" s="412"/>
      <c r="E68" s="104" t="s">
        <v>6</v>
      </c>
      <c r="F68" s="246">
        <f t="shared" si="25"/>
        <v>1888.8</v>
      </c>
      <c r="G68" s="237">
        <f>G67</f>
        <v>1885.8</v>
      </c>
      <c r="H68" s="237">
        <f>H67</f>
        <v>3</v>
      </c>
      <c r="I68" s="244">
        <f t="shared" ref="I68:I90" si="26">SUM(J68:K68)</f>
        <v>3749</v>
      </c>
      <c r="J68" s="237">
        <f>'[4]1월(확정)'!$G$68</f>
        <v>3744</v>
      </c>
      <c r="K68" s="238">
        <f>'[4]1월(확정)'!$H$68</f>
        <v>5</v>
      </c>
      <c r="L68" s="274">
        <f t="shared" si="24"/>
        <v>-49.618564950653507</v>
      </c>
      <c r="M68" s="416" t="s">
        <v>85</v>
      </c>
      <c r="N68" s="417"/>
      <c r="O68" s="418"/>
      <c r="Q68" s="84"/>
      <c r="R68" s="84"/>
      <c r="S68" s="84"/>
    </row>
    <row r="69" spans="1:19" s="4" customFormat="1" ht="15" customHeight="1" x14ac:dyDescent="0.15">
      <c r="A69" s="447"/>
      <c r="B69" s="431"/>
      <c r="C69" s="409" t="s">
        <v>52</v>
      </c>
      <c r="D69" s="410"/>
      <c r="E69" s="100" t="s">
        <v>5</v>
      </c>
      <c r="F69" s="244">
        <f t="shared" si="25"/>
        <v>145283</v>
      </c>
      <c r="G69" s="235">
        <f>'[2]31'!$O$491</f>
        <v>114015</v>
      </c>
      <c r="H69" s="236">
        <f>'[2]31'!$O$494</f>
        <v>31268</v>
      </c>
      <c r="I69" s="244">
        <f t="shared" si="26"/>
        <v>117179</v>
      </c>
      <c r="J69" s="235">
        <f>'[4]1월(확정)'!$G$69</f>
        <v>110794</v>
      </c>
      <c r="K69" s="236">
        <f>'[4]1월(확정)'!$H$69</f>
        <v>6385</v>
      </c>
      <c r="L69" s="275">
        <f t="shared" si="24"/>
        <v>23.983819626383564</v>
      </c>
      <c r="M69" s="253" t="s">
        <v>31</v>
      </c>
      <c r="N69" s="254" t="s">
        <v>86</v>
      </c>
      <c r="O69" s="255" t="s">
        <v>87</v>
      </c>
      <c r="Q69" s="84"/>
      <c r="R69" s="84"/>
      <c r="S69" s="84"/>
    </row>
    <row r="70" spans="1:19" s="4" customFormat="1" ht="15" customHeight="1" thickBot="1" x14ac:dyDescent="0.2">
      <c r="A70" s="447"/>
      <c r="B70" s="431"/>
      <c r="C70" s="411"/>
      <c r="D70" s="412"/>
      <c r="E70" s="104" t="s">
        <v>6</v>
      </c>
      <c r="F70" s="246">
        <f t="shared" si="25"/>
        <v>145283</v>
      </c>
      <c r="G70" s="237">
        <f>G69</f>
        <v>114015</v>
      </c>
      <c r="H70" s="237">
        <f>H69</f>
        <v>31268</v>
      </c>
      <c r="I70" s="244">
        <f t="shared" si="26"/>
        <v>117179</v>
      </c>
      <c r="J70" s="237">
        <f>'[4]1월(확정)'!$G$70</f>
        <v>110794</v>
      </c>
      <c r="K70" s="238">
        <f>'[4]1월(확정)'!$H$70</f>
        <v>6385</v>
      </c>
      <c r="L70" s="274">
        <f t="shared" si="24"/>
        <v>23.983819626383564</v>
      </c>
      <c r="M70" s="256">
        <f>'[2]31'!$I$503</f>
        <v>5843</v>
      </c>
      <c r="N70" s="257">
        <f>M70*0.36</f>
        <v>2103.48</v>
      </c>
      <c r="O70" s="258">
        <f>M70*0.64</f>
        <v>3739.52</v>
      </c>
      <c r="Q70" s="84"/>
      <c r="R70" s="84"/>
      <c r="S70" s="84"/>
    </row>
    <row r="71" spans="1:19" s="4" customFormat="1" ht="15" customHeight="1" x14ac:dyDescent="0.15">
      <c r="A71" s="447"/>
      <c r="B71" s="431"/>
      <c r="C71" s="409" t="s">
        <v>53</v>
      </c>
      <c r="D71" s="410"/>
      <c r="E71" s="100" t="s">
        <v>5</v>
      </c>
      <c r="F71" s="244">
        <f t="shared" si="25"/>
        <v>209</v>
      </c>
      <c r="G71" s="235">
        <f>'[2]31'!$P$491</f>
        <v>153</v>
      </c>
      <c r="H71" s="236">
        <f>'[2]31'!$P$494</f>
        <v>56</v>
      </c>
      <c r="I71" s="244">
        <f t="shared" si="26"/>
        <v>554</v>
      </c>
      <c r="J71" s="235">
        <f>'[4]1월(확정)'!$G$71</f>
        <v>541</v>
      </c>
      <c r="K71" s="236">
        <f>'[4]1월(확정)'!$H$71</f>
        <v>13</v>
      </c>
      <c r="L71" s="261">
        <f t="shared" si="24"/>
        <v>-62.274368231046935</v>
      </c>
      <c r="M71" s="433" t="s">
        <v>88</v>
      </c>
      <c r="N71" s="434"/>
      <c r="O71" s="435"/>
      <c r="Q71" s="84"/>
      <c r="R71" s="84"/>
      <c r="S71" s="84"/>
    </row>
    <row r="72" spans="1:19" s="4" customFormat="1" ht="15" customHeight="1" thickBot="1" x14ac:dyDescent="0.2">
      <c r="A72" s="447"/>
      <c r="B72" s="431"/>
      <c r="C72" s="411"/>
      <c r="D72" s="412"/>
      <c r="E72" s="104" t="s">
        <v>6</v>
      </c>
      <c r="F72" s="246">
        <f t="shared" si="25"/>
        <v>209</v>
      </c>
      <c r="G72" s="237">
        <f>G71</f>
        <v>153</v>
      </c>
      <c r="H72" s="237">
        <f>H71</f>
        <v>56</v>
      </c>
      <c r="I72" s="244">
        <f t="shared" si="26"/>
        <v>554</v>
      </c>
      <c r="J72" s="237">
        <f>'[4]1월(확정)'!$G$72</f>
        <v>541</v>
      </c>
      <c r="K72" s="238">
        <f>'[4]1월(확정)'!$H$72</f>
        <v>13</v>
      </c>
      <c r="L72" s="276">
        <f t="shared" si="24"/>
        <v>-62.274368231046935</v>
      </c>
      <c r="M72" s="406">
        <f>'[2]31'!$I$500</f>
        <v>12235.666000000001</v>
      </c>
      <c r="N72" s="407"/>
      <c r="O72" s="408"/>
      <c r="Q72" s="84"/>
      <c r="R72" s="84"/>
      <c r="S72" s="84"/>
    </row>
    <row r="73" spans="1:19" s="4" customFormat="1" ht="14.25" customHeight="1" x14ac:dyDescent="0.15">
      <c r="A73" s="447"/>
      <c r="B73" s="431"/>
      <c r="C73" s="409" t="s">
        <v>54</v>
      </c>
      <c r="D73" s="410"/>
      <c r="E73" s="100" t="s">
        <v>5</v>
      </c>
      <c r="F73" s="244">
        <f t="shared" si="25"/>
        <v>1738</v>
      </c>
      <c r="G73" s="235">
        <f>'[2]31'!$Q$491</f>
        <v>1659</v>
      </c>
      <c r="H73" s="236">
        <f>'[2]31'!$Q$494</f>
        <v>79</v>
      </c>
      <c r="I73" s="244">
        <f t="shared" si="26"/>
        <v>1061</v>
      </c>
      <c r="J73" s="235">
        <f>'[4]1월(확정)'!$G$73</f>
        <v>1004</v>
      </c>
      <c r="K73" s="236">
        <f>'[4]1월(확정)'!$H$73</f>
        <v>57</v>
      </c>
      <c r="L73" s="261">
        <f t="shared" si="24"/>
        <v>63.807728557964197</v>
      </c>
      <c r="M73" s="102"/>
      <c r="N73" s="212"/>
      <c r="O73" s="103"/>
      <c r="Q73" s="84"/>
      <c r="R73" s="84"/>
      <c r="S73" s="84"/>
    </row>
    <row r="74" spans="1:19" s="4" customFormat="1" ht="14.25" customHeight="1" x14ac:dyDescent="0.15">
      <c r="A74" s="447"/>
      <c r="B74" s="431"/>
      <c r="C74" s="411"/>
      <c r="D74" s="412"/>
      <c r="E74" s="104" t="s">
        <v>6</v>
      </c>
      <c r="F74" s="246">
        <f t="shared" si="25"/>
        <v>1738</v>
      </c>
      <c r="G74" s="237">
        <f>G73</f>
        <v>1659</v>
      </c>
      <c r="H74" s="237">
        <f>H73</f>
        <v>79</v>
      </c>
      <c r="I74" s="244">
        <f t="shared" si="26"/>
        <v>1061</v>
      </c>
      <c r="J74" s="237">
        <f>'[4]1월(확정)'!$G$74</f>
        <v>1004</v>
      </c>
      <c r="K74" s="238">
        <f>'[4]1월(확정)'!$H$74</f>
        <v>57</v>
      </c>
      <c r="L74" s="262">
        <f t="shared" si="24"/>
        <v>63.807728557964197</v>
      </c>
      <c r="M74" s="102"/>
      <c r="N74" s="212"/>
      <c r="O74" s="103"/>
      <c r="Q74" s="84"/>
      <c r="R74" s="84"/>
      <c r="S74" s="84"/>
    </row>
    <row r="75" spans="1:19" s="4" customFormat="1" ht="15" customHeight="1" x14ac:dyDescent="0.15">
      <c r="A75" s="447"/>
      <c r="B75" s="431"/>
      <c r="C75" s="409" t="s">
        <v>55</v>
      </c>
      <c r="D75" s="410"/>
      <c r="E75" s="100" t="s">
        <v>5</v>
      </c>
      <c r="F75" s="244">
        <f t="shared" si="25"/>
        <v>1465</v>
      </c>
      <c r="G75" s="235">
        <f>'[2]31'!$R$491</f>
        <v>1459</v>
      </c>
      <c r="H75" s="236">
        <f>'[2]31'!$R$494</f>
        <v>6</v>
      </c>
      <c r="I75" s="244">
        <f t="shared" si="26"/>
        <v>1211</v>
      </c>
      <c r="J75" s="235">
        <f>'[4]1월(확정)'!$G$75</f>
        <v>1210</v>
      </c>
      <c r="K75" s="236">
        <f>'[4]1월(확정)'!$H$75</f>
        <v>1</v>
      </c>
      <c r="L75" s="261">
        <f t="shared" si="24"/>
        <v>20.974401321222132</v>
      </c>
      <c r="M75" s="102"/>
      <c r="N75" s="212"/>
      <c r="O75" s="103"/>
      <c r="Q75" s="84"/>
      <c r="R75" s="84"/>
      <c r="S75" s="84"/>
    </row>
    <row r="76" spans="1:19" s="4" customFormat="1" ht="15" customHeight="1" x14ac:dyDescent="0.15">
      <c r="A76" s="447"/>
      <c r="B76" s="431"/>
      <c r="C76" s="411"/>
      <c r="D76" s="412"/>
      <c r="E76" s="104" t="s">
        <v>6</v>
      </c>
      <c r="F76" s="246">
        <f t="shared" si="25"/>
        <v>1465</v>
      </c>
      <c r="G76" s="237">
        <f>G75</f>
        <v>1459</v>
      </c>
      <c r="H76" s="237">
        <f>H75</f>
        <v>6</v>
      </c>
      <c r="I76" s="244">
        <f t="shared" si="26"/>
        <v>1211</v>
      </c>
      <c r="J76" s="237">
        <f>'[5]1월(확정)'!$G$76</f>
        <v>1210</v>
      </c>
      <c r="K76" s="238">
        <f>'[5]1월(확정)'!$H$76</f>
        <v>1</v>
      </c>
      <c r="L76" s="262">
        <f t="shared" si="24"/>
        <v>20.974401321222132</v>
      </c>
      <c r="M76" s="102"/>
      <c r="N76" s="212"/>
      <c r="O76" s="103"/>
      <c r="Q76" s="84"/>
      <c r="R76" s="84"/>
      <c r="S76" s="84"/>
    </row>
    <row r="77" spans="1:19" s="4" customFormat="1" ht="15" customHeight="1" x14ac:dyDescent="0.15">
      <c r="A77" s="447"/>
      <c r="B77" s="431"/>
      <c r="C77" s="409" t="s">
        <v>56</v>
      </c>
      <c r="D77" s="410"/>
      <c r="E77" s="100" t="s">
        <v>5</v>
      </c>
      <c r="F77" s="244">
        <f t="shared" si="25"/>
        <v>1878</v>
      </c>
      <c r="G77" s="235">
        <f>'[2]31'!$S$491</f>
        <v>1874</v>
      </c>
      <c r="H77" s="236">
        <f>'[2]31'!$S$494</f>
        <v>4</v>
      </c>
      <c r="I77" s="244">
        <f t="shared" si="26"/>
        <v>1383</v>
      </c>
      <c r="J77" s="237">
        <f>'[5]1월(확정)'!$G$77</f>
        <v>1379</v>
      </c>
      <c r="K77" s="238">
        <f>'[5]1월(확정)'!$H$77</f>
        <v>4</v>
      </c>
      <c r="L77" s="261">
        <f t="shared" si="24"/>
        <v>35.791757049891544</v>
      </c>
      <c r="M77" s="102"/>
      <c r="N77" s="212"/>
      <c r="O77" s="103"/>
      <c r="Q77" s="84"/>
      <c r="R77" s="84"/>
      <c r="S77" s="84"/>
    </row>
    <row r="78" spans="1:19" s="4" customFormat="1" ht="15" customHeight="1" x14ac:dyDescent="0.15">
      <c r="A78" s="447"/>
      <c r="B78" s="431"/>
      <c r="C78" s="411"/>
      <c r="D78" s="412"/>
      <c r="E78" s="104" t="s">
        <v>6</v>
      </c>
      <c r="F78" s="246">
        <f t="shared" si="25"/>
        <v>1878</v>
      </c>
      <c r="G78" s="237">
        <f>G77</f>
        <v>1874</v>
      </c>
      <c r="H78" s="237">
        <f>H77</f>
        <v>4</v>
      </c>
      <c r="I78" s="244">
        <f t="shared" si="26"/>
        <v>1383</v>
      </c>
      <c r="J78" s="237">
        <f>'[5]1월(확정)'!$G$78</f>
        <v>1379</v>
      </c>
      <c r="K78" s="238">
        <f>'[5]1월(확정)'!$H$78</f>
        <v>4</v>
      </c>
      <c r="L78" s="262">
        <f t="shared" si="24"/>
        <v>35.791757049891544</v>
      </c>
      <c r="M78" s="102"/>
      <c r="N78" s="212"/>
      <c r="O78" s="103"/>
      <c r="Q78" s="84"/>
      <c r="R78" s="84"/>
      <c r="S78" s="84"/>
    </row>
    <row r="79" spans="1:19" s="4" customFormat="1" ht="15" customHeight="1" x14ac:dyDescent="0.15">
      <c r="A79" s="447"/>
      <c r="B79" s="431"/>
      <c r="C79" s="409" t="s">
        <v>91</v>
      </c>
      <c r="D79" s="410"/>
      <c r="E79" s="100" t="s">
        <v>92</v>
      </c>
      <c r="F79" s="244">
        <f t="shared" si="25"/>
        <v>1770</v>
      </c>
      <c r="G79" s="235">
        <f>'[2]31'!$T$491</f>
        <v>1770</v>
      </c>
      <c r="H79" s="236">
        <f>'[2]31'!$T$494</f>
        <v>0</v>
      </c>
      <c r="I79" s="244">
        <f>SUM(J79:K79)</f>
        <v>1799</v>
      </c>
      <c r="J79" s="235">
        <f>'[5]1월(확정)'!$G$79</f>
        <v>1799</v>
      </c>
      <c r="K79" s="236">
        <f>'[5]1월(확정)'!$H$79</f>
        <v>0</v>
      </c>
      <c r="L79" s="261">
        <f t="shared" si="24"/>
        <v>-1.6120066703724376</v>
      </c>
      <c r="M79" s="102"/>
      <c r="N79" s="212"/>
      <c r="O79" s="103"/>
      <c r="Q79" s="84"/>
      <c r="R79" s="84"/>
      <c r="S79" s="84"/>
    </row>
    <row r="80" spans="1:19" s="4" customFormat="1" ht="15" customHeight="1" x14ac:dyDescent="0.15">
      <c r="A80" s="447"/>
      <c r="B80" s="431"/>
      <c r="C80" s="411"/>
      <c r="D80" s="412"/>
      <c r="E80" s="104" t="s">
        <v>93</v>
      </c>
      <c r="F80" s="246">
        <f t="shared" si="25"/>
        <v>1770</v>
      </c>
      <c r="G80" s="237">
        <f>G79</f>
        <v>1770</v>
      </c>
      <c r="H80" s="237">
        <f>H79</f>
        <v>0</v>
      </c>
      <c r="I80" s="244">
        <f t="shared" si="26"/>
        <v>1799</v>
      </c>
      <c r="J80" s="237">
        <f>'[5]1월(확정)'!$G$80</f>
        <v>1799</v>
      </c>
      <c r="K80" s="238">
        <f>'[5]1월(확정)'!$H$80</f>
        <v>0</v>
      </c>
      <c r="L80" s="262">
        <f t="shared" si="24"/>
        <v>-1.6120066703724376</v>
      </c>
      <c r="M80" s="102"/>
      <c r="N80" s="212"/>
      <c r="O80" s="103"/>
      <c r="Q80" s="84"/>
      <c r="R80" s="84"/>
      <c r="S80" s="84"/>
    </row>
    <row r="81" spans="1:22" s="4" customFormat="1" ht="15" customHeight="1" x14ac:dyDescent="0.15">
      <c r="A81" s="447"/>
      <c r="B81" s="431"/>
      <c r="C81" s="458" t="s">
        <v>94</v>
      </c>
      <c r="D81" s="459"/>
      <c r="E81" s="100" t="s">
        <v>92</v>
      </c>
      <c r="F81" s="244">
        <f t="shared" si="25"/>
        <v>791</v>
      </c>
      <c r="G81" s="235">
        <f>'[2]31'!$U$491</f>
        <v>791</v>
      </c>
      <c r="H81" s="236">
        <f>'[2]31'!$U$494</f>
        <v>0</v>
      </c>
      <c r="I81" s="244">
        <f t="shared" si="26"/>
        <v>593</v>
      </c>
      <c r="J81" s="235">
        <f>'[5]1월(확정)'!$G$81</f>
        <v>591</v>
      </c>
      <c r="K81" s="236">
        <f>'[5]1월(확정)'!$H$81</f>
        <v>2</v>
      </c>
      <c r="L81" s="261">
        <f t="shared" si="24"/>
        <v>33.389544688026973</v>
      </c>
      <c r="M81" s="102"/>
      <c r="N81" s="212"/>
      <c r="O81" s="103"/>
      <c r="Q81" s="84"/>
      <c r="R81" s="84"/>
      <c r="S81" s="84"/>
    </row>
    <row r="82" spans="1:22" s="4" customFormat="1" ht="15" customHeight="1" x14ac:dyDescent="0.15">
      <c r="A82" s="447"/>
      <c r="B82" s="431"/>
      <c r="C82" s="411"/>
      <c r="D82" s="412"/>
      <c r="E82" s="263" t="s">
        <v>93</v>
      </c>
      <c r="F82" s="246">
        <f t="shared" si="25"/>
        <v>791</v>
      </c>
      <c r="G82" s="237">
        <f>G81</f>
        <v>791</v>
      </c>
      <c r="H82" s="237">
        <f>H81</f>
        <v>0</v>
      </c>
      <c r="I82" s="244">
        <f t="shared" si="26"/>
        <v>593</v>
      </c>
      <c r="J82" s="237">
        <f>'[5]1월(확정)'!$G$82</f>
        <v>591</v>
      </c>
      <c r="K82" s="238">
        <f>'[5]1월(확정)'!$H$82</f>
        <v>2</v>
      </c>
      <c r="L82" s="262">
        <f t="shared" si="24"/>
        <v>33.389544688026973</v>
      </c>
      <c r="M82" s="102"/>
      <c r="N82" s="212"/>
      <c r="O82" s="103"/>
      <c r="Q82" s="84"/>
      <c r="R82" s="84"/>
      <c r="S82" s="84"/>
    </row>
    <row r="83" spans="1:22" s="4" customFormat="1" ht="15" customHeight="1" x14ac:dyDescent="0.15">
      <c r="A83" s="447"/>
      <c r="B83" s="431"/>
      <c r="C83" s="458" t="s">
        <v>103</v>
      </c>
      <c r="D83" s="459"/>
      <c r="E83" s="100" t="s">
        <v>92</v>
      </c>
      <c r="F83" s="244">
        <f>SUM(G83:H83)</f>
        <v>4180</v>
      </c>
      <c r="G83" s="235">
        <f>'[2]31'!$V$491</f>
        <v>4180</v>
      </c>
      <c r="H83" s="236">
        <f>'[2]31'!$V$494</f>
        <v>0</v>
      </c>
      <c r="I83" s="244">
        <f>SUM(J83:K83)</f>
        <v>5683</v>
      </c>
      <c r="J83" s="235">
        <f>'[6]1월(잠정)'!$E$244</f>
        <v>5683</v>
      </c>
      <c r="K83" s="236"/>
      <c r="L83" s="261">
        <f>(F83/I83)*100-100</f>
        <v>-26.447298961815946</v>
      </c>
      <c r="M83" s="102"/>
      <c r="N83" s="212"/>
      <c r="O83" s="103"/>
      <c r="Q83" s="84"/>
      <c r="R83" s="84"/>
      <c r="S83" s="84"/>
    </row>
    <row r="84" spans="1:22" s="4" customFormat="1" ht="15" customHeight="1" x14ac:dyDescent="0.15">
      <c r="A84" s="447"/>
      <c r="B84" s="431"/>
      <c r="C84" s="411"/>
      <c r="D84" s="412"/>
      <c r="E84" s="263" t="s">
        <v>93</v>
      </c>
      <c r="F84" s="246">
        <f>SUM(G84:H84)</f>
        <v>4180</v>
      </c>
      <c r="G84" s="237">
        <f>G83</f>
        <v>4180</v>
      </c>
      <c r="H84" s="237">
        <f>H83</f>
        <v>0</v>
      </c>
      <c r="I84" s="244">
        <f>SUM(J84:K84)</f>
        <v>5683</v>
      </c>
      <c r="J84" s="237">
        <f>J83</f>
        <v>5683</v>
      </c>
      <c r="K84" s="238"/>
      <c r="L84" s="262">
        <f>(F84/I84)*100-100</f>
        <v>-26.447298961815946</v>
      </c>
      <c r="M84" s="102"/>
      <c r="N84" s="212"/>
      <c r="O84" s="103"/>
      <c r="Q84" s="84"/>
      <c r="R84" s="84"/>
      <c r="S84" s="84"/>
    </row>
    <row r="85" spans="1:22" s="4" customFormat="1" ht="15" customHeight="1" x14ac:dyDescent="0.15">
      <c r="A85" s="447"/>
      <c r="B85" s="431"/>
      <c r="C85" s="409" t="s">
        <v>57</v>
      </c>
      <c r="D85" s="410"/>
      <c r="E85" s="100" t="s">
        <v>5</v>
      </c>
      <c r="F85" s="244">
        <f t="shared" si="25"/>
        <v>1975</v>
      </c>
      <c r="G85" s="235">
        <f>'[2]31'!$AB$491</f>
        <v>1965</v>
      </c>
      <c r="H85" s="236">
        <f>'[2]31'!$AB$494</f>
        <v>10</v>
      </c>
      <c r="I85" s="244">
        <f t="shared" si="26"/>
        <v>767</v>
      </c>
      <c r="J85" s="235">
        <f>'[5]1월(확정)'!$G$83-J83</f>
        <v>766</v>
      </c>
      <c r="K85" s="236">
        <f>'[5]1월(확정)'!$H$83-K83</f>
        <v>1</v>
      </c>
      <c r="L85" s="261">
        <f>(F85/I85)*100-100</f>
        <v>157.49674054758799</v>
      </c>
      <c r="M85" s="102"/>
      <c r="N85" s="212"/>
      <c r="O85" s="103"/>
      <c r="Q85" s="84"/>
      <c r="R85" s="84"/>
      <c r="S85" s="84"/>
    </row>
    <row r="86" spans="1:22" s="4" customFormat="1" ht="15" customHeight="1" x14ac:dyDescent="0.15">
      <c r="A86" s="447"/>
      <c r="B86" s="432"/>
      <c r="C86" s="411"/>
      <c r="D86" s="412"/>
      <c r="E86" s="104" t="s">
        <v>6</v>
      </c>
      <c r="F86" s="246">
        <f t="shared" si="25"/>
        <v>1975</v>
      </c>
      <c r="G86" s="237">
        <f>G85</f>
        <v>1965</v>
      </c>
      <c r="H86" s="237">
        <f>H85</f>
        <v>10</v>
      </c>
      <c r="I86" s="244">
        <f t="shared" si="26"/>
        <v>767</v>
      </c>
      <c r="J86" s="237">
        <f>'[5]1월(확정)'!$G$84-J84</f>
        <v>766</v>
      </c>
      <c r="K86" s="238">
        <f>'[5]1월(확정)'!$H$84-K84</f>
        <v>1</v>
      </c>
      <c r="L86" s="262">
        <f t="shared" si="24"/>
        <v>157.49674054758799</v>
      </c>
      <c r="M86" s="102"/>
      <c r="N86" s="212"/>
      <c r="O86" s="103"/>
      <c r="Q86" s="84"/>
      <c r="R86" s="84"/>
      <c r="S86" s="84"/>
    </row>
    <row r="87" spans="1:22" s="4" customFormat="1" ht="15" customHeight="1" x14ac:dyDescent="0.15">
      <c r="A87" s="447"/>
      <c r="B87" s="425" t="s">
        <v>90</v>
      </c>
      <c r="C87" s="409" t="s">
        <v>58</v>
      </c>
      <c r="D87" s="410"/>
      <c r="E87" s="100" t="s">
        <v>5</v>
      </c>
      <c r="F87" s="244">
        <f t="shared" si="25"/>
        <v>812</v>
      </c>
      <c r="G87" s="235">
        <f>'[2]31'!$W$491</f>
        <v>742</v>
      </c>
      <c r="H87" s="236">
        <f>'[2]31'!$W$494</f>
        <v>70</v>
      </c>
      <c r="I87" s="244">
        <f t="shared" si="26"/>
        <v>315</v>
      </c>
      <c r="J87" s="235">
        <f>'[5]1월(확정)'!$G$85</f>
        <v>283</v>
      </c>
      <c r="K87" s="236">
        <f>'[5]1월(확정)'!$H$85</f>
        <v>32</v>
      </c>
      <c r="L87" s="261">
        <f t="shared" si="24"/>
        <v>157.77777777777777</v>
      </c>
      <c r="M87" s="102"/>
      <c r="N87" s="212"/>
      <c r="O87" s="103"/>
      <c r="Q87" s="84"/>
      <c r="R87" s="84"/>
      <c r="S87" s="84"/>
    </row>
    <row r="88" spans="1:22" s="4" customFormat="1" ht="15" customHeight="1" x14ac:dyDescent="0.15">
      <c r="A88" s="447"/>
      <c r="B88" s="426"/>
      <c r="C88" s="411"/>
      <c r="D88" s="412"/>
      <c r="E88" s="104" t="s">
        <v>6</v>
      </c>
      <c r="F88" s="246">
        <f t="shared" si="25"/>
        <v>812</v>
      </c>
      <c r="G88" s="237">
        <f>G87</f>
        <v>742</v>
      </c>
      <c r="H88" s="237">
        <f>H87</f>
        <v>70</v>
      </c>
      <c r="I88" s="244">
        <f t="shared" si="26"/>
        <v>315</v>
      </c>
      <c r="J88" s="237">
        <f>'[5]1월(확정)'!$G$86</f>
        <v>283</v>
      </c>
      <c r="K88" s="238">
        <f>'[5]1월(확정)'!$H$86</f>
        <v>32</v>
      </c>
      <c r="L88" s="262">
        <f t="shared" si="24"/>
        <v>157.77777777777777</v>
      </c>
      <c r="M88" s="102"/>
      <c r="N88" s="212"/>
      <c r="O88" s="103"/>
      <c r="Q88" s="84"/>
      <c r="R88" s="84"/>
      <c r="S88" s="84"/>
    </row>
    <row r="89" spans="1:22" s="4" customFormat="1" ht="15" customHeight="1" x14ac:dyDescent="0.15">
      <c r="A89" s="447"/>
      <c r="B89" s="426"/>
      <c r="C89" s="409" t="s">
        <v>57</v>
      </c>
      <c r="D89" s="410"/>
      <c r="E89" s="105" t="s">
        <v>5</v>
      </c>
      <c r="F89" s="244">
        <f t="shared" si="25"/>
        <v>5103</v>
      </c>
      <c r="G89" s="235">
        <f>SUM('[2]31'!$X$491:$AA$491,'[2]31'!$AC$491)</f>
        <v>4790</v>
      </c>
      <c r="H89" s="235">
        <f>SUM('[2]31'!$X$494:$AA$494,'[2]31'!$AC$494,'[2]31'!$AD$494)+'[2]31'!$M$503</f>
        <v>313</v>
      </c>
      <c r="I89" s="244">
        <f t="shared" si="26"/>
        <v>1382</v>
      </c>
      <c r="J89" s="235">
        <f>'[5]1월(확정)'!$G$87</f>
        <v>817</v>
      </c>
      <c r="K89" s="236">
        <f>'[5]1월(확정)'!$H$87</f>
        <v>565</v>
      </c>
      <c r="L89" s="277">
        <f t="shared" si="24"/>
        <v>269.24746743849494</v>
      </c>
      <c r="M89" s="106"/>
      <c r="N89" s="213"/>
      <c r="O89" s="103"/>
      <c r="Q89" s="84"/>
      <c r="R89" s="84"/>
      <c r="S89" s="84"/>
    </row>
    <row r="90" spans="1:22" s="4" customFormat="1" ht="15" customHeight="1" thickBot="1" x14ac:dyDescent="0.2">
      <c r="A90" s="448"/>
      <c r="B90" s="427"/>
      <c r="C90" s="428"/>
      <c r="D90" s="429"/>
      <c r="E90" s="107" t="s">
        <v>6</v>
      </c>
      <c r="F90" s="245">
        <f t="shared" si="25"/>
        <v>5103</v>
      </c>
      <c r="G90" s="239">
        <f>G89</f>
        <v>4790</v>
      </c>
      <c r="H90" s="239">
        <f>H89</f>
        <v>313</v>
      </c>
      <c r="I90" s="244">
        <f t="shared" si="26"/>
        <v>1382</v>
      </c>
      <c r="J90" s="239">
        <f>'[5]1월(확정)'!$G$88</f>
        <v>817</v>
      </c>
      <c r="K90" s="240">
        <f>'[5]1월(확정)'!$H$88</f>
        <v>565</v>
      </c>
      <c r="L90" s="278">
        <f t="shared" si="24"/>
        <v>269.24746743849494</v>
      </c>
      <c r="M90" s="108"/>
      <c r="N90" s="214"/>
      <c r="O90" s="109"/>
      <c r="Q90" s="84"/>
      <c r="R90" s="84"/>
      <c r="S90" s="84"/>
    </row>
    <row r="91" spans="1:22" s="41" customFormat="1" ht="18.75" x14ac:dyDescent="0.15">
      <c r="A91" s="110"/>
      <c r="B91" s="111"/>
      <c r="C91" s="111"/>
      <c r="D91" s="111"/>
      <c r="E91" s="112"/>
      <c r="F91" s="173"/>
      <c r="G91" s="173"/>
      <c r="H91" s="173"/>
      <c r="I91" s="110"/>
      <c r="J91" s="110"/>
      <c r="K91" s="110"/>
      <c r="L91" s="110"/>
      <c r="M91" s="110"/>
      <c r="N91" s="110"/>
      <c r="O91" s="113"/>
      <c r="P91" s="114"/>
      <c r="Q91" s="84"/>
      <c r="R91" s="84"/>
      <c r="S91" s="84"/>
      <c r="T91" s="69"/>
      <c r="U91" s="69"/>
    </row>
    <row r="92" spans="1:22" s="48" customFormat="1" ht="24.75" hidden="1" customHeight="1" x14ac:dyDescent="0.15">
      <c r="A92" s="436" t="s">
        <v>59</v>
      </c>
      <c r="B92" s="436"/>
      <c r="C92" s="436"/>
      <c r="D92" s="436"/>
      <c r="E92" s="436"/>
      <c r="F92" s="436"/>
      <c r="G92" s="436"/>
      <c r="H92" s="436"/>
      <c r="I92" s="436"/>
      <c r="J92" s="436"/>
      <c r="K92" s="436"/>
      <c r="L92" s="436"/>
      <c r="M92" s="436"/>
      <c r="N92" s="436"/>
      <c r="O92" s="436"/>
      <c r="P92" s="436"/>
      <c r="Q92" s="84"/>
      <c r="R92" s="84"/>
      <c r="S92" s="84"/>
      <c r="T92" s="47"/>
      <c r="U92" s="47"/>
      <c r="V92" s="47"/>
    </row>
    <row r="93" spans="1:22" s="48" customFormat="1" ht="24.75" hidden="1" customHeight="1" thickBot="1" x14ac:dyDescent="0.2">
      <c r="A93" s="116" t="s">
        <v>60</v>
      </c>
      <c r="B93" s="117"/>
      <c r="C93" s="117"/>
      <c r="D93" s="117"/>
      <c r="E93" s="117"/>
      <c r="F93" s="117"/>
      <c r="G93" s="177"/>
      <c r="H93" s="177"/>
      <c r="I93" s="115"/>
      <c r="J93" s="115"/>
      <c r="K93" s="115"/>
      <c r="L93" s="115"/>
      <c r="M93" s="115"/>
      <c r="N93" s="115"/>
      <c r="O93" s="115"/>
      <c r="P93" s="115"/>
      <c r="Q93" s="84"/>
      <c r="R93" s="84"/>
      <c r="S93" s="84"/>
      <c r="T93" s="74"/>
      <c r="U93" s="47"/>
      <c r="V93" s="47"/>
    </row>
    <row r="94" spans="1:22" s="44" customFormat="1" ht="14.25" hidden="1" customHeight="1" x14ac:dyDescent="0.15">
      <c r="A94" s="437" t="s">
        <v>22</v>
      </c>
      <c r="B94" s="438"/>
      <c r="C94" s="439"/>
      <c r="D94" s="443" t="s">
        <v>61</v>
      </c>
      <c r="E94" s="444"/>
      <c r="F94" s="445"/>
      <c r="G94" s="174"/>
      <c r="H94" s="174"/>
      <c r="I94" s="118" t="s">
        <v>62</v>
      </c>
      <c r="J94" s="182"/>
      <c r="K94" s="182"/>
      <c r="L94" s="119" t="s">
        <v>63</v>
      </c>
      <c r="M94" s="119" t="s">
        <v>64</v>
      </c>
      <c r="N94" s="119"/>
      <c r="O94" s="120" t="s">
        <v>43</v>
      </c>
      <c r="P94" s="120" t="s">
        <v>46</v>
      </c>
      <c r="Q94" s="84"/>
      <c r="R94" s="84"/>
      <c r="S94" s="84"/>
      <c r="T94" s="78" t="s">
        <v>49</v>
      </c>
      <c r="U94" s="79" t="s">
        <v>57</v>
      </c>
      <c r="V94" s="80" t="s">
        <v>43</v>
      </c>
    </row>
    <row r="95" spans="1:22" s="44" customFormat="1" ht="15" hidden="1" customHeight="1" thickBot="1" x14ac:dyDescent="0.2">
      <c r="A95" s="440"/>
      <c r="B95" s="441"/>
      <c r="C95" s="442"/>
      <c r="D95" s="121" t="s">
        <v>24</v>
      </c>
      <c r="E95" s="122" t="s">
        <v>21</v>
      </c>
      <c r="F95" s="123" t="s">
        <v>23</v>
      </c>
      <c r="G95" s="178"/>
      <c r="H95" s="178"/>
      <c r="I95" s="124" t="s">
        <v>65</v>
      </c>
      <c r="J95" s="183"/>
      <c r="K95" s="183"/>
      <c r="L95" s="125">
        <v>372298691362</v>
      </c>
      <c r="M95" s="125">
        <v>48005115349</v>
      </c>
      <c r="N95" s="125"/>
      <c r="O95" s="125">
        <f>SUM(L95:M95)</f>
        <v>420303806711</v>
      </c>
      <c r="P95" s="125">
        <v>249213936792</v>
      </c>
      <c r="Q95" s="84"/>
      <c r="R95" s="84"/>
      <c r="S95" s="84"/>
      <c r="T95" s="75">
        <v>3958500900</v>
      </c>
      <c r="U95" s="76">
        <v>6089447823</v>
      </c>
      <c r="V95" s="81">
        <f>SUM(P95:U95)</f>
        <v>259261885515</v>
      </c>
    </row>
    <row r="96" spans="1:22" ht="15" hidden="1" customHeight="1" thickBot="1" x14ac:dyDescent="0.2">
      <c r="A96" s="443" t="s">
        <v>20</v>
      </c>
      <c r="B96" s="444"/>
      <c r="C96" s="445"/>
      <c r="D96" s="126">
        <v>270676</v>
      </c>
      <c r="E96" s="127">
        <v>218701</v>
      </c>
      <c r="F96" s="128">
        <v>234979</v>
      </c>
      <c r="G96" s="179"/>
      <c r="H96" s="179"/>
      <c r="I96" s="129" t="s">
        <v>66</v>
      </c>
      <c r="J96" s="184"/>
      <c r="K96" s="184"/>
      <c r="L96" s="130" t="e">
        <f>L95+#REF!</f>
        <v>#REF!</v>
      </c>
      <c r="M96" s="130" t="e">
        <f>#REF!+M95</f>
        <v>#REF!</v>
      </c>
      <c r="N96" s="130"/>
      <c r="O96" s="130" t="e">
        <f>SUM(L96:M96)</f>
        <v>#REF!</v>
      </c>
      <c r="P96" s="130" t="e">
        <f>P95+#REF!+#REF!</f>
        <v>#REF!</v>
      </c>
      <c r="T96" s="77" t="e">
        <f>T95+#REF!+#REF!</f>
        <v>#REF!</v>
      </c>
      <c r="U96" s="82" t="e">
        <f>U95+#REF!+#REF!</f>
        <v>#REF!</v>
      </c>
      <c r="V96" s="83" t="e">
        <f>SUM(P96:U96)</f>
        <v>#REF!</v>
      </c>
    </row>
    <row r="97" spans="1:21" ht="14.25" hidden="1" customHeight="1" x14ac:dyDescent="0.15">
      <c r="A97" s="482" t="s">
        <v>25</v>
      </c>
      <c r="B97" s="483"/>
      <c r="C97" s="484"/>
      <c r="D97" s="131">
        <v>422204</v>
      </c>
      <c r="E97" s="132">
        <v>442700</v>
      </c>
      <c r="F97" s="133">
        <v>424186</v>
      </c>
      <c r="G97" s="179"/>
      <c r="H97" s="179"/>
      <c r="I97" s="134"/>
      <c r="J97" s="134"/>
      <c r="K97" s="134"/>
      <c r="L97" s="134"/>
      <c r="M97" s="134"/>
      <c r="N97" s="134"/>
      <c r="O97" s="134"/>
      <c r="P97" s="134"/>
      <c r="T97" s="71"/>
    </row>
    <row r="98" spans="1:21" ht="14.25" hidden="1" customHeight="1" x14ac:dyDescent="0.15">
      <c r="A98" s="482" t="s">
        <v>26</v>
      </c>
      <c r="B98" s="483"/>
      <c r="C98" s="484"/>
      <c r="D98" s="131">
        <v>385394</v>
      </c>
      <c r="E98" s="132">
        <v>355267</v>
      </c>
      <c r="F98" s="133">
        <v>382994</v>
      </c>
      <c r="G98" s="179"/>
      <c r="H98" s="179"/>
      <c r="I98" s="134"/>
      <c r="J98" s="134"/>
      <c r="K98" s="134"/>
      <c r="L98" s="134"/>
      <c r="M98" s="134"/>
      <c r="N98" s="134"/>
      <c r="O98" s="134"/>
      <c r="P98" s="134"/>
      <c r="T98" s="71"/>
    </row>
    <row r="99" spans="1:21" ht="14.25" hidden="1" customHeight="1" x14ac:dyDescent="0.15">
      <c r="A99" s="482" t="s">
        <v>27</v>
      </c>
      <c r="B99" s="483"/>
      <c r="C99" s="484"/>
      <c r="D99" s="131">
        <v>416506</v>
      </c>
      <c r="E99" s="132">
        <v>464682</v>
      </c>
      <c r="F99" s="133">
        <v>422770</v>
      </c>
      <c r="G99" s="179"/>
      <c r="H99" s="179"/>
      <c r="I99" s="134"/>
      <c r="J99" s="134"/>
      <c r="K99" s="134"/>
      <c r="L99" s="134"/>
      <c r="M99" s="134"/>
      <c r="N99" s="134"/>
      <c r="O99" s="134"/>
      <c r="P99" s="134"/>
      <c r="T99" s="71"/>
    </row>
    <row r="100" spans="1:21" ht="14.25" hidden="1" customHeight="1" x14ac:dyDescent="0.15">
      <c r="A100" s="482" t="s">
        <v>28</v>
      </c>
      <c r="B100" s="483"/>
      <c r="C100" s="484"/>
      <c r="D100" s="131">
        <v>255418</v>
      </c>
      <c r="E100" s="132">
        <v>334512</v>
      </c>
      <c r="F100" s="133">
        <v>256413</v>
      </c>
      <c r="G100" s="179"/>
      <c r="H100" s="179"/>
      <c r="I100" s="134"/>
      <c r="J100" s="134"/>
      <c r="K100" s="134"/>
      <c r="L100" s="134"/>
      <c r="M100" s="134"/>
      <c r="N100" s="134"/>
      <c r="O100" s="134"/>
      <c r="P100" s="134"/>
      <c r="T100" s="71"/>
    </row>
    <row r="101" spans="1:21" ht="15" hidden="1" customHeight="1" thickBot="1" x14ac:dyDescent="0.2">
      <c r="A101" s="463" t="s">
        <v>29</v>
      </c>
      <c r="B101" s="464"/>
      <c r="C101" s="465"/>
      <c r="D101" s="135">
        <v>301122</v>
      </c>
      <c r="E101" s="136">
        <v>486931</v>
      </c>
      <c r="F101" s="137">
        <v>324277</v>
      </c>
      <c r="G101" s="179"/>
      <c r="H101" s="179"/>
      <c r="I101" s="134"/>
      <c r="J101" s="134"/>
      <c r="K101" s="134"/>
      <c r="L101" s="134"/>
      <c r="M101" s="134"/>
      <c r="N101" s="134"/>
      <c r="O101" s="134"/>
      <c r="P101" s="134"/>
      <c r="T101" s="71"/>
    </row>
    <row r="102" spans="1:21" ht="15" hidden="1" customHeight="1" thickBot="1" x14ac:dyDescent="0.2">
      <c r="A102" s="466" t="s">
        <v>30</v>
      </c>
      <c r="B102" s="467"/>
      <c r="C102" s="468"/>
      <c r="D102" s="138">
        <v>384795</v>
      </c>
      <c r="E102" s="139">
        <v>424765</v>
      </c>
      <c r="F102" s="140">
        <v>389638</v>
      </c>
      <c r="G102" s="180"/>
      <c r="H102" s="180"/>
      <c r="I102" s="134"/>
      <c r="J102" s="134"/>
      <c r="K102" s="134"/>
      <c r="L102" s="134"/>
      <c r="M102" s="134"/>
      <c r="N102" s="134"/>
      <c r="O102" s="134"/>
      <c r="P102" s="134"/>
      <c r="T102" s="71"/>
    </row>
    <row r="103" spans="1:21" s="40" customFormat="1" ht="15" hidden="1" customHeight="1" thickBot="1" x14ac:dyDescent="0.2">
      <c r="A103" s="110"/>
      <c r="B103" s="141"/>
      <c r="C103" s="141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84"/>
      <c r="R103" s="84"/>
      <c r="S103" s="84"/>
      <c r="T103" s="71"/>
      <c r="U103" s="70"/>
    </row>
    <row r="104" spans="1:21" ht="23.25" hidden="1" customHeight="1" x14ac:dyDescent="0.15">
      <c r="A104" s="469" t="s">
        <v>50</v>
      </c>
      <c r="B104" s="470"/>
      <c r="C104" s="470"/>
      <c r="D104" s="470"/>
      <c r="E104" s="470"/>
      <c r="F104" s="471"/>
      <c r="G104" s="176"/>
      <c r="H104" s="176"/>
      <c r="I104" s="143" t="s">
        <v>62</v>
      </c>
      <c r="J104" s="185"/>
      <c r="K104" s="185"/>
      <c r="L104" s="144" t="s">
        <v>67</v>
      </c>
      <c r="M104" s="145" t="s">
        <v>68</v>
      </c>
      <c r="N104" s="145"/>
      <c r="O104" s="146" t="s">
        <v>69</v>
      </c>
      <c r="P104" s="147" t="s">
        <v>70</v>
      </c>
      <c r="T104" s="1"/>
      <c r="U104" s="1"/>
    </row>
    <row r="105" spans="1:21" ht="23.25" hidden="1" customHeight="1" x14ac:dyDescent="0.15">
      <c r="A105" s="472" t="s">
        <v>67</v>
      </c>
      <c r="B105" s="473"/>
      <c r="C105" s="474"/>
      <c r="D105" s="478" t="s">
        <v>71</v>
      </c>
      <c r="E105" s="479"/>
      <c r="F105" s="480" t="s">
        <v>72</v>
      </c>
      <c r="G105" s="175"/>
      <c r="H105" s="175"/>
      <c r="I105" s="148" t="s">
        <v>65</v>
      </c>
      <c r="J105" s="186"/>
      <c r="K105" s="186"/>
      <c r="L105" s="149">
        <v>45260282510</v>
      </c>
      <c r="M105" s="92">
        <v>35658672946</v>
      </c>
      <c r="N105" s="92"/>
      <c r="O105" s="150">
        <v>6047137346</v>
      </c>
      <c r="P105" s="150">
        <v>3684303942</v>
      </c>
      <c r="T105" s="1"/>
      <c r="U105" s="1"/>
    </row>
    <row r="106" spans="1:21" ht="23.25" hidden="1" customHeight="1" thickBot="1" x14ac:dyDescent="0.2">
      <c r="A106" s="475"/>
      <c r="B106" s="476"/>
      <c r="C106" s="477"/>
      <c r="D106" s="151" t="s">
        <v>68</v>
      </c>
      <c r="E106" s="96" t="s">
        <v>69</v>
      </c>
      <c r="F106" s="481"/>
      <c r="G106" s="181"/>
      <c r="H106" s="181"/>
      <c r="I106" s="152" t="s">
        <v>66</v>
      </c>
      <c r="J106" s="187"/>
      <c r="K106" s="187"/>
      <c r="L106" s="153" t="e">
        <f>#REF!</f>
        <v>#REF!</v>
      </c>
      <c r="M106" s="154" t="e">
        <f>#REF!</f>
        <v>#REF!</v>
      </c>
      <c r="N106" s="154"/>
      <c r="O106" s="155" t="e">
        <f>#REF!</f>
        <v>#REF!</v>
      </c>
      <c r="P106" s="155" t="e">
        <f>#REF!</f>
        <v>#REF!</v>
      </c>
      <c r="T106" s="1"/>
      <c r="U106" s="1"/>
    </row>
    <row r="107" spans="1:21" ht="23.25" hidden="1" customHeight="1" thickBot="1" x14ac:dyDescent="0.2">
      <c r="A107" s="460">
        <v>2420290</v>
      </c>
      <c r="B107" s="461"/>
      <c r="C107" s="462"/>
      <c r="D107" s="156">
        <v>1354355</v>
      </c>
      <c r="E107" s="157">
        <v>682136</v>
      </c>
      <c r="F107" s="158">
        <v>977879</v>
      </c>
      <c r="G107" s="162"/>
      <c r="H107" s="162"/>
      <c r="I107" s="159"/>
      <c r="J107" s="159"/>
      <c r="K107" s="159"/>
      <c r="L107" s="160"/>
      <c r="M107" s="159"/>
      <c r="N107" s="159"/>
      <c r="O107" s="159"/>
      <c r="P107" s="161"/>
      <c r="T107" s="71"/>
    </row>
    <row r="108" spans="1:21" ht="14.25" hidden="1" customHeight="1" x14ac:dyDescent="0.15">
      <c r="O108" s="85"/>
    </row>
    <row r="109" spans="1:21" ht="32.25" hidden="1" customHeight="1" x14ac:dyDescent="0.15">
      <c r="I109" s="163" t="s">
        <v>73</v>
      </c>
      <c r="J109" s="163"/>
      <c r="K109" s="163"/>
      <c r="L109" s="164" t="e">
        <f>#REF!+#REF!</f>
        <v>#REF!</v>
      </c>
    </row>
    <row r="110" spans="1:21" ht="32.25" hidden="1" customHeight="1" x14ac:dyDescent="0.15">
      <c r="I110" s="163" t="s">
        <v>74</v>
      </c>
      <c r="J110" s="163"/>
      <c r="K110" s="163"/>
      <c r="L110" s="164" t="e">
        <f>O96+Q106</f>
        <v>#REF!</v>
      </c>
    </row>
    <row r="111" spans="1:21" ht="14.25" hidden="1" customHeight="1" x14ac:dyDescent="0.15"/>
    <row r="112" spans="1:21" x14ac:dyDescent="0.15">
      <c r="F112" s="85"/>
      <c r="G112" s="85"/>
      <c r="M112" s="261">
        <v>160.62581486310302</v>
      </c>
    </row>
    <row r="114" spans="9:10" x14ac:dyDescent="0.15">
      <c r="I114" s="85"/>
    </row>
    <row r="115" spans="9:10" x14ac:dyDescent="0.15">
      <c r="I115" s="85"/>
    </row>
    <row r="116" spans="9:10" x14ac:dyDescent="0.15">
      <c r="J116" s="85"/>
    </row>
  </sheetData>
  <mergeCells count="64">
    <mergeCell ref="C83:D84"/>
    <mergeCell ref="A100:C100"/>
    <mergeCell ref="A99:C99"/>
    <mergeCell ref="A98:C98"/>
    <mergeCell ref="A97:C97"/>
    <mergeCell ref="A96:C96"/>
    <mergeCell ref="C85:D86"/>
    <mergeCell ref="A107:C107"/>
    <mergeCell ref="A101:C101"/>
    <mergeCell ref="A102:C102"/>
    <mergeCell ref="A104:F104"/>
    <mergeCell ref="A105:C106"/>
    <mergeCell ref="D105:E105"/>
    <mergeCell ref="F105:F106"/>
    <mergeCell ref="M71:O71"/>
    <mergeCell ref="A92:P92"/>
    <mergeCell ref="A94:C95"/>
    <mergeCell ref="D94:F94"/>
    <mergeCell ref="A65:A90"/>
    <mergeCell ref="B65:D66"/>
    <mergeCell ref="M66:O66"/>
    <mergeCell ref="C77:D78"/>
    <mergeCell ref="C79:D80"/>
    <mergeCell ref="C81:D82"/>
    <mergeCell ref="B37:B64"/>
    <mergeCell ref="C37:D40"/>
    <mergeCell ref="C41:D44"/>
    <mergeCell ref="C45:D48"/>
    <mergeCell ref="C49:D52"/>
    <mergeCell ref="B87:B90"/>
    <mergeCell ref="C87:D88"/>
    <mergeCell ref="C89:D90"/>
    <mergeCell ref="B67:B86"/>
    <mergeCell ref="C67:D68"/>
    <mergeCell ref="C13:D16"/>
    <mergeCell ref="M72:O72"/>
    <mergeCell ref="C73:D74"/>
    <mergeCell ref="C75:D76"/>
    <mergeCell ref="C29:D32"/>
    <mergeCell ref="C33:D36"/>
    <mergeCell ref="M67:O67"/>
    <mergeCell ref="M68:O68"/>
    <mergeCell ref="C69:D70"/>
    <mergeCell ref="C71:D72"/>
    <mergeCell ref="M3:N3"/>
    <mergeCell ref="C53:D56"/>
    <mergeCell ref="C57:D60"/>
    <mergeCell ref="C61:D64"/>
    <mergeCell ref="Q3:S3"/>
    <mergeCell ref="A5:D6"/>
    <mergeCell ref="A7:A64"/>
    <mergeCell ref="B7:D8"/>
    <mergeCell ref="B9:B36"/>
    <mergeCell ref="C9:D12"/>
    <mergeCell ref="O3:P3"/>
    <mergeCell ref="C17:D20"/>
    <mergeCell ref="C21:D24"/>
    <mergeCell ref="C25:D28"/>
    <mergeCell ref="A1:O1"/>
    <mergeCell ref="M2:O2"/>
    <mergeCell ref="A3:E4"/>
    <mergeCell ref="F3:H3"/>
    <mergeCell ref="I3:K3"/>
    <mergeCell ref="L3:L4"/>
  </mergeCells>
  <phoneticPr fontId="2" type="noConversion"/>
  <pageMargins left="0.66" right="0.2" top="0.32" bottom="0.41" header="0.23" footer="0.3"/>
  <pageSetup paperSize="9" scale="82" orientation="landscape" horizontalDpi="4294967292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zoomScale="85" zoomScaleNormal="85" workbookViewId="0">
      <selection activeCell="O15" sqref="O15"/>
    </sheetView>
  </sheetViews>
  <sheetFormatPr defaultRowHeight="13.5" x14ac:dyDescent="0.15"/>
  <cols>
    <col min="7" max="8" width="18.77734375" bestFit="1" customWidth="1"/>
  </cols>
  <sheetData>
    <row r="1" spans="1:10" ht="27" x14ac:dyDescent="0.15">
      <c r="A1" s="485" t="s">
        <v>154</v>
      </c>
      <c r="B1" s="485"/>
      <c r="C1" s="485"/>
      <c r="D1" s="485"/>
      <c r="E1" s="485"/>
      <c r="F1" s="485"/>
      <c r="G1" s="485"/>
      <c r="H1" s="485"/>
      <c r="I1" s="485"/>
      <c r="J1" s="485"/>
    </row>
    <row r="2" spans="1:10" ht="27.75" thickBot="1" x14ac:dyDescent="0.2">
      <c r="A2" s="39" t="s">
        <v>0</v>
      </c>
      <c r="B2" s="39"/>
      <c r="C2" s="39"/>
      <c r="D2" s="73"/>
      <c r="E2" s="12"/>
      <c r="F2" s="12"/>
      <c r="G2" s="340"/>
      <c r="H2" s="12"/>
      <c r="I2" s="486" t="s">
        <v>1</v>
      </c>
      <c r="J2" s="486"/>
    </row>
    <row r="3" spans="1:10" ht="14.25" x14ac:dyDescent="0.15">
      <c r="A3" s="487" t="s">
        <v>2</v>
      </c>
      <c r="B3" s="488"/>
      <c r="C3" s="488"/>
      <c r="D3" s="488"/>
      <c r="E3" s="488"/>
      <c r="F3" s="489"/>
      <c r="G3" s="341" t="s">
        <v>105</v>
      </c>
      <c r="H3" s="19" t="s">
        <v>106</v>
      </c>
      <c r="I3" s="490" t="s">
        <v>3</v>
      </c>
      <c r="J3" s="491"/>
    </row>
    <row r="4" spans="1:10" ht="14.25" x14ac:dyDescent="0.15">
      <c r="A4" s="492" t="s">
        <v>4</v>
      </c>
      <c r="B4" s="493"/>
      <c r="C4" s="493"/>
      <c r="D4" s="493"/>
      <c r="E4" s="494"/>
      <c r="F4" s="20" t="s">
        <v>5</v>
      </c>
      <c r="G4" s="342">
        <v>1350987</v>
      </c>
      <c r="H4" s="21">
        <v>1224625</v>
      </c>
      <c r="I4" s="498">
        <v>10.318424007349194</v>
      </c>
      <c r="J4" s="499"/>
    </row>
    <row r="5" spans="1:10" ht="14.25" x14ac:dyDescent="0.15">
      <c r="A5" s="495"/>
      <c r="B5" s="496"/>
      <c r="C5" s="496"/>
      <c r="D5" s="496"/>
      <c r="E5" s="497"/>
      <c r="F5" s="16" t="s">
        <v>6</v>
      </c>
      <c r="G5" s="339">
        <v>12006299</v>
      </c>
      <c r="H5" s="17">
        <v>10014946</v>
      </c>
      <c r="I5" s="500">
        <v>19.883811655100288</v>
      </c>
      <c r="J5" s="501"/>
    </row>
    <row r="6" spans="1:10" ht="14.25" x14ac:dyDescent="0.15">
      <c r="A6" s="513" t="s">
        <v>7</v>
      </c>
      <c r="B6" s="516" t="s">
        <v>8</v>
      </c>
      <c r="C6" s="516"/>
      <c r="D6" s="516"/>
      <c r="E6" s="516"/>
      <c r="F6" s="24" t="s">
        <v>5</v>
      </c>
      <c r="G6" s="343">
        <v>1027964</v>
      </c>
      <c r="H6" s="25">
        <v>963152</v>
      </c>
      <c r="I6" s="498">
        <v>6.7291559380035579</v>
      </c>
      <c r="J6" s="499"/>
    </row>
    <row r="7" spans="1:10" ht="14.25" x14ac:dyDescent="0.15">
      <c r="A7" s="514"/>
      <c r="B7" s="516"/>
      <c r="C7" s="516"/>
      <c r="D7" s="516"/>
      <c r="E7" s="516"/>
      <c r="F7" s="9" t="s">
        <v>6</v>
      </c>
      <c r="G7" s="344">
        <v>9200073</v>
      </c>
      <c r="H7" s="8">
        <v>8090637</v>
      </c>
      <c r="I7" s="500">
        <v>13.712591480744976</v>
      </c>
      <c r="J7" s="501"/>
    </row>
    <row r="8" spans="1:10" ht="14.25" x14ac:dyDescent="0.15">
      <c r="A8" s="514"/>
      <c r="B8" s="502" t="s">
        <v>95</v>
      </c>
      <c r="C8" s="502"/>
      <c r="D8" s="502"/>
      <c r="E8" s="502"/>
      <c r="F8" s="14" t="s">
        <v>5</v>
      </c>
      <c r="G8" s="345">
        <v>830191</v>
      </c>
      <c r="H8" s="15">
        <v>746589</v>
      </c>
      <c r="I8" s="503">
        <v>11.197861206098665</v>
      </c>
      <c r="J8" s="504"/>
    </row>
    <row r="9" spans="1:10" ht="14.25" x14ac:dyDescent="0.15">
      <c r="A9" s="514"/>
      <c r="B9" s="502"/>
      <c r="C9" s="502"/>
      <c r="D9" s="502"/>
      <c r="E9" s="502"/>
      <c r="F9" s="66" t="s">
        <v>6</v>
      </c>
      <c r="G9" s="346">
        <v>7621192</v>
      </c>
      <c r="H9" s="29">
        <v>6292276</v>
      </c>
      <c r="I9" s="505">
        <v>21.119798305096609</v>
      </c>
      <c r="J9" s="506"/>
    </row>
    <row r="10" spans="1:10" ht="14.25" x14ac:dyDescent="0.15">
      <c r="A10" s="514"/>
      <c r="B10" s="502" t="s">
        <v>96</v>
      </c>
      <c r="C10" s="502"/>
      <c r="D10" s="502"/>
      <c r="E10" s="502"/>
      <c r="F10" s="14" t="s">
        <v>5</v>
      </c>
      <c r="G10" s="345">
        <v>142755</v>
      </c>
      <c r="H10" s="15">
        <v>137996</v>
      </c>
      <c r="I10" s="503">
        <v>3.4486506855271131</v>
      </c>
      <c r="J10" s="504"/>
    </row>
    <row r="11" spans="1:10" ht="14.25" x14ac:dyDescent="0.15">
      <c r="A11" s="514"/>
      <c r="B11" s="502"/>
      <c r="C11" s="502"/>
      <c r="D11" s="502"/>
      <c r="E11" s="502"/>
      <c r="F11" s="66" t="s">
        <v>6</v>
      </c>
      <c r="G11" s="346">
        <v>985654</v>
      </c>
      <c r="H11" s="29">
        <v>1235151</v>
      </c>
      <c r="I11" s="505">
        <v>-20.199716471913149</v>
      </c>
      <c r="J11" s="506"/>
    </row>
    <row r="12" spans="1:10" ht="14.25" x14ac:dyDescent="0.15">
      <c r="A12" s="514"/>
      <c r="B12" s="502" t="s">
        <v>97</v>
      </c>
      <c r="C12" s="502"/>
      <c r="D12" s="502"/>
      <c r="E12" s="502"/>
      <c r="F12" s="14" t="s">
        <v>5</v>
      </c>
      <c r="G12" s="345">
        <v>55018</v>
      </c>
      <c r="H12" s="15">
        <v>78567</v>
      </c>
      <c r="I12" s="503">
        <v>-29.973143940840302</v>
      </c>
      <c r="J12" s="504"/>
    </row>
    <row r="13" spans="1:10" ht="14.25" x14ac:dyDescent="0.15">
      <c r="A13" s="515"/>
      <c r="B13" s="502"/>
      <c r="C13" s="502"/>
      <c r="D13" s="502"/>
      <c r="E13" s="502"/>
      <c r="F13" s="28" t="s">
        <v>6</v>
      </c>
      <c r="G13" s="346">
        <v>593227</v>
      </c>
      <c r="H13" s="29">
        <v>563210</v>
      </c>
      <c r="I13" s="505">
        <v>5.3296283801779225</v>
      </c>
      <c r="J13" s="506"/>
    </row>
    <row r="14" spans="1:10" ht="14.25" x14ac:dyDescent="0.15">
      <c r="A14" s="507" t="s">
        <v>11</v>
      </c>
      <c r="B14" s="508"/>
      <c r="C14" s="508"/>
      <c r="D14" s="508"/>
      <c r="E14" s="508"/>
      <c r="F14" s="14" t="s">
        <v>5</v>
      </c>
      <c r="G14" s="347">
        <v>323023</v>
      </c>
      <c r="H14" s="34">
        <v>261473</v>
      </c>
      <c r="I14" s="503">
        <v>23.539715381702891</v>
      </c>
      <c r="J14" s="504"/>
    </row>
    <row r="15" spans="1:10" ht="15" thickBot="1" x14ac:dyDescent="0.2">
      <c r="A15" s="509"/>
      <c r="B15" s="510"/>
      <c r="C15" s="510"/>
      <c r="D15" s="510"/>
      <c r="E15" s="510"/>
      <c r="F15" s="22" t="s">
        <v>6</v>
      </c>
      <c r="G15" s="348">
        <v>2806226</v>
      </c>
      <c r="H15" s="23">
        <v>1924309</v>
      </c>
      <c r="I15" s="511">
        <v>45.830321429666441</v>
      </c>
      <c r="J15" s="512"/>
    </row>
    <row r="16" spans="1:10" ht="14.25" x14ac:dyDescent="0.15">
      <c r="A16" s="57"/>
      <c r="B16" s="57"/>
      <c r="C16" s="57"/>
      <c r="D16" s="57"/>
      <c r="E16" s="57"/>
      <c r="F16" s="61"/>
      <c r="G16" s="349"/>
      <c r="H16" s="58"/>
      <c r="I16" s="59"/>
      <c r="J16" s="59"/>
    </row>
    <row r="17" spans="1:10" ht="15" thickBot="1" x14ac:dyDescent="0.2">
      <c r="A17" s="51" t="s">
        <v>12</v>
      </c>
      <c r="B17" s="51"/>
      <c r="C17" s="51"/>
      <c r="D17" s="51"/>
      <c r="E17" s="52"/>
      <c r="F17" s="50"/>
      <c r="G17" s="350"/>
      <c r="H17" s="50"/>
      <c r="I17" s="486" t="s">
        <v>1</v>
      </c>
      <c r="J17" s="486"/>
    </row>
    <row r="18" spans="1:10" ht="14.25" x14ac:dyDescent="0.15">
      <c r="A18" s="487" t="s">
        <v>2</v>
      </c>
      <c r="B18" s="488"/>
      <c r="C18" s="488"/>
      <c r="D18" s="488"/>
      <c r="E18" s="488"/>
      <c r="F18" s="489"/>
      <c r="G18" s="341" t="s">
        <v>105</v>
      </c>
      <c r="H18" s="19" t="s">
        <v>106</v>
      </c>
      <c r="I18" s="490" t="s">
        <v>3</v>
      </c>
      <c r="J18" s="491"/>
    </row>
    <row r="19" spans="1:10" ht="14.25" x14ac:dyDescent="0.15">
      <c r="A19" s="517" t="s">
        <v>4</v>
      </c>
      <c r="B19" s="518"/>
      <c r="C19" s="518"/>
      <c r="D19" s="518"/>
      <c r="E19" s="518"/>
      <c r="F19" s="20" t="s">
        <v>5</v>
      </c>
      <c r="G19" s="342">
        <v>1350987</v>
      </c>
      <c r="H19" s="21">
        <v>1224625</v>
      </c>
      <c r="I19" s="521">
        <v>10.318424007349194</v>
      </c>
      <c r="J19" s="522"/>
    </row>
    <row r="20" spans="1:10" ht="14.25" x14ac:dyDescent="0.15">
      <c r="A20" s="519"/>
      <c r="B20" s="520"/>
      <c r="C20" s="520"/>
      <c r="D20" s="520"/>
      <c r="E20" s="520"/>
      <c r="F20" s="9" t="s">
        <v>6</v>
      </c>
      <c r="G20" s="344">
        <v>12006299</v>
      </c>
      <c r="H20" s="8">
        <v>10014946</v>
      </c>
      <c r="I20" s="500">
        <v>19.883811655100288</v>
      </c>
      <c r="J20" s="501"/>
    </row>
    <row r="21" spans="1:10" ht="14.25" x14ac:dyDescent="0.15">
      <c r="A21" s="523" t="s">
        <v>84</v>
      </c>
      <c r="B21" s="516" t="s">
        <v>8</v>
      </c>
      <c r="C21" s="516"/>
      <c r="D21" s="516"/>
      <c r="E21" s="516"/>
      <c r="F21" s="24" t="s">
        <v>5</v>
      </c>
      <c r="G21" s="343">
        <v>1027964</v>
      </c>
      <c r="H21" s="25">
        <v>963152</v>
      </c>
      <c r="I21" s="498">
        <v>6.7291559380035579</v>
      </c>
      <c r="J21" s="499"/>
    </row>
    <row r="22" spans="1:10" ht="14.25" x14ac:dyDescent="0.15">
      <c r="A22" s="524"/>
      <c r="B22" s="516"/>
      <c r="C22" s="516"/>
      <c r="D22" s="516"/>
      <c r="E22" s="516"/>
      <c r="F22" s="9" t="s">
        <v>6</v>
      </c>
      <c r="G22" s="344">
        <v>9200073</v>
      </c>
      <c r="H22" s="8">
        <v>8090637</v>
      </c>
      <c r="I22" s="500">
        <v>13.712591480744976</v>
      </c>
      <c r="J22" s="501"/>
    </row>
    <row r="23" spans="1:10" ht="14.25" x14ac:dyDescent="0.15">
      <c r="A23" s="524"/>
      <c r="B23" s="502" t="s">
        <v>13</v>
      </c>
      <c r="C23" s="502"/>
      <c r="D23" s="502"/>
      <c r="E23" s="502"/>
      <c r="F23" s="14" t="s">
        <v>5</v>
      </c>
      <c r="G23" s="15">
        <v>62085</v>
      </c>
      <c r="H23" s="15">
        <v>58072</v>
      </c>
      <c r="I23" s="503">
        <v>6.9103871056619397</v>
      </c>
      <c r="J23" s="504"/>
    </row>
    <row r="24" spans="1:10" ht="14.25" x14ac:dyDescent="0.15">
      <c r="A24" s="524"/>
      <c r="B24" s="502"/>
      <c r="C24" s="502"/>
      <c r="D24" s="502"/>
      <c r="E24" s="502"/>
      <c r="F24" s="30" t="s">
        <v>6</v>
      </c>
      <c r="G24" s="29">
        <v>1162269</v>
      </c>
      <c r="H24" s="282">
        <v>1073869</v>
      </c>
      <c r="I24" s="505">
        <v>8.2319165559300131</v>
      </c>
      <c r="J24" s="506"/>
    </row>
    <row r="25" spans="1:10" ht="14.25" x14ac:dyDescent="0.15">
      <c r="A25" s="524"/>
      <c r="B25" s="502" t="s">
        <v>14</v>
      </c>
      <c r="C25" s="502"/>
      <c r="D25" s="502"/>
      <c r="E25" s="502"/>
      <c r="F25" s="14" t="s">
        <v>5</v>
      </c>
      <c r="G25" s="15">
        <v>65527</v>
      </c>
      <c r="H25" s="15">
        <v>61332</v>
      </c>
      <c r="I25" s="526">
        <v>6.8398226048392416</v>
      </c>
      <c r="J25" s="527"/>
    </row>
    <row r="26" spans="1:10" ht="14.25" x14ac:dyDescent="0.15">
      <c r="A26" s="524"/>
      <c r="B26" s="502"/>
      <c r="C26" s="502"/>
      <c r="D26" s="502"/>
      <c r="E26" s="502"/>
      <c r="F26" s="30" t="s">
        <v>6</v>
      </c>
      <c r="G26" s="29">
        <v>698130</v>
      </c>
      <c r="H26" s="282">
        <v>662759</v>
      </c>
      <c r="I26" s="505">
        <v>5.3369324294351372</v>
      </c>
      <c r="J26" s="506"/>
    </row>
    <row r="27" spans="1:10" ht="14.25" x14ac:dyDescent="0.15">
      <c r="A27" s="524"/>
      <c r="B27" s="528" t="s">
        <v>15</v>
      </c>
      <c r="C27" s="528"/>
      <c r="D27" s="528"/>
      <c r="E27" s="528"/>
      <c r="F27" s="6" t="s">
        <v>5</v>
      </c>
      <c r="G27" s="11">
        <v>758247</v>
      </c>
      <c r="H27" s="15">
        <v>672526</v>
      </c>
      <c r="I27" s="530">
        <v>12.746124313409439</v>
      </c>
      <c r="J27" s="531"/>
    </row>
    <row r="28" spans="1:10" ht="14.25" x14ac:dyDescent="0.15">
      <c r="A28" s="524"/>
      <c r="B28" s="529"/>
      <c r="C28" s="529"/>
      <c r="D28" s="529"/>
      <c r="E28" s="529"/>
      <c r="F28" s="53" t="s">
        <v>6</v>
      </c>
      <c r="G28" s="29">
        <v>6736756</v>
      </c>
      <c r="H28" s="281">
        <v>5654746</v>
      </c>
      <c r="I28" s="505">
        <v>19.134546450008543</v>
      </c>
      <c r="J28" s="506"/>
    </row>
    <row r="29" spans="1:10" ht="14.25" x14ac:dyDescent="0.15">
      <c r="A29" s="524"/>
      <c r="B29" s="502" t="s">
        <v>16</v>
      </c>
      <c r="C29" s="502"/>
      <c r="D29" s="502"/>
      <c r="E29" s="502"/>
      <c r="F29" s="14" t="s">
        <v>5</v>
      </c>
      <c r="G29" s="15">
        <v>109992</v>
      </c>
      <c r="H29" s="11">
        <v>120474</v>
      </c>
      <c r="I29" s="526">
        <v>-8.7006325016186139</v>
      </c>
      <c r="J29" s="527"/>
    </row>
    <row r="30" spans="1:10" ht="14.25" x14ac:dyDescent="0.15">
      <c r="A30" s="524"/>
      <c r="B30" s="502"/>
      <c r="C30" s="502"/>
      <c r="D30" s="502"/>
      <c r="E30" s="502"/>
      <c r="F30" s="30" t="s">
        <v>6</v>
      </c>
      <c r="G30" s="29">
        <v>365989</v>
      </c>
      <c r="H30" s="282">
        <v>378510</v>
      </c>
      <c r="I30" s="505">
        <v>-3.3079707273255679</v>
      </c>
      <c r="J30" s="506"/>
    </row>
    <row r="31" spans="1:10" ht="14.25" x14ac:dyDescent="0.15">
      <c r="A31" s="524"/>
      <c r="B31" s="528" t="s">
        <v>17</v>
      </c>
      <c r="C31" s="528"/>
      <c r="D31" s="528"/>
      <c r="E31" s="528"/>
      <c r="F31" s="6" t="s">
        <v>5</v>
      </c>
      <c r="G31" s="54">
        <v>17574</v>
      </c>
      <c r="H31" s="285">
        <v>25997</v>
      </c>
      <c r="I31" s="532">
        <v>-32.399892295264848</v>
      </c>
      <c r="J31" s="533"/>
    </row>
    <row r="32" spans="1:10" ht="14.25" x14ac:dyDescent="0.15">
      <c r="A32" s="524"/>
      <c r="B32" s="529"/>
      <c r="C32" s="529"/>
      <c r="D32" s="529"/>
      <c r="E32" s="529"/>
      <c r="F32" s="53" t="s">
        <v>6</v>
      </c>
      <c r="G32" s="29">
        <v>175057</v>
      </c>
      <c r="H32" s="282">
        <v>189703</v>
      </c>
      <c r="I32" s="530">
        <v>-7.7204893965830763</v>
      </c>
      <c r="J32" s="531"/>
    </row>
    <row r="33" spans="1:10" ht="14.25" x14ac:dyDescent="0.15">
      <c r="A33" s="524"/>
      <c r="B33" s="502" t="s">
        <v>18</v>
      </c>
      <c r="C33" s="502"/>
      <c r="D33" s="502"/>
      <c r="E33" s="502"/>
      <c r="F33" s="14" t="s">
        <v>5</v>
      </c>
      <c r="G33" s="15">
        <v>14539</v>
      </c>
      <c r="H33" s="15">
        <v>24751</v>
      </c>
      <c r="I33" s="532">
        <v>-41.258939032766349</v>
      </c>
      <c r="J33" s="533"/>
    </row>
    <row r="34" spans="1:10" ht="14.25" x14ac:dyDescent="0.15">
      <c r="A34" s="525"/>
      <c r="B34" s="502"/>
      <c r="C34" s="502"/>
      <c r="D34" s="502"/>
      <c r="E34" s="502"/>
      <c r="F34" s="30" t="s">
        <v>6</v>
      </c>
      <c r="G34" s="29">
        <v>61872</v>
      </c>
      <c r="H34" s="281">
        <v>131050</v>
      </c>
      <c r="I34" s="534">
        <v>-52.787485692483784</v>
      </c>
      <c r="J34" s="535"/>
    </row>
    <row r="35" spans="1:10" ht="14.25" x14ac:dyDescent="0.15">
      <c r="A35" s="523" t="s">
        <v>99</v>
      </c>
      <c r="B35" s="520" t="s">
        <v>8</v>
      </c>
      <c r="C35" s="520"/>
      <c r="D35" s="520"/>
      <c r="E35" s="520"/>
      <c r="F35" s="36" t="s">
        <v>5</v>
      </c>
      <c r="G35" s="37">
        <v>323023</v>
      </c>
      <c r="H35" s="351">
        <v>261473</v>
      </c>
      <c r="I35" s="537">
        <v>23.539715381702891</v>
      </c>
      <c r="J35" s="538"/>
    </row>
    <row r="36" spans="1:10" ht="14.25" x14ac:dyDescent="0.15">
      <c r="A36" s="524"/>
      <c r="B36" s="520"/>
      <c r="C36" s="520"/>
      <c r="D36" s="520"/>
      <c r="E36" s="520"/>
      <c r="F36" s="10" t="s">
        <v>6</v>
      </c>
      <c r="G36" s="8">
        <v>2806226</v>
      </c>
      <c r="H36" s="8">
        <v>1924309</v>
      </c>
      <c r="I36" s="539">
        <v>45.830321429666441</v>
      </c>
      <c r="J36" s="540"/>
    </row>
    <row r="37" spans="1:10" ht="14.25" x14ac:dyDescent="0.15">
      <c r="A37" s="524"/>
      <c r="B37" s="541" t="s">
        <v>19</v>
      </c>
      <c r="C37" s="528" t="s">
        <v>80</v>
      </c>
      <c r="D37" s="528"/>
      <c r="E37" s="528"/>
      <c r="F37" s="7" t="s">
        <v>5</v>
      </c>
      <c r="G37" s="11">
        <v>4032</v>
      </c>
      <c r="H37" s="54">
        <v>4685</v>
      </c>
      <c r="I37" s="543">
        <v>-13.938100320170747</v>
      </c>
      <c r="J37" s="544"/>
    </row>
    <row r="38" spans="1:10" ht="14.25" x14ac:dyDescent="0.15">
      <c r="A38" s="524"/>
      <c r="B38" s="542"/>
      <c r="C38" s="529"/>
      <c r="D38" s="529"/>
      <c r="E38" s="529"/>
      <c r="F38" s="55" t="s">
        <v>6</v>
      </c>
      <c r="G38" s="29">
        <v>36949</v>
      </c>
      <c r="H38" s="282">
        <v>52691</v>
      </c>
      <c r="I38" s="545">
        <v>-29.876069917063631</v>
      </c>
      <c r="J38" s="546"/>
    </row>
    <row r="39" spans="1:10" ht="14.25" x14ac:dyDescent="0.15">
      <c r="A39" s="524"/>
      <c r="B39" s="542"/>
      <c r="C39" s="502" t="s">
        <v>79</v>
      </c>
      <c r="D39" s="502"/>
      <c r="E39" s="502"/>
      <c r="F39" s="56" t="s">
        <v>5</v>
      </c>
      <c r="G39" s="15">
        <v>276431</v>
      </c>
      <c r="H39" s="15">
        <v>233383</v>
      </c>
      <c r="I39" s="526">
        <v>18.445216661025015</v>
      </c>
      <c r="J39" s="527"/>
    </row>
    <row r="40" spans="1:10" ht="14.25" x14ac:dyDescent="0.15">
      <c r="A40" s="524"/>
      <c r="B40" s="542"/>
      <c r="C40" s="502"/>
      <c r="D40" s="502"/>
      <c r="E40" s="502"/>
      <c r="F40" s="49" t="s">
        <v>6</v>
      </c>
      <c r="G40" s="29">
        <v>2435437</v>
      </c>
      <c r="H40" s="282">
        <v>1653260</v>
      </c>
      <c r="I40" s="505">
        <v>47.311191222191326</v>
      </c>
      <c r="J40" s="506"/>
    </row>
    <row r="41" spans="1:10" ht="14.25" x14ac:dyDescent="0.15">
      <c r="A41" s="524"/>
      <c r="B41" s="542"/>
      <c r="C41" s="528" t="s">
        <v>78</v>
      </c>
      <c r="D41" s="528"/>
      <c r="E41" s="528"/>
      <c r="F41" s="7" t="s">
        <v>5</v>
      </c>
      <c r="G41" s="11">
        <v>4278</v>
      </c>
      <c r="H41" s="15">
        <v>4530</v>
      </c>
      <c r="I41" s="530">
        <v>-5.5629139072847664</v>
      </c>
      <c r="J41" s="531"/>
    </row>
    <row r="42" spans="1:10" ht="14.25" x14ac:dyDescent="0.15">
      <c r="A42" s="524"/>
      <c r="B42" s="542"/>
      <c r="C42" s="529"/>
      <c r="D42" s="529"/>
      <c r="E42" s="529"/>
      <c r="F42" s="55" t="s">
        <v>6</v>
      </c>
      <c r="G42" s="29">
        <v>29481</v>
      </c>
      <c r="H42" s="282">
        <v>17723</v>
      </c>
      <c r="I42" s="505">
        <v>66.343169892230435</v>
      </c>
      <c r="J42" s="506"/>
    </row>
    <row r="43" spans="1:10" ht="14.25" x14ac:dyDescent="0.15">
      <c r="A43" s="524"/>
      <c r="B43" s="542"/>
      <c r="C43" s="502" t="s">
        <v>77</v>
      </c>
      <c r="D43" s="502"/>
      <c r="E43" s="502"/>
      <c r="F43" s="56" t="s">
        <v>5</v>
      </c>
      <c r="G43" s="15">
        <v>4778</v>
      </c>
      <c r="H43" s="15">
        <v>1784</v>
      </c>
      <c r="I43" s="526">
        <v>167.82511210762328</v>
      </c>
      <c r="J43" s="527"/>
    </row>
    <row r="44" spans="1:10" ht="14.25" x14ac:dyDescent="0.15">
      <c r="A44" s="524"/>
      <c r="B44" s="542"/>
      <c r="C44" s="502"/>
      <c r="D44" s="502"/>
      <c r="E44" s="502"/>
      <c r="F44" s="49" t="s">
        <v>6</v>
      </c>
      <c r="G44" s="29">
        <v>29326</v>
      </c>
      <c r="H44" s="281">
        <v>11933</v>
      </c>
      <c r="I44" s="505">
        <v>145.75546802983322</v>
      </c>
      <c r="J44" s="506"/>
    </row>
    <row r="45" spans="1:10" ht="14.25" x14ac:dyDescent="0.15">
      <c r="A45" s="524"/>
      <c r="B45" s="542"/>
      <c r="C45" s="528" t="s">
        <v>76</v>
      </c>
      <c r="D45" s="528"/>
      <c r="E45" s="528"/>
      <c r="F45" s="7" t="s">
        <v>5</v>
      </c>
      <c r="G45" s="11">
        <v>3563</v>
      </c>
      <c r="H45" s="11">
        <v>1533</v>
      </c>
      <c r="I45" s="530">
        <v>132.42009132420088</v>
      </c>
      <c r="J45" s="531"/>
    </row>
    <row r="46" spans="1:10" ht="14.25" x14ac:dyDescent="0.15">
      <c r="A46" s="524"/>
      <c r="B46" s="542"/>
      <c r="C46" s="529"/>
      <c r="D46" s="529"/>
      <c r="E46" s="529"/>
      <c r="F46" s="55" t="s">
        <v>6</v>
      </c>
      <c r="G46" s="29">
        <v>25186</v>
      </c>
      <c r="H46" s="282">
        <v>14793</v>
      </c>
      <c r="I46" s="505">
        <v>70.25620225782464</v>
      </c>
      <c r="J46" s="506"/>
    </row>
    <row r="47" spans="1:10" ht="14.25" x14ac:dyDescent="0.15">
      <c r="A47" s="524"/>
      <c r="B47" s="542"/>
      <c r="C47" s="502" t="s">
        <v>81</v>
      </c>
      <c r="D47" s="502"/>
      <c r="E47" s="502"/>
      <c r="F47" s="56" t="s">
        <v>5</v>
      </c>
      <c r="G47" s="15">
        <v>2947</v>
      </c>
      <c r="H47" s="15">
        <v>1856</v>
      </c>
      <c r="I47" s="532">
        <v>58.78232758620689</v>
      </c>
      <c r="J47" s="533"/>
    </row>
    <row r="48" spans="1:10" ht="14.25" x14ac:dyDescent="0.15">
      <c r="A48" s="524"/>
      <c r="B48" s="542"/>
      <c r="C48" s="502"/>
      <c r="D48" s="502"/>
      <c r="E48" s="502"/>
      <c r="F48" s="49" t="s">
        <v>6</v>
      </c>
      <c r="G48" s="29">
        <v>33436</v>
      </c>
      <c r="H48" s="282">
        <v>21250</v>
      </c>
      <c r="I48" s="534">
        <v>57.345882352941175</v>
      </c>
      <c r="J48" s="535"/>
    </row>
    <row r="49" spans="1:10" ht="14.25" x14ac:dyDescent="0.15">
      <c r="A49" s="524"/>
      <c r="B49" s="542"/>
      <c r="C49" s="502" t="s">
        <v>100</v>
      </c>
      <c r="D49" s="502"/>
      <c r="E49" s="502"/>
      <c r="F49" s="56" t="s">
        <v>5</v>
      </c>
      <c r="G49" s="15">
        <v>2432</v>
      </c>
      <c r="H49" s="15">
        <v>880</v>
      </c>
      <c r="I49" s="532">
        <v>176.36363636363637</v>
      </c>
      <c r="J49" s="533"/>
    </row>
    <row r="50" spans="1:10" ht="14.25" x14ac:dyDescent="0.15">
      <c r="A50" s="524"/>
      <c r="B50" s="542"/>
      <c r="C50" s="502"/>
      <c r="D50" s="502"/>
      <c r="E50" s="502"/>
      <c r="F50" s="49" t="s">
        <v>6</v>
      </c>
      <c r="G50" s="29">
        <v>24875</v>
      </c>
      <c r="H50" s="282">
        <v>16075</v>
      </c>
      <c r="I50" s="534">
        <v>54.743390357698274</v>
      </c>
      <c r="J50" s="535"/>
    </row>
    <row r="51" spans="1:10" ht="14.25" x14ac:dyDescent="0.15">
      <c r="A51" s="524"/>
      <c r="B51" s="542"/>
      <c r="C51" s="502" t="s">
        <v>101</v>
      </c>
      <c r="D51" s="502"/>
      <c r="E51" s="502"/>
      <c r="F51" s="56" t="s">
        <v>5</v>
      </c>
      <c r="G51" s="15">
        <v>1888</v>
      </c>
      <c r="H51" s="15">
        <v>1007</v>
      </c>
      <c r="I51" s="532">
        <v>87.487586891757701</v>
      </c>
      <c r="J51" s="533"/>
    </row>
    <row r="52" spans="1:10" ht="14.25" x14ac:dyDescent="0.15">
      <c r="A52" s="524"/>
      <c r="B52" s="542"/>
      <c r="C52" s="502"/>
      <c r="D52" s="502"/>
      <c r="E52" s="502"/>
      <c r="F52" s="49" t="s">
        <v>6</v>
      </c>
      <c r="G52" s="29">
        <v>19454</v>
      </c>
      <c r="H52" s="282">
        <v>20332</v>
      </c>
      <c r="I52" s="534">
        <v>-4.3183159551445982</v>
      </c>
      <c r="J52" s="535"/>
    </row>
    <row r="53" spans="1:10" ht="14.25" x14ac:dyDescent="0.15">
      <c r="A53" s="524"/>
      <c r="B53" s="542"/>
      <c r="C53" s="624" t="s">
        <v>112</v>
      </c>
      <c r="D53" s="625"/>
      <c r="E53" s="626"/>
      <c r="F53" s="56" t="s">
        <v>5</v>
      </c>
      <c r="G53" s="15">
        <v>2828</v>
      </c>
      <c r="H53" s="15">
        <v>43</v>
      </c>
      <c r="I53" s="532">
        <v>6476.7441860465115</v>
      </c>
      <c r="J53" s="533"/>
    </row>
    <row r="54" spans="1:10" ht="14.25" x14ac:dyDescent="0.15">
      <c r="A54" s="524"/>
      <c r="B54" s="542"/>
      <c r="C54" s="627"/>
      <c r="D54" s="628"/>
      <c r="E54" s="629"/>
      <c r="F54" s="49" t="s">
        <v>6</v>
      </c>
      <c r="G54" s="29">
        <v>33052</v>
      </c>
      <c r="H54" s="281">
        <v>30509</v>
      </c>
      <c r="I54" s="534">
        <v>8.3352453374414068</v>
      </c>
      <c r="J54" s="535"/>
    </row>
    <row r="55" spans="1:10" ht="14.25" x14ac:dyDescent="0.15">
      <c r="A55" s="524"/>
      <c r="B55" s="542"/>
      <c r="C55" s="528" t="s">
        <v>82</v>
      </c>
      <c r="D55" s="528"/>
      <c r="E55" s="528"/>
      <c r="F55" s="7" t="s">
        <v>5</v>
      </c>
      <c r="G55" s="11">
        <v>3110</v>
      </c>
      <c r="H55" s="11">
        <v>2592</v>
      </c>
      <c r="I55" s="530">
        <v>19.98456790123457</v>
      </c>
      <c r="J55" s="531"/>
    </row>
    <row r="56" spans="1:10" ht="14.25" x14ac:dyDescent="0.15">
      <c r="A56" s="524"/>
      <c r="B56" s="542"/>
      <c r="C56" s="502"/>
      <c r="D56" s="502"/>
      <c r="E56" s="502"/>
      <c r="F56" s="49" t="s">
        <v>6</v>
      </c>
      <c r="G56" s="29">
        <v>33347</v>
      </c>
      <c r="H56" s="282">
        <v>22469</v>
      </c>
      <c r="I56" s="505">
        <v>48.413369531354306</v>
      </c>
      <c r="J56" s="506"/>
    </row>
    <row r="57" spans="1:10" ht="14.25" x14ac:dyDescent="0.15">
      <c r="A57" s="524"/>
      <c r="B57" s="547" t="s">
        <v>90</v>
      </c>
      <c r="C57" s="502" t="s">
        <v>83</v>
      </c>
      <c r="D57" s="502"/>
      <c r="E57" s="502"/>
      <c r="F57" s="56" t="s">
        <v>5</v>
      </c>
      <c r="G57" s="15">
        <v>4750</v>
      </c>
      <c r="H57" s="15">
        <v>1866</v>
      </c>
      <c r="I57" s="526">
        <v>154.5551982851018</v>
      </c>
      <c r="J57" s="527"/>
    </row>
    <row r="58" spans="1:10" ht="14.25" x14ac:dyDescent="0.15">
      <c r="A58" s="524"/>
      <c r="B58" s="547"/>
      <c r="C58" s="502"/>
      <c r="D58" s="502"/>
      <c r="E58" s="502"/>
      <c r="F58" s="49" t="s">
        <v>6</v>
      </c>
      <c r="G58" s="29">
        <v>24790</v>
      </c>
      <c r="H58" s="282">
        <v>13065</v>
      </c>
      <c r="I58" s="505">
        <v>89.743589743589723</v>
      </c>
      <c r="J58" s="506"/>
    </row>
    <row r="59" spans="1:10" ht="14.25" x14ac:dyDescent="0.15">
      <c r="A59" s="524"/>
      <c r="B59" s="547"/>
      <c r="C59" s="528" t="s">
        <v>82</v>
      </c>
      <c r="D59" s="528"/>
      <c r="E59" s="528"/>
      <c r="F59" s="7" t="s">
        <v>5</v>
      </c>
      <c r="G59" s="11">
        <v>11986</v>
      </c>
      <c r="H59" s="15">
        <v>7314</v>
      </c>
      <c r="I59" s="530">
        <v>63.877495214656818</v>
      </c>
      <c r="J59" s="531"/>
    </row>
    <row r="60" spans="1:10" ht="15" thickBot="1" x14ac:dyDescent="0.2">
      <c r="A60" s="536"/>
      <c r="B60" s="548"/>
      <c r="C60" s="549"/>
      <c r="D60" s="549"/>
      <c r="E60" s="549"/>
      <c r="F60" s="38" t="s">
        <v>6</v>
      </c>
      <c r="G60" s="72">
        <v>80893</v>
      </c>
      <c r="H60" s="23">
        <v>50209</v>
      </c>
      <c r="I60" s="511">
        <v>61.112549542910642</v>
      </c>
      <c r="J60" s="512"/>
    </row>
  </sheetData>
  <mergeCells count="93">
    <mergeCell ref="A1:J1"/>
    <mergeCell ref="I2:J2"/>
    <mergeCell ref="A3:F3"/>
    <mergeCell ref="I3:J3"/>
    <mergeCell ref="A4:E5"/>
    <mergeCell ref="I4:J4"/>
    <mergeCell ref="I5:J5"/>
    <mergeCell ref="B8:E9"/>
    <mergeCell ref="I8:J8"/>
    <mergeCell ref="I9:J9"/>
    <mergeCell ref="B10:E11"/>
    <mergeCell ref="I10:J10"/>
    <mergeCell ref="I11:J11"/>
    <mergeCell ref="B12:E13"/>
    <mergeCell ref="I12:J12"/>
    <mergeCell ref="I13:J13"/>
    <mergeCell ref="A14:E15"/>
    <mergeCell ref="I14:J14"/>
    <mergeCell ref="I15:J15"/>
    <mergeCell ref="A6:A13"/>
    <mergeCell ref="B6:E7"/>
    <mergeCell ref="I6:J6"/>
    <mergeCell ref="I7:J7"/>
    <mergeCell ref="I17:J17"/>
    <mergeCell ref="A18:F18"/>
    <mergeCell ref="I18:J18"/>
    <mergeCell ref="A19:E20"/>
    <mergeCell ref="I19:J19"/>
    <mergeCell ref="I20:J20"/>
    <mergeCell ref="A21:A34"/>
    <mergeCell ref="B21:E22"/>
    <mergeCell ref="I21:J21"/>
    <mergeCell ref="I22:J22"/>
    <mergeCell ref="B23:E24"/>
    <mergeCell ref="I23:J23"/>
    <mergeCell ref="I24:J24"/>
    <mergeCell ref="B25:E26"/>
    <mergeCell ref="I25:J25"/>
    <mergeCell ref="I26:J26"/>
    <mergeCell ref="B27:E28"/>
    <mergeCell ref="I27:J27"/>
    <mergeCell ref="I28:J28"/>
    <mergeCell ref="B29:E30"/>
    <mergeCell ref="I29:J29"/>
    <mergeCell ref="I30:J30"/>
    <mergeCell ref="B31:E32"/>
    <mergeCell ref="I31:J31"/>
    <mergeCell ref="I32:J32"/>
    <mergeCell ref="B33:E34"/>
    <mergeCell ref="I33:J33"/>
    <mergeCell ref="I34:J34"/>
    <mergeCell ref="A35:A60"/>
    <mergeCell ref="B35:E36"/>
    <mergeCell ref="I35:J35"/>
    <mergeCell ref="I36:J36"/>
    <mergeCell ref="B37:B56"/>
    <mergeCell ref="C37:E38"/>
    <mergeCell ref="I37:J37"/>
    <mergeCell ref="I38:J38"/>
    <mergeCell ref="C39:E40"/>
    <mergeCell ref="I39:J39"/>
    <mergeCell ref="I40:J40"/>
    <mergeCell ref="C41:E42"/>
    <mergeCell ref="I41:J41"/>
    <mergeCell ref="I42:J42"/>
    <mergeCell ref="C43:E44"/>
    <mergeCell ref="I43:J43"/>
    <mergeCell ref="I44:J44"/>
    <mergeCell ref="C45:E46"/>
    <mergeCell ref="I45:J45"/>
    <mergeCell ref="I46:J46"/>
    <mergeCell ref="C47:E48"/>
    <mergeCell ref="I47:J47"/>
    <mergeCell ref="I48:J48"/>
    <mergeCell ref="C49:E50"/>
    <mergeCell ref="I49:J49"/>
    <mergeCell ref="I50:J50"/>
    <mergeCell ref="C51:E52"/>
    <mergeCell ref="I51:J51"/>
    <mergeCell ref="I52:J52"/>
    <mergeCell ref="C53:E54"/>
    <mergeCell ref="I53:J53"/>
    <mergeCell ref="I54:J54"/>
    <mergeCell ref="C55:E56"/>
    <mergeCell ref="I55:J55"/>
    <mergeCell ref="I56:J56"/>
    <mergeCell ref="B57:B60"/>
    <mergeCell ref="C57:E58"/>
    <mergeCell ref="I57:J57"/>
    <mergeCell ref="I58:J58"/>
    <mergeCell ref="C59:E60"/>
    <mergeCell ref="I59:J59"/>
    <mergeCell ref="I60:J6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zoomScale="85" zoomScaleNormal="85" workbookViewId="0">
      <selection activeCell="O12" sqref="O12"/>
    </sheetView>
  </sheetViews>
  <sheetFormatPr defaultRowHeight="13.5" x14ac:dyDescent="0.15"/>
  <cols>
    <col min="7" max="8" width="18.77734375" bestFit="1" customWidth="1"/>
  </cols>
  <sheetData>
    <row r="1" spans="1:10" ht="27" x14ac:dyDescent="0.15">
      <c r="A1" s="485" t="s">
        <v>155</v>
      </c>
      <c r="B1" s="485"/>
      <c r="C1" s="485"/>
      <c r="D1" s="485"/>
      <c r="E1" s="485"/>
      <c r="F1" s="485"/>
      <c r="G1" s="485"/>
      <c r="H1" s="485"/>
      <c r="I1" s="485"/>
      <c r="J1" s="485"/>
    </row>
    <row r="2" spans="1:10" ht="27.75" thickBot="1" x14ac:dyDescent="0.2">
      <c r="A2" s="39" t="s">
        <v>0</v>
      </c>
      <c r="B2" s="39"/>
      <c r="C2" s="39"/>
      <c r="D2" s="73"/>
      <c r="E2" s="12"/>
      <c r="F2" s="12"/>
      <c r="G2" s="12"/>
      <c r="H2" s="12"/>
      <c r="I2" s="486" t="s">
        <v>1</v>
      </c>
      <c r="J2" s="486"/>
    </row>
    <row r="3" spans="1:10" ht="14.25" x14ac:dyDescent="0.15">
      <c r="A3" s="487" t="s">
        <v>2</v>
      </c>
      <c r="B3" s="488"/>
      <c r="C3" s="488"/>
      <c r="D3" s="488"/>
      <c r="E3" s="488"/>
      <c r="F3" s="489"/>
      <c r="G3" s="18" t="s">
        <v>105</v>
      </c>
      <c r="H3" s="19" t="s">
        <v>106</v>
      </c>
      <c r="I3" s="490" t="s">
        <v>3</v>
      </c>
      <c r="J3" s="491"/>
    </row>
    <row r="4" spans="1:10" ht="14.25" x14ac:dyDescent="0.15">
      <c r="A4" s="492" t="s">
        <v>4</v>
      </c>
      <c r="B4" s="493"/>
      <c r="C4" s="493"/>
      <c r="D4" s="493"/>
      <c r="E4" s="494"/>
      <c r="F4" s="20" t="s">
        <v>5</v>
      </c>
      <c r="G4" s="21">
        <v>1446506</v>
      </c>
      <c r="H4" s="21">
        <v>1402965</v>
      </c>
      <c r="I4" s="498">
        <v>3.1034986617627567</v>
      </c>
      <c r="J4" s="499"/>
    </row>
    <row r="5" spans="1:10" ht="14.25" x14ac:dyDescent="0.15">
      <c r="A5" s="495"/>
      <c r="B5" s="496"/>
      <c r="C5" s="496"/>
      <c r="D5" s="496"/>
      <c r="E5" s="497"/>
      <c r="F5" s="16" t="s">
        <v>6</v>
      </c>
      <c r="G5" s="17">
        <v>13452805</v>
      </c>
      <c r="H5" s="339">
        <v>11417911</v>
      </c>
      <c r="I5" s="500">
        <v>17.821946589003886</v>
      </c>
      <c r="J5" s="501"/>
    </row>
    <row r="6" spans="1:10" ht="14.25" x14ac:dyDescent="0.15">
      <c r="A6" s="513" t="s">
        <v>7</v>
      </c>
      <c r="B6" s="516" t="s">
        <v>8</v>
      </c>
      <c r="C6" s="516"/>
      <c r="D6" s="516"/>
      <c r="E6" s="516"/>
      <c r="F6" s="24" t="s">
        <v>5</v>
      </c>
      <c r="G6" s="25">
        <v>1110276</v>
      </c>
      <c r="H6" s="25">
        <v>1096252</v>
      </c>
      <c r="I6" s="498">
        <v>1.2792679055545761</v>
      </c>
      <c r="J6" s="499"/>
    </row>
    <row r="7" spans="1:10" ht="14.25" x14ac:dyDescent="0.15">
      <c r="A7" s="514"/>
      <c r="B7" s="516"/>
      <c r="C7" s="516"/>
      <c r="D7" s="516"/>
      <c r="E7" s="516"/>
      <c r="F7" s="9" t="s">
        <v>6</v>
      </c>
      <c r="G7" s="8">
        <v>10310349</v>
      </c>
      <c r="H7" s="8">
        <v>9186889</v>
      </c>
      <c r="I7" s="500">
        <v>12.228949321146686</v>
      </c>
      <c r="J7" s="501"/>
    </row>
    <row r="8" spans="1:10" ht="14.25" x14ac:dyDescent="0.15">
      <c r="A8" s="514"/>
      <c r="B8" s="502" t="s">
        <v>95</v>
      </c>
      <c r="C8" s="502"/>
      <c r="D8" s="502"/>
      <c r="E8" s="502"/>
      <c r="F8" s="14" t="s">
        <v>5</v>
      </c>
      <c r="G8" s="15">
        <v>884835</v>
      </c>
      <c r="H8" s="15">
        <v>704976</v>
      </c>
      <c r="I8" s="503">
        <v>25.512783413903463</v>
      </c>
      <c r="J8" s="504"/>
    </row>
    <row r="9" spans="1:10" ht="14.25" x14ac:dyDescent="0.15">
      <c r="A9" s="514"/>
      <c r="B9" s="502"/>
      <c r="C9" s="502"/>
      <c r="D9" s="502"/>
      <c r="E9" s="502"/>
      <c r="F9" s="66" t="s">
        <v>6</v>
      </c>
      <c r="G9" s="29">
        <v>8506027</v>
      </c>
      <c r="H9" s="29">
        <v>6997252</v>
      </c>
      <c r="I9" s="505">
        <v>21.562393350989794</v>
      </c>
      <c r="J9" s="506"/>
    </row>
    <row r="10" spans="1:10" ht="14.25" x14ac:dyDescent="0.15">
      <c r="A10" s="514"/>
      <c r="B10" s="502" t="s">
        <v>96</v>
      </c>
      <c r="C10" s="502"/>
      <c r="D10" s="502"/>
      <c r="E10" s="502"/>
      <c r="F10" s="14" t="s">
        <v>5</v>
      </c>
      <c r="G10" s="15">
        <v>115386</v>
      </c>
      <c r="H10" s="15">
        <v>211393</v>
      </c>
      <c r="I10" s="503">
        <v>-45.416357211449764</v>
      </c>
      <c r="J10" s="504"/>
    </row>
    <row r="11" spans="1:10" ht="14.25" x14ac:dyDescent="0.15">
      <c r="A11" s="514"/>
      <c r="B11" s="502"/>
      <c r="C11" s="502"/>
      <c r="D11" s="502"/>
      <c r="E11" s="502"/>
      <c r="F11" s="66" t="s">
        <v>6</v>
      </c>
      <c r="G11" s="29">
        <v>1101040</v>
      </c>
      <c r="H11" s="29">
        <v>1446544</v>
      </c>
      <c r="I11" s="505">
        <v>-23.884790231061075</v>
      </c>
      <c r="J11" s="506"/>
    </row>
    <row r="12" spans="1:10" ht="14.25" x14ac:dyDescent="0.15">
      <c r="A12" s="514"/>
      <c r="B12" s="502" t="s">
        <v>97</v>
      </c>
      <c r="C12" s="502"/>
      <c r="D12" s="502"/>
      <c r="E12" s="502"/>
      <c r="F12" s="14" t="s">
        <v>5</v>
      </c>
      <c r="G12" s="15">
        <v>110055</v>
      </c>
      <c r="H12" s="15">
        <v>179883</v>
      </c>
      <c r="I12" s="503">
        <v>-38.818565400843887</v>
      </c>
      <c r="J12" s="504"/>
    </row>
    <row r="13" spans="1:10" ht="14.25" x14ac:dyDescent="0.15">
      <c r="A13" s="515"/>
      <c r="B13" s="502"/>
      <c r="C13" s="502"/>
      <c r="D13" s="502"/>
      <c r="E13" s="502"/>
      <c r="F13" s="28" t="s">
        <v>6</v>
      </c>
      <c r="G13" s="29">
        <v>703282</v>
      </c>
      <c r="H13" s="29">
        <v>743093</v>
      </c>
      <c r="I13" s="505">
        <v>-5.3574720795378283</v>
      </c>
      <c r="J13" s="506"/>
    </row>
    <row r="14" spans="1:10" ht="14.25" x14ac:dyDescent="0.15">
      <c r="A14" s="507" t="s">
        <v>11</v>
      </c>
      <c r="B14" s="508"/>
      <c r="C14" s="508"/>
      <c r="D14" s="508"/>
      <c r="E14" s="508"/>
      <c r="F14" s="14" t="s">
        <v>5</v>
      </c>
      <c r="G14" s="34">
        <v>336230</v>
      </c>
      <c r="H14" s="34">
        <v>306713</v>
      </c>
      <c r="I14" s="503">
        <v>9.6236546869548931</v>
      </c>
      <c r="J14" s="504"/>
    </row>
    <row r="15" spans="1:10" ht="15" thickBot="1" x14ac:dyDescent="0.2">
      <c r="A15" s="509"/>
      <c r="B15" s="510"/>
      <c r="C15" s="510"/>
      <c r="D15" s="510"/>
      <c r="E15" s="510"/>
      <c r="F15" s="22" t="s">
        <v>6</v>
      </c>
      <c r="G15" s="72">
        <v>3142456</v>
      </c>
      <c r="H15" s="23">
        <v>2231022</v>
      </c>
      <c r="I15" s="511">
        <v>40.852757166894804</v>
      </c>
      <c r="J15" s="512"/>
    </row>
    <row r="16" spans="1:10" ht="14.25" x14ac:dyDescent="0.15">
      <c r="A16" s="57"/>
      <c r="B16" s="57"/>
      <c r="C16" s="57"/>
      <c r="D16" s="57"/>
      <c r="E16" s="57"/>
      <c r="F16" s="61"/>
      <c r="G16" s="58"/>
      <c r="H16" s="58"/>
      <c r="I16" s="59"/>
      <c r="J16" s="59"/>
    </row>
    <row r="17" spans="1:10" ht="15" thickBot="1" x14ac:dyDescent="0.2">
      <c r="A17" s="51" t="s">
        <v>12</v>
      </c>
      <c r="B17" s="51"/>
      <c r="C17" s="51"/>
      <c r="D17" s="51"/>
      <c r="E17" s="52"/>
      <c r="F17" s="50"/>
      <c r="G17" s="50"/>
      <c r="H17" s="50"/>
      <c r="I17" s="486" t="s">
        <v>1</v>
      </c>
      <c r="J17" s="486"/>
    </row>
    <row r="18" spans="1:10" ht="14.25" x14ac:dyDescent="0.15">
      <c r="A18" s="487" t="s">
        <v>2</v>
      </c>
      <c r="B18" s="488"/>
      <c r="C18" s="488"/>
      <c r="D18" s="488"/>
      <c r="E18" s="488"/>
      <c r="F18" s="489"/>
      <c r="G18" s="18" t="s">
        <v>105</v>
      </c>
      <c r="H18" s="19" t="s">
        <v>106</v>
      </c>
      <c r="I18" s="490" t="s">
        <v>3</v>
      </c>
      <c r="J18" s="491"/>
    </row>
    <row r="19" spans="1:10" ht="14.25" x14ac:dyDescent="0.15">
      <c r="A19" s="517" t="s">
        <v>4</v>
      </c>
      <c r="B19" s="518"/>
      <c r="C19" s="518"/>
      <c r="D19" s="518"/>
      <c r="E19" s="518"/>
      <c r="F19" s="20" t="s">
        <v>5</v>
      </c>
      <c r="G19" s="21">
        <v>1446506</v>
      </c>
      <c r="H19" s="21">
        <v>1402965</v>
      </c>
      <c r="I19" s="521">
        <v>3.1034986617627567</v>
      </c>
      <c r="J19" s="522"/>
    </row>
    <row r="20" spans="1:10" ht="14.25" x14ac:dyDescent="0.15">
      <c r="A20" s="519"/>
      <c r="B20" s="520"/>
      <c r="C20" s="520"/>
      <c r="D20" s="520"/>
      <c r="E20" s="520"/>
      <c r="F20" s="9" t="s">
        <v>6</v>
      </c>
      <c r="G20" s="8">
        <v>13452805</v>
      </c>
      <c r="H20" s="344">
        <v>11417911</v>
      </c>
      <c r="I20" s="500">
        <v>17.821946589003886</v>
      </c>
      <c r="J20" s="501"/>
    </row>
    <row r="21" spans="1:10" ht="14.25" x14ac:dyDescent="0.15">
      <c r="A21" s="523" t="s">
        <v>84</v>
      </c>
      <c r="B21" s="516" t="s">
        <v>8</v>
      </c>
      <c r="C21" s="516"/>
      <c r="D21" s="516"/>
      <c r="E21" s="516"/>
      <c r="F21" s="24" t="s">
        <v>5</v>
      </c>
      <c r="G21" s="25">
        <v>1110276</v>
      </c>
      <c r="H21" s="25">
        <v>1096252</v>
      </c>
      <c r="I21" s="498">
        <v>1.2792679055545761</v>
      </c>
      <c r="J21" s="499"/>
    </row>
    <row r="22" spans="1:10" ht="14.25" x14ac:dyDescent="0.15">
      <c r="A22" s="524"/>
      <c r="B22" s="516"/>
      <c r="C22" s="516"/>
      <c r="D22" s="516"/>
      <c r="E22" s="516"/>
      <c r="F22" s="9" t="s">
        <v>6</v>
      </c>
      <c r="G22" s="8">
        <v>10310349</v>
      </c>
      <c r="H22" s="8">
        <v>9186889</v>
      </c>
      <c r="I22" s="500">
        <v>12.228949321146686</v>
      </c>
      <c r="J22" s="501"/>
    </row>
    <row r="23" spans="1:10" ht="14.25" x14ac:dyDescent="0.15">
      <c r="A23" s="524"/>
      <c r="B23" s="502" t="s">
        <v>13</v>
      </c>
      <c r="C23" s="502"/>
      <c r="D23" s="502"/>
      <c r="E23" s="502"/>
      <c r="F23" s="14" t="s">
        <v>5</v>
      </c>
      <c r="G23" s="15">
        <v>134321</v>
      </c>
      <c r="H23" s="15">
        <v>141554</v>
      </c>
      <c r="I23" s="503">
        <v>-5.1097107817511329</v>
      </c>
      <c r="J23" s="504"/>
    </row>
    <row r="24" spans="1:10" ht="14.25" x14ac:dyDescent="0.15">
      <c r="A24" s="524"/>
      <c r="B24" s="502"/>
      <c r="C24" s="502"/>
      <c r="D24" s="502"/>
      <c r="E24" s="502"/>
      <c r="F24" s="30" t="s">
        <v>6</v>
      </c>
      <c r="G24" s="29">
        <v>1296590</v>
      </c>
      <c r="H24" s="281">
        <v>1215423</v>
      </c>
      <c r="I24" s="505">
        <v>6.6780865591649956</v>
      </c>
      <c r="J24" s="506"/>
    </row>
    <row r="25" spans="1:10" ht="14.25" x14ac:dyDescent="0.15">
      <c r="A25" s="524"/>
      <c r="B25" s="502" t="s">
        <v>14</v>
      </c>
      <c r="C25" s="502"/>
      <c r="D25" s="502"/>
      <c r="E25" s="502"/>
      <c r="F25" s="14" t="s">
        <v>5</v>
      </c>
      <c r="G25" s="15">
        <v>150503</v>
      </c>
      <c r="H25" s="15">
        <v>168641</v>
      </c>
      <c r="I25" s="526">
        <v>-10.755391630742224</v>
      </c>
      <c r="J25" s="527"/>
    </row>
    <row r="26" spans="1:10" ht="14.25" x14ac:dyDescent="0.15">
      <c r="A26" s="524"/>
      <c r="B26" s="502"/>
      <c r="C26" s="502"/>
      <c r="D26" s="502"/>
      <c r="E26" s="502"/>
      <c r="F26" s="30" t="s">
        <v>6</v>
      </c>
      <c r="G26" s="29">
        <v>848633</v>
      </c>
      <c r="H26" s="281">
        <v>831400</v>
      </c>
      <c r="I26" s="505">
        <v>2.0727688236709128</v>
      </c>
      <c r="J26" s="506"/>
    </row>
    <row r="27" spans="1:10" ht="14.25" x14ac:dyDescent="0.15">
      <c r="A27" s="524"/>
      <c r="B27" s="528" t="s">
        <v>15</v>
      </c>
      <c r="C27" s="528"/>
      <c r="D27" s="528"/>
      <c r="E27" s="528"/>
      <c r="F27" s="6" t="s">
        <v>5</v>
      </c>
      <c r="G27" s="11">
        <v>692378</v>
      </c>
      <c r="H27" s="11">
        <v>662736</v>
      </c>
      <c r="I27" s="530">
        <v>4.4726708674343882</v>
      </c>
      <c r="J27" s="531"/>
    </row>
    <row r="28" spans="1:10" ht="14.25" x14ac:dyDescent="0.15">
      <c r="A28" s="524"/>
      <c r="B28" s="529"/>
      <c r="C28" s="529"/>
      <c r="D28" s="529"/>
      <c r="E28" s="529"/>
      <c r="F28" s="53" t="s">
        <v>6</v>
      </c>
      <c r="G28" s="29">
        <v>7429134</v>
      </c>
      <c r="H28" s="282">
        <v>6317482</v>
      </c>
      <c r="I28" s="505">
        <v>17.596441113722207</v>
      </c>
      <c r="J28" s="506"/>
    </row>
    <row r="29" spans="1:10" ht="14.25" x14ac:dyDescent="0.15">
      <c r="A29" s="524"/>
      <c r="B29" s="502" t="s">
        <v>16</v>
      </c>
      <c r="C29" s="502"/>
      <c r="D29" s="502"/>
      <c r="E29" s="502"/>
      <c r="F29" s="14" t="s">
        <v>5</v>
      </c>
      <c r="G29" s="15">
        <v>47659</v>
      </c>
      <c r="H29" s="15">
        <v>45129</v>
      </c>
      <c r="I29" s="526">
        <v>5.6061512552903849</v>
      </c>
      <c r="J29" s="527"/>
    </row>
    <row r="30" spans="1:10" ht="14.25" x14ac:dyDescent="0.15">
      <c r="A30" s="524"/>
      <c r="B30" s="502"/>
      <c r="C30" s="502"/>
      <c r="D30" s="502"/>
      <c r="E30" s="502"/>
      <c r="F30" s="30" t="s">
        <v>6</v>
      </c>
      <c r="G30" s="29">
        <v>413648</v>
      </c>
      <c r="H30" s="281">
        <v>423639</v>
      </c>
      <c r="I30" s="505">
        <v>-2.3583758813518187</v>
      </c>
      <c r="J30" s="506"/>
    </row>
    <row r="31" spans="1:10" ht="14.25" x14ac:dyDescent="0.15">
      <c r="A31" s="524"/>
      <c r="B31" s="528" t="s">
        <v>17</v>
      </c>
      <c r="C31" s="528"/>
      <c r="D31" s="528"/>
      <c r="E31" s="528"/>
      <c r="F31" s="6" t="s">
        <v>5</v>
      </c>
      <c r="G31" s="54">
        <v>57379</v>
      </c>
      <c r="H31" s="54">
        <v>46873</v>
      </c>
      <c r="I31" s="532">
        <v>22.41375632026967</v>
      </c>
      <c r="J31" s="533"/>
    </row>
    <row r="32" spans="1:10" ht="14.25" x14ac:dyDescent="0.15">
      <c r="A32" s="524"/>
      <c r="B32" s="529"/>
      <c r="C32" s="529"/>
      <c r="D32" s="529"/>
      <c r="E32" s="529"/>
      <c r="F32" s="53" t="s">
        <v>6</v>
      </c>
      <c r="G32" s="29">
        <v>232436</v>
      </c>
      <c r="H32" s="282">
        <v>236576</v>
      </c>
      <c r="I32" s="530">
        <v>-1.7499661842283274</v>
      </c>
      <c r="J32" s="531"/>
    </row>
    <row r="33" spans="1:10" ht="14.25" x14ac:dyDescent="0.15">
      <c r="A33" s="524"/>
      <c r="B33" s="502" t="s">
        <v>18</v>
      </c>
      <c r="C33" s="502"/>
      <c r="D33" s="502"/>
      <c r="E33" s="502"/>
      <c r="F33" s="14" t="s">
        <v>5</v>
      </c>
      <c r="G33" s="15">
        <v>28036</v>
      </c>
      <c r="H33" s="15">
        <v>31319</v>
      </c>
      <c r="I33" s="532">
        <v>-10.482454739934226</v>
      </c>
      <c r="J33" s="533"/>
    </row>
    <row r="34" spans="1:10" ht="14.25" x14ac:dyDescent="0.15">
      <c r="A34" s="525"/>
      <c r="B34" s="502"/>
      <c r="C34" s="502"/>
      <c r="D34" s="502"/>
      <c r="E34" s="502"/>
      <c r="F34" s="30" t="s">
        <v>6</v>
      </c>
      <c r="G34" s="29">
        <v>89908</v>
      </c>
      <c r="H34" s="281">
        <v>162369</v>
      </c>
      <c r="I34" s="534">
        <v>-44.627361134206659</v>
      </c>
      <c r="J34" s="535"/>
    </row>
    <row r="35" spans="1:10" ht="14.25" x14ac:dyDescent="0.15">
      <c r="A35" s="523" t="s">
        <v>99</v>
      </c>
      <c r="B35" s="520" t="s">
        <v>8</v>
      </c>
      <c r="C35" s="520"/>
      <c r="D35" s="520"/>
      <c r="E35" s="520"/>
      <c r="F35" s="36" t="s">
        <v>5</v>
      </c>
      <c r="G35" s="37">
        <v>336230</v>
      </c>
      <c r="H35" s="351">
        <v>306713</v>
      </c>
      <c r="I35" s="537">
        <v>9.6236546869548931</v>
      </c>
      <c r="J35" s="538"/>
    </row>
    <row r="36" spans="1:10" ht="14.25" x14ac:dyDescent="0.15">
      <c r="A36" s="524"/>
      <c r="B36" s="520"/>
      <c r="C36" s="520"/>
      <c r="D36" s="520"/>
      <c r="E36" s="520"/>
      <c r="F36" s="10" t="s">
        <v>6</v>
      </c>
      <c r="G36" s="8">
        <v>3142456</v>
      </c>
      <c r="H36" s="8">
        <v>2231022</v>
      </c>
      <c r="I36" s="539">
        <v>40.852757166894804</v>
      </c>
      <c r="J36" s="540"/>
    </row>
    <row r="37" spans="1:10" ht="14.25" x14ac:dyDescent="0.15">
      <c r="A37" s="524"/>
      <c r="B37" s="541" t="s">
        <v>19</v>
      </c>
      <c r="C37" s="528" t="s">
        <v>80</v>
      </c>
      <c r="D37" s="528"/>
      <c r="E37" s="528"/>
      <c r="F37" s="7" t="s">
        <v>5</v>
      </c>
      <c r="G37" s="11">
        <v>5751</v>
      </c>
      <c r="H37" s="54">
        <v>3109</v>
      </c>
      <c r="I37" s="543">
        <v>84.979092955934391</v>
      </c>
      <c r="J37" s="544"/>
    </row>
    <row r="38" spans="1:10" ht="14.25" x14ac:dyDescent="0.15">
      <c r="A38" s="524"/>
      <c r="B38" s="542"/>
      <c r="C38" s="529"/>
      <c r="D38" s="529"/>
      <c r="E38" s="529"/>
      <c r="F38" s="55" t="s">
        <v>6</v>
      </c>
      <c r="G38" s="29">
        <v>42700</v>
      </c>
      <c r="H38" s="282">
        <v>55800</v>
      </c>
      <c r="I38" s="545">
        <v>-23.476702508960585</v>
      </c>
      <c r="J38" s="546"/>
    </row>
    <row r="39" spans="1:10" ht="14.25" x14ac:dyDescent="0.15">
      <c r="A39" s="524"/>
      <c r="B39" s="542"/>
      <c r="C39" s="502" t="s">
        <v>79</v>
      </c>
      <c r="D39" s="502"/>
      <c r="E39" s="502"/>
      <c r="F39" s="56" t="s">
        <v>5</v>
      </c>
      <c r="G39" s="15">
        <v>272842</v>
      </c>
      <c r="H39" s="15">
        <v>268591</v>
      </c>
      <c r="I39" s="526">
        <v>1.5827038136050788</v>
      </c>
      <c r="J39" s="527"/>
    </row>
    <row r="40" spans="1:10" ht="14.25" x14ac:dyDescent="0.15">
      <c r="A40" s="524"/>
      <c r="B40" s="542"/>
      <c r="C40" s="502"/>
      <c r="D40" s="502"/>
      <c r="E40" s="502"/>
      <c r="F40" s="49" t="s">
        <v>6</v>
      </c>
      <c r="G40" s="29">
        <v>2708279</v>
      </c>
      <c r="H40" s="282">
        <v>1921851</v>
      </c>
      <c r="I40" s="505">
        <v>40.920341899554131</v>
      </c>
      <c r="J40" s="506"/>
    </row>
    <row r="41" spans="1:10" ht="14.25" x14ac:dyDescent="0.15">
      <c r="A41" s="524"/>
      <c r="B41" s="542"/>
      <c r="C41" s="528" t="s">
        <v>78</v>
      </c>
      <c r="D41" s="528"/>
      <c r="E41" s="528"/>
      <c r="F41" s="7" t="s">
        <v>5</v>
      </c>
      <c r="G41" s="11">
        <v>7955</v>
      </c>
      <c r="H41" s="15">
        <v>2154</v>
      </c>
      <c r="I41" s="530">
        <v>269.31290622098419</v>
      </c>
      <c r="J41" s="531"/>
    </row>
    <row r="42" spans="1:10" ht="14.25" x14ac:dyDescent="0.15">
      <c r="A42" s="524"/>
      <c r="B42" s="542"/>
      <c r="C42" s="529"/>
      <c r="D42" s="529"/>
      <c r="E42" s="529"/>
      <c r="F42" s="55" t="s">
        <v>6</v>
      </c>
      <c r="G42" s="29">
        <v>37436</v>
      </c>
      <c r="H42" s="282">
        <v>19877</v>
      </c>
      <c r="I42" s="505">
        <v>88.338280424611355</v>
      </c>
      <c r="J42" s="506"/>
    </row>
    <row r="43" spans="1:10" ht="14.25" x14ac:dyDescent="0.15">
      <c r="A43" s="524"/>
      <c r="B43" s="542"/>
      <c r="C43" s="502" t="s">
        <v>77</v>
      </c>
      <c r="D43" s="502"/>
      <c r="E43" s="502"/>
      <c r="F43" s="56" t="s">
        <v>5</v>
      </c>
      <c r="G43" s="15">
        <v>4750</v>
      </c>
      <c r="H43" s="15">
        <v>2088</v>
      </c>
      <c r="I43" s="526">
        <v>127.4904214559387</v>
      </c>
      <c r="J43" s="527"/>
    </row>
    <row r="44" spans="1:10" ht="14.25" x14ac:dyDescent="0.15">
      <c r="A44" s="524"/>
      <c r="B44" s="542"/>
      <c r="C44" s="502"/>
      <c r="D44" s="502"/>
      <c r="E44" s="502"/>
      <c r="F44" s="49" t="s">
        <v>6</v>
      </c>
      <c r="G44" s="29">
        <v>34076</v>
      </c>
      <c r="H44" s="281">
        <v>14021</v>
      </c>
      <c r="I44" s="505">
        <v>143.03544682975536</v>
      </c>
      <c r="J44" s="506"/>
    </row>
    <row r="45" spans="1:10" ht="14.25" x14ac:dyDescent="0.15">
      <c r="A45" s="524"/>
      <c r="B45" s="542"/>
      <c r="C45" s="528" t="s">
        <v>76</v>
      </c>
      <c r="D45" s="528"/>
      <c r="E45" s="528"/>
      <c r="F45" s="7" t="s">
        <v>5</v>
      </c>
      <c r="G45" s="11">
        <v>5894</v>
      </c>
      <c r="H45" s="11">
        <v>3144</v>
      </c>
      <c r="I45" s="530">
        <v>87.468193384223923</v>
      </c>
      <c r="J45" s="531"/>
    </row>
    <row r="46" spans="1:10" ht="14.25" x14ac:dyDescent="0.15">
      <c r="A46" s="524"/>
      <c r="B46" s="542"/>
      <c r="C46" s="529"/>
      <c r="D46" s="529"/>
      <c r="E46" s="529"/>
      <c r="F46" s="55" t="s">
        <v>6</v>
      </c>
      <c r="G46" s="29">
        <v>31080</v>
      </c>
      <c r="H46" s="282">
        <v>17937</v>
      </c>
      <c r="I46" s="505">
        <v>73.273122595751801</v>
      </c>
      <c r="J46" s="506"/>
    </row>
    <row r="47" spans="1:10" ht="14.25" x14ac:dyDescent="0.15">
      <c r="A47" s="524"/>
      <c r="B47" s="542"/>
      <c r="C47" s="502" t="s">
        <v>81</v>
      </c>
      <c r="D47" s="502"/>
      <c r="E47" s="502"/>
      <c r="F47" s="56" t="s">
        <v>5</v>
      </c>
      <c r="G47" s="15">
        <v>6978</v>
      </c>
      <c r="H47" s="15">
        <v>4490</v>
      </c>
      <c r="I47" s="532">
        <v>55.412026726057917</v>
      </c>
      <c r="J47" s="533"/>
    </row>
    <row r="48" spans="1:10" ht="14.25" x14ac:dyDescent="0.15">
      <c r="A48" s="524"/>
      <c r="B48" s="542"/>
      <c r="C48" s="502"/>
      <c r="D48" s="502"/>
      <c r="E48" s="502"/>
      <c r="F48" s="49" t="s">
        <v>6</v>
      </c>
      <c r="G48" s="29">
        <v>40414</v>
      </c>
      <c r="H48" s="282">
        <v>25740</v>
      </c>
      <c r="I48" s="534">
        <v>57.008547008546998</v>
      </c>
      <c r="J48" s="535"/>
    </row>
    <row r="49" spans="1:10" ht="14.25" x14ac:dyDescent="0.15">
      <c r="A49" s="524"/>
      <c r="B49" s="542"/>
      <c r="C49" s="502" t="s">
        <v>100</v>
      </c>
      <c r="D49" s="502"/>
      <c r="E49" s="502"/>
      <c r="F49" s="56" t="s">
        <v>5</v>
      </c>
      <c r="G49" s="15">
        <v>2766</v>
      </c>
      <c r="H49" s="15">
        <v>1324</v>
      </c>
      <c r="I49" s="532">
        <v>108.91238670694864</v>
      </c>
      <c r="J49" s="533"/>
    </row>
    <row r="50" spans="1:10" ht="14.25" x14ac:dyDescent="0.15">
      <c r="A50" s="524"/>
      <c r="B50" s="542"/>
      <c r="C50" s="502"/>
      <c r="D50" s="502"/>
      <c r="E50" s="502"/>
      <c r="F50" s="49" t="s">
        <v>6</v>
      </c>
      <c r="G50" s="29">
        <v>27641</v>
      </c>
      <c r="H50" s="282">
        <v>17399</v>
      </c>
      <c r="I50" s="534">
        <v>58.865452037473432</v>
      </c>
      <c r="J50" s="535"/>
    </row>
    <row r="51" spans="1:10" ht="14.25" x14ac:dyDescent="0.15">
      <c r="A51" s="524"/>
      <c r="B51" s="542"/>
      <c r="C51" s="502" t="s">
        <v>101</v>
      </c>
      <c r="D51" s="502"/>
      <c r="E51" s="502"/>
      <c r="F51" s="56" t="s">
        <v>5</v>
      </c>
      <c r="G51" s="15">
        <v>2184</v>
      </c>
      <c r="H51" s="15">
        <v>2724</v>
      </c>
      <c r="I51" s="532">
        <v>-19.8237885462555</v>
      </c>
      <c r="J51" s="533"/>
    </row>
    <row r="52" spans="1:10" ht="14.25" x14ac:dyDescent="0.15">
      <c r="A52" s="524"/>
      <c r="B52" s="542"/>
      <c r="C52" s="502"/>
      <c r="D52" s="502"/>
      <c r="E52" s="502"/>
      <c r="F52" s="49" t="s">
        <v>6</v>
      </c>
      <c r="G52" s="29">
        <v>21638</v>
      </c>
      <c r="H52" s="282">
        <v>23056</v>
      </c>
      <c r="I52" s="534">
        <v>-6.1502428868841008</v>
      </c>
      <c r="J52" s="535"/>
    </row>
    <row r="53" spans="1:10" ht="14.25" x14ac:dyDescent="0.15">
      <c r="A53" s="524"/>
      <c r="B53" s="542"/>
      <c r="C53" s="624" t="s">
        <v>112</v>
      </c>
      <c r="D53" s="625"/>
      <c r="E53" s="626"/>
      <c r="F53" s="56" t="s">
        <v>5</v>
      </c>
      <c r="G53" s="15">
        <v>6073</v>
      </c>
      <c r="H53" s="15">
        <v>4594</v>
      </c>
      <c r="I53" s="532">
        <v>32.194166303874624</v>
      </c>
      <c r="J53" s="533"/>
    </row>
    <row r="54" spans="1:10" ht="14.25" x14ac:dyDescent="0.15">
      <c r="A54" s="524"/>
      <c r="B54" s="542"/>
      <c r="C54" s="627"/>
      <c r="D54" s="628"/>
      <c r="E54" s="629"/>
      <c r="F54" s="49" t="s">
        <v>6</v>
      </c>
      <c r="G54" s="29">
        <v>39125</v>
      </c>
      <c r="H54" s="281">
        <v>35103</v>
      </c>
      <c r="I54" s="534">
        <v>11.457710167222174</v>
      </c>
      <c r="J54" s="535"/>
    </row>
    <row r="55" spans="1:10" ht="14.25" x14ac:dyDescent="0.15">
      <c r="A55" s="524"/>
      <c r="B55" s="542"/>
      <c r="C55" s="528" t="s">
        <v>82</v>
      </c>
      <c r="D55" s="528"/>
      <c r="E55" s="528"/>
      <c r="F55" s="7" t="s">
        <v>5</v>
      </c>
      <c r="G55" s="11">
        <v>3523</v>
      </c>
      <c r="H55" s="11">
        <v>2940</v>
      </c>
      <c r="I55" s="530">
        <v>19.829931972789112</v>
      </c>
      <c r="J55" s="531"/>
    </row>
    <row r="56" spans="1:10" ht="14.25" x14ac:dyDescent="0.15">
      <c r="A56" s="524"/>
      <c r="B56" s="542"/>
      <c r="C56" s="502"/>
      <c r="D56" s="502"/>
      <c r="E56" s="502"/>
      <c r="F56" s="49" t="s">
        <v>6</v>
      </c>
      <c r="G56" s="29">
        <v>36870</v>
      </c>
      <c r="H56" s="282">
        <v>25409</v>
      </c>
      <c r="I56" s="505">
        <v>45.106064780195993</v>
      </c>
      <c r="J56" s="506"/>
    </row>
    <row r="57" spans="1:10" ht="14.25" x14ac:dyDescent="0.15">
      <c r="A57" s="524"/>
      <c r="B57" s="547" t="s">
        <v>90</v>
      </c>
      <c r="C57" s="502" t="s">
        <v>83</v>
      </c>
      <c r="D57" s="502"/>
      <c r="E57" s="502"/>
      <c r="F57" s="56" t="s">
        <v>5</v>
      </c>
      <c r="G57" s="15">
        <v>4922</v>
      </c>
      <c r="H57" s="15">
        <v>1807</v>
      </c>
      <c r="I57" s="526">
        <v>172.38516878804649</v>
      </c>
      <c r="J57" s="527"/>
    </row>
    <row r="58" spans="1:10" ht="14.25" x14ac:dyDescent="0.15">
      <c r="A58" s="524"/>
      <c r="B58" s="547"/>
      <c r="C58" s="502"/>
      <c r="D58" s="502"/>
      <c r="E58" s="502"/>
      <c r="F58" s="49" t="s">
        <v>6</v>
      </c>
      <c r="G58" s="29">
        <v>29712</v>
      </c>
      <c r="H58" s="282">
        <v>14872</v>
      </c>
      <c r="I58" s="505">
        <v>99.78483055406133</v>
      </c>
      <c r="J58" s="506"/>
    </row>
    <row r="59" spans="1:10" ht="14.25" x14ac:dyDescent="0.15">
      <c r="A59" s="524"/>
      <c r="B59" s="547"/>
      <c r="C59" s="528" t="s">
        <v>82</v>
      </c>
      <c r="D59" s="528"/>
      <c r="E59" s="528"/>
      <c r="F59" s="7" t="s">
        <v>5</v>
      </c>
      <c r="G59" s="11">
        <v>12592</v>
      </c>
      <c r="H59" s="15">
        <v>9748</v>
      </c>
      <c r="I59" s="530">
        <v>29.175215428805899</v>
      </c>
      <c r="J59" s="531"/>
    </row>
    <row r="60" spans="1:10" ht="15" thickBot="1" x14ac:dyDescent="0.2">
      <c r="A60" s="536"/>
      <c r="B60" s="548"/>
      <c r="C60" s="549"/>
      <c r="D60" s="549"/>
      <c r="E60" s="549"/>
      <c r="F60" s="38" t="s">
        <v>6</v>
      </c>
      <c r="G60" s="72">
        <v>93485</v>
      </c>
      <c r="H60" s="23">
        <v>59957</v>
      </c>
      <c r="I60" s="511">
        <v>55.920076054505728</v>
      </c>
      <c r="J60" s="512"/>
    </row>
  </sheetData>
  <mergeCells count="93">
    <mergeCell ref="A1:J1"/>
    <mergeCell ref="I2:J2"/>
    <mergeCell ref="A3:F3"/>
    <mergeCell ref="I3:J3"/>
    <mergeCell ref="A4:E5"/>
    <mergeCell ref="I4:J4"/>
    <mergeCell ref="I5:J5"/>
    <mergeCell ref="B8:E9"/>
    <mergeCell ref="I8:J8"/>
    <mergeCell ref="I9:J9"/>
    <mergeCell ref="B10:E11"/>
    <mergeCell ref="I10:J10"/>
    <mergeCell ref="I11:J11"/>
    <mergeCell ref="B12:E13"/>
    <mergeCell ref="I12:J12"/>
    <mergeCell ref="I13:J13"/>
    <mergeCell ref="A14:E15"/>
    <mergeCell ref="I14:J14"/>
    <mergeCell ref="I15:J15"/>
    <mergeCell ref="A6:A13"/>
    <mergeCell ref="B6:E7"/>
    <mergeCell ref="I6:J6"/>
    <mergeCell ref="I7:J7"/>
    <mergeCell ref="I17:J17"/>
    <mergeCell ref="A18:F18"/>
    <mergeCell ref="I18:J18"/>
    <mergeCell ref="A19:E20"/>
    <mergeCell ref="I19:J19"/>
    <mergeCell ref="I20:J20"/>
    <mergeCell ref="A21:A34"/>
    <mergeCell ref="B21:E22"/>
    <mergeCell ref="I21:J21"/>
    <mergeCell ref="I22:J22"/>
    <mergeCell ref="B23:E24"/>
    <mergeCell ref="I23:J23"/>
    <mergeCell ref="I24:J24"/>
    <mergeCell ref="B25:E26"/>
    <mergeCell ref="I25:J25"/>
    <mergeCell ref="I26:J26"/>
    <mergeCell ref="B27:E28"/>
    <mergeCell ref="I27:J27"/>
    <mergeCell ref="I28:J28"/>
    <mergeCell ref="B29:E30"/>
    <mergeCell ref="I29:J29"/>
    <mergeCell ref="I30:J30"/>
    <mergeCell ref="B31:E32"/>
    <mergeCell ref="I31:J31"/>
    <mergeCell ref="I32:J32"/>
    <mergeCell ref="B33:E34"/>
    <mergeCell ref="I33:J33"/>
    <mergeCell ref="I34:J34"/>
    <mergeCell ref="A35:A60"/>
    <mergeCell ref="B35:E36"/>
    <mergeCell ref="I35:J35"/>
    <mergeCell ref="I36:J36"/>
    <mergeCell ref="B37:B56"/>
    <mergeCell ref="C37:E38"/>
    <mergeCell ref="I37:J37"/>
    <mergeCell ref="I38:J38"/>
    <mergeCell ref="C39:E40"/>
    <mergeCell ref="I39:J39"/>
    <mergeCell ref="I40:J40"/>
    <mergeCell ref="C41:E42"/>
    <mergeCell ref="I41:J41"/>
    <mergeCell ref="I42:J42"/>
    <mergeCell ref="C43:E44"/>
    <mergeCell ref="I43:J43"/>
    <mergeCell ref="I44:J44"/>
    <mergeCell ref="C45:E46"/>
    <mergeCell ref="I45:J45"/>
    <mergeCell ref="I46:J46"/>
    <mergeCell ref="C47:E48"/>
    <mergeCell ref="I47:J47"/>
    <mergeCell ref="I48:J48"/>
    <mergeCell ref="C49:E50"/>
    <mergeCell ref="I49:J49"/>
    <mergeCell ref="I50:J50"/>
    <mergeCell ref="C51:E52"/>
    <mergeCell ref="I51:J51"/>
    <mergeCell ref="I52:J52"/>
    <mergeCell ref="C53:E54"/>
    <mergeCell ref="I53:J53"/>
    <mergeCell ref="I54:J54"/>
    <mergeCell ref="C55:E56"/>
    <mergeCell ref="I55:J55"/>
    <mergeCell ref="I56:J56"/>
    <mergeCell ref="B57:B60"/>
    <mergeCell ref="C57:E58"/>
    <mergeCell ref="I57:J57"/>
    <mergeCell ref="I58:J58"/>
    <mergeCell ref="C59:E60"/>
    <mergeCell ref="I59:J59"/>
    <mergeCell ref="I60:J60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zoomScale="85" zoomScaleNormal="85" workbookViewId="0">
      <selection activeCell="O11" sqref="O11:O12"/>
    </sheetView>
  </sheetViews>
  <sheetFormatPr defaultRowHeight="13.5" x14ac:dyDescent="0.15"/>
  <cols>
    <col min="7" max="8" width="18.77734375" bestFit="1" customWidth="1"/>
  </cols>
  <sheetData>
    <row r="1" spans="1:10" ht="27" x14ac:dyDescent="0.15">
      <c r="A1" s="485" t="s">
        <v>156</v>
      </c>
      <c r="B1" s="485"/>
      <c r="C1" s="485"/>
      <c r="D1" s="485"/>
      <c r="E1" s="485"/>
      <c r="F1" s="485"/>
      <c r="G1" s="485"/>
      <c r="H1" s="485"/>
      <c r="I1" s="485"/>
      <c r="J1" s="485"/>
    </row>
    <row r="2" spans="1:10" ht="27.75" thickBot="1" x14ac:dyDescent="0.2">
      <c r="A2" s="39" t="s">
        <v>114</v>
      </c>
      <c r="B2" s="39"/>
      <c r="C2" s="39"/>
      <c r="D2" s="73"/>
      <c r="E2" s="12"/>
      <c r="F2" s="12"/>
      <c r="G2" s="12"/>
      <c r="H2" s="12"/>
      <c r="I2" s="486" t="s">
        <v>115</v>
      </c>
      <c r="J2" s="486"/>
    </row>
    <row r="3" spans="1:10" ht="14.25" x14ac:dyDescent="0.15">
      <c r="A3" s="487" t="s">
        <v>116</v>
      </c>
      <c r="B3" s="488"/>
      <c r="C3" s="488"/>
      <c r="D3" s="488"/>
      <c r="E3" s="488"/>
      <c r="F3" s="489"/>
      <c r="G3" s="18" t="s">
        <v>117</v>
      </c>
      <c r="H3" s="19" t="s">
        <v>118</v>
      </c>
      <c r="I3" s="490" t="s">
        <v>119</v>
      </c>
      <c r="J3" s="491"/>
    </row>
    <row r="4" spans="1:10" ht="14.25" x14ac:dyDescent="0.15">
      <c r="A4" s="492" t="s">
        <v>120</v>
      </c>
      <c r="B4" s="493"/>
      <c r="C4" s="493"/>
      <c r="D4" s="493"/>
      <c r="E4" s="494"/>
      <c r="F4" s="20" t="s">
        <v>121</v>
      </c>
      <c r="G4" s="21">
        <v>1224735</v>
      </c>
      <c r="H4" s="21">
        <v>1163028</v>
      </c>
      <c r="I4" s="498">
        <v>5.3057192088238594</v>
      </c>
      <c r="J4" s="499"/>
    </row>
    <row r="5" spans="1:10" ht="14.25" x14ac:dyDescent="0.15">
      <c r="A5" s="495"/>
      <c r="B5" s="496"/>
      <c r="C5" s="496"/>
      <c r="D5" s="496"/>
      <c r="E5" s="497"/>
      <c r="F5" s="16" t="s">
        <v>122</v>
      </c>
      <c r="G5" s="17">
        <v>14677540</v>
      </c>
      <c r="H5" s="339">
        <v>12580939</v>
      </c>
      <c r="I5" s="500">
        <v>16.664900767740789</v>
      </c>
      <c r="J5" s="501"/>
    </row>
    <row r="6" spans="1:10" ht="14.25" x14ac:dyDescent="0.15">
      <c r="A6" s="513" t="s">
        <v>123</v>
      </c>
      <c r="B6" s="516" t="s">
        <v>124</v>
      </c>
      <c r="C6" s="516"/>
      <c r="D6" s="516"/>
      <c r="E6" s="516"/>
      <c r="F6" s="24" t="s">
        <v>121</v>
      </c>
      <c r="G6" s="25">
        <v>990222</v>
      </c>
      <c r="H6" s="25">
        <v>952523</v>
      </c>
      <c r="I6" s="498">
        <v>3.9578046934299635</v>
      </c>
      <c r="J6" s="499"/>
    </row>
    <row r="7" spans="1:10" ht="14.25" x14ac:dyDescent="0.15">
      <c r="A7" s="514"/>
      <c r="B7" s="516"/>
      <c r="C7" s="516"/>
      <c r="D7" s="516"/>
      <c r="E7" s="516"/>
      <c r="F7" s="9" t="s">
        <v>122</v>
      </c>
      <c r="G7" s="8">
        <v>11300571</v>
      </c>
      <c r="H7" s="8">
        <v>10139412</v>
      </c>
      <c r="I7" s="500">
        <v>11.45193626612668</v>
      </c>
      <c r="J7" s="501"/>
    </row>
    <row r="8" spans="1:10" ht="14.25" x14ac:dyDescent="0.15">
      <c r="A8" s="514"/>
      <c r="B8" s="502" t="s">
        <v>95</v>
      </c>
      <c r="C8" s="502"/>
      <c r="D8" s="502"/>
      <c r="E8" s="502"/>
      <c r="F8" s="14" t="s">
        <v>121</v>
      </c>
      <c r="G8" s="15">
        <v>818873</v>
      </c>
      <c r="H8" s="15">
        <v>673215</v>
      </c>
      <c r="I8" s="503">
        <v>21.636178635354227</v>
      </c>
      <c r="J8" s="504"/>
    </row>
    <row r="9" spans="1:10" ht="14.25" x14ac:dyDescent="0.15">
      <c r="A9" s="514"/>
      <c r="B9" s="502"/>
      <c r="C9" s="502"/>
      <c r="D9" s="502"/>
      <c r="E9" s="502"/>
      <c r="F9" s="66" t="s">
        <v>122</v>
      </c>
      <c r="G9" s="29">
        <v>9324900</v>
      </c>
      <c r="H9" s="29">
        <v>7670467</v>
      </c>
      <c r="I9" s="505">
        <v>21.568869274843365</v>
      </c>
      <c r="J9" s="506"/>
    </row>
    <row r="10" spans="1:10" ht="14.25" x14ac:dyDescent="0.15">
      <c r="A10" s="514"/>
      <c r="B10" s="502" t="s">
        <v>125</v>
      </c>
      <c r="C10" s="502"/>
      <c r="D10" s="502"/>
      <c r="E10" s="502"/>
      <c r="F10" s="14" t="s">
        <v>121</v>
      </c>
      <c r="G10" s="15">
        <v>98010</v>
      </c>
      <c r="H10" s="15">
        <v>191685</v>
      </c>
      <c r="I10" s="503">
        <v>-48.869238594569218</v>
      </c>
      <c r="J10" s="504"/>
    </row>
    <row r="11" spans="1:10" ht="14.25" x14ac:dyDescent="0.15">
      <c r="A11" s="514"/>
      <c r="B11" s="502"/>
      <c r="C11" s="502"/>
      <c r="D11" s="502"/>
      <c r="E11" s="502"/>
      <c r="F11" s="66" t="s">
        <v>122</v>
      </c>
      <c r="G11" s="29">
        <v>1199050</v>
      </c>
      <c r="H11" s="29">
        <v>1638229</v>
      </c>
      <c r="I11" s="505">
        <v>-26.808156857191506</v>
      </c>
      <c r="J11" s="506"/>
    </row>
    <row r="12" spans="1:10" ht="14.25" x14ac:dyDescent="0.15">
      <c r="A12" s="514"/>
      <c r="B12" s="502" t="s">
        <v>126</v>
      </c>
      <c r="C12" s="502"/>
      <c r="D12" s="502"/>
      <c r="E12" s="502"/>
      <c r="F12" s="14" t="s">
        <v>121</v>
      </c>
      <c r="G12" s="15">
        <v>73339</v>
      </c>
      <c r="H12" s="15">
        <v>87623</v>
      </c>
      <c r="I12" s="503">
        <v>-16.301655957910597</v>
      </c>
      <c r="J12" s="504"/>
    </row>
    <row r="13" spans="1:10" ht="14.25" x14ac:dyDescent="0.15">
      <c r="A13" s="515"/>
      <c r="B13" s="502"/>
      <c r="C13" s="502"/>
      <c r="D13" s="502"/>
      <c r="E13" s="502"/>
      <c r="F13" s="28" t="s">
        <v>122</v>
      </c>
      <c r="G13" s="29">
        <v>776621</v>
      </c>
      <c r="H13" s="29">
        <v>830716</v>
      </c>
      <c r="I13" s="505">
        <v>-6.5118524260998925</v>
      </c>
      <c r="J13" s="506"/>
    </row>
    <row r="14" spans="1:10" ht="14.25" x14ac:dyDescent="0.15">
      <c r="A14" s="507" t="s">
        <v>127</v>
      </c>
      <c r="B14" s="508"/>
      <c r="C14" s="508"/>
      <c r="D14" s="508"/>
      <c r="E14" s="508"/>
      <c r="F14" s="14" t="s">
        <v>121</v>
      </c>
      <c r="G14" s="34">
        <v>234513</v>
      </c>
      <c r="H14" s="34">
        <v>210505</v>
      </c>
      <c r="I14" s="503">
        <v>11.404954751668612</v>
      </c>
      <c r="J14" s="504"/>
    </row>
    <row r="15" spans="1:10" ht="15" thickBot="1" x14ac:dyDescent="0.2">
      <c r="A15" s="509"/>
      <c r="B15" s="510"/>
      <c r="C15" s="510"/>
      <c r="D15" s="510"/>
      <c r="E15" s="510"/>
      <c r="F15" s="22" t="s">
        <v>122</v>
      </c>
      <c r="G15" s="72">
        <v>3376969</v>
      </c>
      <c r="H15" s="23">
        <v>2441527</v>
      </c>
      <c r="I15" s="511">
        <v>38.313809349640621</v>
      </c>
      <c r="J15" s="512"/>
    </row>
    <row r="16" spans="1:10" ht="14.25" x14ac:dyDescent="0.15">
      <c r="A16" s="57"/>
      <c r="B16" s="57"/>
      <c r="C16" s="57"/>
      <c r="D16" s="57"/>
      <c r="E16" s="57"/>
      <c r="F16" s="61"/>
      <c r="G16" s="58"/>
      <c r="H16" s="58"/>
      <c r="I16" s="59"/>
      <c r="J16" s="59"/>
    </row>
    <row r="17" spans="1:10" ht="15" thickBot="1" x14ac:dyDescent="0.2">
      <c r="A17" s="51" t="s">
        <v>128</v>
      </c>
      <c r="B17" s="51"/>
      <c r="C17" s="51"/>
      <c r="D17" s="51"/>
      <c r="E17" s="52"/>
      <c r="F17" s="50"/>
      <c r="G17" s="50"/>
      <c r="H17" s="50"/>
      <c r="I17" s="486" t="s">
        <v>115</v>
      </c>
      <c r="J17" s="486"/>
    </row>
    <row r="18" spans="1:10" ht="14.25" x14ac:dyDescent="0.15">
      <c r="A18" s="487" t="s">
        <v>116</v>
      </c>
      <c r="B18" s="488"/>
      <c r="C18" s="488"/>
      <c r="D18" s="488"/>
      <c r="E18" s="488"/>
      <c r="F18" s="489"/>
      <c r="G18" s="18" t="s">
        <v>117</v>
      </c>
      <c r="H18" s="19" t="s">
        <v>118</v>
      </c>
      <c r="I18" s="490" t="s">
        <v>119</v>
      </c>
      <c r="J18" s="491"/>
    </row>
    <row r="19" spans="1:10" ht="14.25" x14ac:dyDescent="0.15">
      <c r="A19" s="517" t="s">
        <v>120</v>
      </c>
      <c r="B19" s="518"/>
      <c r="C19" s="518"/>
      <c r="D19" s="518"/>
      <c r="E19" s="518"/>
      <c r="F19" s="20" t="s">
        <v>121</v>
      </c>
      <c r="G19" s="21">
        <v>1224735</v>
      </c>
      <c r="H19" s="21">
        <v>1163028</v>
      </c>
      <c r="I19" s="521">
        <v>5.3057192088238594</v>
      </c>
      <c r="J19" s="522"/>
    </row>
    <row r="20" spans="1:10" ht="14.25" x14ac:dyDescent="0.15">
      <c r="A20" s="519"/>
      <c r="B20" s="520"/>
      <c r="C20" s="520"/>
      <c r="D20" s="520"/>
      <c r="E20" s="520"/>
      <c r="F20" s="9" t="s">
        <v>122</v>
      </c>
      <c r="G20" s="8">
        <v>14677540</v>
      </c>
      <c r="H20" s="344">
        <v>12580939</v>
      </c>
      <c r="I20" s="500">
        <v>16.664900767740789</v>
      </c>
      <c r="J20" s="501"/>
    </row>
    <row r="21" spans="1:10" ht="14.25" x14ac:dyDescent="0.15">
      <c r="A21" s="523" t="s">
        <v>130</v>
      </c>
      <c r="B21" s="516" t="s">
        <v>124</v>
      </c>
      <c r="C21" s="516"/>
      <c r="D21" s="516"/>
      <c r="E21" s="516"/>
      <c r="F21" s="24" t="s">
        <v>121</v>
      </c>
      <c r="G21" s="25">
        <v>990222</v>
      </c>
      <c r="H21" s="25">
        <v>952523</v>
      </c>
      <c r="I21" s="498">
        <v>3.9578046934299635</v>
      </c>
      <c r="J21" s="499"/>
    </row>
    <row r="22" spans="1:10" ht="14.25" x14ac:dyDescent="0.15">
      <c r="A22" s="524"/>
      <c r="B22" s="516"/>
      <c r="C22" s="516"/>
      <c r="D22" s="516"/>
      <c r="E22" s="516"/>
      <c r="F22" s="9" t="s">
        <v>122</v>
      </c>
      <c r="G22" s="8">
        <v>11300571</v>
      </c>
      <c r="H22" s="8">
        <v>10139412</v>
      </c>
      <c r="I22" s="500">
        <v>11.45193626612668</v>
      </c>
      <c r="J22" s="501"/>
    </row>
    <row r="23" spans="1:10" ht="14.25" x14ac:dyDescent="0.15">
      <c r="A23" s="524"/>
      <c r="B23" s="502" t="s">
        <v>131</v>
      </c>
      <c r="C23" s="502"/>
      <c r="D23" s="502"/>
      <c r="E23" s="502"/>
      <c r="F23" s="14" t="s">
        <v>121</v>
      </c>
      <c r="G23" s="15">
        <v>202203</v>
      </c>
      <c r="H23" s="15">
        <v>208080</v>
      </c>
      <c r="I23" s="503">
        <v>-2.8243944636678293</v>
      </c>
      <c r="J23" s="504"/>
    </row>
    <row r="24" spans="1:10" ht="14.25" x14ac:dyDescent="0.15">
      <c r="A24" s="524"/>
      <c r="B24" s="502"/>
      <c r="C24" s="502"/>
      <c r="D24" s="502"/>
      <c r="E24" s="502"/>
      <c r="F24" s="30" t="s">
        <v>122</v>
      </c>
      <c r="G24" s="29">
        <v>1498793</v>
      </c>
      <c r="H24" s="281">
        <v>1423503</v>
      </c>
      <c r="I24" s="505">
        <v>5.2890650739759479</v>
      </c>
      <c r="J24" s="506"/>
    </row>
    <row r="25" spans="1:10" ht="14.25" x14ac:dyDescent="0.15">
      <c r="A25" s="524"/>
      <c r="B25" s="502" t="s">
        <v>132</v>
      </c>
      <c r="C25" s="502"/>
      <c r="D25" s="502"/>
      <c r="E25" s="502"/>
      <c r="F25" s="14" t="s">
        <v>121</v>
      </c>
      <c r="G25" s="15">
        <v>141857</v>
      </c>
      <c r="H25" s="15">
        <v>187279</v>
      </c>
      <c r="I25" s="526">
        <v>-24.25365363975672</v>
      </c>
      <c r="J25" s="527"/>
    </row>
    <row r="26" spans="1:10" ht="14.25" x14ac:dyDescent="0.15">
      <c r="A26" s="524"/>
      <c r="B26" s="502"/>
      <c r="C26" s="502"/>
      <c r="D26" s="502"/>
      <c r="E26" s="502"/>
      <c r="F26" s="30" t="s">
        <v>122</v>
      </c>
      <c r="G26" s="29">
        <v>990490</v>
      </c>
      <c r="H26" s="281">
        <v>1018679</v>
      </c>
      <c r="I26" s="505">
        <v>-2.7672112608584314</v>
      </c>
      <c r="J26" s="506"/>
    </row>
    <row r="27" spans="1:10" ht="14.25" x14ac:dyDescent="0.15">
      <c r="A27" s="524"/>
      <c r="B27" s="528" t="s">
        <v>133</v>
      </c>
      <c r="C27" s="528"/>
      <c r="D27" s="528"/>
      <c r="E27" s="528"/>
      <c r="F27" s="6" t="s">
        <v>121</v>
      </c>
      <c r="G27" s="11">
        <v>582907</v>
      </c>
      <c r="H27" s="11">
        <v>484726</v>
      </c>
      <c r="I27" s="530">
        <v>20.254948156277976</v>
      </c>
      <c r="J27" s="531"/>
    </row>
    <row r="28" spans="1:10" ht="14.25" x14ac:dyDescent="0.15">
      <c r="A28" s="524"/>
      <c r="B28" s="529"/>
      <c r="C28" s="529"/>
      <c r="D28" s="529"/>
      <c r="E28" s="529"/>
      <c r="F28" s="53" t="s">
        <v>122</v>
      </c>
      <c r="G28" s="29">
        <v>8012041</v>
      </c>
      <c r="H28" s="282">
        <v>6802208</v>
      </c>
      <c r="I28" s="505">
        <v>17.785886582709608</v>
      </c>
      <c r="J28" s="506"/>
    </row>
    <row r="29" spans="1:10" ht="14.25" x14ac:dyDescent="0.15">
      <c r="A29" s="524"/>
      <c r="B29" s="502" t="s">
        <v>134</v>
      </c>
      <c r="C29" s="502"/>
      <c r="D29" s="502"/>
      <c r="E29" s="502"/>
      <c r="F29" s="14" t="s">
        <v>121</v>
      </c>
      <c r="G29" s="15">
        <v>30951</v>
      </c>
      <c r="H29" s="15">
        <v>24236</v>
      </c>
      <c r="I29" s="526">
        <v>27.706717280079232</v>
      </c>
      <c r="J29" s="527"/>
    </row>
    <row r="30" spans="1:10" ht="14.25" x14ac:dyDescent="0.15">
      <c r="A30" s="524"/>
      <c r="B30" s="502"/>
      <c r="C30" s="502"/>
      <c r="D30" s="502"/>
      <c r="E30" s="502"/>
      <c r="F30" s="30" t="s">
        <v>122</v>
      </c>
      <c r="G30" s="29">
        <v>444599</v>
      </c>
      <c r="H30" s="281">
        <v>447875</v>
      </c>
      <c r="I30" s="505">
        <v>-0.731454088752443</v>
      </c>
      <c r="J30" s="506"/>
    </row>
    <row r="31" spans="1:10" ht="14.25" x14ac:dyDescent="0.15">
      <c r="A31" s="524"/>
      <c r="B31" s="528" t="s">
        <v>135</v>
      </c>
      <c r="C31" s="528"/>
      <c r="D31" s="528"/>
      <c r="E31" s="528"/>
      <c r="F31" s="6" t="s">
        <v>121</v>
      </c>
      <c r="G31" s="54">
        <v>8858</v>
      </c>
      <c r="H31" s="54">
        <v>17119</v>
      </c>
      <c r="I31" s="532">
        <v>-48.256323383375197</v>
      </c>
      <c r="J31" s="533"/>
    </row>
    <row r="32" spans="1:10" ht="14.25" x14ac:dyDescent="0.15">
      <c r="A32" s="524"/>
      <c r="B32" s="529"/>
      <c r="C32" s="529"/>
      <c r="D32" s="529"/>
      <c r="E32" s="529"/>
      <c r="F32" s="53" t="s">
        <v>122</v>
      </c>
      <c r="G32" s="29">
        <v>241294</v>
      </c>
      <c r="H32" s="282">
        <v>253695</v>
      </c>
      <c r="I32" s="530">
        <v>-4.8881530972230536</v>
      </c>
      <c r="J32" s="531"/>
    </row>
    <row r="33" spans="1:10" ht="14.25" x14ac:dyDescent="0.15">
      <c r="A33" s="524"/>
      <c r="B33" s="502" t="s">
        <v>136</v>
      </c>
      <c r="C33" s="502"/>
      <c r="D33" s="502"/>
      <c r="E33" s="502"/>
      <c r="F33" s="14" t="s">
        <v>121</v>
      </c>
      <c r="G33" s="15">
        <v>23446</v>
      </c>
      <c r="H33" s="15">
        <v>31083</v>
      </c>
      <c r="I33" s="532">
        <v>-24.569700479361714</v>
      </c>
      <c r="J33" s="533"/>
    </row>
    <row r="34" spans="1:10" ht="14.25" x14ac:dyDescent="0.15">
      <c r="A34" s="525"/>
      <c r="B34" s="502"/>
      <c r="C34" s="502"/>
      <c r="D34" s="502"/>
      <c r="E34" s="502"/>
      <c r="F34" s="30" t="s">
        <v>122</v>
      </c>
      <c r="G34" s="29">
        <v>113354</v>
      </c>
      <c r="H34" s="281">
        <v>193452</v>
      </c>
      <c r="I34" s="534">
        <v>-41.404586150569656</v>
      </c>
      <c r="J34" s="535"/>
    </row>
    <row r="35" spans="1:10" ht="14.25" x14ac:dyDescent="0.15">
      <c r="A35" s="523" t="s">
        <v>137</v>
      </c>
      <c r="B35" s="520" t="s">
        <v>124</v>
      </c>
      <c r="C35" s="520"/>
      <c r="D35" s="520"/>
      <c r="E35" s="520"/>
      <c r="F35" s="36" t="s">
        <v>121</v>
      </c>
      <c r="G35" s="37">
        <v>234513</v>
      </c>
      <c r="H35" s="351">
        <v>210505</v>
      </c>
      <c r="I35" s="537">
        <v>11.404954751668612</v>
      </c>
      <c r="J35" s="538"/>
    </row>
    <row r="36" spans="1:10" ht="14.25" x14ac:dyDescent="0.15">
      <c r="A36" s="524"/>
      <c r="B36" s="520"/>
      <c r="C36" s="520"/>
      <c r="D36" s="520"/>
      <c r="E36" s="520"/>
      <c r="F36" s="10" t="s">
        <v>122</v>
      </c>
      <c r="G36" s="8">
        <v>3376969</v>
      </c>
      <c r="H36" s="8">
        <v>2441527</v>
      </c>
      <c r="I36" s="539">
        <v>38.313809349640621</v>
      </c>
      <c r="J36" s="540"/>
    </row>
    <row r="37" spans="1:10" ht="14.25" x14ac:dyDescent="0.15">
      <c r="A37" s="524"/>
      <c r="B37" s="541" t="s">
        <v>138</v>
      </c>
      <c r="C37" s="528" t="s">
        <v>139</v>
      </c>
      <c r="D37" s="528"/>
      <c r="E37" s="528"/>
      <c r="F37" s="7" t="s">
        <v>121</v>
      </c>
      <c r="G37" s="11">
        <v>3291</v>
      </c>
      <c r="H37" s="54">
        <v>1662</v>
      </c>
      <c r="I37" s="543">
        <v>98.014440433212997</v>
      </c>
      <c r="J37" s="544"/>
    </row>
    <row r="38" spans="1:10" ht="14.25" x14ac:dyDescent="0.15">
      <c r="A38" s="524"/>
      <c r="B38" s="542"/>
      <c r="C38" s="529"/>
      <c r="D38" s="529"/>
      <c r="E38" s="529"/>
      <c r="F38" s="55" t="s">
        <v>122</v>
      </c>
      <c r="G38" s="29">
        <v>45991</v>
      </c>
      <c r="H38" s="282">
        <v>57462</v>
      </c>
      <c r="I38" s="545">
        <v>-19.962757996589048</v>
      </c>
      <c r="J38" s="546"/>
    </row>
    <row r="39" spans="1:10" ht="14.25" x14ac:dyDescent="0.15">
      <c r="A39" s="524"/>
      <c r="B39" s="542"/>
      <c r="C39" s="502" t="s">
        <v>140</v>
      </c>
      <c r="D39" s="502"/>
      <c r="E39" s="502"/>
      <c r="F39" s="56" t="s">
        <v>121</v>
      </c>
      <c r="G39" s="15">
        <v>184371</v>
      </c>
      <c r="H39" s="15">
        <v>174677</v>
      </c>
      <c r="I39" s="526">
        <v>5.5496716797288599</v>
      </c>
      <c r="J39" s="527"/>
    </row>
    <row r="40" spans="1:10" ht="14.25" x14ac:dyDescent="0.15">
      <c r="A40" s="524"/>
      <c r="B40" s="542"/>
      <c r="C40" s="502"/>
      <c r="D40" s="502"/>
      <c r="E40" s="502"/>
      <c r="F40" s="49" t="s">
        <v>122</v>
      </c>
      <c r="G40" s="29">
        <v>2892650</v>
      </c>
      <c r="H40" s="282">
        <v>2096528</v>
      </c>
      <c r="I40" s="505">
        <v>37.973354040585207</v>
      </c>
      <c r="J40" s="506"/>
    </row>
    <row r="41" spans="1:10" ht="14.25" x14ac:dyDescent="0.15">
      <c r="A41" s="524"/>
      <c r="B41" s="542"/>
      <c r="C41" s="528" t="s">
        <v>141</v>
      </c>
      <c r="D41" s="528"/>
      <c r="E41" s="528"/>
      <c r="F41" s="7" t="s">
        <v>121</v>
      </c>
      <c r="G41" s="11">
        <v>3885</v>
      </c>
      <c r="H41" s="15">
        <v>1598</v>
      </c>
      <c r="I41" s="530">
        <v>143.11639549436794</v>
      </c>
      <c r="J41" s="531"/>
    </row>
    <row r="42" spans="1:10" ht="14.25" x14ac:dyDescent="0.15">
      <c r="A42" s="524"/>
      <c r="B42" s="542"/>
      <c r="C42" s="529"/>
      <c r="D42" s="529"/>
      <c r="E42" s="529"/>
      <c r="F42" s="55" t="s">
        <v>122</v>
      </c>
      <c r="G42" s="29">
        <v>41321</v>
      </c>
      <c r="H42" s="282">
        <v>21475</v>
      </c>
      <c r="I42" s="505">
        <v>92.414435389988341</v>
      </c>
      <c r="J42" s="506"/>
    </row>
    <row r="43" spans="1:10" ht="14.25" x14ac:dyDescent="0.15">
      <c r="A43" s="524"/>
      <c r="B43" s="542"/>
      <c r="C43" s="502" t="s">
        <v>142</v>
      </c>
      <c r="D43" s="502"/>
      <c r="E43" s="502"/>
      <c r="F43" s="56" t="s">
        <v>121</v>
      </c>
      <c r="G43" s="15">
        <v>2253</v>
      </c>
      <c r="H43" s="15">
        <v>2022</v>
      </c>
      <c r="I43" s="526">
        <v>11.424332344213653</v>
      </c>
      <c r="J43" s="527"/>
    </row>
    <row r="44" spans="1:10" ht="14.25" x14ac:dyDescent="0.15">
      <c r="A44" s="524"/>
      <c r="B44" s="542"/>
      <c r="C44" s="502"/>
      <c r="D44" s="502"/>
      <c r="E44" s="502"/>
      <c r="F44" s="49" t="s">
        <v>122</v>
      </c>
      <c r="G44" s="29">
        <v>36329</v>
      </c>
      <c r="H44" s="281">
        <v>16043</v>
      </c>
      <c r="I44" s="505">
        <v>126.44767188181763</v>
      </c>
      <c r="J44" s="506"/>
    </row>
    <row r="45" spans="1:10" ht="14.25" x14ac:dyDescent="0.15">
      <c r="A45" s="524"/>
      <c r="B45" s="542"/>
      <c r="C45" s="528" t="s">
        <v>143</v>
      </c>
      <c r="D45" s="528"/>
      <c r="E45" s="528"/>
      <c r="F45" s="7" t="s">
        <v>121</v>
      </c>
      <c r="G45" s="11">
        <v>6670</v>
      </c>
      <c r="H45" s="11">
        <v>3610</v>
      </c>
      <c r="I45" s="530">
        <v>84.76454293628808</v>
      </c>
      <c r="J45" s="531"/>
    </row>
    <row r="46" spans="1:10" ht="14.25" x14ac:dyDescent="0.15">
      <c r="A46" s="524"/>
      <c r="B46" s="542"/>
      <c r="C46" s="529"/>
      <c r="D46" s="529"/>
      <c r="E46" s="529"/>
      <c r="F46" s="55" t="s">
        <v>122</v>
      </c>
      <c r="G46" s="29">
        <v>37750</v>
      </c>
      <c r="H46" s="282">
        <v>21547</v>
      </c>
      <c r="I46" s="505">
        <v>75.198403490044996</v>
      </c>
      <c r="J46" s="506"/>
    </row>
    <row r="47" spans="1:10" ht="14.25" x14ac:dyDescent="0.15">
      <c r="A47" s="524"/>
      <c r="B47" s="542"/>
      <c r="C47" s="502" t="s">
        <v>144</v>
      </c>
      <c r="D47" s="502"/>
      <c r="E47" s="502"/>
      <c r="F47" s="56" t="s">
        <v>121</v>
      </c>
      <c r="G47" s="15">
        <v>9489</v>
      </c>
      <c r="H47" s="15">
        <v>5056</v>
      </c>
      <c r="I47" s="532">
        <v>87.678006329113941</v>
      </c>
      <c r="J47" s="533"/>
    </row>
    <row r="48" spans="1:10" ht="14.25" x14ac:dyDescent="0.15">
      <c r="A48" s="524"/>
      <c r="B48" s="542"/>
      <c r="C48" s="502"/>
      <c r="D48" s="502"/>
      <c r="E48" s="502"/>
      <c r="F48" s="49" t="s">
        <v>122</v>
      </c>
      <c r="G48" s="29">
        <v>49903</v>
      </c>
      <c r="H48" s="282">
        <v>30796</v>
      </c>
      <c r="I48" s="534">
        <v>62.043771918430963</v>
      </c>
      <c r="J48" s="535"/>
    </row>
    <row r="49" spans="1:10" ht="14.25" x14ac:dyDescent="0.15">
      <c r="A49" s="524"/>
      <c r="B49" s="542"/>
      <c r="C49" s="502" t="s">
        <v>145</v>
      </c>
      <c r="D49" s="502"/>
      <c r="E49" s="502"/>
      <c r="F49" s="56" t="s">
        <v>121</v>
      </c>
      <c r="G49" s="15">
        <v>3126</v>
      </c>
      <c r="H49" s="15">
        <v>1224</v>
      </c>
      <c r="I49" s="532">
        <v>155.39215686274508</v>
      </c>
      <c r="J49" s="533"/>
    </row>
    <row r="50" spans="1:10" ht="14.25" x14ac:dyDescent="0.15">
      <c r="A50" s="524"/>
      <c r="B50" s="542"/>
      <c r="C50" s="502"/>
      <c r="D50" s="502"/>
      <c r="E50" s="502"/>
      <c r="F50" s="49" t="s">
        <v>122</v>
      </c>
      <c r="G50" s="29">
        <v>30767</v>
      </c>
      <c r="H50" s="282">
        <v>18623</v>
      </c>
      <c r="I50" s="534">
        <v>65.209686946249263</v>
      </c>
      <c r="J50" s="535"/>
    </row>
    <row r="51" spans="1:10" ht="14.25" x14ac:dyDescent="0.15">
      <c r="A51" s="524"/>
      <c r="B51" s="542"/>
      <c r="C51" s="502" t="s">
        <v>146</v>
      </c>
      <c r="D51" s="502"/>
      <c r="E51" s="502"/>
      <c r="F51" s="56" t="s">
        <v>121</v>
      </c>
      <c r="G51" s="15">
        <v>1673</v>
      </c>
      <c r="H51" s="15">
        <v>2854</v>
      </c>
      <c r="I51" s="532">
        <v>-41.380518570427469</v>
      </c>
      <c r="J51" s="533"/>
    </row>
    <row r="52" spans="1:10" ht="14.25" x14ac:dyDescent="0.15">
      <c r="A52" s="524"/>
      <c r="B52" s="542"/>
      <c r="C52" s="502"/>
      <c r="D52" s="502"/>
      <c r="E52" s="502"/>
      <c r="F52" s="49" t="s">
        <v>122</v>
      </c>
      <c r="G52" s="29">
        <v>23311</v>
      </c>
      <c r="H52" s="282">
        <v>25910</v>
      </c>
      <c r="I52" s="534">
        <v>-10.03087610961019</v>
      </c>
      <c r="J52" s="535"/>
    </row>
    <row r="53" spans="1:10" ht="14.25" x14ac:dyDescent="0.15">
      <c r="A53" s="524"/>
      <c r="B53" s="542"/>
      <c r="C53" s="624" t="s">
        <v>147</v>
      </c>
      <c r="D53" s="625"/>
      <c r="E53" s="626"/>
      <c r="F53" s="56" t="s">
        <v>121</v>
      </c>
      <c r="G53" s="15">
        <v>4233</v>
      </c>
      <c r="H53" s="15">
        <v>4789</v>
      </c>
      <c r="I53" s="532">
        <v>-11.609939444560453</v>
      </c>
      <c r="J53" s="533"/>
    </row>
    <row r="54" spans="1:10" ht="14.25" x14ac:dyDescent="0.15">
      <c r="A54" s="524"/>
      <c r="B54" s="542"/>
      <c r="C54" s="627"/>
      <c r="D54" s="628"/>
      <c r="E54" s="629"/>
      <c r="F54" s="49" t="s">
        <v>122</v>
      </c>
      <c r="G54" s="29">
        <v>43358</v>
      </c>
      <c r="H54" s="281">
        <v>39892</v>
      </c>
      <c r="I54" s="534">
        <v>8.688458838864932</v>
      </c>
      <c r="J54" s="535"/>
    </row>
    <row r="55" spans="1:10" ht="14.25" x14ac:dyDescent="0.15">
      <c r="A55" s="524"/>
      <c r="B55" s="542"/>
      <c r="C55" s="528" t="s">
        <v>148</v>
      </c>
      <c r="D55" s="528"/>
      <c r="E55" s="528"/>
      <c r="F55" s="7" t="s">
        <v>121</v>
      </c>
      <c r="G55" s="11">
        <v>5256</v>
      </c>
      <c r="H55" s="11">
        <v>3262</v>
      </c>
      <c r="I55" s="530">
        <v>61.128142244022087</v>
      </c>
      <c r="J55" s="531"/>
    </row>
    <row r="56" spans="1:10" ht="14.25" x14ac:dyDescent="0.15">
      <c r="A56" s="524"/>
      <c r="B56" s="542"/>
      <c r="C56" s="502"/>
      <c r="D56" s="502"/>
      <c r="E56" s="502"/>
      <c r="F56" s="49" t="s">
        <v>122</v>
      </c>
      <c r="G56" s="29">
        <v>42126</v>
      </c>
      <c r="H56" s="282">
        <v>28671</v>
      </c>
      <c r="I56" s="505">
        <v>46.928952600188353</v>
      </c>
      <c r="J56" s="506"/>
    </row>
    <row r="57" spans="1:10" ht="14.25" x14ac:dyDescent="0.15">
      <c r="A57" s="524"/>
      <c r="B57" s="547" t="s">
        <v>149</v>
      </c>
      <c r="C57" s="502" t="s">
        <v>150</v>
      </c>
      <c r="D57" s="502"/>
      <c r="E57" s="502"/>
      <c r="F57" s="56" t="s">
        <v>121</v>
      </c>
      <c r="G57" s="15">
        <v>1883</v>
      </c>
      <c r="H57" s="15">
        <v>1057</v>
      </c>
      <c r="I57" s="526">
        <v>78.145695364238406</v>
      </c>
      <c r="J57" s="527"/>
    </row>
    <row r="58" spans="1:10" ht="14.25" x14ac:dyDescent="0.15">
      <c r="A58" s="524"/>
      <c r="B58" s="547"/>
      <c r="C58" s="502"/>
      <c r="D58" s="502"/>
      <c r="E58" s="502"/>
      <c r="F58" s="49" t="s">
        <v>122</v>
      </c>
      <c r="G58" s="29">
        <v>31595</v>
      </c>
      <c r="H58" s="282">
        <v>15929</v>
      </c>
      <c r="I58" s="505">
        <v>98.348923347353889</v>
      </c>
      <c r="J58" s="506"/>
    </row>
    <row r="59" spans="1:10" ht="14.25" x14ac:dyDescent="0.15">
      <c r="A59" s="524"/>
      <c r="B59" s="547"/>
      <c r="C59" s="528" t="s">
        <v>148</v>
      </c>
      <c r="D59" s="528"/>
      <c r="E59" s="528"/>
      <c r="F59" s="7" t="s">
        <v>121</v>
      </c>
      <c r="G59" s="11">
        <v>8383</v>
      </c>
      <c r="H59" s="15">
        <v>8694</v>
      </c>
      <c r="I59" s="530">
        <v>-3.5771796641361817</v>
      </c>
      <c r="J59" s="531"/>
    </row>
    <row r="60" spans="1:10" ht="15" thickBot="1" x14ac:dyDescent="0.2">
      <c r="A60" s="536"/>
      <c r="B60" s="548"/>
      <c r="C60" s="549"/>
      <c r="D60" s="549"/>
      <c r="E60" s="549"/>
      <c r="F60" s="38" t="s">
        <v>122</v>
      </c>
      <c r="G60" s="72">
        <v>101868</v>
      </c>
      <c r="H60" s="23">
        <v>68651</v>
      </c>
      <c r="I60" s="511">
        <v>48.385311211781328</v>
      </c>
      <c r="J60" s="512"/>
    </row>
  </sheetData>
  <mergeCells count="93">
    <mergeCell ref="A1:J1"/>
    <mergeCell ref="I2:J2"/>
    <mergeCell ref="A3:F3"/>
    <mergeCell ref="I3:J3"/>
    <mergeCell ref="A4:E5"/>
    <mergeCell ref="I4:J4"/>
    <mergeCell ref="I5:J5"/>
    <mergeCell ref="B8:E9"/>
    <mergeCell ref="I8:J8"/>
    <mergeCell ref="I9:J9"/>
    <mergeCell ref="B10:E11"/>
    <mergeCell ref="I10:J10"/>
    <mergeCell ref="I11:J11"/>
    <mergeCell ref="B12:E13"/>
    <mergeCell ref="I12:J12"/>
    <mergeCell ref="I13:J13"/>
    <mergeCell ref="A14:E15"/>
    <mergeCell ref="I14:J14"/>
    <mergeCell ref="I15:J15"/>
    <mergeCell ref="A6:A13"/>
    <mergeCell ref="B6:E7"/>
    <mergeCell ref="I6:J6"/>
    <mergeCell ref="I7:J7"/>
    <mergeCell ref="I17:J17"/>
    <mergeCell ref="A18:F18"/>
    <mergeCell ref="I18:J18"/>
    <mergeCell ref="A19:E20"/>
    <mergeCell ref="I19:J19"/>
    <mergeCell ref="I20:J20"/>
    <mergeCell ref="A21:A34"/>
    <mergeCell ref="B21:E22"/>
    <mergeCell ref="I21:J21"/>
    <mergeCell ref="I22:J22"/>
    <mergeCell ref="B23:E24"/>
    <mergeCell ref="I23:J23"/>
    <mergeCell ref="I24:J24"/>
    <mergeCell ref="B25:E26"/>
    <mergeCell ref="I25:J25"/>
    <mergeCell ref="I26:J26"/>
    <mergeCell ref="B27:E28"/>
    <mergeCell ref="I27:J27"/>
    <mergeCell ref="I28:J28"/>
    <mergeCell ref="B29:E30"/>
    <mergeCell ref="I29:J29"/>
    <mergeCell ref="I30:J30"/>
    <mergeCell ref="B31:E32"/>
    <mergeCell ref="I31:J31"/>
    <mergeCell ref="I32:J32"/>
    <mergeCell ref="B33:E34"/>
    <mergeCell ref="I33:J33"/>
    <mergeCell ref="I34:J34"/>
    <mergeCell ref="A35:A60"/>
    <mergeCell ref="B35:E36"/>
    <mergeCell ref="I35:J35"/>
    <mergeCell ref="I36:J36"/>
    <mergeCell ref="B37:B56"/>
    <mergeCell ref="C37:E38"/>
    <mergeCell ref="I37:J37"/>
    <mergeCell ref="I38:J38"/>
    <mergeCell ref="C39:E40"/>
    <mergeCell ref="I39:J39"/>
    <mergeCell ref="I40:J40"/>
    <mergeCell ref="C41:E42"/>
    <mergeCell ref="I41:J41"/>
    <mergeCell ref="I42:J42"/>
    <mergeCell ref="C43:E44"/>
    <mergeCell ref="I43:J43"/>
    <mergeCell ref="I44:J44"/>
    <mergeCell ref="C45:E46"/>
    <mergeCell ref="I45:J45"/>
    <mergeCell ref="I46:J46"/>
    <mergeCell ref="C47:E48"/>
    <mergeCell ref="I47:J47"/>
    <mergeCell ref="I48:J48"/>
    <mergeCell ref="C49:E50"/>
    <mergeCell ref="I49:J49"/>
    <mergeCell ref="I50:J50"/>
    <mergeCell ref="C51:E52"/>
    <mergeCell ref="I51:J51"/>
    <mergeCell ref="I52:J52"/>
    <mergeCell ref="C53:E54"/>
    <mergeCell ref="I53:J53"/>
    <mergeCell ref="I54:J54"/>
    <mergeCell ref="C55:E56"/>
    <mergeCell ref="I55:J55"/>
    <mergeCell ref="I56:J56"/>
    <mergeCell ref="B57:B60"/>
    <mergeCell ref="C57:E58"/>
    <mergeCell ref="I57:J57"/>
    <mergeCell ref="I58:J58"/>
    <mergeCell ref="C59:E60"/>
    <mergeCell ref="I59:J59"/>
    <mergeCell ref="I60:J60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zoomScale="85" zoomScaleNormal="85" workbookViewId="0">
      <selection activeCell="P22" sqref="P22"/>
    </sheetView>
  </sheetViews>
  <sheetFormatPr defaultRowHeight="13.5" x14ac:dyDescent="0.15"/>
  <cols>
    <col min="7" max="8" width="18.77734375" bestFit="1" customWidth="1"/>
  </cols>
  <sheetData>
    <row r="1" spans="1:10" ht="27" x14ac:dyDescent="0.15">
      <c r="A1" s="485" t="s">
        <v>157</v>
      </c>
      <c r="B1" s="485"/>
      <c r="C1" s="485"/>
      <c r="D1" s="485"/>
      <c r="E1" s="485"/>
      <c r="F1" s="485"/>
      <c r="G1" s="485"/>
      <c r="H1" s="485"/>
      <c r="I1" s="485"/>
      <c r="J1" s="485"/>
    </row>
    <row r="2" spans="1:10" ht="27.75" thickBot="1" x14ac:dyDescent="0.2">
      <c r="A2" s="39" t="s">
        <v>0</v>
      </c>
      <c r="B2" s="39"/>
      <c r="C2" s="39"/>
      <c r="D2" s="73"/>
      <c r="E2" s="12"/>
      <c r="F2" s="12"/>
      <c r="G2" s="12"/>
      <c r="H2" s="12"/>
      <c r="I2" s="486" t="s">
        <v>1</v>
      </c>
      <c r="J2" s="486"/>
    </row>
    <row r="3" spans="1:10" ht="14.25" x14ac:dyDescent="0.15">
      <c r="A3" s="487" t="s">
        <v>2</v>
      </c>
      <c r="B3" s="488"/>
      <c r="C3" s="488"/>
      <c r="D3" s="488"/>
      <c r="E3" s="488"/>
      <c r="F3" s="489"/>
      <c r="G3" s="18" t="s">
        <v>105</v>
      </c>
      <c r="H3" s="19" t="s">
        <v>106</v>
      </c>
      <c r="I3" s="490" t="s">
        <v>3</v>
      </c>
      <c r="J3" s="491"/>
    </row>
    <row r="4" spans="1:10" ht="14.25" x14ac:dyDescent="0.15">
      <c r="A4" s="492" t="s">
        <v>4</v>
      </c>
      <c r="B4" s="493"/>
      <c r="C4" s="493"/>
      <c r="D4" s="493"/>
      <c r="E4" s="494"/>
      <c r="F4" s="20" t="s">
        <v>5</v>
      </c>
      <c r="G4" s="21">
        <v>1175440</v>
      </c>
      <c r="H4" s="21">
        <v>1083456</v>
      </c>
      <c r="I4" s="498">
        <v>8.4898694547817399</v>
      </c>
      <c r="J4" s="499"/>
    </row>
    <row r="5" spans="1:10" ht="14.25" x14ac:dyDescent="0.15">
      <c r="A5" s="495"/>
      <c r="B5" s="496"/>
      <c r="C5" s="496"/>
      <c r="D5" s="496"/>
      <c r="E5" s="497"/>
      <c r="F5" s="16" t="s">
        <v>6</v>
      </c>
      <c r="G5" s="17">
        <v>15852980</v>
      </c>
      <c r="H5" s="339">
        <v>13664395</v>
      </c>
      <c r="I5" s="500">
        <v>16.016698873239534</v>
      </c>
      <c r="J5" s="501"/>
    </row>
    <row r="6" spans="1:10" ht="14.25" x14ac:dyDescent="0.15">
      <c r="A6" s="513" t="s">
        <v>7</v>
      </c>
      <c r="B6" s="516" t="s">
        <v>8</v>
      </c>
      <c r="C6" s="516"/>
      <c r="D6" s="516"/>
      <c r="E6" s="516"/>
      <c r="F6" s="24" t="s">
        <v>5</v>
      </c>
      <c r="G6" s="25">
        <v>949388</v>
      </c>
      <c r="H6" s="25">
        <v>900723</v>
      </c>
      <c r="I6" s="498">
        <v>5.4028819070901903</v>
      </c>
      <c r="J6" s="499"/>
    </row>
    <row r="7" spans="1:10" ht="14.25" x14ac:dyDescent="0.15">
      <c r="A7" s="514"/>
      <c r="B7" s="516"/>
      <c r="C7" s="516"/>
      <c r="D7" s="516"/>
      <c r="E7" s="516"/>
      <c r="F7" s="9" t="s">
        <v>6</v>
      </c>
      <c r="G7" s="8">
        <v>12249959</v>
      </c>
      <c r="H7" s="8">
        <v>11040135</v>
      </c>
      <c r="I7" s="500">
        <v>10.958416722259273</v>
      </c>
      <c r="J7" s="501"/>
    </row>
    <row r="8" spans="1:10" ht="14.25" x14ac:dyDescent="0.15">
      <c r="A8" s="514"/>
      <c r="B8" s="502" t="s">
        <v>95</v>
      </c>
      <c r="C8" s="502"/>
      <c r="D8" s="502"/>
      <c r="E8" s="502"/>
      <c r="F8" s="14" t="s">
        <v>5</v>
      </c>
      <c r="G8" s="15">
        <v>828204</v>
      </c>
      <c r="H8" s="15">
        <v>753937</v>
      </c>
      <c r="I8" s="503">
        <v>9.8505578052277656</v>
      </c>
      <c r="J8" s="504"/>
    </row>
    <row r="9" spans="1:10" ht="14.25" x14ac:dyDescent="0.15">
      <c r="A9" s="514"/>
      <c r="B9" s="502"/>
      <c r="C9" s="502"/>
      <c r="D9" s="502"/>
      <c r="E9" s="502"/>
      <c r="F9" s="66" t="s">
        <v>6</v>
      </c>
      <c r="G9" s="29">
        <v>10153104</v>
      </c>
      <c r="H9" s="29">
        <v>8424404</v>
      </c>
      <c r="I9" s="505">
        <v>20.520145994897689</v>
      </c>
      <c r="J9" s="506"/>
    </row>
    <row r="10" spans="1:10" ht="14.25" x14ac:dyDescent="0.15">
      <c r="A10" s="514"/>
      <c r="B10" s="502" t="s">
        <v>96</v>
      </c>
      <c r="C10" s="502"/>
      <c r="D10" s="502"/>
      <c r="E10" s="502"/>
      <c r="F10" s="14" t="s">
        <v>5</v>
      </c>
      <c r="G10" s="15">
        <v>82199</v>
      </c>
      <c r="H10" s="15">
        <v>111982</v>
      </c>
      <c r="I10" s="503">
        <v>-26.596238681216619</v>
      </c>
      <c r="J10" s="504"/>
    </row>
    <row r="11" spans="1:10" ht="14.25" x14ac:dyDescent="0.15">
      <c r="A11" s="514"/>
      <c r="B11" s="502"/>
      <c r="C11" s="502"/>
      <c r="D11" s="502"/>
      <c r="E11" s="502"/>
      <c r="F11" s="66" t="s">
        <v>6</v>
      </c>
      <c r="G11" s="29">
        <v>1281249</v>
      </c>
      <c r="H11" s="29">
        <v>1750211</v>
      </c>
      <c r="I11" s="505">
        <v>-26.794597908480739</v>
      </c>
      <c r="J11" s="506"/>
    </row>
    <row r="12" spans="1:10" ht="14.25" x14ac:dyDescent="0.15">
      <c r="A12" s="514"/>
      <c r="B12" s="502" t="s">
        <v>97</v>
      </c>
      <c r="C12" s="502"/>
      <c r="D12" s="502"/>
      <c r="E12" s="502"/>
      <c r="F12" s="14" t="s">
        <v>5</v>
      </c>
      <c r="G12" s="15">
        <v>38985</v>
      </c>
      <c r="H12" s="15">
        <v>34804</v>
      </c>
      <c r="I12" s="503">
        <v>12.012987012987011</v>
      </c>
      <c r="J12" s="504"/>
    </row>
    <row r="13" spans="1:10" ht="14.25" x14ac:dyDescent="0.15">
      <c r="A13" s="515"/>
      <c r="B13" s="502"/>
      <c r="C13" s="502"/>
      <c r="D13" s="502"/>
      <c r="E13" s="502"/>
      <c r="F13" s="28" t="s">
        <v>6</v>
      </c>
      <c r="G13" s="29">
        <v>815606</v>
      </c>
      <c r="H13" s="29">
        <v>865520</v>
      </c>
      <c r="I13" s="505">
        <v>-5.7669377946205742</v>
      </c>
      <c r="J13" s="506"/>
    </row>
    <row r="14" spans="1:10" ht="14.25" x14ac:dyDescent="0.15">
      <c r="A14" s="507" t="s">
        <v>11</v>
      </c>
      <c r="B14" s="508"/>
      <c r="C14" s="508"/>
      <c r="D14" s="508"/>
      <c r="E14" s="508"/>
      <c r="F14" s="14" t="s">
        <v>5</v>
      </c>
      <c r="G14" s="34">
        <v>226052</v>
      </c>
      <c r="H14" s="34">
        <v>182733</v>
      </c>
      <c r="I14" s="503">
        <v>23.706172393601605</v>
      </c>
      <c r="J14" s="504"/>
    </row>
    <row r="15" spans="1:10" ht="15" thickBot="1" x14ac:dyDescent="0.2">
      <c r="A15" s="509"/>
      <c r="B15" s="510"/>
      <c r="C15" s="510"/>
      <c r="D15" s="510"/>
      <c r="E15" s="510"/>
      <c r="F15" s="22" t="s">
        <v>6</v>
      </c>
      <c r="G15" s="72">
        <v>3603021</v>
      </c>
      <c r="H15" s="23">
        <v>2624260</v>
      </c>
      <c r="I15" s="511">
        <v>37.29664743584857</v>
      </c>
      <c r="J15" s="512"/>
    </row>
    <row r="16" spans="1:10" ht="14.25" x14ac:dyDescent="0.15">
      <c r="A16" s="57"/>
      <c r="B16" s="57"/>
      <c r="C16" s="57"/>
      <c r="D16" s="57"/>
      <c r="E16" s="57"/>
      <c r="F16" s="61"/>
      <c r="G16" s="58"/>
      <c r="H16" s="58"/>
      <c r="I16" s="59"/>
      <c r="J16" s="59"/>
    </row>
    <row r="17" spans="1:10" ht="15" thickBot="1" x14ac:dyDescent="0.2">
      <c r="A17" s="51" t="s">
        <v>12</v>
      </c>
      <c r="B17" s="51"/>
      <c r="C17" s="51"/>
      <c r="D17" s="51"/>
      <c r="E17" s="52"/>
      <c r="F17" s="50"/>
      <c r="G17" s="50"/>
      <c r="H17" s="50"/>
      <c r="I17" s="486" t="s">
        <v>1</v>
      </c>
      <c r="J17" s="486"/>
    </row>
    <row r="18" spans="1:10" ht="14.25" x14ac:dyDescent="0.15">
      <c r="A18" s="487" t="s">
        <v>2</v>
      </c>
      <c r="B18" s="488"/>
      <c r="C18" s="488"/>
      <c r="D18" s="488"/>
      <c r="E18" s="488"/>
      <c r="F18" s="489"/>
      <c r="G18" s="18" t="s">
        <v>105</v>
      </c>
      <c r="H18" s="19" t="s">
        <v>106</v>
      </c>
      <c r="I18" s="490" t="s">
        <v>3</v>
      </c>
      <c r="J18" s="491"/>
    </row>
    <row r="19" spans="1:10" ht="14.25" x14ac:dyDescent="0.15">
      <c r="A19" s="517" t="s">
        <v>4</v>
      </c>
      <c r="B19" s="518"/>
      <c r="C19" s="518"/>
      <c r="D19" s="518"/>
      <c r="E19" s="518"/>
      <c r="F19" s="20" t="s">
        <v>5</v>
      </c>
      <c r="G19" s="21">
        <v>1175440</v>
      </c>
      <c r="H19" s="21">
        <v>1083456</v>
      </c>
      <c r="I19" s="521">
        <v>8.4898694547817399</v>
      </c>
      <c r="J19" s="522"/>
    </row>
    <row r="20" spans="1:10" ht="14.25" x14ac:dyDescent="0.15">
      <c r="A20" s="519"/>
      <c r="B20" s="520"/>
      <c r="C20" s="520"/>
      <c r="D20" s="520"/>
      <c r="E20" s="520"/>
      <c r="F20" s="9" t="s">
        <v>6</v>
      </c>
      <c r="G20" s="8">
        <v>15852980</v>
      </c>
      <c r="H20" s="344">
        <v>13664395</v>
      </c>
      <c r="I20" s="500">
        <v>16.016698873239534</v>
      </c>
      <c r="J20" s="501"/>
    </row>
    <row r="21" spans="1:10" ht="14.25" x14ac:dyDescent="0.15">
      <c r="A21" s="523" t="s">
        <v>84</v>
      </c>
      <c r="B21" s="516" t="s">
        <v>8</v>
      </c>
      <c r="C21" s="516"/>
      <c r="D21" s="516"/>
      <c r="E21" s="516"/>
      <c r="F21" s="24" t="s">
        <v>5</v>
      </c>
      <c r="G21" s="25">
        <v>949388</v>
      </c>
      <c r="H21" s="25">
        <v>900723</v>
      </c>
      <c r="I21" s="498">
        <v>5.4028819070901903</v>
      </c>
      <c r="J21" s="499"/>
    </row>
    <row r="22" spans="1:10" ht="14.25" x14ac:dyDescent="0.15">
      <c r="A22" s="524"/>
      <c r="B22" s="516"/>
      <c r="C22" s="516"/>
      <c r="D22" s="516"/>
      <c r="E22" s="516"/>
      <c r="F22" s="9" t="s">
        <v>6</v>
      </c>
      <c r="G22" s="8">
        <v>12249959</v>
      </c>
      <c r="H22" s="8">
        <v>11040135</v>
      </c>
      <c r="I22" s="500">
        <v>10.958416722259273</v>
      </c>
      <c r="J22" s="501"/>
    </row>
    <row r="23" spans="1:10" ht="14.25" x14ac:dyDescent="0.15">
      <c r="A23" s="524"/>
      <c r="B23" s="502" t="s">
        <v>13</v>
      </c>
      <c r="C23" s="502"/>
      <c r="D23" s="502"/>
      <c r="E23" s="502"/>
      <c r="F23" s="14" t="s">
        <v>5</v>
      </c>
      <c r="G23" s="15">
        <v>80724</v>
      </c>
      <c r="H23" s="15">
        <v>62884</v>
      </c>
      <c r="I23" s="503">
        <v>28.369696584186755</v>
      </c>
      <c r="J23" s="504"/>
    </row>
    <row r="24" spans="1:10" ht="14.25" x14ac:dyDescent="0.15">
      <c r="A24" s="524"/>
      <c r="B24" s="502"/>
      <c r="C24" s="502"/>
      <c r="D24" s="502"/>
      <c r="E24" s="502"/>
      <c r="F24" s="30" t="s">
        <v>6</v>
      </c>
      <c r="G24" s="29">
        <v>1579517</v>
      </c>
      <c r="H24" s="281">
        <v>1486387</v>
      </c>
      <c r="I24" s="505">
        <v>6.2655284256388057</v>
      </c>
      <c r="J24" s="506"/>
    </row>
    <row r="25" spans="1:10" ht="14.25" x14ac:dyDescent="0.15">
      <c r="A25" s="524"/>
      <c r="B25" s="502" t="s">
        <v>14</v>
      </c>
      <c r="C25" s="502"/>
      <c r="D25" s="502"/>
      <c r="E25" s="502"/>
      <c r="F25" s="14" t="s">
        <v>5</v>
      </c>
      <c r="G25" s="15">
        <v>82200</v>
      </c>
      <c r="H25" s="15">
        <v>108871</v>
      </c>
      <c r="I25" s="526">
        <v>-24.497800148799953</v>
      </c>
      <c r="J25" s="527"/>
    </row>
    <row r="26" spans="1:10" ht="14.25" x14ac:dyDescent="0.15">
      <c r="A26" s="524"/>
      <c r="B26" s="502"/>
      <c r="C26" s="502"/>
      <c r="D26" s="502"/>
      <c r="E26" s="502"/>
      <c r="F26" s="30" t="s">
        <v>6</v>
      </c>
      <c r="G26" s="29">
        <v>1072690</v>
      </c>
      <c r="H26" s="281">
        <v>1127550</v>
      </c>
      <c r="I26" s="505">
        <v>-4.8654161677974344</v>
      </c>
      <c r="J26" s="506"/>
    </row>
    <row r="27" spans="1:10" ht="14.25" x14ac:dyDescent="0.15">
      <c r="A27" s="524"/>
      <c r="B27" s="528" t="s">
        <v>15</v>
      </c>
      <c r="C27" s="528"/>
      <c r="D27" s="528"/>
      <c r="E27" s="528"/>
      <c r="F27" s="6" t="s">
        <v>5</v>
      </c>
      <c r="G27" s="11">
        <v>727366</v>
      </c>
      <c r="H27" s="11">
        <v>656346</v>
      </c>
      <c r="I27" s="530">
        <v>10.820512351716928</v>
      </c>
      <c r="J27" s="531"/>
    </row>
    <row r="28" spans="1:10" ht="14.25" x14ac:dyDescent="0.15">
      <c r="A28" s="524"/>
      <c r="B28" s="529"/>
      <c r="C28" s="529"/>
      <c r="D28" s="529"/>
      <c r="E28" s="529"/>
      <c r="F28" s="53" t="s">
        <v>6</v>
      </c>
      <c r="G28" s="29">
        <v>8739407</v>
      </c>
      <c r="H28" s="282">
        <v>7458554</v>
      </c>
      <c r="I28" s="505">
        <v>17.172939955921748</v>
      </c>
      <c r="J28" s="506"/>
    </row>
    <row r="29" spans="1:10" ht="14.25" x14ac:dyDescent="0.15">
      <c r="A29" s="524"/>
      <c r="B29" s="502" t="s">
        <v>16</v>
      </c>
      <c r="C29" s="502"/>
      <c r="D29" s="502"/>
      <c r="E29" s="502"/>
      <c r="F29" s="14" t="s">
        <v>5</v>
      </c>
      <c r="G29" s="15">
        <v>44836</v>
      </c>
      <c r="H29" s="15">
        <v>43549</v>
      </c>
      <c r="I29" s="526">
        <v>2.9552917403384669</v>
      </c>
      <c r="J29" s="527"/>
    </row>
    <row r="30" spans="1:10" ht="14.25" x14ac:dyDescent="0.15">
      <c r="A30" s="524"/>
      <c r="B30" s="502"/>
      <c r="C30" s="502"/>
      <c r="D30" s="502"/>
      <c r="E30" s="502"/>
      <c r="F30" s="30" t="s">
        <v>6</v>
      </c>
      <c r="G30" s="29">
        <v>489435</v>
      </c>
      <c r="H30" s="281">
        <v>491424</v>
      </c>
      <c r="I30" s="505">
        <v>-0.4047421371361537</v>
      </c>
      <c r="J30" s="506"/>
    </row>
    <row r="31" spans="1:10" ht="14.25" x14ac:dyDescent="0.15">
      <c r="A31" s="524"/>
      <c r="B31" s="528" t="s">
        <v>17</v>
      </c>
      <c r="C31" s="528"/>
      <c r="D31" s="528"/>
      <c r="E31" s="528"/>
      <c r="F31" s="6" t="s">
        <v>5</v>
      </c>
      <c r="G31" s="54">
        <v>1621</v>
      </c>
      <c r="H31" s="54">
        <v>3700</v>
      </c>
      <c r="I31" s="532">
        <v>-56.189189189189186</v>
      </c>
      <c r="J31" s="533"/>
    </row>
    <row r="32" spans="1:10" ht="14.25" x14ac:dyDescent="0.15">
      <c r="A32" s="524"/>
      <c r="B32" s="529"/>
      <c r="C32" s="529"/>
      <c r="D32" s="529"/>
      <c r="E32" s="529"/>
      <c r="F32" s="53" t="s">
        <v>6</v>
      </c>
      <c r="G32" s="29">
        <v>242915</v>
      </c>
      <c r="H32" s="282">
        <v>257395</v>
      </c>
      <c r="I32" s="530">
        <v>-5.6255949027758874</v>
      </c>
      <c r="J32" s="531"/>
    </row>
    <row r="33" spans="1:10" ht="14.25" x14ac:dyDescent="0.15">
      <c r="A33" s="524"/>
      <c r="B33" s="502" t="s">
        <v>18</v>
      </c>
      <c r="C33" s="502"/>
      <c r="D33" s="502"/>
      <c r="E33" s="502"/>
      <c r="F33" s="14" t="s">
        <v>5</v>
      </c>
      <c r="G33" s="15">
        <v>12641</v>
      </c>
      <c r="H33" s="15">
        <v>25373</v>
      </c>
      <c r="I33" s="532">
        <v>-50.179324478776657</v>
      </c>
      <c r="J33" s="533"/>
    </row>
    <row r="34" spans="1:10" ht="14.25" x14ac:dyDescent="0.15">
      <c r="A34" s="525"/>
      <c r="B34" s="502"/>
      <c r="C34" s="502"/>
      <c r="D34" s="502"/>
      <c r="E34" s="502"/>
      <c r="F34" s="30" t="s">
        <v>6</v>
      </c>
      <c r="G34" s="29">
        <v>125995</v>
      </c>
      <c r="H34" s="281">
        <v>218825</v>
      </c>
      <c r="I34" s="534">
        <v>-42.422026733691311</v>
      </c>
      <c r="J34" s="535"/>
    </row>
    <row r="35" spans="1:10" ht="14.25" x14ac:dyDescent="0.15">
      <c r="A35" s="523" t="s">
        <v>99</v>
      </c>
      <c r="B35" s="520" t="s">
        <v>8</v>
      </c>
      <c r="C35" s="520"/>
      <c r="D35" s="520"/>
      <c r="E35" s="520"/>
      <c r="F35" s="36" t="s">
        <v>5</v>
      </c>
      <c r="G35" s="37">
        <v>226052</v>
      </c>
      <c r="H35" s="351">
        <v>182733</v>
      </c>
      <c r="I35" s="537">
        <v>23.706172393601605</v>
      </c>
      <c r="J35" s="538"/>
    </row>
    <row r="36" spans="1:10" ht="14.25" x14ac:dyDescent="0.15">
      <c r="A36" s="524"/>
      <c r="B36" s="520"/>
      <c r="C36" s="520"/>
      <c r="D36" s="520"/>
      <c r="E36" s="520"/>
      <c r="F36" s="10" t="s">
        <v>6</v>
      </c>
      <c r="G36" s="8">
        <v>3603021</v>
      </c>
      <c r="H36" s="8">
        <v>2624260</v>
      </c>
      <c r="I36" s="539">
        <v>37.29664743584857</v>
      </c>
      <c r="J36" s="540"/>
    </row>
    <row r="37" spans="1:10" ht="14.25" x14ac:dyDescent="0.15">
      <c r="A37" s="524"/>
      <c r="B37" s="541" t="s">
        <v>19</v>
      </c>
      <c r="C37" s="528" t="s">
        <v>80</v>
      </c>
      <c r="D37" s="528"/>
      <c r="E37" s="528"/>
      <c r="F37" s="7" t="s">
        <v>5</v>
      </c>
      <c r="G37" s="11">
        <v>2006</v>
      </c>
      <c r="H37" s="54">
        <v>1771</v>
      </c>
      <c r="I37" s="543">
        <v>13.269339356295887</v>
      </c>
      <c r="J37" s="544"/>
    </row>
    <row r="38" spans="1:10" ht="14.25" x14ac:dyDescent="0.15">
      <c r="A38" s="524"/>
      <c r="B38" s="542"/>
      <c r="C38" s="529"/>
      <c r="D38" s="529"/>
      <c r="E38" s="529"/>
      <c r="F38" s="55" t="s">
        <v>6</v>
      </c>
      <c r="G38" s="29">
        <v>47997</v>
      </c>
      <c r="H38" s="282">
        <v>59233</v>
      </c>
      <c r="I38" s="545">
        <v>-18.969155707122724</v>
      </c>
      <c r="J38" s="546"/>
    </row>
    <row r="39" spans="1:10" ht="14.25" x14ac:dyDescent="0.15">
      <c r="A39" s="524"/>
      <c r="B39" s="542"/>
      <c r="C39" s="502" t="s">
        <v>79</v>
      </c>
      <c r="D39" s="502"/>
      <c r="E39" s="502"/>
      <c r="F39" s="56" t="s">
        <v>5</v>
      </c>
      <c r="G39" s="15">
        <v>168872</v>
      </c>
      <c r="H39" s="15">
        <v>140835</v>
      </c>
      <c r="I39" s="526">
        <v>19.907693400078102</v>
      </c>
      <c r="J39" s="527"/>
    </row>
    <row r="40" spans="1:10" ht="14.25" x14ac:dyDescent="0.15">
      <c r="A40" s="524"/>
      <c r="B40" s="542"/>
      <c r="C40" s="502"/>
      <c r="D40" s="502"/>
      <c r="E40" s="502"/>
      <c r="F40" s="49" t="s">
        <v>6</v>
      </c>
      <c r="G40" s="29">
        <v>3061522</v>
      </c>
      <c r="H40" s="282">
        <v>2237363</v>
      </c>
      <c r="I40" s="505">
        <v>36.836177231857334</v>
      </c>
      <c r="J40" s="506"/>
    </row>
    <row r="41" spans="1:10" ht="14.25" x14ac:dyDescent="0.15">
      <c r="A41" s="524"/>
      <c r="B41" s="542"/>
      <c r="C41" s="528" t="s">
        <v>78</v>
      </c>
      <c r="D41" s="528"/>
      <c r="E41" s="528"/>
      <c r="F41" s="7" t="s">
        <v>5</v>
      </c>
      <c r="G41" s="11">
        <v>3436</v>
      </c>
      <c r="H41" s="15">
        <v>1257</v>
      </c>
      <c r="I41" s="530">
        <v>173.3492442322991</v>
      </c>
      <c r="J41" s="531"/>
    </row>
    <row r="42" spans="1:10" ht="14.25" x14ac:dyDescent="0.15">
      <c r="A42" s="524"/>
      <c r="B42" s="542"/>
      <c r="C42" s="529"/>
      <c r="D42" s="529"/>
      <c r="E42" s="529"/>
      <c r="F42" s="55" t="s">
        <v>6</v>
      </c>
      <c r="G42" s="29">
        <v>44757</v>
      </c>
      <c r="H42" s="282">
        <v>22732</v>
      </c>
      <c r="I42" s="505">
        <v>96.889846911842341</v>
      </c>
      <c r="J42" s="506"/>
    </row>
    <row r="43" spans="1:10" ht="14.25" x14ac:dyDescent="0.15">
      <c r="A43" s="524"/>
      <c r="B43" s="542"/>
      <c r="C43" s="502" t="s">
        <v>77</v>
      </c>
      <c r="D43" s="502"/>
      <c r="E43" s="502"/>
      <c r="F43" s="56" t="s">
        <v>5</v>
      </c>
      <c r="G43" s="15">
        <v>1717</v>
      </c>
      <c r="H43" s="15">
        <v>1796</v>
      </c>
      <c r="I43" s="526">
        <v>-4.3986636971046806</v>
      </c>
      <c r="J43" s="527"/>
    </row>
    <row r="44" spans="1:10" ht="14.25" x14ac:dyDescent="0.15">
      <c r="A44" s="524"/>
      <c r="B44" s="542"/>
      <c r="C44" s="502"/>
      <c r="D44" s="502"/>
      <c r="E44" s="502"/>
      <c r="F44" s="49" t="s">
        <v>6</v>
      </c>
      <c r="G44" s="29">
        <v>38046</v>
      </c>
      <c r="H44" s="281">
        <v>17839</v>
      </c>
      <c r="I44" s="505">
        <v>113.27428667526206</v>
      </c>
      <c r="J44" s="506"/>
    </row>
    <row r="45" spans="1:10" ht="14.25" x14ac:dyDescent="0.15">
      <c r="A45" s="524"/>
      <c r="B45" s="542"/>
      <c r="C45" s="528" t="s">
        <v>76</v>
      </c>
      <c r="D45" s="528"/>
      <c r="E45" s="528"/>
      <c r="F45" s="7" t="s">
        <v>5</v>
      </c>
      <c r="G45" s="11">
        <v>12816</v>
      </c>
      <c r="H45" s="11">
        <v>8073</v>
      </c>
      <c r="I45" s="530">
        <v>58.751393534002233</v>
      </c>
      <c r="J45" s="531"/>
    </row>
    <row r="46" spans="1:10" ht="14.25" x14ac:dyDescent="0.15">
      <c r="A46" s="524"/>
      <c r="B46" s="542"/>
      <c r="C46" s="529"/>
      <c r="D46" s="529"/>
      <c r="E46" s="529"/>
      <c r="F46" s="55" t="s">
        <v>6</v>
      </c>
      <c r="G46" s="29">
        <v>50566</v>
      </c>
      <c r="H46" s="282">
        <v>29620</v>
      </c>
      <c r="I46" s="505">
        <v>70.715732613099249</v>
      </c>
      <c r="J46" s="506"/>
    </row>
    <row r="47" spans="1:10" ht="14.25" x14ac:dyDescent="0.15">
      <c r="A47" s="524"/>
      <c r="B47" s="542"/>
      <c r="C47" s="502" t="s">
        <v>81</v>
      </c>
      <c r="D47" s="502"/>
      <c r="E47" s="502"/>
      <c r="F47" s="56" t="s">
        <v>5</v>
      </c>
      <c r="G47" s="15">
        <v>16304</v>
      </c>
      <c r="H47" s="15">
        <v>9096</v>
      </c>
      <c r="I47" s="532">
        <v>79.243623570800338</v>
      </c>
      <c r="J47" s="533"/>
    </row>
    <row r="48" spans="1:10" ht="14.25" x14ac:dyDescent="0.15">
      <c r="A48" s="524"/>
      <c r="B48" s="542"/>
      <c r="C48" s="502"/>
      <c r="D48" s="502"/>
      <c r="E48" s="502"/>
      <c r="F48" s="49" t="s">
        <v>6</v>
      </c>
      <c r="G48" s="29">
        <v>66207</v>
      </c>
      <c r="H48" s="282">
        <v>39892</v>
      </c>
      <c r="I48" s="534">
        <v>65.965607139276045</v>
      </c>
      <c r="J48" s="535"/>
    </row>
    <row r="49" spans="1:10" ht="14.25" x14ac:dyDescent="0.15">
      <c r="A49" s="524"/>
      <c r="B49" s="542"/>
      <c r="C49" s="502" t="s">
        <v>100</v>
      </c>
      <c r="D49" s="502"/>
      <c r="E49" s="502"/>
      <c r="F49" s="56" t="s">
        <v>5</v>
      </c>
      <c r="G49" s="15">
        <v>2940</v>
      </c>
      <c r="H49" s="15">
        <v>4084</v>
      </c>
      <c r="I49" s="532">
        <v>-28.011753183153772</v>
      </c>
      <c r="J49" s="533"/>
    </row>
    <row r="50" spans="1:10" ht="14.25" x14ac:dyDescent="0.15">
      <c r="A50" s="524"/>
      <c r="B50" s="542"/>
      <c r="C50" s="502"/>
      <c r="D50" s="502"/>
      <c r="E50" s="502"/>
      <c r="F50" s="49" t="s">
        <v>6</v>
      </c>
      <c r="G50" s="29">
        <v>33707</v>
      </c>
      <c r="H50" s="282">
        <v>22707</v>
      </c>
      <c r="I50" s="534">
        <v>48.443211344519312</v>
      </c>
      <c r="J50" s="535"/>
    </row>
    <row r="51" spans="1:10" ht="14.25" x14ac:dyDescent="0.15">
      <c r="A51" s="524"/>
      <c r="B51" s="542"/>
      <c r="C51" s="502" t="s">
        <v>101</v>
      </c>
      <c r="D51" s="502"/>
      <c r="E51" s="502"/>
      <c r="F51" s="56" t="s">
        <v>5</v>
      </c>
      <c r="G51" s="15">
        <v>1697</v>
      </c>
      <c r="H51" s="15">
        <v>896</v>
      </c>
      <c r="I51" s="532">
        <v>89.397321428571416</v>
      </c>
      <c r="J51" s="533"/>
    </row>
    <row r="52" spans="1:10" ht="14.25" x14ac:dyDescent="0.15">
      <c r="A52" s="524"/>
      <c r="B52" s="542"/>
      <c r="C52" s="502"/>
      <c r="D52" s="502"/>
      <c r="E52" s="502"/>
      <c r="F52" s="49" t="s">
        <v>6</v>
      </c>
      <c r="G52" s="29">
        <v>25008</v>
      </c>
      <c r="H52" s="282">
        <v>26806</v>
      </c>
      <c r="I52" s="534">
        <v>-6.7074535551742116</v>
      </c>
      <c r="J52" s="535"/>
    </row>
    <row r="53" spans="1:10" ht="14.25" x14ac:dyDescent="0.15">
      <c r="A53" s="524"/>
      <c r="B53" s="542"/>
      <c r="C53" s="624" t="s">
        <v>112</v>
      </c>
      <c r="D53" s="625"/>
      <c r="E53" s="626"/>
      <c r="F53" s="56" t="s">
        <v>5</v>
      </c>
      <c r="G53" s="15">
        <v>1451</v>
      </c>
      <c r="H53" s="15">
        <v>5319</v>
      </c>
      <c r="I53" s="532">
        <v>-72.720436172212828</v>
      </c>
      <c r="J53" s="533"/>
    </row>
    <row r="54" spans="1:10" ht="14.25" x14ac:dyDescent="0.15">
      <c r="A54" s="524"/>
      <c r="B54" s="542"/>
      <c r="C54" s="627"/>
      <c r="D54" s="628"/>
      <c r="E54" s="629"/>
      <c r="F54" s="49" t="s">
        <v>6</v>
      </c>
      <c r="G54" s="29">
        <v>44809</v>
      </c>
      <c r="H54" s="281">
        <v>45211</v>
      </c>
      <c r="I54" s="534">
        <v>-0.88916414147000467</v>
      </c>
      <c r="J54" s="535"/>
    </row>
    <row r="55" spans="1:10" ht="14.25" x14ac:dyDescent="0.15">
      <c r="A55" s="524"/>
      <c r="B55" s="542"/>
      <c r="C55" s="528" t="s">
        <v>82</v>
      </c>
      <c r="D55" s="528"/>
      <c r="E55" s="528"/>
      <c r="F55" s="7" t="s">
        <v>5</v>
      </c>
      <c r="G55" s="11">
        <v>4834</v>
      </c>
      <c r="H55" s="11">
        <v>2074</v>
      </c>
      <c r="I55" s="530">
        <v>133.07618129218901</v>
      </c>
      <c r="J55" s="531"/>
    </row>
    <row r="56" spans="1:10" ht="14.25" x14ac:dyDescent="0.15">
      <c r="A56" s="524"/>
      <c r="B56" s="542"/>
      <c r="C56" s="502"/>
      <c r="D56" s="502"/>
      <c r="E56" s="502"/>
      <c r="F56" s="49" t="s">
        <v>6</v>
      </c>
      <c r="G56" s="29">
        <v>46960</v>
      </c>
      <c r="H56" s="282">
        <v>30745</v>
      </c>
      <c r="I56" s="505">
        <v>52.740282972841101</v>
      </c>
      <c r="J56" s="506"/>
    </row>
    <row r="57" spans="1:10" ht="14.25" x14ac:dyDescent="0.15">
      <c r="A57" s="524"/>
      <c r="B57" s="547" t="s">
        <v>90</v>
      </c>
      <c r="C57" s="502" t="s">
        <v>83</v>
      </c>
      <c r="D57" s="502"/>
      <c r="E57" s="502"/>
      <c r="F57" s="56" t="s">
        <v>5</v>
      </c>
      <c r="G57" s="15">
        <v>2010</v>
      </c>
      <c r="H57" s="15">
        <v>969</v>
      </c>
      <c r="I57" s="526">
        <v>107.43034055727554</v>
      </c>
      <c r="J57" s="527"/>
    </row>
    <row r="58" spans="1:10" ht="14.25" x14ac:dyDescent="0.15">
      <c r="A58" s="524"/>
      <c r="B58" s="547"/>
      <c r="C58" s="502"/>
      <c r="D58" s="502"/>
      <c r="E58" s="502"/>
      <c r="F58" s="49" t="s">
        <v>6</v>
      </c>
      <c r="G58" s="29">
        <v>33605</v>
      </c>
      <c r="H58" s="282">
        <v>16898</v>
      </c>
      <c r="I58" s="505">
        <v>98.869688720558628</v>
      </c>
      <c r="J58" s="506"/>
    </row>
    <row r="59" spans="1:10" ht="14.25" x14ac:dyDescent="0.15">
      <c r="A59" s="524"/>
      <c r="B59" s="547"/>
      <c r="C59" s="528" t="s">
        <v>82</v>
      </c>
      <c r="D59" s="528"/>
      <c r="E59" s="528"/>
      <c r="F59" s="7" t="s">
        <v>5</v>
      </c>
      <c r="G59" s="11">
        <v>7969</v>
      </c>
      <c r="H59" s="15">
        <v>6563</v>
      </c>
      <c r="I59" s="530">
        <v>21.423129666311141</v>
      </c>
      <c r="J59" s="531"/>
    </row>
    <row r="60" spans="1:10" ht="15" thickBot="1" x14ac:dyDescent="0.2">
      <c r="A60" s="536"/>
      <c r="B60" s="548"/>
      <c r="C60" s="549"/>
      <c r="D60" s="549"/>
      <c r="E60" s="549"/>
      <c r="F60" s="38" t="s">
        <v>6</v>
      </c>
      <c r="G60" s="72">
        <v>109837</v>
      </c>
      <c r="H60" s="23">
        <v>75214</v>
      </c>
      <c r="I60" s="511">
        <v>46.032653495359909</v>
      </c>
      <c r="J60" s="512"/>
    </row>
  </sheetData>
  <mergeCells count="93">
    <mergeCell ref="A1:J1"/>
    <mergeCell ref="I2:J2"/>
    <mergeCell ref="A3:F3"/>
    <mergeCell ref="I3:J3"/>
    <mergeCell ref="A4:E5"/>
    <mergeCell ref="I4:J4"/>
    <mergeCell ref="I5:J5"/>
    <mergeCell ref="B8:E9"/>
    <mergeCell ref="I8:J8"/>
    <mergeCell ref="I9:J9"/>
    <mergeCell ref="B10:E11"/>
    <mergeCell ref="I10:J10"/>
    <mergeCell ref="I11:J11"/>
    <mergeCell ref="B12:E13"/>
    <mergeCell ref="I12:J12"/>
    <mergeCell ref="I13:J13"/>
    <mergeCell ref="A14:E15"/>
    <mergeCell ref="I14:J14"/>
    <mergeCell ref="I15:J15"/>
    <mergeCell ref="A6:A13"/>
    <mergeCell ref="B6:E7"/>
    <mergeCell ref="I6:J6"/>
    <mergeCell ref="I7:J7"/>
    <mergeCell ref="I17:J17"/>
    <mergeCell ref="A18:F18"/>
    <mergeCell ref="I18:J18"/>
    <mergeCell ref="A19:E20"/>
    <mergeCell ref="I19:J19"/>
    <mergeCell ref="I20:J20"/>
    <mergeCell ref="A21:A34"/>
    <mergeCell ref="B21:E22"/>
    <mergeCell ref="I21:J21"/>
    <mergeCell ref="I22:J22"/>
    <mergeCell ref="B23:E24"/>
    <mergeCell ref="I23:J23"/>
    <mergeCell ref="I24:J24"/>
    <mergeCell ref="B25:E26"/>
    <mergeCell ref="I25:J25"/>
    <mergeCell ref="I26:J26"/>
    <mergeCell ref="B27:E28"/>
    <mergeCell ref="I27:J27"/>
    <mergeCell ref="I28:J28"/>
    <mergeCell ref="B29:E30"/>
    <mergeCell ref="I29:J29"/>
    <mergeCell ref="I30:J30"/>
    <mergeCell ref="B31:E32"/>
    <mergeCell ref="I31:J31"/>
    <mergeCell ref="I32:J32"/>
    <mergeCell ref="B33:E34"/>
    <mergeCell ref="I33:J33"/>
    <mergeCell ref="I34:J34"/>
    <mergeCell ref="A35:A60"/>
    <mergeCell ref="B35:E36"/>
    <mergeCell ref="I35:J35"/>
    <mergeCell ref="I36:J36"/>
    <mergeCell ref="B37:B56"/>
    <mergeCell ref="C37:E38"/>
    <mergeCell ref="I37:J37"/>
    <mergeCell ref="I38:J38"/>
    <mergeCell ref="C39:E40"/>
    <mergeCell ref="I39:J39"/>
    <mergeCell ref="I40:J40"/>
    <mergeCell ref="C41:E42"/>
    <mergeCell ref="I41:J41"/>
    <mergeCell ref="I42:J42"/>
    <mergeCell ref="C43:E44"/>
    <mergeCell ref="I43:J43"/>
    <mergeCell ref="I44:J44"/>
    <mergeCell ref="C45:E46"/>
    <mergeCell ref="I45:J45"/>
    <mergeCell ref="I46:J46"/>
    <mergeCell ref="C47:E48"/>
    <mergeCell ref="I47:J47"/>
    <mergeCell ref="I48:J48"/>
    <mergeCell ref="C49:E50"/>
    <mergeCell ref="I49:J49"/>
    <mergeCell ref="I50:J50"/>
    <mergeCell ref="C51:E52"/>
    <mergeCell ref="I51:J51"/>
    <mergeCell ref="I52:J52"/>
    <mergeCell ref="C53:E54"/>
    <mergeCell ref="I53:J53"/>
    <mergeCell ref="I54:J54"/>
    <mergeCell ref="C55:E56"/>
    <mergeCell ref="I55:J55"/>
    <mergeCell ref="I56:J56"/>
    <mergeCell ref="B57:B60"/>
    <mergeCell ref="C57:E58"/>
    <mergeCell ref="I57:J57"/>
    <mergeCell ref="I58:J58"/>
    <mergeCell ref="C59:E60"/>
    <mergeCell ref="I59:J59"/>
    <mergeCell ref="I60:J6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J65"/>
  <sheetViews>
    <sheetView view="pageBreakPreview" zoomScale="85" zoomScaleNormal="70" zoomScaleSheetLayoutView="85" workbookViewId="0">
      <selection activeCell="M27" sqref="M27"/>
    </sheetView>
  </sheetViews>
  <sheetFormatPr defaultRowHeight="14.25" x14ac:dyDescent="0.15"/>
  <cols>
    <col min="1" max="2" width="6.109375" style="1" customWidth="1"/>
    <col min="3" max="5" width="5.77734375" style="1" customWidth="1"/>
    <col min="6" max="6" width="12" style="1" bestFit="1" customWidth="1"/>
    <col min="7" max="7" width="18.77734375" style="1" bestFit="1" customWidth="1"/>
    <col min="8" max="8" width="18.33203125" style="1" bestFit="1" customWidth="1"/>
    <col min="9" max="10" width="6.77734375" style="1" customWidth="1"/>
    <col min="11" max="16384" width="8.88671875" style="1"/>
  </cols>
  <sheetData>
    <row r="1" spans="1:10" ht="33" customHeight="1" x14ac:dyDescent="0.15">
      <c r="A1" s="485" t="s">
        <v>104</v>
      </c>
      <c r="B1" s="485"/>
      <c r="C1" s="485"/>
      <c r="D1" s="485"/>
      <c r="E1" s="485"/>
      <c r="F1" s="485"/>
      <c r="G1" s="485"/>
      <c r="H1" s="485"/>
      <c r="I1" s="485"/>
      <c r="J1" s="485"/>
    </row>
    <row r="2" spans="1:10" ht="30" customHeight="1" thickBot="1" x14ac:dyDescent="0.2">
      <c r="A2" s="39" t="s">
        <v>0</v>
      </c>
      <c r="B2" s="39"/>
      <c r="C2" s="39"/>
      <c r="D2" s="73"/>
      <c r="E2" s="12"/>
      <c r="F2" s="12"/>
      <c r="G2" s="12"/>
      <c r="H2" s="12"/>
      <c r="I2" s="486" t="s">
        <v>1</v>
      </c>
      <c r="J2" s="486"/>
    </row>
    <row r="3" spans="1:10" s="31" customFormat="1" ht="15" customHeight="1" x14ac:dyDescent="0.15">
      <c r="A3" s="487" t="s">
        <v>2</v>
      </c>
      <c r="B3" s="488"/>
      <c r="C3" s="488"/>
      <c r="D3" s="488"/>
      <c r="E3" s="488"/>
      <c r="F3" s="489"/>
      <c r="G3" s="18" t="s">
        <v>107</v>
      </c>
      <c r="H3" s="19" t="s">
        <v>102</v>
      </c>
      <c r="I3" s="490" t="s">
        <v>3</v>
      </c>
      <c r="J3" s="491"/>
    </row>
    <row r="4" spans="1:10" s="32" customFormat="1" ht="15" customHeight="1" x14ac:dyDescent="0.15">
      <c r="A4" s="492" t="s">
        <v>4</v>
      </c>
      <c r="B4" s="493"/>
      <c r="C4" s="493"/>
      <c r="D4" s="493"/>
      <c r="E4" s="494"/>
      <c r="F4" s="20" t="s">
        <v>5</v>
      </c>
      <c r="G4" s="21">
        <v>1049709</v>
      </c>
      <c r="H4" s="21">
        <v>928344</v>
      </c>
      <c r="I4" s="498">
        <v>13.073278870763417</v>
      </c>
      <c r="J4" s="499"/>
    </row>
    <row r="5" spans="1:10" s="26" customFormat="1" ht="15" customHeight="1" x14ac:dyDescent="0.15">
      <c r="A5" s="495"/>
      <c r="B5" s="496"/>
      <c r="C5" s="496"/>
      <c r="D5" s="496"/>
      <c r="E5" s="497"/>
      <c r="F5" s="16" t="s">
        <v>6</v>
      </c>
      <c r="G5" s="17">
        <v>1049709</v>
      </c>
      <c r="H5" s="17">
        <v>928344</v>
      </c>
      <c r="I5" s="500">
        <v>13.073278870763417</v>
      </c>
      <c r="J5" s="501"/>
    </row>
    <row r="6" spans="1:10" s="26" customFormat="1" ht="15" customHeight="1" x14ac:dyDescent="0.15">
      <c r="A6" s="513" t="s">
        <v>7</v>
      </c>
      <c r="B6" s="516" t="s">
        <v>8</v>
      </c>
      <c r="C6" s="516"/>
      <c r="D6" s="516"/>
      <c r="E6" s="516"/>
      <c r="F6" s="24" t="s">
        <v>5</v>
      </c>
      <c r="G6" s="25">
        <v>884466</v>
      </c>
      <c r="H6" s="25">
        <v>792668</v>
      </c>
      <c r="I6" s="498">
        <v>11.580888846276125</v>
      </c>
      <c r="J6" s="499"/>
    </row>
    <row r="7" spans="1:10" s="26" customFormat="1" ht="15" customHeight="1" x14ac:dyDescent="0.15">
      <c r="A7" s="514"/>
      <c r="B7" s="516"/>
      <c r="C7" s="516"/>
      <c r="D7" s="516"/>
      <c r="E7" s="516"/>
      <c r="F7" s="9" t="s">
        <v>6</v>
      </c>
      <c r="G7" s="8">
        <v>884466</v>
      </c>
      <c r="H7" s="8">
        <v>792668</v>
      </c>
      <c r="I7" s="500">
        <v>11.580888846276125</v>
      </c>
      <c r="J7" s="501"/>
    </row>
    <row r="8" spans="1:10" s="33" customFormat="1" ht="15" customHeight="1" x14ac:dyDescent="0.15">
      <c r="A8" s="514"/>
      <c r="B8" s="502" t="s">
        <v>95</v>
      </c>
      <c r="C8" s="502"/>
      <c r="D8" s="502"/>
      <c r="E8" s="502"/>
      <c r="F8" s="14" t="s">
        <v>5</v>
      </c>
      <c r="G8" s="15">
        <v>778483</v>
      </c>
      <c r="H8" s="15">
        <v>624526</v>
      </c>
      <c r="I8" s="503">
        <v>24.651815937206777</v>
      </c>
      <c r="J8" s="504"/>
    </row>
    <row r="9" spans="1:10" s="27" customFormat="1" ht="15" customHeight="1" x14ac:dyDescent="0.15">
      <c r="A9" s="514"/>
      <c r="B9" s="502"/>
      <c r="C9" s="502"/>
      <c r="D9" s="502"/>
      <c r="E9" s="502"/>
      <c r="F9" s="66" t="s">
        <v>6</v>
      </c>
      <c r="G9" s="29">
        <v>778483</v>
      </c>
      <c r="H9" s="29">
        <v>624526</v>
      </c>
      <c r="I9" s="505">
        <v>24.651815937206777</v>
      </c>
      <c r="J9" s="506"/>
    </row>
    <row r="10" spans="1:10" s="27" customFormat="1" ht="15" customHeight="1" x14ac:dyDescent="0.15">
      <c r="A10" s="514"/>
      <c r="B10" s="502" t="s">
        <v>96</v>
      </c>
      <c r="C10" s="502"/>
      <c r="D10" s="502"/>
      <c r="E10" s="502"/>
      <c r="F10" s="14" t="s">
        <v>5</v>
      </c>
      <c r="G10" s="15">
        <v>73110</v>
      </c>
      <c r="H10" s="15">
        <v>96124</v>
      </c>
      <c r="I10" s="503">
        <v>-23.941991594190839</v>
      </c>
      <c r="J10" s="504"/>
    </row>
    <row r="11" spans="1:10" s="27" customFormat="1" ht="15" customHeight="1" x14ac:dyDescent="0.15">
      <c r="A11" s="514"/>
      <c r="B11" s="502"/>
      <c r="C11" s="502"/>
      <c r="D11" s="502"/>
      <c r="E11" s="502"/>
      <c r="F11" s="66" t="s">
        <v>6</v>
      </c>
      <c r="G11" s="29">
        <v>73110</v>
      </c>
      <c r="H11" s="29">
        <v>96124</v>
      </c>
      <c r="I11" s="505">
        <v>-23.941991594190839</v>
      </c>
      <c r="J11" s="506"/>
    </row>
    <row r="12" spans="1:10" s="33" customFormat="1" ht="15" customHeight="1" x14ac:dyDescent="0.15">
      <c r="A12" s="514"/>
      <c r="B12" s="502" t="s">
        <v>97</v>
      </c>
      <c r="C12" s="502"/>
      <c r="D12" s="502"/>
      <c r="E12" s="502"/>
      <c r="F12" s="14" t="s">
        <v>5</v>
      </c>
      <c r="G12" s="15">
        <v>32873</v>
      </c>
      <c r="H12" s="15">
        <v>72018</v>
      </c>
      <c r="I12" s="503">
        <v>-54.354466938820849</v>
      </c>
      <c r="J12" s="504"/>
    </row>
    <row r="13" spans="1:10" s="27" customFormat="1" ht="15" customHeight="1" x14ac:dyDescent="0.15">
      <c r="A13" s="515"/>
      <c r="B13" s="502"/>
      <c r="C13" s="502"/>
      <c r="D13" s="502"/>
      <c r="E13" s="502"/>
      <c r="F13" s="28" t="s">
        <v>6</v>
      </c>
      <c r="G13" s="29">
        <v>32873</v>
      </c>
      <c r="H13" s="29">
        <v>72018</v>
      </c>
      <c r="I13" s="505">
        <v>-54.354466938820849</v>
      </c>
      <c r="J13" s="506"/>
    </row>
    <row r="14" spans="1:10" s="32" customFormat="1" ht="15" customHeight="1" x14ac:dyDescent="0.15">
      <c r="A14" s="507" t="s">
        <v>11</v>
      </c>
      <c r="B14" s="508"/>
      <c r="C14" s="508"/>
      <c r="D14" s="508"/>
      <c r="E14" s="508"/>
      <c r="F14" s="14" t="s">
        <v>5</v>
      </c>
      <c r="G14" s="34">
        <v>165243</v>
      </c>
      <c r="H14" s="34">
        <v>135676</v>
      </c>
      <c r="I14" s="503">
        <v>21.792358265279049</v>
      </c>
      <c r="J14" s="504"/>
    </row>
    <row r="15" spans="1:10" s="26" customFormat="1" ht="15" customHeight="1" thickBot="1" x14ac:dyDescent="0.2">
      <c r="A15" s="509"/>
      <c r="B15" s="510"/>
      <c r="C15" s="510"/>
      <c r="D15" s="510"/>
      <c r="E15" s="510"/>
      <c r="F15" s="22" t="s">
        <v>6</v>
      </c>
      <c r="G15" s="72">
        <v>165243</v>
      </c>
      <c r="H15" s="23">
        <v>135676</v>
      </c>
      <c r="I15" s="511">
        <v>21.792358265279049</v>
      </c>
      <c r="J15" s="512"/>
    </row>
    <row r="16" spans="1:10" s="26" customFormat="1" ht="9" customHeight="1" x14ac:dyDescent="0.15">
      <c r="A16" s="57"/>
      <c r="B16" s="57"/>
      <c r="C16" s="57"/>
      <c r="D16" s="57"/>
      <c r="E16" s="57"/>
      <c r="F16" s="61"/>
      <c r="G16" s="58"/>
      <c r="H16" s="58"/>
      <c r="I16" s="59"/>
      <c r="J16" s="59"/>
    </row>
    <row r="17" spans="1:10" s="26" customFormat="1" ht="17.25" customHeight="1" thickBot="1" x14ac:dyDescent="0.2">
      <c r="A17" s="51" t="s">
        <v>12</v>
      </c>
      <c r="B17" s="51"/>
      <c r="C17" s="51"/>
      <c r="D17" s="51"/>
      <c r="E17" s="52"/>
      <c r="F17" s="50"/>
      <c r="G17" s="50"/>
      <c r="H17" s="50"/>
      <c r="I17" s="486" t="s">
        <v>1</v>
      </c>
      <c r="J17" s="486"/>
    </row>
    <row r="18" spans="1:10" s="35" customFormat="1" ht="15.95" customHeight="1" x14ac:dyDescent="0.15">
      <c r="A18" s="487" t="s">
        <v>2</v>
      </c>
      <c r="B18" s="488"/>
      <c r="C18" s="488"/>
      <c r="D18" s="488"/>
      <c r="E18" s="488"/>
      <c r="F18" s="489"/>
      <c r="G18" s="18" t="s">
        <v>105</v>
      </c>
      <c r="H18" s="19" t="s">
        <v>102</v>
      </c>
      <c r="I18" s="490" t="s">
        <v>3</v>
      </c>
      <c r="J18" s="491"/>
    </row>
    <row r="19" spans="1:10" s="35" customFormat="1" ht="14.1" customHeight="1" x14ac:dyDescent="0.15">
      <c r="A19" s="517" t="s">
        <v>4</v>
      </c>
      <c r="B19" s="518"/>
      <c r="C19" s="518"/>
      <c r="D19" s="518"/>
      <c r="E19" s="518"/>
      <c r="F19" s="20" t="s">
        <v>5</v>
      </c>
      <c r="G19" s="21">
        <v>1049709</v>
      </c>
      <c r="H19" s="21">
        <v>928344</v>
      </c>
      <c r="I19" s="521">
        <v>13.073278870763417</v>
      </c>
      <c r="J19" s="522"/>
    </row>
    <row r="20" spans="1:10" s="32" customFormat="1" ht="14.1" customHeight="1" x14ac:dyDescent="0.15">
      <c r="A20" s="519"/>
      <c r="B20" s="520"/>
      <c r="C20" s="520"/>
      <c r="D20" s="520"/>
      <c r="E20" s="520"/>
      <c r="F20" s="9" t="s">
        <v>6</v>
      </c>
      <c r="G20" s="8">
        <v>1049709</v>
      </c>
      <c r="H20" s="8">
        <v>928344</v>
      </c>
      <c r="I20" s="500">
        <v>13.073278870763417</v>
      </c>
      <c r="J20" s="501"/>
    </row>
    <row r="21" spans="1:10" s="26" customFormat="1" ht="14.1" customHeight="1" x14ac:dyDescent="0.15">
      <c r="A21" s="523" t="s">
        <v>84</v>
      </c>
      <c r="B21" s="516" t="s">
        <v>8</v>
      </c>
      <c r="C21" s="516"/>
      <c r="D21" s="516"/>
      <c r="E21" s="516"/>
      <c r="F21" s="24" t="s">
        <v>5</v>
      </c>
      <c r="G21" s="25">
        <v>884466</v>
      </c>
      <c r="H21" s="25">
        <v>792668</v>
      </c>
      <c r="I21" s="498">
        <v>11.580888846276125</v>
      </c>
      <c r="J21" s="499"/>
    </row>
    <row r="22" spans="1:10" s="33" customFormat="1" ht="14.1" customHeight="1" x14ac:dyDescent="0.15">
      <c r="A22" s="524"/>
      <c r="B22" s="516"/>
      <c r="C22" s="516"/>
      <c r="D22" s="516"/>
      <c r="E22" s="516"/>
      <c r="F22" s="9" t="s">
        <v>6</v>
      </c>
      <c r="G22" s="8">
        <v>884466</v>
      </c>
      <c r="H22" s="8">
        <v>792668</v>
      </c>
      <c r="I22" s="500">
        <v>11.580888846276125</v>
      </c>
      <c r="J22" s="501"/>
    </row>
    <row r="23" spans="1:10" s="27" customFormat="1" ht="14.1" customHeight="1" x14ac:dyDescent="0.15">
      <c r="A23" s="524"/>
      <c r="B23" s="502" t="s">
        <v>13</v>
      </c>
      <c r="C23" s="502"/>
      <c r="D23" s="502"/>
      <c r="E23" s="502"/>
      <c r="F23" s="14" t="s">
        <v>5</v>
      </c>
      <c r="G23" s="15">
        <v>133046</v>
      </c>
      <c r="H23" s="15">
        <v>127063</v>
      </c>
      <c r="I23" s="503">
        <v>4.7086878162801042</v>
      </c>
      <c r="J23" s="504"/>
    </row>
    <row r="24" spans="1:10" s="33" customFormat="1" ht="14.1" customHeight="1" x14ac:dyDescent="0.15">
      <c r="A24" s="524"/>
      <c r="B24" s="502"/>
      <c r="C24" s="502"/>
      <c r="D24" s="502"/>
      <c r="E24" s="502"/>
      <c r="F24" s="30" t="s">
        <v>6</v>
      </c>
      <c r="G24" s="29">
        <v>133046</v>
      </c>
      <c r="H24" s="29">
        <v>127063</v>
      </c>
      <c r="I24" s="505">
        <v>4.7086878162801042</v>
      </c>
      <c r="J24" s="506"/>
    </row>
    <row r="25" spans="1:10" s="27" customFormat="1" ht="14.1" customHeight="1" x14ac:dyDescent="0.15">
      <c r="A25" s="524"/>
      <c r="B25" s="502" t="s">
        <v>14</v>
      </c>
      <c r="C25" s="502"/>
      <c r="D25" s="502"/>
      <c r="E25" s="502"/>
      <c r="F25" s="14" t="s">
        <v>5</v>
      </c>
      <c r="G25" s="15">
        <v>82858</v>
      </c>
      <c r="H25" s="15">
        <v>75791</v>
      </c>
      <c r="I25" s="526">
        <v>9.3243261073214541</v>
      </c>
      <c r="J25" s="527"/>
    </row>
    <row r="26" spans="1:10" s="33" customFormat="1" ht="14.1" customHeight="1" x14ac:dyDescent="0.15">
      <c r="A26" s="524"/>
      <c r="B26" s="502"/>
      <c r="C26" s="502"/>
      <c r="D26" s="502"/>
      <c r="E26" s="502"/>
      <c r="F26" s="30" t="s">
        <v>6</v>
      </c>
      <c r="G26" s="29">
        <v>82858</v>
      </c>
      <c r="H26" s="29">
        <v>75791</v>
      </c>
      <c r="I26" s="505">
        <v>9.3243261073214541</v>
      </c>
      <c r="J26" s="506"/>
    </row>
    <row r="27" spans="1:10" s="27" customFormat="1" ht="14.1" customHeight="1" x14ac:dyDescent="0.15">
      <c r="A27" s="524"/>
      <c r="B27" s="528" t="s">
        <v>15</v>
      </c>
      <c r="C27" s="528"/>
      <c r="D27" s="528"/>
      <c r="E27" s="528"/>
      <c r="F27" s="6" t="s">
        <v>5</v>
      </c>
      <c r="G27" s="11">
        <v>604407</v>
      </c>
      <c r="H27" s="11">
        <v>521304</v>
      </c>
      <c r="I27" s="530">
        <v>15.94137010266563</v>
      </c>
      <c r="J27" s="531"/>
    </row>
    <row r="28" spans="1:10" s="33" customFormat="1" ht="14.1" customHeight="1" x14ac:dyDescent="0.15">
      <c r="A28" s="524"/>
      <c r="B28" s="529"/>
      <c r="C28" s="529"/>
      <c r="D28" s="529"/>
      <c r="E28" s="529"/>
      <c r="F28" s="53" t="s">
        <v>6</v>
      </c>
      <c r="G28" s="29">
        <v>604407</v>
      </c>
      <c r="H28" s="29">
        <v>521304</v>
      </c>
      <c r="I28" s="505">
        <v>15.94137010266563</v>
      </c>
      <c r="J28" s="506"/>
    </row>
    <row r="29" spans="1:10" s="27" customFormat="1" ht="14.1" customHeight="1" x14ac:dyDescent="0.15">
      <c r="A29" s="524"/>
      <c r="B29" s="502" t="s">
        <v>16</v>
      </c>
      <c r="C29" s="502"/>
      <c r="D29" s="502"/>
      <c r="E29" s="502"/>
      <c r="F29" s="14" t="s">
        <v>5</v>
      </c>
      <c r="G29" s="15">
        <v>58489</v>
      </c>
      <c r="H29" s="15">
        <v>55457</v>
      </c>
      <c r="I29" s="526">
        <v>5.4672989884054317</v>
      </c>
      <c r="J29" s="527"/>
    </row>
    <row r="30" spans="1:10" s="33" customFormat="1" ht="14.1" customHeight="1" x14ac:dyDescent="0.15">
      <c r="A30" s="524"/>
      <c r="B30" s="502"/>
      <c r="C30" s="502"/>
      <c r="D30" s="502"/>
      <c r="E30" s="502"/>
      <c r="F30" s="30" t="s">
        <v>6</v>
      </c>
      <c r="G30" s="29">
        <v>58489</v>
      </c>
      <c r="H30" s="29">
        <v>55457</v>
      </c>
      <c r="I30" s="505">
        <v>5.4672989884054317</v>
      </c>
      <c r="J30" s="506"/>
    </row>
    <row r="31" spans="1:10" s="27" customFormat="1" ht="14.1" customHeight="1" x14ac:dyDescent="0.15">
      <c r="A31" s="524"/>
      <c r="B31" s="528" t="s">
        <v>17</v>
      </c>
      <c r="C31" s="528"/>
      <c r="D31" s="528"/>
      <c r="E31" s="528"/>
      <c r="F31" s="6" t="s">
        <v>5</v>
      </c>
      <c r="G31" s="54">
        <v>1191</v>
      </c>
      <c r="H31" s="54">
        <v>3621</v>
      </c>
      <c r="I31" s="532">
        <v>-67.108533554266785</v>
      </c>
      <c r="J31" s="533"/>
    </row>
    <row r="32" spans="1:10" s="33" customFormat="1" ht="14.1" customHeight="1" x14ac:dyDescent="0.15">
      <c r="A32" s="524"/>
      <c r="B32" s="529"/>
      <c r="C32" s="529"/>
      <c r="D32" s="529"/>
      <c r="E32" s="529"/>
      <c r="F32" s="53" t="s">
        <v>6</v>
      </c>
      <c r="G32" s="29">
        <v>1191</v>
      </c>
      <c r="H32" s="29">
        <v>3621</v>
      </c>
      <c r="I32" s="530">
        <v>-67.108533554266785</v>
      </c>
      <c r="J32" s="531"/>
    </row>
    <row r="33" spans="1:10" s="27" customFormat="1" ht="14.1" customHeight="1" x14ac:dyDescent="0.15">
      <c r="A33" s="524"/>
      <c r="B33" s="502" t="s">
        <v>18</v>
      </c>
      <c r="C33" s="502"/>
      <c r="D33" s="502"/>
      <c r="E33" s="502"/>
      <c r="F33" s="14" t="s">
        <v>5</v>
      </c>
      <c r="G33" s="15">
        <v>4475</v>
      </c>
      <c r="H33" s="15">
        <v>9432</v>
      </c>
      <c r="I33" s="532">
        <v>-52.555131467345205</v>
      </c>
      <c r="J33" s="533"/>
    </row>
    <row r="34" spans="1:10" s="33" customFormat="1" ht="14.1" customHeight="1" x14ac:dyDescent="0.15">
      <c r="A34" s="525"/>
      <c r="B34" s="502"/>
      <c r="C34" s="502"/>
      <c r="D34" s="502"/>
      <c r="E34" s="502"/>
      <c r="F34" s="30" t="s">
        <v>6</v>
      </c>
      <c r="G34" s="29">
        <v>4475</v>
      </c>
      <c r="H34" s="29">
        <v>9432</v>
      </c>
      <c r="I34" s="534">
        <v>-52.555131467345205</v>
      </c>
      <c r="J34" s="535"/>
    </row>
    <row r="35" spans="1:10" s="27" customFormat="1" ht="14.1" customHeight="1" x14ac:dyDescent="0.15">
      <c r="A35" s="523" t="s">
        <v>99</v>
      </c>
      <c r="B35" s="520" t="s">
        <v>8</v>
      </c>
      <c r="C35" s="520"/>
      <c r="D35" s="520"/>
      <c r="E35" s="520"/>
      <c r="F35" s="36" t="s">
        <v>5</v>
      </c>
      <c r="G35" s="37">
        <v>165243</v>
      </c>
      <c r="H35" s="37">
        <v>135676</v>
      </c>
      <c r="I35" s="537">
        <v>21.792358265279049</v>
      </c>
      <c r="J35" s="538"/>
    </row>
    <row r="36" spans="1:10" s="32" customFormat="1" ht="14.1" customHeight="1" x14ac:dyDescent="0.15">
      <c r="A36" s="524"/>
      <c r="B36" s="520"/>
      <c r="C36" s="520"/>
      <c r="D36" s="520"/>
      <c r="E36" s="520"/>
      <c r="F36" s="10" t="s">
        <v>6</v>
      </c>
      <c r="G36" s="8">
        <v>165243</v>
      </c>
      <c r="H36" s="8">
        <v>135676</v>
      </c>
      <c r="I36" s="539">
        <v>21.792358265279049</v>
      </c>
      <c r="J36" s="540"/>
    </row>
    <row r="37" spans="1:10" s="26" customFormat="1" ht="14.1" customHeight="1" x14ac:dyDescent="0.15">
      <c r="A37" s="524"/>
      <c r="B37" s="541" t="s">
        <v>19</v>
      </c>
      <c r="C37" s="528" t="s">
        <v>80</v>
      </c>
      <c r="D37" s="528"/>
      <c r="E37" s="528"/>
      <c r="F37" s="7" t="s">
        <v>5</v>
      </c>
      <c r="G37" s="11">
        <v>1646</v>
      </c>
      <c r="H37" s="11">
        <v>3749</v>
      </c>
      <c r="I37" s="543">
        <v>-56.094958655641506</v>
      </c>
      <c r="J37" s="544"/>
    </row>
    <row r="38" spans="1:10" s="33" customFormat="1" ht="14.1" customHeight="1" x14ac:dyDescent="0.15">
      <c r="A38" s="524"/>
      <c r="B38" s="542"/>
      <c r="C38" s="529"/>
      <c r="D38" s="529"/>
      <c r="E38" s="529"/>
      <c r="F38" s="55" t="s">
        <v>6</v>
      </c>
      <c r="G38" s="29">
        <v>1646</v>
      </c>
      <c r="H38" s="29">
        <v>3749</v>
      </c>
      <c r="I38" s="545">
        <v>-56.094958655641506</v>
      </c>
      <c r="J38" s="546"/>
    </row>
    <row r="39" spans="1:10" s="27" customFormat="1" ht="14.1" customHeight="1" x14ac:dyDescent="0.15">
      <c r="A39" s="524"/>
      <c r="B39" s="542"/>
      <c r="C39" s="502" t="s">
        <v>79</v>
      </c>
      <c r="D39" s="502"/>
      <c r="E39" s="502"/>
      <c r="F39" s="56" t="s">
        <v>5</v>
      </c>
      <c r="G39" s="15">
        <v>142133</v>
      </c>
      <c r="H39" s="15">
        <v>117179</v>
      </c>
      <c r="I39" s="526">
        <v>21.295624642640746</v>
      </c>
      <c r="J39" s="527"/>
    </row>
    <row r="40" spans="1:10" s="33" customFormat="1" ht="14.1" customHeight="1" x14ac:dyDescent="0.15">
      <c r="A40" s="524"/>
      <c r="B40" s="542"/>
      <c r="C40" s="502"/>
      <c r="D40" s="502"/>
      <c r="E40" s="502"/>
      <c r="F40" s="49" t="s">
        <v>6</v>
      </c>
      <c r="G40" s="29">
        <v>142133</v>
      </c>
      <c r="H40" s="29">
        <v>117179</v>
      </c>
      <c r="I40" s="505">
        <v>21.295624642640746</v>
      </c>
      <c r="J40" s="506"/>
    </row>
    <row r="41" spans="1:10" s="27" customFormat="1" ht="14.1" customHeight="1" x14ac:dyDescent="0.15">
      <c r="A41" s="524"/>
      <c r="B41" s="542"/>
      <c r="C41" s="528" t="s">
        <v>78</v>
      </c>
      <c r="D41" s="528"/>
      <c r="E41" s="528"/>
      <c r="F41" s="7" t="s">
        <v>5</v>
      </c>
      <c r="G41" s="11">
        <v>646</v>
      </c>
      <c r="H41" s="11">
        <v>554</v>
      </c>
      <c r="I41" s="530">
        <v>16.606498194945843</v>
      </c>
      <c r="J41" s="531"/>
    </row>
    <row r="42" spans="1:10" s="33" customFormat="1" ht="14.1" customHeight="1" x14ac:dyDescent="0.15">
      <c r="A42" s="524"/>
      <c r="B42" s="542"/>
      <c r="C42" s="529"/>
      <c r="D42" s="529"/>
      <c r="E42" s="529"/>
      <c r="F42" s="55" t="s">
        <v>6</v>
      </c>
      <c r="G42" s="29">
        <v>646</v>
      </c>
      <c r="H42" s="29">
        <v>554</v>
      </c>
      <c r="I42" s="505">
        <v>16.606498194945843</v>
      </c>
      <c r="J42" s="506"/>
    </row>
    <row r="43" spans="1:10" s="27" customFormat="1" ht="14.1" customHeight="1" x14ac:dyDescent="0.15">
      <c r="A43" s="524"/>
      <c r="B43" s="542"/>
      <c r="C43" s="502" t="s">
        <v>77</v>
      </c>
      <c r="D43" s="502"/>
      <c r="E43" s="502"/>
      <c r="F43" s="56" t="s">
        <v>5</v>
      </c>
      <c r="G43" s="15">
        <v>1927</v>
      </c>
      <c r="H43" s="15">
        <v>1061</v>
      </c>
      <c r="I43" s="526">
        <v>81.621112158341191</v>
      </c>
      <c r="J43" s="527"/>
    </row>
    <row r="44" spans="1:10" s="33" customFormat="1" ht="14.1" customHeight="1" x14ac:dyDescent="0.15">
      <c r="A44" s="524"/>
      <c r="B44" s="542"/>
      <c r="C44" s="502"/>
      <c r="D44" s="502"/>
      <c r="E44" s="502"/>
      <c r="F44" s="49" t="s">
        <v>6</v>
      </c>
      <c r="G44" s="29">
        <v>1927</v>
      </c>
      <c r="H44" s="29">
        <v>1061</v>
      </c>
      <c r="I44" s="505">
        <v>81.621112158341191</v>
      </c>
      <c r="J44" s="506"/>
    </row>
    <row r="45" spans="1:10" s="27" customFormat="1" ht="14.1" customHeight="1" x14ac:dyDescent="0.15">
      <c r="A45" s="524"/>
      <c r="B45" s="542"/>
      <c r="C45" s="528" t="s">
        <v>76</v>
      </c>
      <c r="D45" s="528"/>
      <c r="E45" s="528"/>
      <c r="F45" s="7" t="s">
        <v>5</v>
      </c>
      <c r="G45" s="11">
        <v>1485</v>
      </c>
      <c r="H45" s="11">
        <v>1211</v>
      </c>
      <c r="I45" s="530">
        <v>22.625928984310491</v>
      </c>
      <c r="J45" s="531"/>
    </row>
    <row r="46" spans="1:10" s="33" customFormat="1" ht="14.1" customHeight="1" x14ac:dyDescent="0.15">
      <c r="A46" s="524"/>
      <c r="B46" s="542"/>
      <c r="C46" s="529"/>
      <c r="D46" s="529"/>
      <c r="E46" s="529"/>
      <c r="F46" s="55" t="s">
        <v>6</v>
      </c>
      <c r="G46" s="29">
        <v>1485</v>
      </c>
      <c r="H46" s="29">
        <v>1211</v>
      </c>
      <c r="I46" s="505">
        <v>22.625928984310491</v>
      </c>
      <c r="J46" s="506"/>
    </row>
    <row r="47" spans="1:10" s="27" customFormat="1" ht="14.1" customHeight="1" x14ac:dyDescent="0.15">
      <c r="A47" s="524"/>
      <c r="B47" s="542"/>
      <c r="C47" s="502" t="s">
        <v>81</v>
      </c>
      <c r="D47" s="502"/>
      <c r="E47" s="502"/>
      <c r="F47" s="56" t="s">
        <v>5</v>
      </c>
      <c r="G47" s="15">
        <v>1886</v>
      </c>
      <c r="H47" s="15">
        <v>1383</v>
      </c>
      <c r="I47" s="532">
        <v>36.370209689081719</v>
      </c>
      <c r="J47" s="533"/>
    </row>
    <row r="48" spans="1:10" s="33" customFormat="1" ht="14.1" customHeight="1" x14ac:dyDescent="0.15">
      <c r="A48" s="524"/>
      <c r="B48" s="542"/>
      <c r="C48" s="502"/>
      <c r="D48" s="502"/>
      <c r="E48" s="502"/>
      <c r="F48" s="49" t="s">
        <v>6</v>
      </c>
      <c r="G48" s="29">
        <v>1886</v>
      </c>
      <c r="H48" s="29">
        <v>1383</v>
      </c>
      <c r="I48" s="534">
        <v>36.370209689081719</v>
      </c>
      <c r="J48" s="535"/>
    </row>
    <row r="49" spans="1:10" s="33" customFormat="1" ht="14.1" customHeight="1" x14ac:dyDescent="0.15">
      <c r="A49" s="524"/>
      <c r="B49" s="542"/>
      <c r="C49" s="502" t="s">
        <v>100</v>
      </c>
      <c r="D49" s="502"/>
      <c r="E49" s="502"/>
      <c r="F49" s="56" t="s">
        <v>5</v>
      </c>
      <c r="G49" s="15">
        <v>1754</v>
      </c>
      <c r="H49" s="15">
        <v>1799</v>
      </c>
      <c r="I49" s="532">
        <v>-2.5013896609227402</v>
      </c>
      <c r="J49" s="533"/>
    </row>
    <row r="50" spans="1:10" s="33" customFormat="1" ht="14.1" customHeight="1" x14ac:dyDescent="0.15">
      <c r="A50" s="524"/>
      <c r="B50" s="542"/>
      <c r="C50" s="502"/>
      <c r="D50" s="502"/>
      <c r="E50" s="502"/>
      <c r="F50" s="49" t="s">
        <v>6</v>
      </c>
      <c r="G50" s="29">
        <v>1754</v>
      </c>
      <c r="H50" s="29">
        <v>1799</v>
      </c>
      <c r="I50" s="534">
        <v>-2.5013896609227402</v>
      </c>
      <c r="J50" s="535"/>
    </row>
    <row r="51" spans="1:10" s="33" customFormat="1" ht="14.1" customHeight="1" x14ac:dyDescent="0.15">
      <c r="A51" s="524"/>
      <c r="B51" s="542"/>
      <c r="C51" s="502" t="s">
        <v>101</v>
      </c>
      <c r="D51" s="502"/>
      <c r="E51" s="502"/>
      <c r="F51" s="56" t="s">
        <v>5</v>
      </c>
      <c r="G51" s="15">
        <v>770</v>
      </c>
      <c r="H51" s="15">
        <v>593</v>
      </c>
      <c r="I51" s="532">
        <v>29.848229342327159</v>
      </c>
      <c r="J51" s="533"/>
    </row>
    <row r="52" spans="1:10" s="33" customFormat="1" ht="14.1" customHeight="1" x14ac:dyDescent="0.15">
      <c r="A52" s="524"/>
      <c r="B52" s="542"/>
      <c r="C52" s="502"/>
      <c r="D52" s="502"/>
      <c r="E52" s="502"/>
      <c r="F52" s="49" t="s">
        <v>6</v>
      </c>
      <c r="G52" s="29">
        <v>770</v>
      </c>
      <c r="H52" s="29">
        <v>593</v>
      </c>
      <c r="I52" s="534">
        <v>29.848229342327159</v>
      </c>
      <c r="J52" s="535"/>
    </row>
    <row r="53" spans="1:10" s="33" customFormat="1" ht="14.1" customHeight="1" x14ac:dyDescent="0.15">
      <c r="A53" s="524"/>
      <c r="B53" s="542"/>
      <c r="C53" s="502" t="s">
        <v>108</v>
      </c>
      <c r="D53" s="502"/>
      <c r="E53" s="502"/>
      <c r="F53" s="56" t="s">
        <v>5</v>
      </c>
      <c r="G53" s="15">
        <v>4667</v>
      </c>
      <c r="H53" s="15">
        <v>5683</v>
      </c>
      <c r="I53" s="532">
        <v>-17.877881400668656</v>
      </c>
      <c r="J53" s="533"/>
    </row>
    <row r="54" spans="1:10" s="33" customFormat="1" ht="14.1" customHeight="1" x14ac:dyDescent="0.15">
      <c r="A54" s="524"/>
      <c r="B54" s="542"/>
      <c r="C54" s="502"/>
      <c r="D54" s="502"/>
      <c r="E54" s="502"/>
      <c r="F54" s="49" t="s">
        <v>6</v>
      </c>
      <c r="G54" s="29">
        <v>4667</v>
      </c>
      <c r="H54" s="29">
        <v>5683</v>
      </c>
      <c r="I54" s="534">
        <v>-17.877881400668656</v>
      </c>
      <c r="J54" s="535"/>
    </row>
    <row r="55" spans="1:10" s="27" customFormat="1" ht="14.1" customHeight="1" x14ac:dyDescent="0.15">
      <c r="A55" s="524"/>
      <c r="B55" s="542"/>
      <c r="C55" s="528" t="s">
        <v>82</v>
      </c>
      <c r="D55" s="528"/>
      <c r="E55" s="528"/>
      <c r="F55" s="7" t="s">
        <v>5</v>
      </c>
      <c r="G55" s="11">
        <v>2152</v>
      </c>
      <c r="H55" s="11">
        <v>767</v>
      </c>
      <c r="I55" s="530">
        <v>180.57366362451108</v>
      </c>
      <c r="J55" s="531"/>
    </row>
    <row r="56" spans="1:10" s="33" customFormat="1" ht="14.1" customHeight="1" x14ac:dyDescent="0.15">
      <c r="A56" s="524"/>
      <c r="B56" s="542"/>
      <c r="C56" s="502"/>
      <c r="D56" s="502"/>
      <c r="E56" s="502"/>
      <c r="F56" s="49" t="s">
        <v>6</v>
      </c>
      <c r="G56" s="29">
        <v>2152</v>
      </c>
      <c r="H56" s="29">
        <v>767</v>
      </c>
      <c r="I56" s="505">
        <v>180.57366362451108</v>
      </c>
      <c r="J56" s="506"/>
    </row>
    <row r="57" spans="1:10" s="27" customFormat="1" ht="14.1" customHeight="1" x14ac:dyDescent="0.15">
      <c r="A57" s="524"/>
      <c r="B57" s="547" t="s">
        <v>90</v>
      </c>
      <c r="C57" s="502" t="s">
        <v>83</v>
      </c>
      <c r="D57" s="502"/>
      <c r="E57" s="502"/>
      <c r="F57" s="56" t="s">
        <v>5</v>
      </c>
      <c r="G57" s="15">
        <v>779</v>
      </c>
      <c r="H57" s="15">
        <v>315</v>
      </c>
      <c r="I57" s="526">
        <v>147.30158730158732</v>
      </c>
      <c r="J57" s="527"/>
    </row>
    <row r="58" spans="1:10" s="33" customFormat="1" ht="14.1" customHeight="1" x14ac:dyDescent="0.15">
      <c r="A58" s="524"/>
      <c r="B58" s="547"/>
      <c r="C58" s="502"/>
      <c r="D58" s="502"/>
      <c r="E58" s="502"/>
      <c r="F58" s="49" t="s">
        <v>6</v>
      </c>
      <c r="G58" s="29">
        <v>779</v>
      </c>
      <c r="H58" s="29">
        <v>315</v>
      </c>
      <c r="I58" s="505">
        <v>147.30158730158732</v>
      </c>
      <c r="J58" s="506"/>
    </row>
    <row r="59" spans="1:10" s="27" customFormat="1" ht="14.1" customHeight="1" x14ac:dyDescent="0.15">
      <c r="A59" s="524"/>
      <c r="B59" s="547"/>
      <c r="C59" s="528" t="s">
        <v>82</v>
      </c>
      <c r="D59" s="528"/>
      <c r="E59" s="528"/>
      <c r="F59" s="7" t="s">
        <v>5</v>
      </c>
      <c r="G59" s="11">
        <v>5398</v>
      </c>
      <c r="H59" s="11">
        <v>1382</v>
      </c>
      <c r="I59" s="530">
        <v>290.59334298118665</v>
      </c>
      <c r="J59" s="531"/>
    </row>
    <row r="60" spans="1:10" s="33" customFormat="1" ht="14.1" customHeight="1" thickBot="1" x14ac:dyDescent="0.2">
      <c r="A60" s="536"/>
      <c r="B60" s="548"/>
      <c r="C60" s="549"/>
      <c r="D60" s="549"/>
      <c r="E60" s="549"/>
      <c r="F60" s="38" t="s">
        <v>6</v>
      </c>
      <c r="G60" s="72">
        <v>5398</v>
      </c>
      <c r="H60" s="72">
        <v>1382</v>
      </c>
      <c r="I60" s="511">
        <v>290.59334298118665</v>
      </c>
      <c r="J60" s="512"/>
    </row>
    <row r="61" spans="1:10" s="33" customFormat="1" ht="6" customHeight="1" x14ac:dyDescent="0.15">
      <c r="A61" s="64"/>
      <c r="B61" s="65"/>
      <c r="C61" s="60"/>
      <c r="D61" s="60"/>
      <c r="E61" s="60"/>
      <c r="F61" s="61"/>
      <c r="G61" s="62"/>
      <c r="H61" s="63"/>
      <c r="I61" s="59"/>
      <c r="J61" s="59"/>
    </row>
    <row r="62" spans="1:10" x14ac:dyDescent="0.15">
      <c r="A62" s="13"/>
      <c r="B62" s="13"/>
      <c r="C62" s="13"/>
      <c r="D62" s="13"/>
      <c r="E62" s="13"/>
      <c r="F62" s="13"/>
      <c r="G62" s="13"/>
      <c r="H62" s="13"/>
    </row>
    <row r="63" spans="1:10" x14ac:dyDescent="0.15">
      <c r="A63" s="13"/>
      <c r="B63" s="13"/>
      <c r="C63" s="13"/>
      <c r="D63" s="13"/>
      <c r="E63" s="13"/>
      <c r="F63" s="13"/>
      <c r="G63" s="13"/>
      <c r="H63" s="13"/>
    </row>
    <row r="64" spans="1:10" x14ac:dyDescent="0.15">
      <c r="A64" s="13"/>
      <c r="B64" s="13"/>
      <c r="C64" s="13"/>
      <c r="D64" s="13"/>
      <c r="E64" s="13"/>
      <c r="F64" s="13"/>
      <c r="G64" s="13"/>
      <c r="H64" s="13"/>
    </row>
    <row r="65" spans="1:10" x14ac:dyDescent="0.15">
      <c r="A65" s="13"/>
      <c r="B65" s="13"/>
      <c r="C65" s="13"/>
      <c r="D65" s="13"/>
      <c r="E65" s="13"/>
      <c r="F65" s="13"/>
      <c r="J65" s="280"/>
    </row>
  </sheetData>
  <mergeCells count="93">
    <mergeCell ref="C53:E54"/>
    <mergeCell ref="I53:J53"/>
    <mergeCell ref="I54:J54"/>
    <mergeCell ref="C55:E56"/>
    <mergeCell ref="I55:J55"/>
    <mergeCell ref="I56:J56"/>
    <mergeCell ref="B57:B60"/>
    <mergeCell ref="C57:E58"/>
    <mergeCell ref="I57:J57"/>
    <mergeCell ref="I58:J58"/>
    <mergeCell ref="C59:E60"/>
    <mergeCell ref="I59:J59"/>
    <mergeCell ref="I60:J60"/>
    <mergeCell ref="C49:E50"/>
    <mergeCell ref="I49:J49"/>
    <mergeCell ref="I50:J50"/>
    <mergeCell ref="C51:E52"/>
    <mergeCell ref="I51:J51"/>
    <mergeCell ref="I52:J52"/>
    <mergeCell ref="C45:E46"/>
    <mergeCell ref="I45:J45"/>
    <mergeCell ref="I46:J46"/>
    <mergeCell ref="C47:E48"/>
    <mergeCell ref="I47:J47"/>
    <mergeCell ref="I48:J48"/>
    <mergeCell ref="I40:J40"/>
    <mergeCell ref="C41:E42"/>
    <mergeCell ref="I41:J41"/>
    <mergeCell ref="I42:J42"/>
    <mergeCell ref="C43:E44"/>
    <mergeCell ref="I43:J43"/>
    <mergeCell ref="I44:J44"/>
    <mergeCell ref="A35:A60"/>
    <mergeCell ref="B35:E36"/>
    <mergeCell ref="I35:J35"/>
    <mergeCell ref="I36:J36"/>
    <mergeCell ref="B37:B56"/>
    <mergeCell ref="C37:E38"/>
    <mergeCell ref="I37:J37"/>
    <mergeCell ref="I38:J38"/>
    <mergeCell ref="C39:E40"/>
    <mergeCell ref="I39:J39"/>
    <mergeCell ref="B31:E32"/>
    <mergeCell ref="I31:J31"/>
    <mergeCell ref="I32:J32"/>
    <mergeCell ref="B33:E34"/>
    <mergeCell ref="I33:J33"/>
    <mergeCell ref="I34:J34"/>
    <mergeCell ref="B27:E28"/>
    <mergeCell ref="I27:J27"/>
    <mergeCell ref="I28:J28"/>
    <mergeCell ref="B29:E30"/>
    <mergeCell ref="I29:J29"/>
    <mergeCell ref="I30:J30"/>
    <mergeCell ref="A21:A34"/>
    <mergeCell ref="B21:E22"/>
    <mergeCell ref="I21:J21"/>
    <mergeCell ref="I22:J22"/>
    <mergeCell ref="B23:E24"/>
    <mergeCell ref="I23:J23"/>
    <mergeCell ref="I24:J24"/>
    <mergeCell ref="B25:E26"/>
    <mergeCell ref="I25:J25"/>
    <mergeCell ref="I26:J26"/>
    <mergeCell ref="I17:J17"/>
    <mergeCell ref="A18:F18"/>
    <mergeCell ref="I18:J18"/>
    <mergeCell ref="A19:E20"/>
    <mergeCell ref="I19:J19"/>
    <mergeCell ref="I20:J20"/>
    <mergeCell ref="B12:E13"/>
    <mergeCell ref="I12:J12"/>
    <mergeCell ref="I13:J13"/>
    <mergeCell ref="A14:E15"/>
    <mergeCell ref="I14:J14"/>
    <mergeCell ref="I15:J15"/>
    <mergeCell ref="A6:A13"/>
    <mergeCell ref="B6:E7"/>
    <mergeCell ref="I6:J6"/>
    <mergeCell ref="I7:J7"/>
    <mergeCell ref="B8:E9"/>
    <mergeCell ref="I8:J8"/>
    <mergeCell ref="I9:J9"/>
    <mergeCell ref="B10:E11"/>
    <mergeCell ref="I10:J10"/>
    <mergeCell ref="I11:J11"/>
    <mergeCell ref="A1:J1"/>
    <mergeCell ref="I2:J2"/>
    <mergeCell ref="A3:F3"/>
    <mergeCell ref="I3:J3"/>
    <mergeCell ref="A4:E5"/>
    <mergeCell ref="I4:J4"/>
    <mergeCell ref="I5:J5"/>
  </mergeCells>
  <phoneticPr fontId="2" type="noConversion"/>
  <printOptions horizontalCentered="1" verticalCentered="1"/>
  <pageMargins left="0.19685039370078741" right="0.19685039370078741" top="0.59055118110236227" bottom="0.35433070866141736" header="1.1023622047244095" footer="0"/>
  <pageSetup paperSize="9" scale="86" orientation="portrait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5" zoomScale="85" zoomScaleNormal="85" workbookViewId="0">
      <selection activeCell="R30" sqref="R29:R30"/>
    </sheetView>
  </sheetViews>
  <sheetFormatPr defaultRowHeight="13.5" x14ac:dyDescent="0.15"/>
  <cols>
    <col min="7" max="8" width="15.33203125" bestFit="1" customWidth="1"/>
  </cols>
  <sheetData>
    <row r="1" spans="1:10" ht="27" x14ac:dyDescent="0.15">
      <c r="A1" s="485" t="s">
        <v>109</v>
      </c>
      <c r="B1" s="485"/>
      <c r="C1" s="485"/>
      <c r="D1" s="485"/>
      <c r="E1" s="485"/>
      <c r="F1" s="485"/>
      <c r="G1" s="485"/>
      <c r="H1" s="485"/>
      <c r="I1" s="485"/>
      <c r="J1" s="485"/>
    </row>
    <row r="2" spans="1:10" ht="27.75" thickBot="1" x14ac:dyDescent="0.2">
      <c r="A2" s="39" t="s">
        <v>0</v>
      </c>
      <c r="B2" s="39"/>
      <c r="C2" s="39"/>
      <c r="D2" s="73"/>
      <c r="E2" s="12"/>
      <c r="F2" s="12"/>
      <c r="G2" s="12"/>
      <c r="H2" s="12"/>
      <c r="I2" s="486" t="s">
        <v>1</v>
      </c>
      <c r="J2" s="486"/>
    </row>
    <row r="3" spans="1:10" ht="14.25" x14ac:dyDescent="0.15">
      <c r="A3" s="487" t="s">
        <v>2</v>
      </c>
      <c r="B3" s="488"/>
      <c r="C3" s="488"/>
      <c r="D3" s="488"/>
      <c r="E3" s="488"/>
      <c r="F3" s="489"/>
      <c r="G3" s="18" t="s">
        <v>105</v>
      </c>
      <c r="H3" s="19" t="s">
        <v>102</v>
      </c>
      <c r="I3" s="490" t="s">
        <v>3</v>
      </c>
      <c r="J3" s="491"/>
    </row>
    <row r="4" spans="1:10" ht="14.25" x14ac:dyDescent="0.15">
      <c r="A4" s="492" t="s">
        <v>4</v>
      </c>
      <c r="B4" s="493"/>
      <c r="C4" s="493"/>
      <c r="D4" s="493"/>
      <c r="E4" s="494"/>
      <c r="F4" s="20" t="s">
        <v>5</v>
      </c>
      <c r="G4" s="21">
        <v>1098276</v>
      </c>
      <c r="H4" s="21">
        <v>937603</v>
      </c>
      <c r="I4" s="498">
        <v>17.136570595443914</v>
      </c>
      <c r="J4" s="499"/>
    </row>
    <row r="5" spans="1:10" ht="14.25" x14ac:dyDescent="0.15">
      <c r="A5" s="495"/>
      <c r="B5" s="496"/>
      <c r="C5" s="496"/>
      <c r="D5" s="496"/>
      <c r="E5" s="497"/>
      <c r="F5" s="16" t="s">
        <v>6</v>
      </c>
      <c r="G5" s="17">
        <v>2147985</v>
      </c>
      <c r="H5" s="17">
        <v>1865947</v>
      </c>
      <c r="I5" s="500">
        <v>15.115005946042402</v>
      </c>
      <c r="J5" s="501"/>
    </row>
    <row r="6" spans="1:10" ht="14.25" x14ac:dyDescent="0.15">
      <c r="A6" s="513" t="s">
        <v>7</v>
      </c>
      <c r="B6" s="516" t="s">
        <v>8</v>
      </c>
      <c r="C6" s="516"/>
      <c r="D6" s="516"/>
      <c r="E6" s="516"/>
      <c r="F6" s="24" t="s">
        <v>5</v>
      </c>
      <c r="G6" s="25">
        <v>879708</v>
      </c>
      <c r="H6" s="25">
        <v>721587</v>
      </c>
      <c r="I6" s="498">
        <v>21.912950205588515</v>
      </c>
      <c r="J6" s="499"/>
    </row>
    <row r="7" spans="1:10" ht="14.25" x14ac:dyDescent="0.15">
      <c r="A7" s="514"/>
      <c r="B7" s="516"/>
      <c r="C7" s="516"/>
      <c r="D7" s="516"/>
      <c r="E7" s="516"/>
      <c r="F7" s="9" t="s">
        <v>6</v>
      </c>
      <c r="G7" s="8">
        <v>1764174</v>
      </c>
      <c r="H7" s="8">
        <v>1514255</v>
      </c>
      <c r="I7" s="500">
        <v>16.504419665115847</v>
      </c>
      <c r="J7" s="501"/>
    </row>
    <row r="8" spans="1:10" ht="14.25" x14ac:dyDescent="0.15">
      <c r="A8" s="514"/>
      <c r="B8" s="502" t="s">
        <v>95</v>
      </c>
      <c r="C8" s="502"/>
      <c r="D8" s="502"/>
      <c r="E8" s="502"/>
      <c r="F8" s="14" t="s">
        <v>5</v>
      </c>
      <c r="G8" s="15">
        <v>801774</v>
      </c>
      <c r="H8" s="15">
        <v>595357</v>
      </c>
      <c r="I8" s="503">
        <v>34.671130095052206</v>
      </c>
      <c r="J8" s="504"/>
    </row>
    <row r="9" spans="1:10" ht="14.25" x14ac:dyDescent="0.15">
      <c r="A9" s="514"/>
      <c r="B9" s="502"/>
      <c r="C9" s="502"/>
      <c r="D9" s="502"/>
      <c r="E9" s="502"/>
      <c r="F9" s="66" t="s">
        <v>6</v>
      </c>
      <c r="G9" s="29">
        <v>1580257</v>
      </c>
      <c r="H9" s="29">
        <v>1219883</v>
      </c>
      <c r="I9" s="505">
        <v>29.541685555090112</v>
      </c>
      <c r="J9" s="506"/>
    </row>
    <row r="10" spans="1:10" ht="14.25" x14ac:dyDescent="0.15">
      <c r="A10" s="514"/>
      <c r="B10" s="502" t="s">
        <v>96</v>
      </c>
      <c r="C10" s="502"/>
      <c r="D10" s="502"/>
      <c r="E10" s="502"/>
      <c r="F10" s="14" t="s">
        <v>5</v>
      </c>
      <c r="G10" s="15">
        <v>72988</v>
      </c>
      <c r="H10" s="15">
        <v>103768</v>
      </c>
      <c r="I10" s="503">
        <v>-29.662323645054357</v>
      </c>
      <c r="J10" s="504"/>
    </row>
    <row r="11" spans="1:10" ht="14.25" x14ac:dyDescent="0.15">
      <c r="A11" s="514"/>
      <c r="B11" s="502"/>
      <c r="C11" s="502"/>
      <c r="D11" s="502"/>
      <c r="E11" s="502"/>
      <c r="F11" s="66" t="s">
        <v>6</v>
      </c>
      <c r="G11" s="29">
        <v>146098</v>
      </c>
      <c r="H11" s="29">
        <v>199892</v>
      </c>
      <c r="I11" s="505">
        <v>-26.911532227402802</v>
      </c>
      <c r="J11" s="506"/>
    </row>
    <row r="12" spans="1:10" ht="14.25" x14ac:dyDescent="0.15">
      <c r="A12" s="514"/>
      <c r="B12" s="502" t="s">
        <v>97</v>
      </c>
      <c r="C12" s="502"/>
      <c r="D12" s="502"/>
      <c r="E12" s="502"/>
      <c r="F12" s="14" t="s">
        <v>5</v>
      </c>
      <c r="G12" s="15">
        <v>4946</v>
      </c>
      <c r="H12" s="15">
        <v>22462</v>
      </c>
      <c r="I12" s="503">
        <v>-77.980589439943017</v>
      </c>
      <c r="J12" s="504"/>
    </row>
    <row r="13" spans="1:10" ht="14.25" x14ac:dyDescent="0.15">
      <c r="A13" s="515"/>
      <c r="B13" s="502"/>
      <c r="C13" s="502"/>
      <c r="D13" s="502"/>
      <c r="E13" s="502"/>
      <c r="F13" s="28" t="s">
        <v>6</v>
      </c>
      <c r="G13" s="29">
        <v>37819</v>
      </c>
      <c r="H13" s="29">
        <v>94480</v>
      </c>
      <c r="I13" s="505">
        <v>-59.971422523285348</v>
      </c>
      <c r="J13" s="506"/>
    </row>
    <row r="14" spans="1:10" ht="14.25" x14ac:dyDescent="0.15">
      <c r="A14" s="507" t="s">
        <v>11</v>
      </c>
      <c r="B14" s="508"/>
      <c r="C14" s="508"/>
      <c r="D14" s="508"/>
      <c r="E14" s="508"/>
      <c r="F14" s="14" t="s">
        <v>5</v>
      </c>
      <c r="G14" s="34">
        <v>218568</v>
      </c>
      <c r="H14" s="34">
        <v>216016</v>
      </c>
      <c r="I14" s="503">
        <v>1.1813939708169841</v>
      </c>
      <c r="J14" s="504"/>
    </row>
    <row r="15" spans="1:10" ht="15" thickBot="1" x14ac:dyDescent="0.2">
      <c r="A15" s="509"/>
      <c r="B15" s="510"/>
      <c r="C15" s="510"/>
      <c r="D15" s="510"/>
      <c r="E15" s="510"/>
      <c r="F15" s="22" t="s">
        <v>6</v>
      </c>
      <c r="G15" s="72">
        <v>383811</v>
      </c>
      <c r="H15" s="23">
        <v>351692</v>
      </c>
      <c r="I15" s="511">
        <v>9.1327070277401816</v>
      </c>
      <c r="J15" s="512"/>
    </row>
    <row r="16" spans="1:10" ht="14.25" x14ac:dyDescent="0.15">
      <c r="A16" s="57"/>
      <c r="B16" s="57"/>
      <c r="C16" s="57"/>
      <c r="D16" s="57"/>
      <c r="E16" s="57"/>
      <c r="F16" s="61"/>
      <c r="G16" s="58"/>
      <c r="H16" s="58"/>
      <c r="I16" s="59"/>
      <c r="J16" s="59"/>
    </row>
    <row r="17" spans="1:10" ht="15" thickBot="1" x14ac:dyDescent="0.2">
      <c r="A17" s="51" t="s">
        <v>12</v>
      </c>
      <c r="B17" s="51"/>
      <c r="C17" s="51"/>
      <c r="D17" s="51"/>
      <c r="E17" s="52"/>
      <c r="F17" s="50"/>
      <c r="G17" s="50"/>
      <c r="H17" s="50"/>
      <c r="I17" s="486" t="s">
        <v>1</v>
      </c>
      <c r="J17" s="486"/>
    </row>
    <row r="18" spans="1:10" ht="14.25" x14ac:dyDescent="0.15">
      <c r="A18" s="487" t="s">
        <v>2</v>
      </c>
      <c r="B18" s="488"/>
      <c r="C18" s="488"/>
      <c r="D18" s="488"/>
      <c r="E18" s="488"/>
      <c r="F18" s="489"/>
      <c r="G18" s="18" t="s">
        <v>105</v>
      </c>
      <c r="H18" s="19" t="s">
        <v>102</v>
      </c>
      <c r="I18" s="490" t="s">
        <v>3</v>
      </c>
      <c r="J18" s="491"/>
    </row>
    <row r="19" spans="1:10" ht="14.25" x14ac:dyDescent="0.15">
      <c r="A19" s="517" t="s">
        <v>4</v>
      </c>
      <c r="B19" s="518"/>
      <c r="C19" s="518"/>
      <c r="D19" s="518"/>
      <c r="E19" s="518"/>
      <c r="F19" s="20" t="s">
        <v>5</v>
      </c>
      <c r="G19" s="21">
        <v>1098276</v>
      </c>
      <c r="H19" s="21">
        <v>937603</v>
      </c>
      <c r="I19" s="521">
        <v>17.136570595443914</v>
      </c>
      <c r="J19" s="522"/>
    </row>
    <row r="20" spans="1:10" ht="14.25" x14ac:dyDescent="0.15">
      <c r="A20" s="519"/>
      <c r="B20" s="520"/>
      <c r="C20" s="520"/>
      <c r="D20" s="520"/>
      <c r="E20" s="520"/>
      <c r="F20" s="9" t="s">
        <v>6</v>
      </c>
      <c r="G20" s="8">
        <v>2147985</v>
      </c>
      <c r="H20" s="8">
        <v>1865947</v>
      </c>
      <c r="I20" s="500">
        <v>15.115005946042402</v>
      </c>
      <c r="J20" s="501"/>
    </row>
    <row r="21" spans="1:10" ht="14.25" x14ac:dyDescent="0.15">
      <c r="A21" s="523" t="s">
        <v>84</v>
      </c>
      <c r="B21" s="516" t="s">
        <v>8</v>
      </c>
      <c r="C21" s="516"/>
      <c r="D21" s="516"/>
      <c r="E21" s="516"/>
      <c r="F21" s="24" t="s">
        <v>5</v>
      </c>
      <c r="G21" s="25">
        <v>879708</v>
      </c>
      <c r="H21" s="25">
        <v>721587</v>
      </c>
      <c r="I21" s="498">
        <v>21.912950205588515</v>
      </c>
      <c r="J21" s="499"/>
    </row>
    <row r="22" spans="1:10" ht="14.25" x14ac:dyDescent="0.15">
      <c r="A22" s="524"/>
      <c r="B22" s="516"/>
      <c r="C22" s="516"/>
      <c r="D22" s="516"/>
      <c r="E22" s="516"/>
      <c r="F22" s="9" t="s">
        <v>6</v>
      </c>
      <c r="G22" s="8">
        <v>1764174</v>
      </c>
      <c r="H22" s="8">
        <v>1514255</v>
      </c>
      <c r="I22" s="500">
        <v>16.504419665115847</v>
      </c>
      <c r="J22" s="501"/>
    </row>
    <row r="23" spans="1:10" ht="14.25" x14ac:dyDescent="0.15">
      <c r="A23" s="524"/>
      <c r="B23" s="502" t="s">
        <v>13</v>
      </c>
      <c r="C23" s="502"/>
      <c r="D23" s="502"/>
      <c r="E23" s="502"/>
      <c r="F23" s="14" t="s">
        <v>5</v>
      </c>
      <c r="G23" s="15">
        <v>128470</v>
      </c>
      <c r="H23" s="15">
        <v>134718</v>
      </c>
      <c r="I23" s="503">
        <v>-4.6378360723882395</v>
      </c>
      <c r="J23" s="504"/>
    </row>
    <row r="24" spans="1:10" ht="14.25" x14ac:dyDescent="0.15">
      <c r="A24" s="524"/>
      <c r="B24" s="502"/>
      <c r="C24" s="502"/>
      <c r="D24" s="502"/>
      <c r="E24" s="502"/>
      <c r="F24" s="30" t="s">
        <v>6</v>
      </c>
      <c r="G24" s="29">
        <v>261516</v>
      </c>
      <c r="H24" s="29">
        <v>261781</v>
      </c>
      <c r="I24" s="505">
        <v>-0.10122965379459004</v>
      </c>
      <c r="J24" s="506"/>
    </row>
    <row r="25" spans="1:10" ht="14.25" x14ac:dyDescent="0.15">
      <c r="A25" s="524"/>
      <c r="B25" s="502" t="s">
        <v>14</v>
      </c>
      <c r="C25" s="502"/>
      <c r="D25" s="502"/>
      <c r="E25" s="502"/>
      <c r="F25" s="14" t="s">
        <v>5</v>
      </c>
      <c r="G25" s="15">
        <v>72990</v>
      </c>
      <c r="H25" s="15">
        <v>72552</v>
      </c>
      <c r="I25" s="526">
        <v>0.60370492887859939</v>
      </c>
      <c r="J25" s="527"/>
    </row>
    <row r="26" spans="1:10" ht="14.25" x14ac:dyDescent="0.15">
      <c r="A26" s="524"/>
      <c r="B26" s="502"/>
      <c r="C26" s="502"/>
      <c r="D26" s="502"/>
      <c r="E26" s="502"/>
      <c r="F26" s="30" t="s">
        <v>6</v>
      </c>
      <c r="G26" s="29">
        <v>155848</v>
      </c>
      <c r="H26" s="29">
        <v>148343</v>
      </c>
      <c r="I26" s="505">
        <v>5.0592208597641957</v>
      </c>
      <c r="J26" s="506"/>
    </row>
    <row r="27" spans="1:10" ht="14.25" x14ac:dyDescent="0.15">
      <c r="A27" s="524"/>
      <c r="B27" s="528" t="s">
        <v>15</v>
      </c>
      <c r="C27" s="528"/>
      <c r="D27" s="528"/>
      <c r="E27" s="528"/>
      <c r="F27" s="6" t="s">
        <v>5</v>
      </c>
      <c r="G27" s="11">
        <v>619239</v>
      </c>
      <c r="H27" s="11">
        <v>459032</v>
      </c>
      <c r="I27" s="530">
        <v>34.901052649924168</v>
      </c>
      <c r="J27" s="531"/>
    </row>
    <row r="28" spans="1:10" ht="14.25" x14ac:dyDescent="0.15">
      <c r="A28" s="524"/>
      <c r="B28" s="529"/>
      <c r="C28" s="529"/>
      <c r="D28" s="529"/>
      <c r="E28" s="529"/>
      <c r="F28" s="53" t="s">
        <v>6</v>
      </c>
      <c r="G28" s="29">
        <v>1223646</v>
      </c>
      <c r="H28" s="29">
        <v>980336</v>
      </c>
      <c r="I28" s="505">
        <v>24.819041634704831</v>
      </c>
      <c r="J28" s="506"/>
    </row>
    <row r="29" spans="1:10" ht="14.25" x14ac:dyDescent="0.15">
      <c r="A29" s="524"/>
      <c r="B29" s="502" t="s">
        <v>16</v>
      </c>
      <c r="C29" s="502"/>
      <c r="D29" s="502"/>
      <c r="E29" s="502"/>
      <c r="F29" s="14" t="s">
        <v>5</v>
      </c>
      <c r="G29" s="15">
        <v>49444</v>
      </c>
      <c r="H29" s="15">
        <v>43058</v>
      </c>
      <c r="I29" s="526">
        <v>14.831157972966707</v>
      </c>
      <c r="J29" s="527"/>
    </row>
    <row r="30" spans="1:10" ht="14.25" x14ac:dyDescent="0.15">
      <c r="A30" s="524"/>
      <c r="B30" s="502"/>
      <c r="C30" s="502"/>
      <c r="D30" s="502"/>
      <c r="E30" s="502"/>
      <c r="F30" s="30" t="s">
        <v>6</v>
      </c>
      <c r="G30" s="29">
        <v>107933</v>
      </c>
      <c r="H30" s="29">
        <v>98515</v>
      </c>
      <c r="I30" s="505">
        <v>9.5599654874892082</v>
      </c>
      <c r="J30" s="506"/>
    </row>
    <row r="31" spans="1:10" ht="14.25" x14ac:dyDescent="0.15">
      <c r="A31" s="524"/>
      <c r="B31" s="528" t="s">
        <v>17</v>
      </c>
      <c r="C31" s="528"/>
      <c r="D31" s="528"/>
      <c r="E31" s="528"/>
      <c r="F31" s="6" t="s">
        <v>5</v>
      </c>
      <c r="G31" s="54">
        <v>238</v>
      </c>
      <c r="H31" s="54">
        <v>202</v>
      </c>
      <c r="I31" s="532">
        <v>17.821782178217816</v>
      </c>
      <c r="J31" s="533"/>
    </row>
    <row r="32" spans="1:10" ht="14.25" x14ac:dyDescent="0.15">
      <c r="A32" s="524"/>
      <c r="B32" s="529"/>
      <c r="C32" s="529"/>
      <c r="D32" s="529"/>
      <c r="E32" s="529"/>
      <c r="F32" s="53" t="s">
        <v>6</v>
      </c>
      <c r="G32" s="29">
        <v>1429</v>
      </c>
      <c r="H32" s="29">
        <v>3823</v>
      </c>
      <c r="I32" s="530">
        <v>-62.62097828930159</v>
      </c>
      <c r="J32" s="531"/>
    </row>
    <row r="33" spans="1:10" ht="14.25" x14ac:dyDescent="0.15">
      <c r="A33" s="524"/>
      <c r="B33" s="502" t="s">
        <v>18</v>
      </c>
      <c r="C33" s="502"/>
      <c r="D33" s="502"/>
      <c r="E33" s="502"/>
      <c r="F33" s="14" t="s">
        <v>5</v>
      </c>
      <c r="G33" s="15">
        <v>9327</v>
      </c>
      <c r="H33" s="15">
        <v>12025</v>
      </c>
      <c r="I33" s="532">
        <v>-22.436590436590436</v>
      </c>
      <c r="J33" s="533"/>
    </row>
    <row r="34" spans="1:10" ht="14.25" x14ac:dyDescent="0.15">
      <c r="A34" s="525"/>
      <c r="B34" s="502"/>
      <c r="C34" s="502"/>
      <c r="D34" s="502"/>
      <c r="E34" s="502"/>
      <c r="F34" s="30" t="s">
        <v>6</v>
      </c>
      <c r="G34" s="29">
        <v>13802</v>
      </c>
      <c r="H34" s="29">
        <v>21457</v>
      </c>
      <c r="I34" s="534">
        <v>-35.676003169128961</v>
      </c>
      <c r="J34" s="535"/>
    </row>
    <row r="35" spans="1:10" ht="14.25" x14ac:dyDescent="0.15">
      <c r="A35" s="523" t="s">
        <v>99</v>
      </c>
      <c r="B35" s="520" t="s">
        <v>8</v>
      </c>
      <c r="C35" s="520"/>
      <c r="D35" s="520"/>
      <c r="E35" s="520"/>
      <c r="F35" s="36" t="s">
        <v>5</v>
      </c>
      <c r="G35" s="37">
        <v>218568</v>
      </c>
      <c r="H35" s="37">
        <v>216016</v>
      </c>
      <c r="I35" s="537">
        <v>1.1813939708169841</v>
      </c>
      <c r="J35" s="538"/>
    </row>
    <row r="36" spans="1:10" ht="14.25" x14ac:dyDescent="0.15">
      <c r="A36" s="524"/>
      <c r="B36" s="520"/>
      <c r="C36" s="520"/>
      <c r="D36" s="520"/>
      <c r="E36" s="520"/>
      <c r="F36" s="10" t="s">
        <v>6</v>
      </c>
      <c r="G36" s="8">
        <v>383811</v>
      </c>
      <c r="H36" s="8">
        <v>351692</v>
      </c>
      <c r="I36" s="539">
        <v>9.1327070277401816</v>
      </c>
      <c r="J36" s="540"/>
    </row>
    <row r="37" spans="1:10" ht="14.25" x14ac:dyDescent="0.15">
      <c r="A37" s="524"/>
      <c r="B37" s="541" t="s">
        <v>19</v>
      </c>
      <c r="C37" s="528" t="s">
        <v>80</v>
      </c>
      <c r="D37" s="528"/>
      <c r="E37" s="528"/>
      <c r="F37" s="7" t="s">
        <v>5</v>
      </c>
      <c r="G37" s="11">
        <v>1942</v>
      </c>
      <c r="H37" s="11">
        <v>3855</v>
      </c>
      <c r="I37" s="543">
        <v>-49.623865110246435</v>
      </c>
      <c r="J37" s="544"/>
    </row>
    <row r="38" spans="1:10" ht="14.25" x14ac:dyDescent="0.15">
      <c r="A38" s="524"/>
      <c r="B38" s="542"/>
      <c r="C38" s="529"/>
      <c r="D38" s="529"/>
      <c r="E38" s="529"/>
      <c r="F38" s="55" t="s">
        <v>6</v>
      </c>
      <c r="G38" s="29">
        <v>3588</v>
      </c>
      <c r="H38" s="29">
        <v>7604</v>
      </c>
      <c r="I38" s="545">
        <v>-52.814308258811153</v>
      </c>
      <c r="J38" s="546"/>
    </row>
    <row r="39" spans="1:10" ht="14.25" x14ac:dyDescent="0.15">
      <c r="A39" s="524"/>
      <c r="B39" s="542"/>
      <c r="C39" s="502" t="s">
        <v>79</v>
      </c>
      <c r="D39" s="502"/>
      <c r="E39" s="502"/>
      <c r="F39" s="56" t="s">
        <v>5</v>
      </c>
      <c r="G39" s="15">
        <v>190761</v>
      </c>
      <c r="H39" s="15">
        <v>198196</v>
      </c>
      <c r="I39" s="526">
        <v>-3.7513370602837597</v>
      </c>
      <c r="J39" s="527"/>
    </row>
    <row r="40" spans="1:10" ht="14.25" x14ac:dyDescent="0.15">
      <c r="A40" s="524"/>
      <c r="B40" s="542"/>
      <c r="C40" s="502"/>
      <c r="D40" s="502"/>
      <c r="E40" s="502"/>
      <c r="F40" s="49" t="s">
        <v>6</v>
      </c>
      <c r="G40" s="29">
        <v>332894</v>
      </c>
      <c r="H40" s="29">
        <v>315375</v>
      </c>
      <c r="I40" s="505">
        <v>5.5549742370194224</v>
      </c>
      <c r="J40" s="506"/>
    </row>
    <row r="41" spans="1:10" ht="14.25" x14ac:dyDescent="0.15">
      <c r="A41" s="524"/>
      <c r="B41" s="542"/>
      <c r="C41" s="528" t="s">
        <v>78</v>
      </c>
      <c r="D41" s="528"/>
      <c r="E41" s="528"/>
      <c r="F41" s="7" t="s">
        <v>5</v>
      </c>
      <c r="G41" s="11">
        <v>1115</v>
      </c>
      <c r="H41" s="11">
        <v>906</v>
      </c>
      <c r="I41" s="530">
        <v>23.068432671081666</v>
      </c>
      <c r="J41" s="531"/>
    </row>
    <row r="42" spans="1:10" ht="14.25" x14ac:dyDescent="0.15">
      <c r="A42" s="524"/>
      <c r="B42" s="542"/>
      <c r="C42" s="529"/>
      <c r="D42" s="529"/>
      <c r="E42" s="529"/>
      <c r="F42" s="55" t="s">
        <v>6</v>
      </c>
      <c r="G42" s="29">
        <v>1761</v>
      </c>
      <c r="H42" s="29">
        <v>1460</v>
      </c>
      <c r="I42" s="505">
        <v>20.61643835616438</v>
      </c>
      <c r="J42" s="506"/>
    </row>
    <row r="43" spans="1:10" ht="14.25" x14ac:dyDescent="0.15">
      <c r="A43" s="524"/>
      <c r="B43" s="542"/>
      <c r="C43" s="502" t="s">
        <v>77</v>
      </c>
      <c r="D43" s="502"/>
      <c r="E43" s="502"/>
      <c r="F43" s="56" t="s">
        <v>5</v>
      </c>
      <c r="G43" s="15">
        <v>2142</v>
      </c>
      <c r="H43" s="15">
        <v>1231</v>
      </c>
      <c r="I43" s="526">
        <v>74.004874086108856</v>
      </c>
      <c r="J43" s="527"/>
    </row>
    <row r="44" spans="1:10" ht="14.25" x14ac:dyDescent="0.15">
      <c r="A44" s="524"/>
      <c r="B44" s="542"/>
      <c r="C44" s="502"/>
      <c r="D44" s="502"/>
      <c r="E44" s="502"/>
      <c r="F44" s="49" t="s">
        <v>6</v>
      </c>
      <c r="G44" s="29">
        <v>4069</v>
      </c>
      <c r="H44" s="29">
        <v>2292</v>
      </c>
      <c r="I44" s="505">
        <v>77.530541012216418</v>
      </c>
      <c r="J44" s="506"/>
    </row>
    <row r="45" spans="1:10" ht="14.25" x14ac:dyDescent="0.15">
      <c r="A45" s="524"/>
      <c r="B45" s="542"/>
      <c r="C45" s="528" t="s">
        <v>76</v>
      </c>
      <c r="D45" s="528"/>
      <c r="E45" s="528"/>
      <c r="F45" s="7" t="s">
        <v>5</v>
      </c>
      <c r="G45" s="11">
        <v>1414</v>
      </c>
      <c r="H45" s="11">
        <v>921</v>
      </c>
      <c r="I45" s="530">
        <v>53.528773072747015</v>
      </c>
      <c r="J45" s="531"/>
    </row>
    <row r="46" spans="1:10" ht="14.25" x14ac:dyDescent="0.15">
      <c r="A46" s="524"/>
      <c r="B46" s="542"/>
      <c r="C46" s="529"/>
      <c r="D46" s="529"/>
      <c r="E46" s="529"/>
      <c r="F46" s="55" t="s">
        <v>6</v>
      </c>
      <c r="G46" s="29">
        <v>2899</v>
      </c>
      <c r="H46" s="29">
        <v>2132</v>
      </c>
      <c r="I46" s="505">
        <v>35.975609756097583</v>
      </c>
      <c r="J46" s="506"/>
    </row>
    <row r="47" spans="1:10" ht="14.25" x14ac:dyDescent="0.15">
      <c r="A47" s="524"/>
      <c r="B47" s="542"/>
      <c r="C47" s="502" t="s">
        <v>81</v>
      </c>
      <c r="D47" s="502"/>
      <c r="E47" s="502"/>
      <c r="F47" s="56" t="s">
        <v>5</v>
      </c>
      <c r="G47" s="15">
        <v>3467</v>
      </c>
      <c r="H47" s="15">
        <v>1380</v>
      </c>
      <c r="I47" s="532">
        <v>151.23188405797103</v>
      </c>
      <c r="J47" s="533"/>
    </row>
    <row r="48" spans="1:10" ht="14.25" x14ac:dyDescent="0.15">
      <c r="A48" s="524"/>
      <c r="B48" s="542"/>
      <c r="C48" s="502"/>
      <c r="D48" s="502"/>
      <c r="E48" s="502"/>
      <c r="F48" s="49" t="s">
        <v>6</v>
      </c>
      <c r="G48" s="29">
        <v>5353</v>
      </c>
      <c r="H48" s="29">
        <v>2763</v>
      </c>
      <c r="I48" s="534">
        <v>93.738689829895037</v>
      </c>
      <c r="J48" s="535"/>
    </row>
    <row r="49" spans="1:10" ht="14.25" x14ac:dyDescent="0.15">
      <c r="A49" s="524"/>
      <c r="B49" s="542"/>
      <c r="C49" s="502" t="s">
        <v>100</v>
      </c>
      <c r="D49" s="502"/>
      <c r="E49" s="502"/>
      <c r="F49" s="56" t="s">
        <v>5</v>
      </c>
      <c r="G49" s="15">
        <v>1494</v>
      </c>
      <c r="H49" s="15">
        <v>908</v>
      </c>
      <c r="I49" s="532">
        <v>64.53744493392071</v>
      </c>
      <c r="J49" s="533"/>
    </row>
    <row r="50" spans="1:10" ht="14.25" x14ac:dyDescent="0.15">
      <c r="A50" s="524"/>
      <c r="B50" s="542"/>
      <c r="C50" s="502"/>
      <c r="D50" s="502"/>
      <c r="E50" s="502"/>
      <c r="F50" s="49" t="s">
        <v>6</v>
      </c>
      <c r="G50" s="29">
        <v>3248</v>
      </c>
      <c r="H50" s="29">
        <v>2707</v>
      </c>
      <c r="I50" s="534">
        <v>19.985223494643506</v>
      </c>
      <c r="J50" s="535"/>
    </row>
    <row r="51" spans="1:10" ht="14.25" x14ac:dyDescent="0.15">
      <c r="A51" s="524"/>
      <c r="B51" s="542"/>
      <c r="C51" s="502" t="s">
        <v>101</v>
      </c>
      <c r="D51" s="502"/>
      <c r="E51" s="502"/>
      <c r="F51" s="56" t="s">
        <v>5</v>
      </c>
      <c r="G51" s="15">
        <v>3069</v>
      </c>
      <c r="H51" s="15">
        <v>952</v>
      </c>
      <c r="I51" s="532">
        <v>222.37394957983196</v>
      </c>
      <c r="J51" s="533"/>
    </row>
    <row r="52" spans="1:10" ht="14.25" x14ac:dyDescent="0.15">
      <c r="A52" s="524"/>
      <c r="B52" s="542"/>
      <c r="C52" s="502"/>
      <c r="D52" s="502"/>
      <c r="E52" s="502"/>
      <c r="F52" s="49" t="s">
        <v>6</v>
      </c>
      <c r="G52" s="29">
        <v>3839</v>
      </c>
      <c r="H52" s="29">
        <v>1545</v>
      </c>
      <c r="I52" s="534">
        <v>148.47896440129449</v>
      </c>
      <c r="J52" s="535"/>
    </row>
    <row r="53" spans="1:10" ht="14.25" x14ac:dyDescent="0.15">
      <c r="A53" s="524"/>
      <c r="B53" s="542"/>
      <c r="C53" s="502" t="s">
        <v>108</v>
      </c>
      <c r="D53" s="502"/>
      <c r="E53" s="502"/>
      <c r="F53" s="56" t="s">
        <v>5</v>
      </c>
      <c r="G53" s="15">
        <v>4831</v>
      </c>
      <c r="H53" s="15">
        <v>5063</v>
      </c>
      <c r="I53" s="532">
        <v>-4.5822634801501039</v>
      </c>
      <c r="J53" s="533"/>
    </row>
    <row r="54" spans="1:10" ht="14.25" x14ac:dyDescent="0.15">
      <c r="A54" s="524"/>
      <c r="B54" s="542"/>
      <c r="C54" s="502"/>
      <c r="D54" s="502"/>
      <c r="E54" s="502"/>
      <c r="F54" s="49" t="s">
        <v>6</v>
      </c>
      <c r="G54" s="29">
        <v>9498</v>
      </c>
      <c r="H54" s="29">
        <v>10746</v>
      </c>
      <c r="I54" s="534">
        <v>-11.613623673925176</v>
      </c>
      <c r="J54" s="535"/>
    </row>
    <row r="55" spans="1:10" ht="14.25" x14ac:dyDescent="0.15">
      <c r="A55" s="524"/>
      <c r="B55" s="542"/>
      <c r="C55" s="528" t="s">
        <v>82</v>
      </c>
      <c r="D55" s="528"/>
      <c r="E55" s="528"/>
      <c r="F55" s="7" t="s">
        <v>5</v>
      </c>
      <c r="G55" s="11">
        <v>1744</v>
      </c>
      <c r="H55" s="11">
        <v>553</v>
      </c>
      <c r="I55" s="530">
        <v>215.37070524412297</v>
      </c>
      <c r="J55" s="531"/>
    </row>
    <row r="56" spans="1:10" ht="14.25" x14ac:dyDescent="0.15">
      <c r="A56" s="524"/>
      <c r="B56" s="542"/>
      <c r="C56" s="502"/>
      <c r="D56" s="502"/>
      <c r="E56" s="502"/>
      <c r="F56" s="49" t="s">
        <v>6</v>
      </c>
      <c r="G56" s="29">
        <v>3896</v>
      </c>
      <c r="H56" s="29">
        <v>1320</v>
      </c>
      <c r="I56" s="505">
        <v>195.15151515151518</v>
      </c>
      <c r="J56" s="506"/>
    </row>
    <row r="57" spans="1:10" ht="14.25" x14ac:dyDescent="0.15">
      <c r="A57" s="524"/>
      <c r="B57" s="547" t="s">
        <v>90</v>
      </c>
      <c r="C57" s="502" t="s">
        <v>83</v>
      </c>
      <c r="D57" s="502"/>
      <c r="E57" s="502"/>
      <c r="F57" s="56" t="s">
        <v>5</v>
      </c>
      <c r="G57" s="15">
        <v>1389</v>
      </c>
      <c r="H57" s="15">
        <v>400</v>
      </c>
      <c r="I57" s="526">
        <v>247.25</v>
      </c>
      <c r="J57" s="527"/>
    </row>
    <row r="58" spans="1:10" ht="14.25" x14ac:dyDescent="0.15">
      <c r="A58" s="524"/>
      <c r="B58" s="547"/>
      <c r="C58" s="502"/>
      <c r="D58" s="502"/>
      <c r="E58" s="502"/>
      <c r="F58" s="49" t="s">
        <v>6</v>
      </c>
      <c r="G58" s="29">
        <v>2168</v>
      </c>
      <c r="H58" s="29">
        <v>715</v>
      </c>
      <c r="I58" s="505">
        <v>203.2167832167832</v>
      </c>
      <c r="J58" s="506"/>
    </row>
    <row r="59" spans="1:10" ht="14.25" x14ac:dyDescent="0.15">
      <c r="A59" s="524"/>
      <c r="B59" s="547"/>
      <c r="C59" s="528" t="s">
        <v>82</v>
      </c>
      <c r="D59" s="528"/>
      <c r="E59" s="528"/>
      <c r="F59" s="7" t="s">
        <v>5</v>
      </c>
      <c r="G59" s="11">
        <v>5200</v>
      </c>
      <c r="H59" s="11">
        <v>1651</v>
      </c>
      <c r="I59" s="530">
        <v>214.96062992125985</v>
      </c>
      <c r="J59" s="531"/>
    </row>
    <row r="60" spans="1:10" ht="15" thickBot="1" x14ac:dyDescent="0.2">
      <c r="A60" s="536"/>
      <c r="B60" s="548"/>
      <c r="C60" s="549"/>
      <c r="D60" s="549"/>
      <c r="E60" s="549"/>
      <c r="F60" s="38" t="s">
        <v>6</v>
      </c>
      <c r="G60" s="72">
        <v>10598</v>
      </c>
      <c r="H60" s="72">
        <v>3033</v>
      </c>
      <c r="I60" s="511">
        <v>249.42301351796903</v>
      </c>
      <c r="J60" s="512"/>
    </row>
  </sheetData>
  <mergeCells count="93">
    <mergeCell ref="A1:J1"/>
    <mergeCell ref="I2:J2"/>
    <mergeCell ref="A3:F3"/>
    <mergeCell ref="I3:J3"/>
    <mergeCell ref="A4:E5"/>
    <mergeCell ref="I4:J4"/>
    <mergeCell ref="I5:J5"/>
    <mergeCell ref="B8:E9"/>
    <mergeCell ref="I8:J8"/>
    <mergeCell ref="I9:J9"/>
    <mergeCell ref="B10:E11"/>
    <mergeCell ref="I10:J10"/>
    <mergeCell ref="I11:J11"/>
    <mergeCell ref="B12:E13"/>
    <mergeCell ref="I12:J12"/>
    <mergeCell ref="I13:J13"/>
    <mergeCell ref="A14:E15"/>
    <mergeCell ref="I14:J14"/>
    <mergeCell ref="I15:J15"/>
    <mergeCell ref="A6:A13"/>
    <mergeCell ref="B6:E7"/>
    <mergeCell ref="I6:J6"/>
    <mergeCell ref="I7:J7"/>
    <mergeCell ref="I17:J17"/>
    <mergeCell ref="A18:F18"/>
    <mergeCell ref="I18:J18"/>
    <mergeCell ref="A19:E20"/>
    <mergeCell ref="I19:J19"/>
    <mergeCell ref="I20:J20"/>
    <mergeCell ref="A21:A34"/>
    <mergeCell ref="B21:E22"/>
    <mergeCell ref="I21:J21"/>
    <mergeCell ref="I22:J22"/>
    <mergeCell ref="B23:E24"/>
    <mergeCell ref="I23:J23"/>
    <mergeCell ref="I24:J24"/>
    <mergeCell ref="B25:E26"/>
    <mergeCell ref="I25:J25"/>
    <mergeCell ref="I26:J26"/>
    <mergeCell ref="B27:E28"/>
    <mergeCell ref="I27:J27"/>
    <mergeCell ref="I28:J28"/>
    <mergeCell ref="B29:E30"/>
    <mergeCell ref="I29:J29"/>
    <mergeCell ref="I30:J30"/>
    <mergeCell ref="B31:E32"/>
    <mergeCell ref="I31:J31"/>
    <mergeCell ref="I32:J32"/>
    <mergeCell ref="B33:E34"/>
    <mergeCell ref="I33:J33"/>
    <mergeCell ref="I34:J34"/>
    <mergeCell ref="A35:A60"/>
    <mergeCell ref="B35:E36"/>
    <mergeCell ref="I35:J35"/>
    <mergeCell ref="I36:J36"/>
    <mergeCell ref="B37:B56"/>
    <mergeCell ref="C37:E38"/>
    <mergeCell ref="I37:J37"/>
    <mergeCell ref="I38:J38"/>
    <mergeCell ref="C39:E40"/>
    <mergeCell ref="I39:J39"/>
    <mergeCell ref="I40:J40"/>
    <mergeCell ref="C41:E42"/>
    <mergeCell ref="I41:J41"/>
    <mergeCell ref="I42:J42"/>
    <mergeCell ref="C43:E44"/>
    <mergeCell ref="I43:J43"/>
    <mergeCell ref="I44:J44"/>
    <mergeCell ref="C45:E46"/>
    <mergeCell ref="I45:J45"/>
    <mergeCell ref="I46:J46"/>
    <mergeCell ref="C47:E48"/>
    <mergeCell ref="I47:J47"/>
    <mergeCell ref="I48:J48"/>
    <mergeCell ref="C49:E50"/>
    <mergeCell ref="I49:J49"/>
    <mergeCell ref="I50:J50"/>
    <mergeCell ref="C51:E52"/>
    <mergeCell ref="I51:J51"/>
    <mergeCell ref="I52:J52"/>
    <mergeCell ref="C53:E54"/>
    <mergeCell ref="I53:J53"/>
    <mergeCell ref="I54:J54"/>
    <mergeCell ref="C55:E56"/>
    <mergeCell ref="I55:J55"/>
    <mergeCell ref="I56:J56"/>
    <mergeCell ref="B57:B60"/>
    <mergeCell ref="C57:E58"/>
    <mergeCell ref="I57:J57"/>
    <mergeCell ref="I58:J58"/>
    <mergeCell ref="C59:E60"/>
    <mergeCell ref="I59:J59"/>
    <mergeCell ref="I60:J6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zoomScale="85" zoomScaleNormal="85" workbookViewId="0">
      <selection activeCell="Q18" sqref="Q18"/>
    </sheetView>
  </sheetViews>
  <sheetFormatPr defaultRowHeight="13.5" x14ac:dyDescent="0.15"/>
  <cols>
    <col min="7" max="8" width="17.109375" bestFit="1" customWidth="1"/>
  </cols>
  <sheetData>
    <row r="1" spans="1:10" ht="27" x14ac:dyDescent="0.15">
      <c r="A1" s="485" t="s">
        <v>110</v>
      </c>
      <c r="B1" s="485"/>
      <c r="C1" s="485"/>
      <c r="D1" s="485"/>
      <c r="E1" s="485"/>
      <c r="F1" s="485"/>
      <c r="G1" s="485"/>
      <c r="H1" s="485"/>
      <c r="I1" s="485"/>
      <c r="J1" s="485"/>
    </row>
    <row r="2" spans="1:10" ht="27.75" thickBot="1" x14ac:dyDescent="0.2">
      <c r="A2" s="39" t="s">
        <v>0</v>
      </c>
      <c r="B2" s="39"/>
      <c r="C2" s="39"/>
      <c r="D2" s="73"/>
      <c r="E2" s="12"/>
      <c r="F2" s="12"/>
      <c r="G2" s="12"/>
      <c r="H2" s="12"/>
      <c r="I2" s="486" t="s">
        <v>1</v>
      </c>
      <c r="J2" s="486"/>
    </row>
    <row r="3" spans="1:10" ht="14.25" x14ac:dyDescent="0.15">
      <c r="A3" s="487" t="s">
        <v>2</v>
      </c>
      <c r="B3" s="488"/>
      <c r="C3" s="488"/>
      <c r="D3" s="488"/>
      <c r="E3" s="488"/>
      <c r="F3" s="489"/>
      <c r="G3" s="18" t="s">
        <v>105</v>
      </c>
      <c r="H3" s="19" t="s">
        <v>102</v>
      </c>
      <c r="I3" s="490" t="s">
        <v>3</v>
      </c>
      <c r="J3" s="491"/>
    </row>
    <row r="4" spans="1:10" ht="14.25" x14ac:dyDescent="0.15">
      <c r="A4" s="492" t="s">
        <v>4</v>
      </c>
      <c r="B4" s="493"/>
      <c r="C4" s="493"/>
      <c r="D4" s="493"/>
      <c r="E4" s="494"/>
      <c r="F4" s="20" t="s">
        <v>5</v>
      </c>
      <c r="G4" s="21">
        <v>1159193</v>
      </c>
      <c r="H4" s="21">
        <v>1000223</v>
      </c>
      <c r="I4" s="498">
        <v>15.893455759365665</v>
      </c>
      <c r="J4" s="499"/>
    </row>
    <row r="5" spans="1:10" ht="14.25" x14ac:dyDescent="0.15">
      <c r="A5" s="495"/>
      <c r="B5" s="496"/>
      <c r="C5" s="496"/>
      <c r="D5" s="496"/>
      <c r="E5" s="497"/>
      <c r="F5" s="16" t="s">
        <v>6</v>
      </c>
      <c r="G5" s="17">
        <v>3307178</v>
      </c>
      <c r="H5" s="17">
        <v>2866170</v>
      </c>
      <c r="I5" s="500">
        <v>15.386665829312292</v>
      </c>
      <c r="J5" s="501"/>
    </row>
    <row r="6" spans="1:10" ht="14.25" x14ac:dyDescent="0.15">
      <c r="A6" s="513" t="s">
        <v>7</v>
      </c>
      <c r="B6" s="516" t="s">
        <v>8</v>
      </c>
      <c r="C6" s="516"/>
      <c r="D6" s="516"/>
      <c r="E6" s="516"/>
      <c r="F6" s="24" t="s">
        <v>5</v>
      </c>
      <c r="G6" s="25">
        <v>920582</v>
      </c>
      <c r="H6" s="25">
        <v>791714</v>
      </c>
      <c r="I6" s="498">
        <v>16.277089959252962</v>
      </c>
      <c r="J6" s="499"/>
    </row>
    <row r="7" spans="1:10" ht="14.25" x14ac:dyDescent="0.15">
      <c r="A7" s="514"/>
      <c r="B7" s="516"/>
      <c r="C7" s="516"/>
      <c r="D7" s="516"/>
      <c r="E7" s="516"/>
      <c r="F7" s="9" t="s">
        <v>6</v>
      </c>
      <c r="G7" s="8">
        <v>2684756</v>
      </c>
      <c r="H7" s="8">
        <v>2305969</v>
      </c>
      <c r="I7" s="500">
        <v>16.426369998902857</v>
      </c>
      <c r="J7" s="501"/>
    </row>
    <row r="8" spans="1:10" ht="14.25" x14ac:dyDescent="0.15">
      <c r="A8" s="514"/>
      <c r="B8" s="502" t="s">
        <v>95</v>
      </c>
      <c r="C8" s="502"/>
      <c r="D8" s="502"/>
      <c r="E8" s="502"/>
      <c r="F8" s="14" t="s">
        <v>5</v>
      </c>
      <c r="G8" s="15">
        <v>741519</v>
      </c>
      <c r="H8" s="15">
        <v>635832</v>
      </c>
      <c r="I8" s="503">
        <v>16.621843505831734</v>
      </c>
      <c r="J8" s="504"/>
    </row>
    <row r="9" spans="1:10" ht="14.25" x14ac:dyDescent="0.15">
      <c r="A9" s="514"/>
      <c r="B9" s="502"/>
      <c r="C9" s="502"/>
      <c r="D9" s="502"/>
      <c r="E9" s="502"/>
      <c r="F9" s="66" t="s">
        <v>6</v>
      </c>
      <c r="G9" s="29">
        <v>2321776</v>
      </c>
      <c r="H9" s="29">
        <v>1855715</v>
      </c>
      <c r="I9" s="505">
        <v>25.114901803348033</v>
      </c>
      <c r="J9" s="506"/>
    </row>
    <row r="10" spans="1:10" ht="14.25" x14ac:dyDescent="0.15">
      <c r="A10" s="514"/>
      <c r="B10" s="502" t="s">
        <v>96</v>
      </c>
      <c r="C10" s="502"/>
      <c r="D10" s="502"/>
      <c r="E10" s="502"/>
      <c r="F10" s="14" t="s">
        <v>5</v>
      </c>
      <c r="G10" s="15">
        <v>93703</v>
      </c>
      <c r="H10" s="15">
        <v>110797</v>
      </c>
      <c r="I10" s="503">
        <v>-15.428215565403391</v>
      </c>
      <c r="J10" s="504"/>
    </row>
    <row r="11" spans="1:10" ht="14.25" x14ac:dyDescent="0.15">
      <c r="A11" s="514"/>
      <c r="B11" s="502"/>
      <c r="C11" s="502"/>
      <c r="D11" s="502"/>
      <c r="E11" s="502"/>
      <c r="F11" s="66" t="s">
        <v>6</v>
      </c>
      <c r="G11" s="29">
        <v>239801</v>
      </c>
      <c r="H11" s="29">
        <v>310689</v>
      </c>
      <c r="I11" s="505">
        <v>-22.816385517350142</v>
      </c>
      <c r="J11" s="506"/>
    </row>
    <row r="12" spans="1:10" ht="14.25" x14ac:dyDescent="0.15">
      <c r="A12" s="514"/>
      <c r="B12" s="502" t="s">
        <v>97</v>
      </c>
      <c r="C12" s="502"/>
      <c r="D12" s="502"/>
      <c r="E12" s="502"/>
      <c r="F12" s="14" t="s">
        <v>5</v>
      </c>
      <c r="G12" s="15">
        <v>85360</v>
      </c>
      <c r="H12" s="15">
        <v>45085</v>
      </c>
      <c r="I12" s="503">
        <v>89.331263169568587</v>
      </c>
      <c r="J12" s="504"/>
    </row>
    <row r="13" spans="1:10" ht="14.25" x14ac:dyDescent="0.15">
      <c r="A13" s="515"/>
      <c r="B13" s="502"/>
      <c r="C13" s="502"/>
      <c r="D13" s="502"/>
      <c r="E13" s="502"/>
      <c r="F13" s="28" t="s">
        <v>6</v>
      </c>
      <c r="G13" s="29">
        <v>123179</v>
      </c>
      <c r="H13" s="29">
        <v>139565</v>
      </c>
      <c r="I13" s="505">
        <v>-11.740765951348834</v>
      </c>
      <c r="J13" s="506"/>
    </row>
    <row r="14" spans="1:10" ht="14.25" x14ac:dyDescent="0.15">
      <c r="A14" s="507" t="s">
        <v>11</v>
      </c>
      <c r="B14" s="508"/>
      <c r="C14" s="508"/>
      <c r="D14" s="508"/>
      <c r="E14" s="508"/>
      <c r="F14" s="14" t="s">
        <v>5</v>
      </c>
      <c r="G14" s="34">
        <v>238611</v>
      </c>
      <c r="H14" s="34">
        <v>208509</v>
      </c>
      <c r="I14" s="503">
        <v>14.436786901284819</v>
      </c>
      <c r="J14" s="504"/>
    </row>
    <row r="15" spans="1:10" ht="15" thickBot="1" x14ac:dyDescent="0.2">
      <c r="A15" s="509"/>
      <c r="B15" s="510"/>
      <c r="C15" s="510"/>
      <c r="D15" s="510"/>
      <c r="E15" s="510"/>
      <c r="F15" s="22" t="s">
        <v>6</v>
      </c>
      <c r="G15" s="72">
        <v>622422</v>
      </c>
      <c r="H15" s="23">
        <v>560201</v>
      </c>
      <c r="I15" s="511">
        <v>11.106906271141966</v>
      </c>
      <c r="J15" s="512"/>
    </row>
    <row r="16" spans="1:10" ht="14.25" x14ac:dyDescent="0.15">
      <c r="A16" s="57"/>
      <c r="B16" s="57"/>
      <c r="C16" s="57"/>
      <c r="D16" s="57"/>
      <c r="E16" s="57"/>
      <c r="F16" s="61"/>
      <c r="G16" s="58"/>
      <c r="H16" s="58"/>
      <c r="I16" s="59"/>
      <c r="J16" s="59"/>
    </row>
    <row r="17" spans="1:10" ht="15" thickBot="1" x14ac:dyDescent="0.2">
      <c r="A17" s="51" t="s">
        <v>12</v>
      </c>
      <c r="B17" s="51"/>
      <c r="C17" s="51"/>
      <c r="D17" s="51"/>
      <c r="E17" s="52"/>
      <c r="F17" s="50"/>
      <c r="G17" s="50"/>
      <c r="H17" s="50"/>
      <c r="I17" s="486" t="s">
        <v>1</v>
      </c>
      <c r="J17" s="486"/>
    </row>
    <row r="18" spans="1:10" ht="14.25" x14ac:dyDescent="0.15">
      <c r="A18" s="487" t="s">
        <v>2</v>
      </c>
      <c r="B18" s="488"/>
      <c r="C18" s="488"/>
      <c r="D18" s="488"/>
      <c r="E18" s="488"/>
      <c r="F18" s="489"/>
      <c r="G18" s="18" t="s">
        <v>105</v>
      </c>
      <c r="H18" s="19" t="s">
        <v>102</v>
      </c>
      <c r="I18" s="490" t="s">
        <v>3</v>
      </c>
      <c r="J18" s="491"/>
    </row>
    <row r="19" spans="1:10" ht="14.25" x14ac:dyDescent="0.15">
      <c r="A19" s="517" t="s">
        <v>4</v>
      </c>
      <c r="B19" s="518"/>
      <c r="C19" s="518"/>
      <c r="D19" s="518"/>
      <c r="E19" s="518"/>
      <c r="F19" s="20" t="s">
        <v>5</v>
      </c>
      <c r="G19" s="21">
        <v>1159193</v>
      </c>
      <c r="H19" s="21">
        <v>1000223</v>
      </c>
      <c r="I19" s="521">
        <v>15.893455759365665</v>
      </c>
      <c r="J19" s="522"/>
    </row>
    <row r="20" spans="1:10" ht="14.25" x14ac:dyDescent="0.15">
      <c r="A20" s="519"/>
      <c r="B20" s="520"/>
      <c r="C20" s="520"/>
      <c r="D20" s="520"/>
      <c r="E20" s="520"/>
      <c r="F20" s="9" t="s">
        <v>6</v>
      </c>
      <c r="G20" s="8">
        <v>3307178</v>
      </c>
      <c r="H20" s="8">
        <v>2866170</v>
      </c>
      <c r="I20" s="500">
        <v>15.386665829312292</v>
      </c>
      <c r="J20" s="501"/>
    </row>
    <row r="21" spans="1:10" ht="14.25" x14ac:dyDescent="0.15">
      <c r="A21" s="523" t="s">
        <v>84</v>
      </c>
      <c r="B21" s="516" t="s">
        <v>8</v>
      </c>
      <c r="C21" s="516"/>
      <c r="D21" s="516"/>
      <c r="E21" s="516"/>
      <c r="F21" s="24" t="s">
        <v>5</v>
      </c>
      <c r="G21" s="25">
        <v>920582</v>
      </c>
      <c r="H21" s="25">
        <v>791714</v>
      </c>
      <c r="I21" s="498">
        <v>16.277089959252962</v>
      </c>
      <c r="J21" s="499"/>
    </row>
    <row r="22" spans="1:10" ht="14.25" x14ac:dyDescent="0.15">
      <c r="A22" s="524"/>
      <c r="B22" s="516"/>
      <c r="C22" s="516"/>
      <c r="D22" s="516"/>
      <c r="E22" s="516"/>
      <c r="F22" s="9" t="s">
        <v>6</v>
      </c>
      <c r="G22" s="8">
        <v>2684756</v>
      </c>
      <c r="H22" s="8">
        <v>2305969</v>
      </c>
      <c r="I22" s="500">
        <v>16.426369998902857</v>
      </c>
      <c r="J22" s="501"/>
    </row>
    <row r="23" spans="1:10" ht="14.25" x14ac:dyDescent="0.15">
      <c r="A23" s="524"/>
      <c r="B23" s="502" t="s">
        <v>13</v>
      </c>
      <c r="C23" s="502"/>
      <c r="D23" s="502"/>
      <c r="E23" s="502"/>
      <c r="F23" s="14" t="s">
        <v>5</v>
      </c>
      <c r="G23" s="15">
        <v>148991</v>
      </c>
      <c r="H23" s="15">
        <v>143528</v>
      </c>
      <c r="I23" s="503">
        <v>3.8062259628783153</v>
      </c>
      <c r="J23" s="504"/>
    </row>
    <row r="24" spans="1:10" ht="14.25" x14ac:dyDescent="0.15">
      <c r="A24" s="524"/>
      <c r="B24" s="502"/>
      <c r="C24" s="502"/>
      <c r="D24" s="502"/>
      <c r="E24" s="502"/>
      <c r="F24" s="30" t="s">
        <v>6</v>
      </c>
      <c r="G24" s="29">
        <v>410507</v>
      </c>
      <c r="H24" s="29">
        <v>405309</v>
      </c>
      <c r="I24" s="505">
        <v>1.2824783066746477</v>
      </c>
      <c r="J24" s="506"/>
    </row>
    <row r="25" spans="1:10" ht="14.25" x14ac:dyDescent="0.15">
      <c r="A25" s="524"/>
      <c r="B25" s="502" t="s">
        <v>14</v>
      </c>
      <c r="C25" s="502"/>
      <c r="D25" s="502"/>
      <c r="E25" s="502"/>
      <c r="F25" s="14" t="s">
        <v>5</v>
      </c>
      <c r="G25" s="15">
        <v>84988</v>
      </c>
      <c r="H25" s="15">
        <v>78294</v>
      </c>
      <c r="I25" s="526">
        <v>8.5498250185199254</v>
      </c>
      <c r="J25" s="527"/>
    </row>
    <row r="26" spans="1:10" ht="14.25" x14ac:dyDescent="0.15">
      <c r="A26" s="524"/>
      <c r="B26" s="502"/>
      <c r="C26" s="502"/>
      <c r="D26" s="502"/>
      <c r="E26" s="502"/>
      <c r="F26" s="30" t="s">
        <v>6</v>
      </c>
      <c r="G26" s="29">
        <v>240836</v>
      </c>
      <c r="H26" s="29">
        <v>226637</v>
      </c>
      <c r="I26" s="505">
        <v>6.2650846949086088</v>
      </c>
      <c r="J26" s="506"/>
    </row>
    <row r="27" spans="1:10" ht="14.25" x14ac:dyDescent="0.15">
      <c r="A27" s="524"/>
      <c r="B27" s="528" t="s">
        <v>15</v>
      </c>
      <c r="C27" s="528"/>
      <c r="D27" s="528"/>
      <c r="E27" s="528"/>
      <c r="F27" s="6" t="s">
        <v>5</v>
      </c>
      <c r="G27" s="11">
        <v>621087</v>
      </c>
      <c r="H27" s="11">
        <v>490004</v>
      </c>
      <c r="I27" s="530">
        <v>26.751414274169178</v>
      </c>
      <c r="J27" s="531"/>
    </row>
    <row r="28" spans="1:10" ht="14.25" x14ac:dyDescent="0.15">
      <c r="A28" s="524"/>
      <c r="B28" s="529"/>
      <c r="C28" s="529"/>
      <c r="D28" s="529"/>
      <c r="E28" s="529"/>
      <c r="F28" s="53" t="s">
        <v>6</v>
      </c>
      <c r="G28" s="29">
        <v>1844733</v>
      </c>
      <c r="H28" s="29">
        <v>1470340</v>
      </c>
      <c r="I28" s="505">
        <v>25.463022158140291</v>
      </c>
      <c r="J28" s="506"/>
    </row>
    <row r="29" spans="1:10" ht="14.25" x14ac:dyDescent="0.15">
      <c r="A29" s="524"/>
      <c r="B29" s="502" t="s">
        <v>16</v>
      </c>
      <c r="C29" s="502"/>
      <c r="D29" s="502"/>
      <c r="E29" s="502"/>
      <c r="F29" s="14" t="s">
        <v>5</v>
      </c>
      <c r="G29" s="15">
        <v>37045</v>
      </c>
      <c r="H29" s="15">
        <v>44581</v>
      </c>
      <c r="I29" s="526">
        <v>-16.904062268679482</v>
      </c>
      <c r="J29" s="527"/>
    </row>
    <row r="30" spans="1:10" ht="14.25" x14ac:dyDescent="0.15">
      <c r="A30" s="524"/>
      <c r="B30" s="502"/>
      <c r="C30" s="502"/>
      <c r="D30" s="502"/>
      <c r="E30" s="502"/>
      <c r="F30" s="30" t="s">
        <v>6</v>
      </c>
      <c r="G30" s="29">
        <v>144978</v>
      </c>
      <c r="H30" s="29">
        <v>143096</v>
      </c>
      <c r="I30" s="505">
        <v>1.3152009839548384</v>
      </c>
      <c r="J30" s="506"/>
    </row>
    <row r="31" spans="1:10" ht="14.25" x14ac:dyDescent="0.15">
      <c r="A31" s="524"/>
      <c r="B31" s="528" t="s">
        <v>17</v>
      </c>
      <c r="C31" s="528"/>
      <c r="D31" s="528"/>
      <c r="E31" s="528"/>
      <c r="F31" s="6" t="s">
        <v>5</v>
      </c>
      <c r="G31" s="54">
        <v>22165</v>
      </c>
      <c r="H31" s="54">
        <v>20466</v>
      </c>
      <c r="I31" s="532">
        <v>8.3015733411511832</v>
      </c>
      <c r="J31" s="533"/>
    </row>
    <row r="32" spans="1:10" ht="14.25" x14ac:dyDescent="0.15">
      <c r="A32" s="524"/>
      <c r="B32" s="529"/>
      <c r="C32" s="529"/>
      <c r="D32" s="529"/>
      <c r="E32" s="529"/>
      <c r="F32" s="53" t="s">
        <v>6</v>
      </c>
      <c r="G32" s="29">
        <v>23594</v>
      </c>
      <c r="H32" s="29">
        <v>24289</v>
      </c>
      <c r="I32" s="530">
        <v>-2.8613775783276338</v>
      </c>
      <c r="J32" s="531"/>
    </row>
    <row r="33" spans="1:10" ht="14.25" x14ac:dyDescent="0.15">
      <c r="A33" s="524"/>
      <c r="B33" s="502" t="s">
        <v>18</v>
      </c>
      <c r="C33" s="502"/>
      <c r="D33" s="502"/>
      <c r="E33" s="502"/>
      <c r="F33" s="14" t="s">
        <v>5</v>
      </c>
      <c r="G33" s="15">
        <v>6306</v>
      </c>
      <c r="H33" s="15">
        <v>14841</v>
      </c>
      <c r="I33" s="532">
        <v>-57.509601778855874</v>
      </c>
      <c r="J33" s="533"/>
    </row>
    <row r="34" spans="1:10" ht="14.25" x14ac:dyDescent="0.15">
      <c r="A34" s="525"/>
      <c r="B34" s="502"/>
      <c r="C34" s="502"/>
      <c r="D34" s="502"/>
      <c r="E34" s="502"/>
      <c r="F34" s="30" t="s">
        <v>6</v>
      </c>
      <c r="G34" s="29">
        <v>20108</v>
      </c>
      <c r="H34" s="29">
        <v>36298</v>
      </c>
      <c r="I34" s="534">
        <v>-44.603008430216541</v>
      </c>
      <c r="J34" s="535"/>
    </row>
    <row r="35" spans="1:10" ht="14.25" x14ac:dyDescent="0.15">
      <c r="A35" s="523" t="s">
        <v>99</v>
      </c>
      <c r="B35" s="520" t="s">
        <v>8</v>
      </c>
      <c r="C35" s="520"/>
      <c r="D35" s="520"/>
      <c r="E35" s="520"/>
      <c r="F35" s="36" t="s">
        <v>5</v>
      </c>
      <c r="G35" s="37">
        <v>238611</v>
      </c>
      <c r="H35" s="37">
        <v>208509</v>
      </c>
      <c r="I35" s="537">
        <v>14.436786901284819</v>
      </c>
      <c r="J35" s="538"/>
    </row>
    <row r="36" spans="1:10" ht="14.25" x14ac:dyDescent="0.15">
      <c r="A36" s="524"/>
      <c r="B36" s="520"/>
      <c r="C36" s="520"/>
      <c r="D36" s="520"/>
      <c r="E36" s="520"/>
      <c r="F36" s="10" t="s">
        <v>6</v>
      </c>
      <c r="G36" s="8">
        <v>622422</v>
      </c>
      <c r="H36" s="8">
        <v>560201</v>
      </c>
      <c r="I36" s="539">
        <v>11.106906271141966</v>
      </c>
      <c r="J36" s="540"/>
    </row>
    <row r="37" spans="1:10" ht="14.25" x14ac:dyDescent="0.15">
      <c r="A37" s="524"/>
      <c r="B37" s="541" t="s">
        <v>19</v>
      </c>
      <c r="C37" s="528" t="s">
        <v>80</v>
      </c>
      <c r="D37" s="528"/>
      <c r="E37" s="528"/>
      <c r="F37" s="7" t="s">
        <v>5</v>
      </c>
      <c r="G37" s="11">
        <v>3471</v>
      </c>
      <c r="H37" s="11">
        <v>5651</v>
      </c>
      <c r="I37" s="543">
        <v>-38.57724296584675</v>
      </c>
      <c r="J37" s="544"/>
    </row>
    <row r="38" spans="1:10" ht="14.25" x14ac:dyDescent="0.15">
      <c r="A38" s="524"/>
      <c r="B38" s="542"/>
      <c r="C38" s="529"/>
      <c r="D38" s="529"/>
      <c r="E38" s="529"/>
      <c r="F38" s="55" t="s">
        <v>6</v>
      </c>
      <c r="G38" s="29">
        <v>7059</v>
      </c>
      <c r="H38" s="29">
        <v>13255</v>
      </c>
      <c r="I38" s="545">
        <v>-46.744624669935874</v>
      </c>
      <c r="J38" s="546"/>
    </row>
    <row r="39" spans="1:10" ht="14.25" x14ac:dyDescent="0.15">
      <c r="A39" s="524"/>
      <c r="B39" s="542"/>
      <c r="C39" s="502" t="s">
        <v>79</v>
      </c>
      <c r="D39" s="502"/>
      <c r="E39" s="502"/>
      <c r="F39" s="56" t="s">
        <v>5</v>
      </c>
      <c r="G39" s="15">
        <v>199952</v>
      </c>
      <c r="H39" s="15">
        <v>172100</v>
      </c>
      <c r="I39" s="526">
        <v>16.183614177803605</v>
      </c>
      <c r="J39" s="527"/>
    </row>
    <row r="40" spans="1:10" ht="14.25" x14ac:dyDescent="0.15">
      <c r="A40" s="524"/>
      <c r="B40" s="542"/>
      <c r="C40" s="502"/>
      <c r="D40" s="502"/>
      <c r="E40" s="502"/>
      <c r="F40" s="49" t="s">
        <v>6</v>
      </c>
      <c r="G40" s="29">
        <v>532846</v>
      </c>
      <c r="H40" s="29">
        <v>487475</v>
      </c>
      <c r="I40" s="505">
        <v>9.3073490948253834</v>
      </c>
      <c r="J40" s="506"/>
    </row>
    <row r="41" spans="1:10" ht="14.25" x14ac:dyDescent="0.15">
      <c r="A41" s="524"/>
      <c r="B41" s="542"/>
      <c r="C41" s="528" t="s">
        <v>78</v>
      </c>
      <c r="D41" s="528"/>
      <c r="E41" s="528"/>
      <c r="F41" s="7" t="s">
        <v>5</v>
      </c>
      <c r="G41" s="11">
        <v>2257</v>
      </c>
      <c r="H41" s="11">
        <v>3186</v>
      </c>
      <c r="I41" s="530">
        <v>-29.158819836785938</v>
      </c>
      <c r="J41" s="531"/>
    </row>
    <row r="42" spans="1:10" ht="14.25" x14ac:dyDescent="0.15">
      <c r="A42" s="524"/>
      <c r="B42" s="542"/>
      <c r="C42" s="529"/>
      <c r="D42" s="529"/>
      <c r="E42" s="529"/>
      <c r="F42" s="55" t="s">
        <v>6</v>
      </c>
      <c r="G42" s="29">
        <v>4018</v>
      </c>
      <c r="H42" s="29">
        <v>4646</v>
      </c>
      <c r="I42" s="505">
        <v>-13.517003874300471</v>
      </c>
      <c r="J42" s="506"/>
    </row>
    <row r="43" spans="1:10" ht="14.25" x14ac:dyDescent="0.15">
      <c r="A43" s="524"/>
      <c r="B43" s="542"/>
      <c r="C43" s="502" t="s">
        <v>77</v>
      </c>
      <c r="D43" s="502"/>
      <c r="E43" s="502"/>
      <c r="F43" s="56" t="s">
        <v>5</v>
      </c>
      <c r="G43" s="15">
        <v>1874</v>
      </c>
      <c r="H43" s="15">
        <v>831</v>
      </c>
      <c r="I43" s="526">
        <v>125.51143200962699</v>
      </c>
      <c r="J43" s="527"/>
    </row>
    <row r="44" spans="1:10" ht="14.25" x14ac:dyDescent="0.15">
      <c r="A44" s="524"/>
      <c r="B44" s="542"/>
      <c r="C44" s="502"/>
      <c r="D44" s="502"/>
      <c r="E44" s="502"/>
      <c r="F44" s="49" t="s">
        <v>6</v>
      </c>
      <c r="G44" s="29">
        <v>5943</v>
      </c>
      <c r="H44" s="29">
        <v>3123</v>
      </c>
      <c r="I44" s="505">
        <v>90.297790585975036</v>
      </c>
      <c r="J44" s="506"/>
    </row>
    <row r="45" spans="1:10" ht="14.25" x14ac:dyDescent="0.15">
      <c r="A45" s="524"/>
      <c r="B45" s="542"/>
      <c r="C45" s="528" t="s">
        <v>76</v>
      </c>
      <c r="D45" s="528"/>
      <c r="E45" s="528"/>
      <c r="F45" s="7" t="s">
        <v>5</v>
      </c>
      <c r="G45" s="11">
        <v>1876</v>
      </c>
      <c r="H45" s="11">
        <v>2231</v>
      </c>
      <c r="I45" s="530">
        <v>-15.912147019273874</v>
      </c>
      <c r="J45" s="531"/>
    </row>
    <row r="46" spans="1:10" ht="14.25" x14ac:dyDescent="0.15">
      <c r="A46" s="524"/>
      <c r="B46" s="542"/>
      <c r="C46" s="529"/>
      <c r="D46" s="529"/>
      <c r="E46" s="529"/>
      <c r="F46" s="55" t="s">
        <v>6</v>
      </c>
      <c r="G46" s="29">
        <v>4775</v>
      </c>
      <c r="H46" s="29">
        <v>4363</v>
      </c>
      <c r="I46" s="505">
        <v>9.4430437772175253</v>
      </c>
      <c r="J46" s="506"/>
    </row>
    <row r="47" spans="1:10" ht="14.25" x14ac:dyDescent="0.15">
      <c r="A47" s="524"/>
      <c r="B47" s="542"/>
      <c r="C47" s="502" t="s">
        <v>81</v>
      </c>
      <c r="D47" s="502"/>
      <c r="E47" s="502"/>
      <c r="F47" s="56" t="s">
        <v>5</v>
      </c>
      <c r="G47" s="15">
        <v>4793</v>
      </c>
      <c r="H47" s="15">
        <v>4626</v>
      </c>
      <c r="I47" s="532">
        <v>3.6100302637267703</v>
      </c>
      <c r="J47" s="533"/>
    </row>
    <row r="48" spans="1:10" ht="14.25" x14ac:dyDescent="0.15">
      <c r="A48" s="524"/>
      <c r="B48" s="542"/>
      <c r="C48" s="502"/>
      <c r="D48" s="502"/>
      <c r="E48" s="502"/>
      <c r="F48" s="49" t="s">
        <v>6</v>
      </c>
      <c r="G48" s="29">
        <v>10146</v>
      </c>
      <c r="H48" s="29">
        <v>7389</v>
      </c>
      <c r="I48" s="534">
        <v>37.312220868859129</v>
      </c>
      <c r="J48" s="535"/>
    </row>
    <row r="49" spans="1:10" ht="14.25" x14ac:dyDescent="0.15">
      <c r="A49" s="524"/>
      <c r="B49" s="542"/>
      <c r="C49" s="502" t="s">
        <v>100</v>
      </c>
      <c r="D49" s="502"/>
      <c r="E49" s="502"/>
      <c r="F49" s="56" t="s">
        <v>5</v>
      </c>
      <c r="G49" s="15">
        <v>3050</v>
      </c>
      <c r="H49" s="15">
        <v>2842</v>
      </c>
      <c r="I49" s="532">
        <v>7.3187895847994326</v>
      </c>
      <c r="J49" s="533"/>
    </row>
    <row r="50" spans="1:10" ht="14.25" x14ac:dyDescent="0.15">
      <c r="A50" s="524"/>
      <c r="B50" s="542"/>
      <c r="C50" s="502"/>
      <c r="D50" s="502"/>
      <c r="E50" s="502"/>
      <c r="F50" s="49" t="s">
        <v>6</v>
      </c>
      <c r="G50" s="29">
        <v>6298</v>
      </c>
      <c r="H50" s="29">
        <v>5549</v>
      </c>
      <c r="I50" s="534">
        <v>13.497927554514334</v>
      </c>
      <c r="J50" s="535"/>
    </row>
    <row r="51" spans="1:10" ht="14.25" x14ac:dyDescent="0.15">
      <c r="A51" s="524"/>
      <c r="B51" s="542"/>
      <c r="C51" s="502" t="s">
        <v>101</v>
      </c>
      <c r="D51" s="502"/>
      <c r="E51" s="502"/>
      <c r="F51" s="56" t="s">
        <v>5</v>
      </c>
      <c r="G51" s="15">
        <v>2739</v>
      </c>
      <c r="H51" s="15">
        <v>4437</v>
      </c>
      <c r="I51" s="532">
        <v>-38.269100743745774</v>
      </c>
      <c r="J51" s="533"/>
    </row>
    <row r="52" spans="1:10" ht="14.25" x14ac:dyDescent="0.15">
      <c r="A52" s="524"/>
      <c r="B52" s="542"/>
      <c r="C52" s="502"/>
      <c r="D52" s="502"/>
      <c r="E52" s="502"/>
      <c r="F52" s="49" t="s">
        <v>6</v>
      </c>
      <c r="G52" s="29">
        <v>6578</v>
      </c>
      <c r="H52" s="29">
        <v>5982</v>
      </c>
      <c r="I52" s="534">
        <v>9.9632230023403565</v>
      </c>
      <c r="J52" s="535"/>
    </row>
    <row r="53" spans="1:10" ht="14.25" x14ac:dyDescent="0.15">
      <c r="A53" s="524"/>
      <c r="B53" s="542"/>
      <c r="C53" s="502" t="s">
        <v>108</v>
      </c>
      <c r="D53" s="502"/>
      <c r="E53" s="502"/>
      <c r="F53" s="56" t="s">
        <v>5</v>
      </c>
      <c r="G53" s="15">
        <v>5119</v>
      </c>
      <c r="H53" s="15">
        <v>5834</v>
      </c>
      <c r="I53" s="532">
        <v>-12.255742200891333</v>
      </c>
      <c r="J53" s="533"/>
    </row>
    <row r="54" spans="1:10" ht="14.25" x14ac:dyDescent="0.15">
      <c r="A54" s="524"/>
      <c r="B54" s="542"/>
      <c r="C54" s="502"/>
      <c r="D54" s="502"/>
      <c r="E54" s="502"/>
      <c r="F54" s="49" t="s">
        <v>6</v>
      </c>
      <c r="G54" s="29">
        <v>14617</v>
      </c>
      <c r="H54" s="29">
        <v>16580</v>
      </c>
      <c r="I54" s="534">
        <v>-11.839565741857655</v>
      </c>
      <c r="J54" s="535"/>
    </row>
    <row r="55" spans="1:10" ht="14.25" x14ac:dyDescent="0.15">
      <c r="A55" s="524"/>
      <c r="B55" s="542"/>
      <c r="C55" s="528" t="s">
        <v>82</v>
      </c>
      <c r="D55" s="528"/>
      <c r="E55" s="528"/>
      <c r="F55" s="7" t="s">
        <v>5</v>
      </c>
      <c r="G55" s="11">
        <v>2590</v>
      </c>
      <c r="H55" s="11">
        <v>2595</v>
      </c>
      <c r="I55" s="530">
        <v>-0.19267822736030382</v>
      </c>
      <c r="J55" s="531"/>
    </row>
    <row r="56" spans="1:10" ht="14.25" x14ac:dyDescent="0.15">
      <c r="A56" s="524"/>
      <c r="B56" s="542"/>
      <c r="C56" s="502"/>
      <c r="D56" s="502"/>
      <c r="E56" s="502"/>
      <c r="F56" s="49" t="s">
        <v>6</v>
      </c>
      <c r="G56" s="29">
        <v>6486</v>
      </c>
      <c r="H56" s="29">
        <v>3915</v>
      </c>
      <c r="I56" s="505">
        <v>65.670498084291182</v>
      </c>
      <c r="J56" s="506"/>
    </row>
    <row r="57" spans="1:10" ht="14.25" x14ac:dyDescent="0.15">
      <c r="A57" s="524"/>
      <c r="B57" s="547" t="s">
        <v>90</v>
      </c>
      <c r="C57" s="502" t="s">
        <v>83</v>
      </c>
      <c r="D57" s="502"/>
      <c r="E57" s="502"/>
      <c r="F57" s="56" t="s">
        <v>5</v>
      </c>
      <c r="G57" s="15">
        <v>2415</v>
      </c>
      <c r="H57" s="15">
        <v>857</v>
      </c>
      <c r="I57" s="526">
        <v>181.79696616102683</v>
      </c>
      <c r="J57" s="527"/>
    </row>
    <row r="58" spans="1:10" ht="14.25" x14ac:dyDescent="0.15">
      <c r="A58" s="524"/>
      <c r="B58" s="547"/>
      <c r="C58" s="502"/>
      <c r="D58" s="502"/>
      <c r="E58" s="502"/>
      <c r="F58" s="49" t="s">
        <v>6</v>
      </c>
      <c r="G58" s="29">
        <v>4583</v>
      </c>
      <c r="H58" s="29">
        <v>1572</v>
      </c>
      <c r="I58" s="505">
        <v>191.53944020356232</v>
      </c>
      <c r="J58" s="506"/>
    </row>
    <row r="59" spans="1:10" ht="14.25" x14ac:dyDescent="0.15">
      <c r="A59" s="524"/>
      <c r="B59" s="547"/>
      <c r="C59" s="528" t="s">
        <v>82</v>
      </c>
      <c r="D59" s="528"/>
      <c r="E59" s="528"/>
      <c r="F59" s="7" t="s">
        <v>5</v>
      </c>
      <c r="G59" s="11">
        <v>8475</v>
      </c>
      <c r="H59" s="11">
        <v>3319</v>
      </c>
      <c r="I59" s="530">
        <v>155.34799638445315</v>
      </c>
      <c r="J59" s="531"/>
    </row>
    <row r="60" spans="1:10" ht="15" thickBot="1" x14ac:dyDescent="0.2">
      <c r="A60" s="536"/>
      <c r="B60" s="548"/>
      <c r="C60" s="549"/>
      <c r="D60" s="549"/>
      <c r="E60" s="549"/>
      <c r="F60" s="38" t="s">
        <v>6</v>
      </c>
      <c r="G60" s="72">
        <v>19073</v>
      </c>
      <c r="H60" s="72">
        <v>6352</v>
      </c>
      <c r="I60" s="511">
        <v>200.2676322418136</v>
      </c>
      <c r="J60" s="512"/>
    </row>
  </sheetData>
  <mergeCells count="93">
    <mergeCell ref="A1:J1"/>
    <mergeCell ref="I2:J2"/>
    <mergeCell ref="A3:F3"/>
    <mergeCell ref="I3:J3"/>
    <mergeCell ref="A4:E5"/>
    <mergeCell ref="I4:J4"/>
    <mergeCell ref="I5:J5"/>
    <mergeCell ref="B8:E9"/>
    <mergeCell ref="I8:J8"/>
    <mergeCell ref="I9:J9"/>
    <mergeCell ref="B10:E11"/>
    <mergeCell ref="I10:J10"/>
    <mergeCell ref="I11:J11"/>
    <mergeCell ref="B12:E13"/>
    <mergeCell ref="I12:J12"/>
    <mergeCell ref="I13:J13"/>
    <mergeCell ref="A14:E15"/>
    <mergeCell ref="I14:J14"/>
    <mergeCell ref="I15:J15"/>
    <mergeCell ref="A6:A13"/>
    <mergeCell ref="B6:E7"/>
    <mergeCell ref="I6:J6"/>
    <mergeCell ref="I7:J7"/>
    <mergeCell ref="I17:J17"/>
    <mergeCell ref="A18:F18"/>
    <mergeCell ref="I18:J18"/>
    <mergeCell ref="A19:E20"/>
    <mergeCell ref="I19:J19"/>
    <mergeCell ref="I20:J20"/>
    <mergeCell ref="A21:A34"/>
    <mergeCell ref="B21:E22"/>
    <mergeCell ref="I21:J21"/>
    <mergeCell ref="I22:J22"/>
    <mergeCell ref="B23:E24"/>
    <mergeCell ref="I23:J23"/>
    <mergeCell ref="I24:J24"/>
    <mergeCell ref="B25:E26"/>
    <mergeCell ref="I25:J25"/>
    <mergeCell ref="I26:J26"/>
    <mergeCell ref="B27:E28"/>
    <mergeCell ref="I27:J27"/>
    <mergeCell ref="I28:J28"/>
    <mergeCell ref="B29:E30"/>
    <mergeCell ref="I29:J29"/>
    <mergeCell ref="I30:J30"/>
    <mergeCell ref="B31:E32"/>
    <mergeCell ref="I31:J31"/>
    <mergeCell ref="I32:J32"/>
    <mergeCell ref="B33:E34"/>
    <mergeCell ref="I33:J33"/>
    <mergeCell ref="I34:J34"/>
    <mergeCell ref="A35:A60"/>
    <mergeCell ref="B35:E36"/>
    <mergeCell ref="I35:J35"/>
    <mergeCell ref="I36:J36"/>
    <mergeCell ref="B37:B56"/>
    <mergeCell ref="C37:E38"/>
    <mergeCell ref="I37:J37"/>
    <mergeCell ref="I38:J38"/>
    <mergeCell ref="C39:E40"/>
    <mergeCell ref="I39:J39"/>
    <mergeCell ref="I40:J40"/>
    <mergeCell ref="C41:E42"/>
    <mergeCell ref="I41:J41"/>
    <mergeCell ref="I42:J42"/>
    <mergeCell ref="C43:E44"/>
    <mergeCell ref="I43:J43"/>
    <mergeCell ref="I44:J44"/>
    <mergeCell ref="C45:E46"/>
    <mergeCell ref="I45:J45"/>
    <mergeCell ref="I46:J46"/>
    <mergeCell ref="C47:E48"/>
    <mergeCell ref="I47:J47"/>
    <mergeCell ref="I48:J48"/>
    <mergeCell ref="C49:E50"/>
    <mergeCell ref="I49:J49"/>
    <mergeCell ref="I50:J50"/>
    <mergeCell ref="C51:E52"/>
    <mergeCell ref="I51:J51"/>
    <mergeCell ref="I52:J52"/>
    <mergeCell ref="C53:E54"/>
    <mergeCell ref="I53:J53"/>
    <mergeCell ref="I54:J54"/>
    <mergeCell ref="C55:E56"/>
    <mergeCell ref="I55:J55"/>
    <mergeCell ref="I56:J56"/>
    <mergeCell ref="B57:B60"/>
    <mergeCell ref="C57:E58"/>
    <mergeCell ref="I57:J57"/>
    <mergeCell ref="I58:J58"/>
    <mergeCell ref="C59:E60"/>
    <mergeCell ref="I59:J59"/>
    <mergeCell ref="I60:J6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zoomScale="85" zoomScaleNormal="85" workbookViewId="0">
      <selection activeCell="P17" sqref="P17"/>
    </sheetView>
  </sheetViews>
  <sheetFormatPr defaultRowHeight="13.5" x14ac:dyDescent="0.15"/>
  <cols>
    <col min="7" max="8" width="17.109375" bestFit="1" customWidth="1"/>
  </cols>
  <sheetData>
    <row r="1" spans="1:10" ht="27" x14ac:dyDescent="0.15">
      <c r="A1" s="485" t="s">
        <v>111</v>
      </c>
      <c r="B1" s="485"/>
      <c r="C1" s="485"/>
      <c r="D1" s="485"/>
      <c r="E1" s="485"/>
      <c r="F1" s="485"/>
      <c r="G1" s="485"/>
      <c r="H1" s="485"/>
      <c r="I1" s="485"/>
      <c r="J1" s="485"/>
    </row>
    <row r="2" spans="1:10" ht="27.75" thickBot="1" x14ac:dyDescent="0.2">
      <c r="A2" s="39" t="s">
        <v>0</v>
      </c>
      <c r="B2" s="39"/>
      <c r="C2" s="39"/>
      <c r="D2" s="73"/>
      <c r="E2" s="12"/>
      <c r="F2" s="12"/>
      <c r="G2" s="12"/>
      <c r="H2" s="12"/>
      <c r="I2" s="486" t="s">
        <v>1</v>
      </c>
      <c r="J2" s="486"/>
    </row>
    <row r="3" spans="1:10" ht="14.25" x14ac:dyDescent="0.15">
      <c r="A3" s="487" t="s">
        <v>2</v>
      </c>
      <c r="B3" s="488"/>
      <c r="C3" s="488"/>
      <c r="D3" s="488"/>
      <c r="E3" s="488"/>
      <c r="F3" s="489"/>
      <c r="G3" s="18" t="s">
        <v>105</v>
      </c>
      <c r="H3" s="19" t="s">
        <v>106</v>
      </c>
      <c r="I3" s="490" t="s">
        <v>3</v>
      </c>
      <c r="J3" s="491"/>
    </row>
    <row r="4" spans="1:10" ht="14.25" x14ac:dyDescent="0.15">
      <c r="A4" s="492" t="s">
        <v>4</v>
      </c>
      <c r="B4" s="493"/>
      <c r="C4" s="493"/>
      <c r="D4" s="493"/>
      <c r="E4" s="494"/>
      <c r="F4" s="20" t="s">
        <v>5</v>
      </c>
      <c r="G4" s="21">
        <v>1368753</v>
      </c>
      <c r="H4" s="21">
        <v>1260006</v>
      </c>
      <c r="I4" s="498">
        <v>8.6306731872705313</v>
      </c>
      <c r="J4" s="499"/>
    </row>
    <row r="5" spans="1:10" ht="14.25" x14ac:dyDescent="0.15">
      <c r="A5" s="495"/>
      <c r="B5" s="496"/>
      <c r="C5" s="496"/>
      <c r="D5" s="496"/>
      <c r="E5" s="497"/>
      <c r="F5" s="16" t="s">
        <v>6</v>
      </c>
      <c r="G5" s="17">
        <v>4675931</v>
      </c>
      <c r="H5" s="17">
        <v>4126176</v>
      </c>
      <c r="I5" s="500">
        <v>13.323595503439506</v>
      </c>
      <c r="J5" s="501"/>
    </row>
    <row r="6" spans="1:10" ht="14.25" x14ac:dyDescent="0.15">
      <c r="A6" s="513" t="s">
        <v>7</v>
      </c>
      <c r="B6" s="516" t="s">
        <v>8</v>
      </c>
      <c r="C6" s="516"/>
      <c r="D6" s="516"/>
      <c r="E6" s="516"/>
      <c r="F6" s="24" t="s">
        <v>5</v>
      </c>
      <c r="G6" s="25">
        <v>1066510</v>
      </c>
      <c r="H6" s="25">
        <v>939295</v>
      </c>
      <c r="I6" s="498">
        <v>13.543668389590067</v>
      </c>
      <c r="J6" s="499"/>
    </row>
    <row r="7" spans="1:10" ht="14.25" x14ac:dyDescent="0.15">
      <c r="A7" s="514"/>
      <c r="B7" s="516"/>
      <c r="C7" s="516"/>
      <c r="D7" s="516"/>
      <c r="E7" s="516"/>
      <c r="F7" s="9" t="s">
        <v>6</v>
      </c>
      <c r="G7" s="8">
        <v>3751266</v>
      </c>
      <c r="H7" s="8">
        <v>3245264</v>
      </c>
      <c r="I7" s="500">
        <v>15.592013469474281</v>
      </c>
      <c r="J7" s="501"/>
    </row>
    <row r="8" spans="1:10" ht="14.25" x14ac:dyDescent="0.15">
      <c r="A8" s="514"/>
      <c r="B8" s="502" t="s">
        <v>95</v>
      </c>
      <c r="C8" s="502"/>
      <c r="D8" s="502"/>
      <c r="E8" s="502"/>
      <c r="F8" s="14" t="s">
        <v>5</v>
      </c>
      <c r="G8" s="15">
        <v>803915</v>
      </c>
      <c r="H8" s="15">
        <v>600764</v>
      </c>
      <c r="I8" s="503">
        <v>33.815441670938981</v>
      </c>
      <c r="J8" s="504"/>
    </row>
    <row r="9" spans="1:10" ht="14.25" x14ac:dyDescent="0.15">
      <c r="A9" s="514"/>
      <c r="B9" s="502"/>
      <c r="C9" s="502"/>
      <c r="D9" s="502"/>
      <c r="E9" s="502"/>
      <c r="F9" s="66" t="s">
        <v>6</v>
      </c>
      <c r="G9" s="29">
        <v>3125691</v>
      </c>
      <c r="H9" s="29">
        <v>2456479</v>
      </c>
      <c r="I9" s="505">
        <v>27.242732382405862</v>
      </c>
      <c r="J9" s="506"/>
    </row>
    <row r="10" spans="1:10" ht="14.25" x14ac:dyDescent="0.15">
      <c r="A10" s="514"/>
      <c r="B10" s="502" t="s">
        <v>96</v>
      </c>
      <c r="C10" s="502"/>
      <c r="D10" s="502"/>
      <c r="E10" s="502"/>
      <c r="F10" s="14" t="s">
        <v>5</v>
      </c>
      <c r="G10" s="15">
        <v>123369</v>
      </c>
      <c r="H10" s="15">
        <v>221013</v>
      </c>
      <c r="I10" s="503">
        <v>-44.180206594182245</v>
      </c>
      <c r="J10" s="504"/>
    </row>
    <row r="11" spans="1:10" ht="14.25" x14ac:dyDescent="0.15">
      <c r="A11" s="514"/>
      <c r="B11" s="502"/>
      <c r="C11" s="502"/>
      <c r="D11" s="502"/>
      <c r="E11" s="502"/>
      <c r="F11" s="66" t="s">
        <v>6</v>
      </c>
      <c r="G11" s="29">
        <v>363170</v>
      </c>
      <c r="H11" s="29">
        <v>531702</v>
      </c>
      <c r="I11" s="505">
        <v>-31.696702288123802</v>
      </c>
      <c r="J11" s="506"/>
    </row>
    <row r="12" spans="1:10" ht="14.25" x14ac:dyDescent="0.15">
      <c r="A12" s="514"/>
      <c r="B12" s="502" t="s">
        <v>97</v>
      </c>
      <c r="C12" s="502"/>
      <c r="D12" s="502"/>
      <c r="E12" s="502"/>
      <c r="F12" s="14" t="s">
        <v>5</v>
      </c>
      <c r="G12" s="15">
        <v>139226</v>
      </c>
      <c r="H12" s="15">
        <v>117518</v>
      </c>
      <c r="I12" s="503">
        <v>18.472063854047889</v>
      </c>
      <c r="J12" s="504"/>
    </row>
    <row r="13" spans="1:10" ht="14.25" x14ac:dyDescent="0.15">
      <c r="A13" s="515"/>
      <c r="B13" s="502"/>
      <c r="C13" s="502"/>
      <c r="D13" s="502"/>
      <c r="E13" s="502"/>
      <c r="F13" s="28" t="s">
        <v>6</v>
      </c>
      <c r="G13" s="29">
        <v>262405</v>
      </c>
      <c r="H13" s="29">
        <v>257083</v>
      </c>
      <c r="I13" s="505">
        <v>2.070148551246092</v>
      </c>
      <c r="J13" s="506"/>
    </row>
    <row r="14" spans="1:10" ht="14.25" x14ac:dyDescent="0.15">
      <c r="A14" s="507" t="s">
        <v>11</v>
      </c>
      <c r="B14" s="508"/>
      <c r="C14" s="508"/>
      <c r="D14" s="508"/>
      <c r="E14" s="508"/>
      <c r="F14" s="14" t="s">
        <v>5</v>
      </c>
      <c r="G14" s="34">
        <v>302243</v>
      </c>
      <c r="H14" s="34">
        <v>320711</v>
      </c>
      <c r="I14" s="503">
        <v>-5.7584554318373904</v>
      </c>
      <c r="J14" s="504"/>
    </row>
    <row r="15" spans="1:10" ht="15" thickBot="1" x14ac:dyDescent="0.2">
      <c r="A15" s="509"/>
      <c r="B15" s="510"/>
      <c r="C15" s="510"/>
      <c r="D15" s="510"/>
      <c r="E15" s="510"/>
      <c r="F15" s="22" t="s">
        <v>6</v>
      </c>
      <c r="G15" s="72">
        <v>924665</v>
      </c>
      <c r="H15" s="72">
        <v>880912</v>
      </c>
      <c r="I15" s="511">
        <v>4.9667844234157315</v>
      </c>
      <c r="J15" s="512"/>
    </row>
    <row r="16" spans="1:10" ht="14.25" x14ac:dyDescent="0.15">
      <c r="A16" s="57"/>
      <c r="B16" s="57"/>
      <c r="C16" s="57"/>
      <c r="D16" s="57"/>
      <c r="E16" s="57"/>
      <c r="F16" s="61"/>
      <c r="G16" s="58"/>
      <c r="H16" s="58"/>
      <c r="I16" s="59"/>
      <c r="J16" s="59"/>
    </row>
    <row r="17" spans="1:10" ht="15" thickBot="1" x14ac:dyDescent="0.2">
      <c r="A17" s="51" t="s">
        <v>12</v>
      </c>
      <c r="B17" s="51"/>
      <c r="C17" s="51"/>
      <c r="D17" s="51"/>
      <c r="E17" s="52"/>
      <c r="F17" s="50"/>
      <c r="G17" s="50"/>
      <c r="H17" s="50"/>
      <c r="I17" s="486" t="s">
        <v>1</v>
      </c>
      <c r="J17" s="486"/>
    </row>
    <row r="18" spans="1:10" ht="14.25" x14ac:dyDescent="0.15">
      <c r="A18" s="487" t="s">
        <v>2</v>
      </c>
      <c r="B18" s="488"/>
      <c r="C18" s="488"/>
      <c r="D18" s="488"/>
      <c r="E18" s="488"/>
      <c r="F18" s="489"/>
      <c r="G18" s="18" t="s">
        <v>105</v>
      </c>
      <c r="H18" s="19" t="s">
        <v>106</v>
      </c>
      <c r="I18" s="490" t="s">
        <v>3</v>
      </c>
      <c r="J18" s="491"/>
    </row>
    <row r="19" spans="1:10" ht="14.25" x14ac:dyDescent="0.15">
      <c r="A19" s="517" t="s">
        <v>4</v>
      </c>
      <c r="B19" s="518"/>
      <c r="C19" s="518"/>
      <c r="D19" s="518"/>
      <c r="E19" s="518"/>
      <c r="F19" s="20" t="s">
        <v>5</v>
      </c>
      <c r="G19" s="21">
        <v>1368753</v>
      </c>
      <c r="H19" s="21">
        <v>1260006</v>
      </c>
      <c r="I19" s="521">
        <v>8.6306731872705313</v>
      </c>
      <c r="J19" s="522"/>
    </row>
    <row r="20" spans="1:10" ht="14.25" x14ac:dyDescent="0.15">
      <c r="A20" s="519"/>
      <c r="B20" s="520"/>
      <c r="C20" s="520"/>
      <c r="D20" s="520"/>
      <c r="E20" s="520"/>
      <c r="F20" s="9" t="s">
        <v>6</v>
      </c>
      <c r="G20" s="8">
        <v>4675931</v>
      </c>
      <c r="H20" s="8">
        <v>4126176</v>
      </c>
      <c r="I20" s="500">
        <v>13.323595503439506</v>
      </c>
      <c r="J20" s="501"/>
    </row>
    <row r="21" spans="1:10" ht="14.25" x14ac:dyDescent="0.15">
      <c r="A21" s="523" t="s">
        <v>84</v>
      </c>
      <c r="B21" s="516" t="s">
        <v>8</v>
      </c>
      <c r="C21" s="516"/>
      <c r="D21" s="516"/>
      <c r="E21" s="516"/>
      <c r="F21" s="24" t="s">
        <v>5</v>
      </c>
      <c r="G21" s="25">
        <v>1066510</v>
      </c>
      <c r="H21" s="25">
        <v>939295</v>
      </c>
      <c r="I21" s="498">
        <v>13.543668389590067</v>
      </c>
      <c r="J21" s="499"/>
    </row>
    <row r="22" spans="1:10" ht="14.25" x14ac:dyDescent="0.15">
      <c r="A22" s="524"/>
      <c r="B22" s="516"/>
      <c r="C22" s="516"/>
      <c r="D22" s="516"/>
      <c r="E22" s="516"/>
      <c r="F22" s="9" t="s">
        <v>6</v>
      </c>
      <c r="G22" s="8">
        <v>3751266</v>
      </c>
      <c r="H22" s="8">
        <v>3245264</v>
      </c>
      <c r="I22" s="500">
        <v>15.592013469474281</v>
      </c>
      <c r="J22" s="501"/>
    </row>
    <row r="23" spans="1:10" ht="14.25" x14ac:dyDescent="0.15">
      <c r="A23" s="524"/>
      <c r="B23" s="502" t="s">
        <v>13</v>
      </c>
      <c r="C23" s="502"/>
      <c r="D23" s="502"/>
      <c r="E23" s="502"/>
      <c r="F23" s="14" t="s">
        <v>5</v>
      </c>
      <c r="G23" s="15">
        <v>155853</v>
      </c>
      <c r="H23" s="15">
        <v>146259</v>
      </c>
      <c r="I23" s="503">
        <v>6.5595963325333742</v>
      </c>
      <c r="J23" s="504"/>
    </row>
    <row r="24" spans="1:10" ht="14.25" x14ac:dyDescent="0.15">
      <c r="A24" s="524"/>
      <c r="B24" s="502"/>
      <c r="C24" s="502"/>
      <c r="D24" s="502"/>
      <c r="E24" s="502"/>
      <c r="F24" s="30" t="s">
        <v>6</v>
      </c>
      <c r="G24" s="29">
        <v>566360</v>
      </c>
      <c r="H24" s="281">
        <v>551568</v>
      </c>
      <c r="I24" s="505">
        <v>2.681808951933391</v>
      </c>
      <c r="J24" s="506"/>
    </row>
    <row r="25" spans="1:10" ht="14.25" x14ac:dyDescent="0.15">
      <c r="A25" s="524"/>
      <c r="B25" s="502" t="s">
        <v>14</v>
      </c>
      <c r="C25" s="502"/>
      <c r="D25" s="502"/>
      <c r="E25" s="502"/>
      <c r="F25" s="14" t="s">
        <v>5</v>
      </c>
      <c r="G25" s="15">
        <v>87015</v>
      </c>
      <c r="H25" s="15">
        <v>83467</v>
      </c>
      <c r="I25" s="526">
        <v>4.2507817460792978</v>
      </c>
      <c r="J25" s="527"/>
    </row>
    <row r="26" spans="1:10" ht="14.25" x14ac:dyDescent="0.15">
      <c r="A26" s="524"/>
      <c r="B26" s="502"/>
      <c r="C26" s="502"/>
      <c r="D26" s="502"/>
      <c r="E26" s="502"/>
      <c r="F26" s="30" t="s">
        <v>6</v>
      </c>
      <c r="G26" s="29">
        <v>327851</v>
      </c>
      <c r="H26" s="281">
        <v>310104</v>
      </c>
      <c r="I26" s="505">
        <v>5.7229187627376774</v>
      </c>
      <c r="J26" s="506"/>
    </row>
    <row r="27" spans="1:10" ht="14.25" x14ac:dyDescent="0.15">
      <c r="A27" s="524"/>
      <c r="B27" s="528" t="s">
        <v>15</v>
      </c>
      <c r="C27" s="528"/>
      <c r="D27" s="528"/>
      <c r="E27" s="528"/>
      <c r="F27" s="6" t="s">
        <v>5</v>
      </c>
      <c r="G27" s="11">
        <v>744891</v>
      </c>
      <c r="H27" s="11">
        <v>623087</v>
      </c>
      <c r="I27" s="530">
        <v>19.548473969124686</v>
      </c>
      <c r="J27" s="531"/>
    </row>
    <row r="28" spans="1:10" ht="14.25" x14ac:dyDescent="0.15">
      <c r="A28" s="524"/>
      <c r="B28" s="529"/>
      <c r="C28" s="529"/>
      <c r="D28" s="529"/>
      <c r="E28" s="529"/>
      <c r="F28" s="53" t="s">
        <v>6</v>
      </c>
      <c r="G28" s="29">
        <v>2589624</v>
      </c>
      <c r="H28" s="282">
        <v>2093427</v>
      </c>
      <c r="I28" s="505">
        <v>23.702617765033125</v>
      </c>
      <c r="J28" s="506"/>
    </row>
    <row r="29" spans="1:10" ht="14.25" x14ac:dyDescent="0.15">
      <c r="A29" s="524"/>
      <c r="B29" s="502" t="s">
        <v>16</v>
      </c>
      <c r="C29" s="502"/>
      <c r="D29" s="502"/>
      <c r="E29" s="502"/>
      <c r="F29" s="14" t="s">
        <v>5</v>
      </c>
      <c r="G29" s="15">
        <v>26783</v>
      </c>
      <c r="H29" s="15">
        <v>27927</v>
      </c>
      <c r="I29" s="526">
        <v>-4.0963941705159925</v>
      </c>
      <c r="J29" s="527"/>
    </row>
    <row r="30" spans="1:10" ht="14.25" x14ac:dyDescent="0.15">
      <c r="A30" s="524"/>
      <c r="B30" s="502"/>
      <c r="C30" s="502"/>
      <c r="D30" s="502"/>
      <c r="E30" s="502"/>
      <c r="F30" s="30" t="s">
        <v>6</v>
      </c>
      <c r="G30" s="29">
        <v>171761</v>
      </c>
      <c r="H30" s="281">
        <v>171023</v>
      </c>
      <c r="I30" s="505">
        <v>0.4315209065447192</v>
      </c>
      <c r="J30" s="506"/>
    </row>
    <row r="31" spans="1:10" ht="14.25" x14ac:dyDescent="0.15">
      <c r="A31" s="524"/>
      <c r="B31" s="528" t="s">
        <v>17</v>
      </c>
      <c r="C31" s="528"/>
      <c r="D31" s="528"/>
      <c r="E31" s="528"/>
      <c r="F31" s="6" t="s">
        <v>5</v>
      </c>
      <c r="G31" s="54">
        <v>47344</v>
      </c>
      <c r="H31" s="54">
        <v>44893</v>
      </c>
      <c r="I31" s="532">
        <v>5.4596484975385948</v>
      </c>
      <c r="J31" s="533"/>
    </row>
    <row r="32" spans="1:10" ht="14.25" x14ac:dyDescent="0.15">
      <c r="A32" s="524"/>
      <c r="B32" s="529"/>
      <c r="C32" s="529"/>
      <c r="D32" s="529"/>
      <c r="E32" s="529"/>
      <c r="F32" s="53" t="s">
        <v>6</v>
      </c>
      <c r="G32" s="29">
        <v>70938</v>
      </c>
      <c r="H32" s="282">
        <v>69182</v>
      </c>
      <c r="I32" s="530">
        <v>2.538232488219478</v>
      </c>
      <c r="J32" s="531"/>
    </row>
    <row r="33" spans="1:10" ht="14.25" x14ac:dyDescent="0.15">
      <c r="A33" s="524"/>
      <c r="B33" s="502" t="s">
        <v>18</v>
      </c>
      <c r="C33" s="502"/>
      <c r="D33" s="502"/>
      <c r="E33" s="502"/>
      <c r="F33" s="14" t="s">
        <v>5</v>
      </c>
      <c r="G33" s="15">
        <v>4624</v>
      </c>
      <c r="H33" s="15">
        <v>13662</v>
      </c>
      <c r="I33" s="532">
        <v>-66.154296589079195</v>
      </c>
      <c r="J33" s="533"/>
    </row>
    <row r="34" spans="1:10" ht="14.25" x14ac:dyDescent="0.15">
      <c r="A34" s="525"/>
      <c r="B34" s="502"/>
      <c r="C34" s="502"/>
      <c r="D34" s="502"/>
      <c r="E34" s="502"/>
      <c r="F34" s="30" t="s">
        <v>6</v>
      </c>
      <c r="G34" s="29">
        <v>24732</v>
      </c>
      <c r="H34" s="281">
        <v>49960</v>
      </c>
      <c r="I34" s="534">
        <v>-50.496397117694151</v>
      </c>
      <c r="J34" s="535"/>
    </row>
    <row r="35" spans="1:10" ht="14.25" x14ac:dyDescent="0.15">
      <c r="A35" s="523" t="s">
        <v>99</v>
      </c>
      <c r="B35" s="520" t="s">
        <v>8</v>
      </c>
      <c r="C35" s="520"/>
      <c r="D35" s="520"/>
      <c r="E35" s="520"/>
      <c r="F35" s="36" t="s">
        <v>5</v>
      </c>
      <c r="G35" s="37">
        <v>302243</v>
      </c>
      <c r="H35" s="283">
        <v>320711</v>
      </c>
      <c r="I35" s="537">
        <v>-5.7584554318373904</v>
      </c>
      <c r="J35" s="538"/>
    </row>
    <row r="36" spans="1:10" ht="14.25" x14ac:dyDescent="0.15">
      <c r="A36" s="524"/>
      <c r="B36" s="520"/>
      <c r="C36" s="520"/>
      <c r="D36" s="520"/>
      <c r="E36" s="520"/>
      <c r="F36" s="10" t="s">
        <v>6</v>
      </c>
      <c r="G36" s="8">
        <v>924665</v>
      </c>
      <c r="H36" s="284">
        <v>880912</v>
      </c>
      <c r="I36" s="539">
        <v>4.9667844234157315</v>
      </c>
      <c r="J36" s="540"/>
    </row>
    <row r="37" spans="1:10" ht="14.25" x14ac:dyDescent="0.15">
      <c r="A37" s="524"/>
      <c r="B37" s="541" t="s">
        <v>19</v>
      </c>
      <c r="C37" s="528" t="s">
        <v>80</v>
      </c>
      <c r="D37" s="528"/>
      <c r="E37" s="528"/>
      <c r="F37" s="7" t="s">
        <v>5</v>
      </c>
      <c r="G37" s="11">
        <v>5479</v>
      </c>
      <c r="H37" s="285">
        <v>7663</v>
      </c>
      <c r="I37" s="543">
        <v>-28.500587237374404</v>
      </c>
      <c r="J37" s="544"/>
    </row>
    <row r="38" spans="1:10" ht="14.25" x14ac:dyDescent="0.15">
      <c r="A38" s="524"/>
      <c r="B38" s="542"/>
      <c r="C38" s="529"/>
      <c r="D38" s="529"/>
      <c r="E38" s="529"/>
      <c r="F38" s="55" t="s">
        <v>6</v>
      </c>
      <c r="G38" s="29">
        <v>12538</v>
      </c>
      <c r="H38" s="29">
        <v>20918</v>
      </c>
      <c r="I38" s="545">
        <v>-40.06119131848169</v>
      </c>
      <c r="J38" s="546"/>
    </row>
    <row r="39" spans="1:10" ht="14.25" x14ac:dyDescent="0.15">
      <c r="A39" s="524"/>
      <c r="B39" s="542"/>
      <c r="C39" s="502" t="s">
        <v>79</v>
      </c>
      <c r="D39" s="502"/>
      <c r="E39" s="502"/>
      <c r="F39" s="56" t="s">
        <v>5</v>
      </c>
      <c r="G39" s="15">
        <v>244440</v>
      </c>
      <c r="H39" s="15">
        <v>261695</v>
      </c>
      <c r="I39" s="526">
        <v>-6.5935535642637433</v>
      </c>
      <c r="J39" s="527"/>
    </row>
    <row r="40" spans="1:10" ht="14.25" x14ac:dyDescent="0.15">
      <c r="A40" s="524"/>
      <c r="B40" s="542"/>
      <c r="C40" s="502"/>
      <c r="D40" s="502"/>
      <c r="E40" s="502"/>
      <c r="F40" s="49" t="s">
        <v>6</v>
      </c>
      <c r="G40" s="29">
        <v>777286</v>
      </c>
      <c r="H40" s="29">
        <v>749170</v>
      </c>
      <c r="I40" s="505">
        <v>3.7529532682835764</v>
      </c>
      <c r="J40" s="506"/>
    </row>
    <row r="41" spans="1:10" ht="14.25" x14ac:dyDescent="0.15">
      <c r="A41" s="524"/>
      <c r="B41" s="542"/>
      <c r="C41" s="528" t="s">
        <v>78</v>
      </c>
      <c r="D41" s="528"/>
      <c r="E41" s="528"/>
      <c r="F41" s="7" t="s">
        <v>5</v>
      </c>
      <c r="G41" s="11">
        <v>4241</v>
      </c>
      <c r="H41" s="11">
        <v>3686</v>
      </c>
      <c r="I41" s="530">
        <v>15.056972327726541</v>
      </c>
      <c r="J41" s="531"/>
    </row>
    <row r="42" spans="1:10" ht="14.25" x14ac:dyDescent="0.15">
      <c r="A42" s="524"/>
      <c r="B42" s="542"/>
      <c r="C42" s="529"/>
      <c r="D42" s="529"/>
      <c r="E42" s="529"/>
      <c r="F42" s="55" t="s">
        <v>6</v>
      </c>
      <c r="G42" s="29">
        <v>8259</v>
      </c>
      <c r="H42" s="29">
        <v>8332</v>
      </c>
      <c r="I42" s="505">
        <v>-0.87614018242918235</v>
      </c>
      <c r="J42" s="506"/>
    </row>
    <row r="43" spans="1:10" ht="14.25" x14ac:dyDescent="0.15">
      <c r="A43" s="524"/>
      <c r="B43" s="542"/>
      <c r="C43" s="502" t="s">
        <v>77</v>
      </c>
      <c r="D43" s="502"/>
      <c r="E43" s="502"/>
      <c r="F43" s="56" t="s">
        <v>5</v>
      </c>
      <c r="G43" s="15">
        <v>2874</v>
      </c>
      <c r="H43" s="15">
        <v>3609</v>
      </c>
      <c r="I43" s="526">
        <v>-20.365752285951785</v>
      </c>
      <c r="J43" s="527"/>
    </row>
    <row r="44" spans="1:10" ht="14.25" x14ac:dyDescent="0.15">
      <c r="A44" s="524"/>
      <c r="B44" s="542"/>
      <c r="C44" s="502"/>
      <c r="D44" s="502"/>
      <c r="E44" s="502"/>
      <c r="F44" s="49" t="s">
        <v>6</v>
      </c>
      <c r="G44" s="29">
        <v>8817</v>
      </c>
      <c r="H44" s="29">
        <v>6732</v>
      </c>
      <c r="I44" s="505">
        <v>30.971479500891263</v>
      </c>
      <c r="J44" s="506"/>
    </row>
    <row r="45" spans="1:10" ht="14.25" x14ac:dyDescent="0.15">
      <c r="A45" s="524"/>
      <c r="B45" s="542"/>
      <c r="C45" s="528" t="s">
        <v>76</v>
      </c>
      <c r="D45" s="528"/>
      <c r="E45" s="528"/>
      <c r="F45" s="7" t="s">
        <v>5</v>
      </c>
      <c r="G45" s="11">
        <v>5554</v>
      </c>
      <c r="H45" s="11">
        <v>4032</v>
      </c>
      <c r="I45" s="530">
        <v>37.748015873015873</v>
      </c>
      <c r="J45" s="531"/>
    </row>
    <row r="46" spans="1:10" ht="14.25" x14ac:dyDescent="0.15">
      <c r="A46" s="524"/>
      <c r="B46" s="542"/>
      <c r="C46" s="529"/>
      <c r="D46" s="529"/>
      <c r="E46" s="529"/>
      <c r="F46" s="55" t="s">
        <v>6</v>
      </c>
      <c r="G46" s="29">
        <v>10329</v>
      </c>
      <c r="H46" s="29">
        <v>8395</v>
      </c>
      <c r="I46" s="505">
        <v>23.03752233472305</v>
      </c>
      <c r="J46" s="506"/>
    </row>
    <row r="47" spans="1:10" ht="14.25" x14ac:dyDescent="0.15">
      <c r="A47" s="524"/>
      <c r="B47" s="542"/>
      <c r="C47" s="502" t="s">
        <v>81</v>
      </c>
      <c r="D47" s="502"/>
      <c r="E47" s="502"/>
      <c r="F47" s="56" t="s">
        <v>5</v>
      </c>
      <c r="G47" s="15">
        <v>7854</v>
      </c>
      <c r="H47" s="15">
        <v>6300</v>
      </c>
      <c r="I47" s="532">
        <v>24.666666666666657</v>
      </c>
      <c r="J47" s="533"/>
    </row>
    <row r="48" spans="1:10" ht="14.25" x14ac:dyDescent="0.15">
      <c r="A48" s="524"/>
      <c r="B48" s="542"/>
      <c r="C48" s="502"/>
      <c r="D48" s="502"/>
      <c r="E48" s="502"/>
      <c r="F48" s="49" t="s">
        <v>6</v>
      </c>
      <c r="G48" s="29">
        <v>18000</v>
      </c>
      <c r="H48" s="29">
        <v>13689</v>
      </c>
      <c r="I48" s="534">
        <v>31.492439184746871</v>
      </c>
      <c r="J48" s="535"/>
    </row>
    <row r="49" spans="1:10" ht="14.25" x14ac:dyDescent="0.15">
      <c r="A49" s="524"/>
      <c r="B49" s="542"/>
      <c r="C49" s="502" t="s">
        <v>100</v>
      </c>
      <c r="D49" s="502"/>
      <c r="E49" s="502"/>
      <c r="F49" s="56" t="s">
        <v>5</v>
      </c>
      <c r="G49" s="15">
        <v>5735</v>
      </c>
      <c r="H49" s="15">
        <v>3392</v>
      </c>
      <c r="I49" s="532">
        <v>69.074292452830178</v>
      </c>
      <c r="J49" s="533"/>
    </row>
    <row r="50" spans="1:10" ht="14.25" x14ac:dyDescent="0.15">
      <c r="A50" s="524"/>
      <c r="B50" s="542"/>
      <c r="C50" s="502"/>
      <c r="D50" s="502"/>
      <c r="E50" s="502"/>
      <c r="F50" s="49" t="s">
        <v>6</v>
      </c>
      <c r="G50" s="29">
        <v>12033</v>
      </c>
      <c r="H50" s="29">
        <v>8941</v>
      </c>
      <c r="I50" s="534">
        <v>34.582261492003141</v>
      </c>
      <c r="J50" s="535"/>
    </row>
    <row r="51" spans="1:10" ht="14.25" x14ac:dyDescent="0.15">
      <c r="A51" s="524"/>
      <c r="B51" s="542"/>
      <c r="C51" s="502" t="s">
        <v>101</v>
      </c>
      <c r="D51" s="502"/>
      <c r="E51" s="502"/>
      <c r="F51" s="56" t="s">
        <v>5</v>
      </c>
      <c r="G51" s="15">
        <v>3457</v>
      </c>
      <c r="H51" s="15">
        <v>7846</v>
      </c>
      <c r="I51" s="532">
        <v>-55.939332143767523</v>
      </c>
      <c r="J51" s="533"/>
    </row>
    <row r="52" spans="1:10" ht="14.25" x14ac:dyDescent="0.15">
      <c r="A52" s="524"/>
      <c r="B52" s="542"/>
      <c r="C52" s="502"/>
      <c r="D52" s="502"/>
      <c r="E52" s="502"/>
      <c r="F52" s="49" t="s">
        <v>6</v>
      </c>
      <c r="G52" s="29">
        <v>10035</v>
      </c>
      <c r="H52" s="29">
        <v>13828</v>
      </c>
      <c r="I52" s="534">
        <v>-27.429852473242704</v>
      </c>
      <c r="J52" s="535"/>
    </row>
    <row r="53" spans="1:10" ht="14.25" x14ac:dyDescent="0.15">
      <c r="A53" s="524"/>
      <c r="B53" s="542"/>
      <c r="C53" s="502" t="s">
        <v>112</v>
      </c>
      <c r="D53" s="502"/>
      <c r="E53" s="502"/>
      <c r="F53" s="56" t="s">
        <v>5</v>
      </c>
      <c r="G53" s="15">
        <v>5445</v>
      </c>
      <c r="H53" s="15">
        <v>5489</v>
      </c>
      <c r="I53" s="532">
        <v>-0.80160320641282112</v>
      </c>
      <c r="J53" s="533"/>
    </row>
    <row r="54" spans="1:10" ht="14.25" x14ac:dyDescent="0.15">
      <c r="A54" s="524"/>
      <c r="B54" s="542"/>
      <c r="C54" s="502"/>
      <c r="D54" s="502"/>
      <c r="E54" s="502"/>
      <c r="F54" s="49" t="s">
        <v>6</v>
      </c>
      <c r="G54" s="29">
        <v>20062</v>
      </c>
      <c r="H54" s="29">
        <v>22069</v>
      </c>
      <c r="I54" s="534">
        <v>-9.0942045403054124</v>
      </c>
      <c r="J54" s="535"/>
    </row>
    <row r="55" spans="1:10" ht="14.25" x14ac:dyDescent="0.15">
      <c r="A55" s="524"/>
      <c r="B55" s="542"/>
      <c r="C55" s="528" t="s">
        <v>82</v>
      </c>
      <c r="D55" s="528"/>
      <c r="E55" s="528"/>
      <c r="F55" s="7" t="s">
        <v>5</v>
      </c>
      <c r="G55" s="11">
        <v>4388</v>
      </c>
      <c r="H55" s="11">
        <v>6214</v>
      </c>
      <c r="I55" s="530">
        <v>-29.385259092372067</v>
      </c>
      <c r="J55" s="531"/>
    </row>
    <row r="56" spans="1:10" ht="14.25" x14ac:dyDescent="0.15">
      <c r="A56" s="524"/>
      <c r="B56" s="542"/>
      <c r="C56" s="502"/>
      <c r="D56" s="502"/>
      <c r="E56" s="502"/>
      <c r="F56" s="49" t="s">
        <v>6</v>
      </c>
      <c r="G56" s="29">
        <v>10874</v>
      </c>
      <c r="H56" s="29">
        <v>10129</v>
      </c>
      <c r="I56" s="505">
        <v>7.3551189653470175</v>
      </c>
      <c r="J56" s="506"/>
    </row>
    <row r="57" spans="1:10" ht="14.25" x14ac:dyDescent="0.15">
      <c r="A57" s="524"/>
      <c r="B57" s="547" t="s">
        <v>90</v>
      </c>
      <c r="C57" s="502" t="s">
        <v>83</v>
      </c>
      <c r="D57" s="502"/>
      <c r="E57" s="502"/>
      <c r="F57" s="56" t="s">
        <v>5</v>
      </c>
      <c r="G57" s="15">
        <v>3780</v>
      </c>
      <c r="H57" s="15">
        <v>2907</v>
      </c>
      <c r="I57" s="526">
        <v>30.030959752321962</v>
      </c>
      <c r="J57" s="527"/>
    </row>
    <row r="58" spans="1:10" ht="14.25" x14ac:dyDescent="0.15">
      <c r="A58" s="524"/>
      <c r="B58" s="547"/>
      <c r="C58" s="502"/>
      <c r="D58" s="502"/>
      <c r="E58" s="502"/>
      <c r="F58" s="49" t="s">
        <v>6</v>
      </c>
      <c r="G58" s="29">
        <v>8363</v>
      </c>
      <c r="H58" s="29">
        <v>4479</v>
      </c>
      <c r="I58" s="505">
        <v>86.7157847733869</v>
      </c>
      <c r="J58" s="506"/>
    </row>
    <row r="59" spans="1:10" ht="14.25" x14ac:dyDescent="0.15">
      <c r="A59" s="524"/>
      <c r="B59" s="547"/>
      <c r="C59" s="528" t="s">
        <v>82</v>
      </c>
      <c r="D59" s="528"/>
      <c r="E59" s="528"/>
      <c r="F59" s="7" t="s">
        <v>5</v>
      </c>
      <c r="G59" s="11">
        <v>8996</v>
      </c>
      <c r="H59" s="11">
        <v>7878</v>
      </c>
      <c r="I59" s="530">
        <v>14.191419141914196</v>
      </c>
      <c r="J59" s="531"/>
    </row>
    <row r="60" spans="1:10" ht="15" thickBot="1" x14ac:dyDescent="0.2">
      <c r="A60" s="536"/>
      <c r="B60" s="548"/>
      <c r="C60" s="549"/>
      <c r="D60" s="549"/>
      <c r="E60" s="549"/>
      <c r="F60" s="38" t="s">
        <v>6</v>
      </c>
      <c r="G60" s="72">
        <v>28069</v>
      </c>
      <c r="H60" s="72">
        <v>14230</v>
      </c>
      <c r="I60" s="511">
        <v>97.252283907238223</v>
      </c>
      <c r="J60" s="512"/>
    </row>
  </sheetData>
  <mergeCells count="93">
    <mergeCell ref="A1:J1"/>
    <mergeCell ref="I2:J2"/>
    <mergeCell ref="A3:F3"/>
    <mergeCell ref="I3:J3"/>
    <mergeCell ref="A4:E5"/>
    <mergeCell ref="I4:J4"/>
    <mergeCell ref="I5:J5"/>
    <mergeCell ref="B8:E9"/>
    <mergeCell ref="I8:J8"/>
    <mergeCell ref="I9:J9"/>
    <mergeCell ref="B10:E11"/>
    <mergeCell ref="I10:J10"/>
    <mergeCell ref="I11:J11"/>
    <mergeCell ref="B12:E13"/>
    <mergeCell ref="I12:J12"/>
    <mergeCell ref="I13:J13"/>
    <mergeCell ref="A14:E15"/>
    <mergeCell ref="I14:J14"/>
    <mergeCell ref="I15:J15"/>
    <mergeCell ref="A6:A13"/>
    <mergeCell ref="B6:E7"/>
    <mergeCell ref="I6:J6"/>
    <mergeCell ref="I7:J7"/>
    <mergeCell ref="I17:J17"/>
    <mergeCell ref="A18:F18"/>
    <mergeCell ref="I18:J18"/>
    <mergeCell ref="A19:E20"/>
    <mergeCell ref="I19:J19"/>
    <mergeCell ref="I20:J20"/>
    <mergeCell ref="A21:A34"/>
    <mergeCell ref="B21:E22"/>
    <mergeCell ref="I21:J21"/>
    <mergeCell ref="I22:J22"/>
    <mergeCell ref="B23:E24"/>
    <mergeCell ref="I23:J23"/>
    <mergeCell ref="I24:J24"/>
    <mergeCell ref="B25:E26"/>
    <mergeCell ref="I25:J25"/>
    <mergeCell ref="I26:J26"/>
    <mergeCell ref="B27:E28"/>
    <mergeCell ref="I27:J27"/>
    <mergeCell ref="I28:J28"/>
    <mergeCell ref="B29:E30"/>
    <mergeCell ref="I29:J29"/>
    <mergeCell ref="I30:J30"/>
    <mergeCell ref="B31:E32"/>
    <mergeCell ref="I31:J31"/>
    <mergeCell ref="I32:J32"/>
    <mergeCell ref="B33:E34"/>
    <mergeCell ref="I33:J33"/>
    <mergeCell ref="I34:J34"/>
    <mergeCell ref="A35:A60"/>
    <mergeCell ref="B35:E36"/>
    <mergeCell ref="I35:J35"/>
    <mergeCell ref="I36:J36"/>
    <mergeCell ref="B37:B56"/>
    <mergeCell ref="C37:E38"/>
    <mergeCell ref="I37:J37"/>
    <mergeCell ref="I38:J38"/>
    <mergeCell ref="C39:E40"/>
    <mergeCell ref="I39:J39"/>
    <mergeCell ref="I40:J40"/>
    <mergeCell ref="C41:E42"/>
    <mergeCell ref="I41:J41"/>
    <mergeCell ref="I42:J42"/>
    <mergeCell ref="C43:E44"/>
    <mergeCell ref="I43:J43"/>
    <mergeCell ref="I44:J44"/>
    <mergeCell ref="C45:E46"/>
    <mergeCell ref="I45:J45"/>
    <mergeCell ref="I46:J46"/>
    <mergeCell ref="C47:E48"/>
    <mergeCell ref="I47:J47"/>
    <mergeCell ref="I48:J48"/>
    <mergeCell ref="C49:E50"/>
    <mergeCell ref="I49:J49"/>
    <mergeCell ref="I50:J50"/>
    <mergeCell ref="C51:E52"/>
    <mergeCell ref="I51:J51"/>
    <mergeCell ref="I52:J52"/>
    <mergeCell ref="C53:E54"/>
    <mergeCell ref="I53:J53"/>
    <mergeCell ref="I54:J54"/>
    <mergeCell ref="C55:E56"/>
    <mergeCell ref="I55:J55"/>
    <mergeCell ref="I56:J56"/>
    <mergeCell ref="B57:B60"/>
    <mergeCell ref="C57:E58"/>
    <mergeCell ref="I57:J57"/>
    <mergeCell ref="I58:J58"/>
    <mergeCell ref="C59:E60"/>
    <mergeCell ref="I59:J59"/>
    <mergeCell ref="I60:J6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zoomScale="85" zoomScaleNormal="85" workbookViewId="0">
      <selection activeCell="O12" sqref="O12"/>
    </sheetView>
  </sheetViews>
  <sheetFormatPr defaultRowHeight="13.5" x14ac:dyDescent="0.15"/>
  <cols>
    <col min="7" max="8" width="17.109375" bestFit="1" customWidth="1"/>
  </cols>
  <sheetData>
    <row r="1" spans="1:10" ht="27" x14ac:dyDescent="0.15">
      <c r="A1" s="485" t="s">
        <v>113</v>
      </c>
      <c r="B1" s="485"/>
      <c r="C1" s="485"/>
      <c r="D1" s="485"/>
      <c r="E1" s="485"/>
      <c r="F1" s="485"/>
      <c r="G1" s="485"/>
      <c r="H1" s="485"/>
      <c r="I1" s="485"/>
      <c r="J1" s="485"/>
    </row>
    <row r="2" spans="1:10" ht="27.75" thickBot="1" x14ac:dyDescent="0.2">
      <c r="A2" s="39" t="s">
        <v>114</v>
      </c>
      <c r="B2" s="39"/>
      <c r="C2" s="39"/>
      <c r="D2" s="73"/>
      <c r="E2" s="12"/>
      <c r="F2" s="12"/>
      <c r="G2" s="12"/>
      <c r="H2" s="12"/>
      <c r="I2" s="486" t="s">
        <v>115</v>
      </c>
      <c r="J2" s="486"/>
    </row>
    <row r="3" spans="1:10" ht="14.25" x14ac:dyDescent="0.15">
      <c r="A3" s="487" t="s">
        <v>116</v>
      </c>
      <c r="B3" s="488"/>
      <c r="C3" s="488"/>
      <c r="D3" s="488"/>
      <c r="E3" s="488"/>
      <c r="F3" s="489"/>
      <c r="G3" s="18" t="s">
        <v>117</v>
      </c>
      <c r="H3" s="19" t="s">
        <v>118</v>
      </c>
      <c r="I3" s="490" t="s">
        <v>119</v>
      </c>
      <c r="J3" s="491"/>
    </row>
    <row r="4" spans="1:10" ht="14.25" x14ac:dyDescent="0.15">
      <c r="A4" s="492" t="s">
        <v>120</v>
      </c>
      <c r="B4" s="493"/>
      <c r="C4" s="493"/>
      <c r="D4" s="493"/>
      <c r="E4" s="494"/>
      <c r="F4" s="20" t="s">
        <v>121</v>
      </c>
      <c r="G4" s="21">
        <v>1442331</v>
      </c>
      <c r="H4" s="21">
        <v>1319789</v>
      </c>
      <c r="I4" s="498">
        <v>9.2849690367172286</v>
      </c>
      <c r="J4" s="499"/>
    </row>
    <row r="5" spans="1:10" ht="14.25" x14ac:dyDescent="0.15">
      <c r="A5" s="495"/>
      <c r="B5" s="496"/>
      <c r="C5" s="496"/>
      <c r="D5" s="496"/>
      <c r="E5" s="497"/>
      <c r="F5" s="16" t="s">
        <v>122</v>
      </c>
      <c r="G5" s="17">
        <v>6118262</v>
      </c>
      <c r="H5" s="17">
        <v>5445965</v>
      </c>
      <c r="I5" s="500">
        <v>12.344864500598149</v>
      </c>
      <c r="J5" s="501"/>
    </row>
    <row r="6" spans="1:10" ht="14.25" x14ac:dyDescent="0.15">
      <c r="A6" s="513" t="s">
        <v>123</v>
      </c>
      <c r="B6" s="516" t="s">
        <v>124</v>
      </c>
      <c r="C6" s="516"/>
      <c r="D6" s="516"/>
      <c r="E6" s="516"/>
      <c r="F6" s="24" t="s">
        <v>121</v>
      </c>
      <c r="G6" s="25">
        <v>1095575</v>
      </c>
      <c r="H6" s="25">
        <v>1015339</v>
      </c>
      <c r="I6" s="498">
        <v>7.9023853117037675</v>
      </c>
      <c r="J6" s="499"/>
    </row>
    <row r="7" spans="1:10" ht="14.25" x14ac:dyDescent="0.15">
      <c r="A7" s="514"/>
      <c r="B7" s="516"/>
      <c r="C7" s="516"/>
      <c r="D7" s="516"/>
      <c r="E7" s="516"/>
      <c r="F7" s="9" t="s">
        <v>122</v>
      </c>
      <c r="G7" s="8">
        <v>4846841</v>
      </c>
      <c r="H7" s="8">
        <v>4260603</v>
      </c>
      <c r="I7" s="500">
        <v>13.759507750428753</v>
      </c>
      <c r="J7" s="501"/>
    </row>
    <row r="8" spans="1:10" ht="14.25" x14ac:dyDescent="0.15">
      <c r="A8" s="514"/>
      <c r="B8" s="502" t="s">
        <v>95</v>
      </c>
      <c r="C8" s="502"/>
      <c r="D8" s="502"/>
      <c r="E8" s="502"/>
      <c r="F8" s="14" t="s">
        <v>121</v>
      </c>
      <c r="G8" s="15">
        <v>838538</v>
      </c>
      <c r="H8" s="15">
        <v>760163</v>
      </c>
      <c r="I8" s="503">
        <v>10.310288714394147</v>
      </c>
      <c r="J8" s="504"/>
    </row>
    <row r="9" spans="1:10" ht="14.25" x14ac:dyDescent="0.15">
      <c r="A9" s="514"/>
      <c r="B9" s="502"/>
      <c r="C9" s="502"/>
      <c r="D9" s="502"/>
      <c r="E9" s="502"/>
      <c r="F9" s="66" t="s">
        <v>122</v>
      </c>
      <c r="G9" s="29">
        <v>3964229</v>
      </c>
      <c r="H9" s="29">
        <v>3216642</v>
      </c>
      <c r="I9" s="505">
        <v>23.241224854988516</v>
      </c>
      <c r="J9" s="506"/>
    </row>
    <row r="10" spans="1:10" ht="14.25" x14ac:dyDescent="0.15">
      <c r="A10" s="514"/>
      <c r="B10" s="502" t="s">
        <v>125</v>
      </c>
      <c r="C10" s="502"/>
      <c r="D10" s="502"/>
      <c r="E10" s="502"/>
      <c r="F10" s="14" t="s">
        <v>121</v>
      </c>
      <c r="G10" s="15">
        <v>98030</v>
      </c>
      <c r="H10" s="15">
        <v>134508</v>
      </c>
      <c r="I10" s="503">
        <v>-27.119576530763965</v>
      </c>
      <c r="J10" s="504"/>
    </row>
    <row r="11" spans="1:10" ht="14.25" x14ac:dyDescent="0.15">
      <c r="A11" s="514"/>
      <c r="B11" s="502"/>
      <c r="C11" s="502"/>
      <c r="D11" s="502"/>
      <c r="E11" s="502"/>
      <c r="F11" s="66" t="s">
        <v>122</v>
      </c>
      <c r="G11" s="29">
        <v>461200</v>
      </c>
      <c r="H11" s="29">
        <v>666210</v>
      </c>
      <c r="I11" s="505">
        <v>-30.772579216763489</v>
      </c>
      <c r="J11" s="506"/>
    </row>
    <row r="12" spans="1:10" ht="14.25" x14ac:dyDescent="0.15">
      <c r="A12" s="514"/>
      <c r="B12" s="502" t="s">
        <v>126</v>
      </c>
      <c r="C12" s="502"/>
      <c r="D12" s="502"/>
      <c r="E12" s="502"/>
      <c r="F12" s="14" t="s">
        <v>121</v>
      </c>
      <c r="G12" s="15">
        <v>159007</v>
      </c>
      <c r="H12" s="15">
        <v>120668</v>
      </c>
      <c r="I12" s="503">
        <v>31.772300858554047</v>
      </c>
      <c r="J12" s="504"/>
    </row>
    <row r="13" spans="1:10" ht="14.25" x14ac:dyDescent="0.15">
      <c r="A13" s="515"/>
      <c r="B13" s="502"/>
      <c r="C13" s="502"/>
      <c r="D13" s="502"/>
      <c r="E13" s="502"/>
      <c r="F13" s="28" t="s">
        <v>122</v>
      </c>
      <c r="G13" s="29">
        <v>421412</v>
      </c>
      <c r="H13" s="29">
        <v>377751</v>
      </c>
      <c r="I13" s="505">
        <v>11.558142797768895</v>
      </c>
      <c r="J13" s="506"/>
    </row>
    <row r="14" spans="1:10" ht="14.25" x14ac:dyDescent="0.15">
      <c r="A14" s="507" t="s">
        <v>127</v>
      </c>
      <c r="B14" s="508"/>
      <c r="C14" s="508"/>
      <c r="D14" s="508"/>
      <c r="E14" s="508"/>
      <c r="F14" s="14" t="s">
        <v>121</v>
      </c>
      <c r="G14" s="34">
        <v>346756</v>
      </c>
      <c r="H14" s="34">
        <v>304450</v>
      </c>
      <c r="I14" s="503">
        <v>13.895877812448674</v>
      </c>
      <c r="J14" s="504"/>
    </row>
    <row r="15" spans="1:10" ht="15" thickBot="1" x14ac:dyDescent="0.2">
      <c r="A15" s="509"/>
      <c r="B15" s="510"/>
      <c r="C15" s="510"/>
      <c r="D15" s="510"/>
      <c r="E15" s="510"/>
      <c r="F15" s="22" t="s">
        <v>122</v>
      </c>
      <c r="G15" s="72">
        <v>1271421</v>
      </c>
      <c r="H15" s="23">
        <v>1185362</v>
      </c>
      <c r="I15" s="511">
        <v>7.2601450021174969</v>
      </c>
      <c r="J15" s="512"/>
    </row>
    <row r="16" spans="1:10" ht="14.25" x14ac:dyDescent="0.15">
      <c r="A16" s="57"/>
      <c r="B16" s="57"/>
      <c r="C16" s="57"/>
      <c r="D16" s="57"/>
      <c r="E16" s="57"/>
      <c r="F16" s="61"/>
      <c r="G16" s="58"/>
      <c r="H16" s="58"/>
      <c r="I16" s="59"/>
      <c r="J16" s="59"/>
    </row>
    <row r="17" spans="1:10" ht="15" thickBot="1" x14ac:dyDescent="0.2">
      <c r="A17" s="51" t="s">
        <v>128</v>
      </c>
      <c r="B17" s="51"/>
      <c r="C17" s="51"/>
      <c r="D17" s="51"/>
      <c r="E17" s="52"/>
      <c r="F17" s="50"/>
      <c r="G17" s="50"/>
      <c r="H17" s="50"/>
      <c r="I17" s="486" t="s">
        <v>115</v>
      </c>
      <c r="J17" s="486"/>
    </row>
    <row r="18" spans="1:10" ht="14.25" x14ac:dyDescent="0.15">
      <c r="A18" s="487" t="s">
        <v>116</v>
      </c>
      <c r="B18" s="488"/>
      <c r="C18" s="488"/>
      <c r="D18" s="488"/>
      <c r="E18" s="488"/>
      <c r="F18" s="489"/>
      <c r="G18" s="18" t="s">
        <v>129</v>
      </c>
      <c r="H18" s="19" t="s">
        <v>102</v>
      </c>
      <c r="I18" s="490" t="s">
        <v>119</v>
      </c>
      <c r="J18" s="491"/>
    </row>
    <row r="19" spans="1:10" ht="14.25" x14ac:dyDescent="0.15">
      <c r="A19" s="517" t="s">
        <v>120</v>
      </c>
      <c r="B19" s="518"/>
      <c r="C19" s="518"/>
      <c r="D19" s="518"/>
      <c r="E19" s="518"/>
      <c r="F19" s="20" t="s">
        <v>121</v>
      </c>
      <c r="G19" s="21">
        <v>1442331</v>
      </c>
      <c r="H19" s="21">
        <v>1319789</v>
      </c>
      <c r="I19" s="521">
        <v>9.2849690367172286</v>
      </c>
      <c r="J19" s="522"/>
    </row>
    <row r="20" spans="1:10" ht="14.25" x14ac:dyDescent="0.15">
      <c r="A20" s="519"/>
      <c r="B20" s="520"/>
      <c r="C20" s="520"/>
      <c r="D20" s="520"/>
      <c r="E20" s="520"/>
      <c r="F20" s="9" t="s">
        <v>122</v>
      </c>
      <c r="G20" s="8">
        <v>6118262</v>
      </c>
      <c r="H20" s="8">
        <v>5445965</v>
      </c>
      <c r="I20" s="500">
        <v>12.344864500598149</v>
      </c>
      <c r="J20" s="501"/>
    </row>
    <row r="21" spans="1:10" ht="14.25" x14ac:dyDescent="0.15">
      <c r="A21" s="523" t="s">
        <v>130</v>
      </c>
      <c r="B21" s="516" t="s">
        <v>124</v>
      </c>
      <c r="C21" s="516"/>
      <c r="D21" s="516"/>
      <c r="E21" s="516"/>
      <c r="F21" s="24" t="s">
        <v>121</v>
      </c>
      <c r="G21" s="25">
        <v>1095575</v>
      </c>
      <c r="H21" s="25">
        <v>1015339</v>
      </c>
      <c r="I21" s="498">
        <v>7.9023853117037675</v>
      </c>
      <c r="J21" s="499"/>
    </row>
    <row r="22" spans="1:10" ht="14.25" x14ac:dyDescent="0.15">
      <c r="A22" s="524"/>
      <c r="B22" s="516"/>
      <c r="C22" s="516"/>
      <c r="D22" s="516"/>
      <c r="E22" s="516"/>
      <c r="F22" s="9" t="s">
        <v>122</v>
      </c>
      <c r="G22" s="8">
        <v>4846841</v>
      </c>
      <c r="H22" s="8">
        <v>4260603</v>
      </c>
      <c r="I22" s="500">
        <v>13.759507750428753</v>
      </c>
      <c r="J22" s="501"/>
    </row>
    <row r="23" spans="1:10" ht="14.25" x14ac:dyDescent="0.15">
      <c r="A23" s="524"/>
      <c r="B23" s="502" t="s">
        <v>131</v>
      </c>
      <c r="C23" s="502"/>
      <c r="D23" s="502"/>
      <c r="E23" s="502"/>
      <c r="F23" s="14" t="s">
        <v>121</v>
      </c>
      <c r="G23" s="15">
        <v>186134</v>
      </c>
      <c r="H23" s="15">
        <v>179944</v>
      </c>
      <c r="I23" s="503">
        <v>3.4399590983861685</v>
      </c>
      <c r="J23" s="504"/>
    </row>
    <row r="24" spans="1:10" ht="14.25" x14ac:dyDescent="0.15">
      <c r="A24" s="524"/>
      <c r="B24" s="502"/>
      <c r="C24" s="502"/>
      <c r="D24" s="502"/>
      <c r="E24" s="502"/>
      <c r="F24" s="30" t="s">
        <v>122</v>
      </c>
      <c r="G24" s="29">
        <v>752494</v>
      </c>
      <c r="H24" s="281">
        <v>731512</v>
      </c>
      <c r="I24" s="505">
        <v>2.8683056463871992</v>
      </c>
      <c r="J24" s="506"/>
    </row>
    <row r="25" spans="1:10" ht="14.25" x14ac:dyDescent="0.15">
      <c r="A25" s="524"/>
      <c r="B25" s="502" t="s">
        <v>132</v>
      </c>
      <c r="C25" s="502"/>
      <c r="D25" s="502"/>
      <c r="E25" s="502"/>
      <c r="F25" s="14" t="s">
        <v>121</v>
      </c>
      <c r="G25" s="15">
        <v>89848</v>
      </c>
      <c r="H25" s="15">
        <v>87166</v>
      </c>
      <c r="I25" s="526">
        <v>3.0768877773443819</v>
      </c>
      <c r="J25" s="527"/>
    </row>
    <row r="26" spans="1:10" ht="14.25" x14ac:dyDescent="0.15">
      <c r="A26" s="524"/>
      <c r="B26" s="502"/>
      <c r="C26" s="502"/>
      <c r="D26" s="502"/>
      <c r="E26" s="502"/>
      <c r="F26" s="30" t="s">
        <v>122</v>
      </c>
      <c r="G26" s="29">
        <v>417699</v>
      </c>
      <c r="H26" s="281">
        <v>397270</v>
      </c>
      <c r="I26" s="505">
        <v>5.142346514964629</v>
      </c>
      <c r="J26" s="506"/>
    </row>
    <row r="27" spans="1:10" ht="14.25" x14ac:dyDescent="0.15">
      <c r="A27" s="524"/>
      <c r="B27" s="528" t="s">
        <v>133</v>
      </c>
      <c r="C27" s="528"/>
      <c r="D27" s="528"/>
      <c r="E27" s="528"/>
      <c r="F27" s="6" t="s">
        <v>121</v>
      </c>
      <c r="G27" s="11">
        <v>722003</v>
      </c>
      <c r="H27" s="11">
        <v>628479</v>
      </c>
      <c r="I27" s="530">
        <v>14.88100636616339</v>
      </c>
      <c r="J27" s="531"/>
    </row>
    <row r="28" spans="1:10" ht="14.25" x14ac:dyDescent="0.15">
      <c r="A28" s="524"/>
      <c r="B28" s="529"/>
      <c r="C28" s="529"/>
      <c r="D28" s="529"/>
      <c r="E28" s="529"/>
      <c r="F28" s="53" t="s">
        <v>122</v>
      </c>
      <c r="G28" s="29">
        <v>3311627</v>
      </c>
      <c r="H28" s="282">
        <v>2721906</v>
      </c>
      <c r="I28" s="505">
        <v>21.665737170938314</v>
      </c>
      <c r="J28" s="506"/>
    </row>
    <row r="29" spans="1:10" ht="14.25" x14ac:dyDescent="0.15">
      <c r="A29" s="524"/>
      <c r="B29" s="502" t="s">
        <v>134</v>
      </c>
      <c r="C29" s="502"/>
      <c r="D29" s="502"/>
      <c r="E29" s="502"/>
      <c r="F29" s="14" t="s">
        <v>121</v>
      </c>
      <c r="G29" s="15">
        <v>28394</v>
      </c>
      <c r="H29" s="15">
        <v>29779</v>
      </c>
      <c r="I29" s="526">
        <v>-4.6509285066657782</v>
      </c>
      <c r="J29" s="527"/>
    </row>
    <row r="30" spans="1:10" ht="14.25" x14ac:dyDescent="0.15">
      <c r="A30" s="524"/>
      <c r="B30" s="502"/>
      <c r="C30" s="502"/>
      <c r="D30" s="502"/>
      <c r="E30" s="502"/>
      <c r="F30" s="30" t="s">
        <v>122</v>
      </c>
      <c r="G30" s="29">
        <v>200155</v>
      </c>
      <c r="H30" s="281">
        <v>200802</v>
      </c>
      <c r="I30" s="505">
        <v>-0.3222079461360039</v>
      </c>
      <c r="J30" s="506"/>
    </row>
    <row r="31" spans="1:10" ht="14.25" x14ac:dyDescent="0.15">
      <c r="A31" s="524"/>
      <c r="B31" s="528" t="s">
        <v>135</v>
      </c>
      <c r="C31" s="528"/>
      <c r="D31" s="528"/>
      <c r="E31" s="528"/>
      <c r="F31" s="6" t="s">
        <v>121</v>
      </c>
      <c r="G31" s="54">
        <v>66431</v>
      </c>
      <c r="H31" s="54">
        <v>71746</v>
      </c>
      <c r="I31" s="532">
        <v>-7.4080784991497808</v>
      </c>
      <c r="J31" s="533"/>
    </row>
    <row r="32" spans="1:10" ht="14.25" x14ac:dyDescent="0.15">
      <c r="A32" s="524"/>
      <c r="B32" s="529"/>
      <c r="C32" s="529"/>
      <c r="D32" s="529"/>
      <c r="E32" s="529"/>
      <c r="F32" s="53" t="s">
        <v>122</v>
      </c>
      <c r="G32" s="29">
        <v>137369</v>
      </c>
      <c r="H32" s="282">
        <v>140928</v>
      </c>
      <c r="I32" s="530">
        <v>-2.5254030426884668</v>
      </c>
      <c r="J32" s="531"/>
    </row>
    <row r="33" spans="1:10" ht="14.25" x14ac:dyDescent="0.15">
      <c r="A33" s="524"/>
      <c r="B33" s="502" t="s">
        <v>136</v>
      </c>
      <c r="C33" s="502"/>
      <c r="D33" s="502"/>
      <c r="E33" s="502"/>
      <c r="F33" s="14" t="s">
        <v>121</v>
      </c>
      <c r="G33" s="15">
        <v>2765</v>
      </c>
      <c r="H33" s="15">
        <v>18225</v>
      </c>
      <c r="I33" s="532">
        <v>-84.828532235939647</v>
      </c>
      <c r="J33" s="533"/>
    </row>
    <row r="34" spans="1:10" ht="14.25" x14ac:dyDescent="0.15">
      <c r="A34" s="525"/>
      <c r="B34" s="502"/>
      <c r="C34" s="502"/>
      <c r="D34" s="502"/>
      <c r="E34" s="502"/>
      <c r="F34" s="30" t="s">
        <v>122</v>
      </c>
      <c r="G34" s="29">
        <v>27497</v>
      </c>
      <c r="H34" s="281">
        <v>68185</v>
      </c>
      <c r="I34" s="534">
        <v>-59.672948595732201</v>
      </c>
      <c r="J34" s="535"/>
    </row>
    <row r="35" spans="1:10" ht="14.25" x14ac:dyDescent="0.15">
      <c r="A35" s="523" t="s">
        <v>137</v>
      </c>
      <c r="B35" s="520" t="s">
        <v>124</v>
      </c>
      <c r="C35" s="520"/>
      <c r="D35" s="520"/>
      <c r="E35" s="520"/>
      <c r="F35" s="36" t="s">
        <v>121</v>
      </c>
      <c r="G35" s="37">
        <v>346756</v>
      </c>
      <c r="H35" s="37">
        <v>304450</v>
      </c>
      <c r="I35" s="537">
        <v>13.895877812448674</v>
      </c>
      <c r="J35" s="538"/>
    </row>
    <row r="36" spans="1:10" ht="14.25" x14ac:dyDescent="0.15">
      <c r="A36" s="524"/>
      <c r="B36" s="520"/>
      <c r="C36" s="520"/>
      <c r="D36" s="520"/>
      <c r="E36" s="520"/>
      <c r="F36" s="10" t="s">
        <v>122</v>
      </c>
      <c r="G36" s="8">
        <v>1271421</v>
      </c>
      <c r="H36" s="8">
        <v>1185362</v>
      </c>
      <c r="I36" s="539">
        <v>7.2601450021174969</v>
      </c>
      <c r="J36" s="540"/>
    </row>
    <row r="37" spans="1:10" ht="14.25" x14ac:dyDescent="0.15">
      <c r="A37" s="524"/>
      <c r="B37" s="541" t="s">
        <v>138</v>
      </c>
      <c r="C37" s="528" t="s">
        <v>139</v>
      </c>
      <c r="D37" s="528"/>
      <c r="E37" s="528"/>
      <c r="F37" s="7" t="s">
        <v>121</v>
      </c>
      <c r="G37" s="11">
        <v>7855</v>
      </c>
      <c r="H37" s="54">
        <v>14641</v>
      </c>
      <c r="I37" s="543">
        <v>-46.349293081073696</v>
      </c>
      <c r="J37" s="544"/>
    </row>
    <row r="38" spans="1:10" ht="14.25" x14ac:dyDescent="0.15">
      <c r="A38" s="524"/>
      <c r="B38" s="542"/>
      <c r="C38" s="529"/>
      <c r="D38" s="529"/>
      <c r="E38" s="529"/>
      <c r="F38" s="55" t="s">
        <v>122</v>
      </c>
      <c r="G38" s="29">
        <v>20393</v>
      </c>
      <c r="H38" s="286">
        <v>35559</v>
      </c>
      <c r="I38" s="545">
        <v>-42.650243257684416</v>
      </c>
      <c r="J38" s="546"/>
    </row>
    <row r="39" spans="1:10" ht="14.25" x14ac:dyDescent="0.15">
      <c r="A39" s="524"/>
      <c r="B39" s="542"/>
      <c r="C39" s="502" t="s">
        <v>140</v>
      </c>
      <c r="D39" s="502"/>
      <c r="E39" s="502"/>
      <c r="F39" s="56" t="s">
        <v>121</v>
      </c>
      <c r="G39" s="15">
        <v>301570</v>
      </c>
      <c r="H39" s="15">
        <v>256818</v>
      </c>
      <c r="I39" s="526">
        <v>17.425569858810519</v>
      </c>
      <c r="J39" s="527"/>
    </row>
    <row r="40" spans="1:10" ht="14.25" x14ac:dyDescent="0.15">
      <c r="A40" s="524"/>
      <c r="B40" s="542"/>
      <c r="C40" s="502"/>
      <c r="D40" s="502"/>
      <c r="E40" s="502"/>
      <c r="F40" s="49" t="s">
        <v>122</v>
      </c>
      <c r="G40" s="29">
        <v>1078856</v>
      </c>
      <c r="H40" s="287">
        <v>1005988</v>
      </c>
      <c r="I40" s="505">
        <v>7.2434263629387345</v>
      </c>
      <c r="J40" s="506"/>
    </row>
    <row r="41" spans="1:10" ht="14.25" x14ac:dyDescent="0.15">
      <c r="A41" s="524"/>
      <c r="B41" s="542"/>
      <c r="C41" s="528" t="s">
        <v>141</v>
      </c>
      <c r="D41" s="528"/>
      <c r="E41" s="528"/>
      <c r="F41" s="7" t="s">
        <v>121</v>
      </c>
      <c r="G41" s="11">
        <v>3961</v>
      </c>
      <c r="H41" s="11">
        <v>2188</v>
      </c>
      <c r="I41" s="530">
        <v>81.032906764168189</v>
      </c>
      <c r="J41" s="531"/>
    </row>
    <row r="42" spans="1:10" ht="14.25" x14ac:dyDescent="0.15">
      <c r="A42" s="524"/>
      <c r="B42" s="542"/>
      <c r="C42" s="529"/>
      <c r="D42" s="529"/>
      <c r="E42" s="529"/>
      <c r="F42" s="55" t="s">
        <v>122</v>
      </c>
      <c r="G42" s="29">
        <v>12220</v>
      </c>
      <c r="H42" s="286">
        <v>10520</v>
      </c>
      <c r="I42" s="505">
        <v>16.159695817490501</v>
      </c>
      <c r="J42" s="506"/>
    </row>
    <row r="43" spans="1:10" ht="14.25" x14ac:dyDescent="0.15">
      <c r="A43" s="524"/>
      <c r="B43" s="542"/>
      <c r="C43" s="502" t="s">
        <v>142</v>
      </c>
      <c r="D43" s="502"/>
      <c r="E43" s="502"/>
      <c r="F43" s="56" t="s">
        <v>121</v>
      </c>
      <c r="G43" s="15">
        <v>2711</v>
      </c>
      <c r="H43" s="15">
        <v>1804</v>
      </c>
      <c r="I43" s="526">
        <v>50.27716186252772</v>
      </c>
      <c r="J43" s="527"/>
    </row>
    <row r="44" spans="1:10" ht="14.25" x14ac:dyDescent="0.15">
      <c r="A44" s="524"/>
      <c r="B44" s="542"/>
      <c r="C44" s="502"/>
      <c r="D44" s="502"/>
      <c r="E44" s="502"/>
      <c r="F44" s="49" t="s">
        <v>122</v>
      </c>
      <c r="G44" s="29">
        <v>11528</v>
      </c>
      <c r="H44" s="287">
        <v>8536</v>
      </c>
      <c r="I44" s="505">
        <v>35.051546391752595</v>
      </c>
      <c r="J44" s="506"/>
    </row>
    <row r="45" spans="1:10" ht="14.25" x14ac:dyDescent="0.15">
      <c r="A45" s="524"/>
      <c r="B45" s="542"/>
      <c r="C45" s="528" t="s">
        <v>143</v>
      </c>
      <c r="D45" s="528"/>
      <c r="E45" s="528"/>
      <c r="F45" s="7" t="s">
        <v>121</v>
      </c>
      <c r="G45" s="11">
        <v>2616</v>
      </c>
      <c r="H45" s="11">
        <v>2507</v>
      </c>
      <c r="I45" s="530">
        <v>4.3478260869565162</v>
      </c>
      <c r="J45" s="531"/>
    </row>
    <row r="46" spans="1:10" ht="14.25" x14ac:dyDescent="0.15">
      <c r="A46" s="524"/>
      <c r="B46" s="542"/>
      <c r="C46" s="529"/>
      <c r="D46" s="529"/>
      <c r="E46" s="529"/>
      <c r="F46" s="55" t="s">
        <v>122</v>
      </c>
      <c r="G46" s="29">
        <v>12945</v>
      </c>
      <c r="H46" s="286">
        <v>10902</v>
      </c>
      <c r="I46" s="505">
        <v>18.739680792515131</v>
      </c>
      <c r="J46" s="506"/>
    </row>
    <row r="47" spans="1:10" ht="14.25" x14ac:dyDescent="0.15">
      <c r="A47" s="524"/>
      <c r="B47" s="542"/>
      <c r="C47" s="502" t="s">
        <v>144</v>
      </c>
      <c r="D47" s="502"/>
      <c r="E47" s="502"/>
      <c r="F47" s="56" t="s">
        <v>121</v>
      </c>
      <c r="G47" s="15">
        <v>3475</v>
      </c>
      <c r="H47" s="15">
        <v>2890</v>
      </c>
      <c r="I47" s="532">
        <v>20.242214532871984</v>
      </c>
      <c r="J47" s="533"/>
    </row>
    <row r="48" spans="1:10" ht="14.25" x14ac:dyDescent="0.15">
      <c r="A48" s="524"/>
      <c r="B48" s="542"/>
      <c r="C48" s="502"/>
      <c r="D48" s="502"/>
      <c r="E48" s="502"/>
      <c r="F48" s="49" t="s">
        <v>122</v>
      </c>
      <c r="G48" s="29">
        <v>21475</v>
      </c>
      <c r="H48" s="287">
        <v>16579</v>
      </c>
      <c r="I48" s="534">
        <v>29.531334821159305</v>
      </c>
      <c r="J48" s="535"/>
    </row>
    <row r="49" spans="1:10" ht="14.25" x14ac:dyDescent="0.15">
      <c r="A49" s="524"/>
      <c r="B49" s="542"/>
      <c r="C49" s="502" t="s">
        <v>145</v>
      </c>
      <c r="D49" s="502"/>
      <c r="E49" s="502"/>
      <c r="F49" s="56" t="s">
        <v>121</v>
      </c>
      <c r="G49" s="15">
        <v>2416</v>
      </c>
      <c r="H49" s="15">
        <v>2483</v>
      </c>
      <c r="I49" s="532">
        <v>-2.6983487716471899</v>
      </c>
      <c r="J49" s="533"/>
    </row>
    <row r="50" spans="1:10" ht="14.25" x14ac:dyDescent="0.15">
      <c r="A50" s="524"/>
      <c r="B50" s="542"/>
      <c r="C50" s="502"/>
      <c r="D50" s="502"/>
      <c r="E50" s="502"/>
      <c r="F50" s="49" t="s">
        <v>122</v>
      </c>
      <c r="G50" s="29">
        <v>14449</v>
      </c>
      <c r="H50" s="287">
        <v>11424</v>
      </c>
      <c r="I50" s="534">
        <v>26.479341736694678</v>
      </c>
      <c r="J50" s="535"/>
    </row>
    <row r="51" spans="1:10" ht="14.25" x14ac:dyDescent="0.15">
      <c r="A51" s="524"/>
      <c r="B51" s="542"/>
      <c r="C51" s="502" t="s">
        <v>146</v>
      </c>
      <c r="D51" s="502"/>
      <c r="E51" s="502"/>
      <c r="F51" s="56" t="s">
        <v>121</v>
      </c>
      <c r="G51" s="15">
        <v>1641</v>
      </c>
      <c r="H51" s="15">
        <v>2602</v>
      </c>
      <c r="I51" s="532">
        <v>-36.933128362797852</v>
      </c>
      <c r="J51" s="533"/>
    </row>
    <row r="52" spans="1:10" ht="14.25" x14ac:dyDescent="0.15">
      <c r="A52" s="524"/>
      <c r="B52" s="542"/>
      <c r="C52" s="502"/>
      <c r="D52" s="502"/>
      <c r="E52" s="502"/>
      <c r="F52" s="49" t="s">
        <v>122</v>
      </c>
      <c r="G52" s="29">
        <v>11676</v>
      </c>
      <c r="H52" s="287">
        <v>16430</v>
      </c>
      <c r="I52" s="534">
        <v>-28.934875228241026</v>
      </c>
      <c r="J52" s="535"/>
    </row>
    <row r="53" spans="1:10" ht="14.25" x14ac:dyDescent="0.15">
      <c r="A53" s="524"/>
      <c r="B53" s="542"/>
      <c r="C53" s="502" t="s">
        <v>147</v>
      </c>
      <c r="D53" s="502"/>
      <c r="E53" s="502"/>
      <c r="F53" s="56" t="s">
        <v>121</v>
      </c>
      <c r="G53" s="15">
        <v>5850</v>
      </c>
      <c r="H53" s="15">
        <v>5720</v>
      </c>
      <c r="I53" s="532">
        <v>2.2727272727272663</v>
      </c>
      <c r="J53" s="533"/>
    </row>
    <row r="54" spans="1:10" ht="14.25" x14ac:dyDescent="0.15">
      <c r="A54" s="524"/>
      <c r="B54" s="542"/>
      <c r="C54" s="502"/>
      <c r="D54" s="502"/>
      <c r="E54" s="502"/>
      <c r="F54" s="49" t="s">
        <v>122</v>
      </c>
      <c r="G54" s="29">
        <v>26249</v>
      </c>
      <c r="H54" s="287">
        <v>27789</v>
      </c>
      <c r="I54" s="534">
        <v>-5.541761128504092</v>
      </c>
      <c r="J54" s="535"/>
    </row>
    <row r="55" spans="1:10" ht="14.25" x14ac:dyDescent="0.15">
      <c r="A55" s="524"/>
      <c r="B55" s="542"/>
      <c r="C55" s="528" t="s">
        <v>148</v>
      </c>
      <c r="D55" s="528"/>
      <c r="E55" s="528"/>
      <c r="F55" s="7" t="s">
        <v>121</v>
      </c>
      <c r="G55" s="11">
        <v>3807</v>
      </c>
      <c r="H55" s="11">
        <v>2698</v>
      </c>
      <c r="I55" s="530">
        <v>41.104521868050398</v>
      </c>
      <c r="J55" s="531"/>
    </row>
    <row r="56" spans="1:10" ht="14.25" x14ac:dyDescent="0.15">
      <c r="A56" s="524"/>
      <c r="B56" s="542"/>
      <c r="C56" s="502"/>
      <c r="D56" s="502"/>
      <c r="E56" s="502"/>
      <c r="F56" s="49" t="s">
        <v>122</v>
      </c>
      <c r="G56" s="29">
        <v>14681</v>
      </c>
      <c r="H56" s="287">
        <v>12827</v>
      </c>
      <c r="I56" s="505">
        <v>14.453886333515229</v>
      </c>
      <c r="J56" s="506"/>
    </row>
    <row r="57" spans="1:10" ht="14.25" x14ac:dyDescent="0.15">
      <c r="A57" s="524"/>
      <c r="B57" s="547" t="s">
        <v>149</v>
      </c>
      <c r="C57" s="502" t="s">
        <v>150</v>
      </c>
      <c r="D57" s="502"/>
      <c r="E57" s="502"/>
      <c r="F57" s="56" t="s">
        <v>121</v>
      </c>
      <c r="G57" s="15">
        <v>2076</v>
      </c>
      <c r="H57" s="15">
        <v>2497</v>
      </c>
      <c r="I57" s="526">
        <v>-16.860232278734472</v>
      </c>
      <c r="J57" s="527"/>
    </row>
    <row r="58" spans="1:10" ht="14.25" x14ac:dyDescent="0.15">
      <c r="A58" s="524"/>
      <c r="B58" s="547"/>
      <c r="C58" s="502"/>
      <c r="D58" s="502"/>
      <c r="E58" s="502"/>
      <c r="F58" s="49" t="s">
        <v>122</v>
      </c>
      <c r="G58" s="29">
        <v>10102</v>
      </c>
      <c r="H58" s="287">
        <v>6976</v>
      </c>
      <c r="I58" s="505">
        <v>44.810779816513758</v>
      </c>
      <c r="J58" s="506"/>
    </row>
    <row r="59" spans="1:10" ht="14.25" x14ac:dyDescent="0.15">
      <c r="A59" s="524"/>
      <c r="B59" s="547"/>
      <c r="C59" s="528" t="s">
        <v>148</v>
      </c>
      <c r="D59" s="528"/>
      <c r="E59" s="528"/>
      <c r="F59" s="7" t="s">
        <v>121</v>
      </c>
      <c r="G59" s="11">
        <v>8778</v>
      </c>
      <c r="H59" s="11">
        <v>7602</v>
      </c>
      <c r="I59" s="530">
        <v>15.469613259668506</v>
      </c>
      <c r="J59" s="531"/>
    </row>
    <row r="60" spans="1:10" ht="15" thickBot="1" x14ac:dyDescent="0.2">
      <c r="A60" s="536"/>
      <c r="B60" s="548"/>
      <c r="C60" s="549"/>
      <c r="D60" s="549"/>
      <c r="E60" s="549"/>
      <c r="F60" s="38" t="s">
        <v>122</v>
      </c>
      <c r="G60" s="72">
        <v>36847</v>
      </c>
      <c r="H60" s="288">
        <v>21832</v>
      </c>
      <c r="I60" s="511">
        <v>68.775192378160511</v>
      </c>
      <c r="J60" s="512"/>
    </row>
  </sheetData>
  <mergeCells count="93">
    <mergeCell ref="A1:J1"/>
    <mergeCell ref="I2:J2"/>
    <mergeCell ref="A3:F3"/>
    <mergeCell ref="I3:J3"/>
    <mergeCell ref="A4:E5"/>
    <mergeCell ref="I4:J4"/>
    <mergeCell ref="I5:J5"/>
    <mergeCell ref="B8:E9"/>
    <mergeCell ref="I8:J8"/>
    <mergeCell ref="I9:J9"/>
    <mergeCell ref="B10:E11"/>
    <mergeCell ref="I10:J10"/>
    <mergeCell ref="I11:J11"/>
    <mergeCell ref="B12:E13"/>
    <mergeCell ref="I12:J12"/>
    <mergeCell ref="I13:J13"/>
    <mergeCell ref="A14:E15"/>
    <mergeCell ref="I14:J14"/>
    <mergeCell ref="I15:J15"/>
    <mergeCell ref="A6:A13"/>
    <mergeCell ref="B6:E7"/>
    <mergeCell ref="I6:J6"/>
    <mergeCell ref="I7:J7"/>
    <mergeCell ref="I17:J17"/>
    <mergeCell ref="A18:F18"/>
    <mergeCell ref="I18:J18"/>
    <mergeCell ref="A19:E20"/>
    <mergeCell ref="I19:J19"/>
    <mergeCell ref="I20:J20"/>
    <mergeCell ref="A21:A34"/>
    <mergeCell ref="B21:E22"/>
    <mergeCell ref="I21:J21"/>
    <mergeCell ref="I22:J22"/>
    <mergeCell ref="B23:E24"/>
    <mergeCell ref="I23:J23"/>
    <mergeCell ref="I24:J24"/>
    <mergeCell ref="B25:E26"/>
    <mergeCell ref="I25:J25"/>
    <mergeCell ref="I26:J26"/>
    <mergeCell ref="B27:E28"/>
    <mergeCell ref="I27:J27"/>
    <mergeCell ref="I28:J28"/>
    <mergeCell ref="B29:E30"/>
    <mergeCell ref="I29:J29"/>
    <mergeCell ref="I30:J30"/>
    <mergeCell ref="B31:E32"/>
    <mergeCell ref="I31:J31"/>
    <mergeCell ref="I32:J32"/>
    <mergeCell ref="B33:E34"/>
    <mergeCell ref="I33:J33"/>
    <mergeCell ref="I34:J34"/>
    <mergeCell ref="A35:A60"/>
    <mergeCell ref="B35:E36"/>
    <mergeCell ref="I35:J35"/>
    <mergeCell ref="I36:J36"/>
    <mergeCell ref="B37:B56"/>
    <mergeCell ref="C37:E38"/>
    <mergeCell ref="I37:J37"/>
    <mergeCell ref="I38:J38"/>
    <mergeCell ref="C39:E40"/>
    <mergeCell ref="I39:J39"/>
    <mergeCell ref="I40:J40"/>
    <mergeCell ref="C41:E42"/>
    <mergeCell ref="I41:J41"/>
    <mergeCell ref="I42:J42"/>
    <mergeCell ref="C43:E44"/>
    <mergeCell ref="I43:J43"/>
    <mergeCell ref="I44:J44"/>
    <mergeCell ref="C45:E46"/>
    <mergeCell ref="I45:J45"/>
    <mergeCell ref="I46:J46"/>
    <mergeCell ref="C47:E48"/>
    <mergeCell ref="I47:J47"/>
    <mergeCell ref="I48:J48"/>
    <mergeCell ref="C49:E50"/>
    <mergeCell ref="I49:J49"/>
    <mergeCell ref="I50:J50"/>
    <mergeCell ref="C51:E52"/>
    <mergeCell ref="I51:J51"/>
    <mergeCell ref="I52:J52"/>
    <mergeCell ref="C53:E54"/>
    <mergeCell ref="I53:J53"/>
    <mergeCell ref="I54:J54"/>
    <mergeCell ref="C55:E56"/>
    <mergeCell ref="I55:J55"/>
    <mergeCell ref="I56:J56"/>
    <mergeCell ref="B57:B60"/>
    <mergeCell ref="C57:E58"/>
    <mergeCell ref="I57:J57"/>
    <mergeCell ref="I58:J58"/>
    <mergeCell ref="C59:E60"/>
    <mergeCell ref="I59:J59"/>
    <mergeCell ref="I60:J60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zoomScale="85" zoomScaleNormal="85" workbookViewId="0">
      <selection activeCell="P17" sqref="P17"/>
    </sheetView>
  </sheetViews>
  <sheetFormatPr defaultRowHeight="13.5" x14ac:dyDescent="0.15"/>
  <cols>
    <col min="7" max="8" width="15.33203125" bestFit="1" customWidth="1"/>
  </cols>
  <sheetData>
    <row r="1" spans="1:10" ht="27" x14ac:dyDescent="0.15">
      <c r="A1" s="614" t="s">
        <v>151</v>
      </c>
      <c r="B1" s="614"/>
      <c r="C1" s="614"/>
      <c r="D1" s="614"/>
      <c r="E1" s="614"/>
      <c r="F1" s="614"/>
      <c r="G1" s="614"/>
      <c r="H1" s="614"/>
      <c r="I1" s="614"/>
      <c r="J1" s="614"/>
    </row>
    <row r="2" spans="1:10" ht="27.75" thickBot="1" x14ac:dyDescent="0.2">
      <c r="A2" s="290" t="s">
        <v>0</v>
      </c>
      <c r="B2" s="290"/>
      <c r="C2" s="290"/>
      <c r="D2" s="291"/>
      <c r="E2" s="289"/>
      <c r="F2" s="289"/>
      <c r="G2" s="289"/>
      <c r="H2" s="289"/>
      <c r="I2" s="596" t="s">
        <v>1</v>
      </c>
      <c r="J2" s="596"/>
    </row>
    <row r="3" spans="1:10" ht="14.25" x14ac:dyDescent="0.15">
      <c r="A3" s="597" t="s">
        <v>2</v>
      </c>
      <c r="B3" s="598"/>
      <c r="C3" s="598"/>
      <c r="D3" s="598"/>
      <c r="E3" s="598"/>
      <c r="F3" s="599"/>
      <c r="G3" s="292" t="s">
        <v>105</v>
      </c>
      <c r="H3" s="293" t="s">
        <v>106</v>
      </c>
      <c r="I3" s="600" t="s">
        <v>3</v>
      </c>
      <c r="J3" s="601"/>
    </row>
    <row r="4" spans="1:10" ht="14.25" x14ac:dyDescent="0.15">
      <c r="A4" s="615" t="s">
        <v>4</v>
      </c>
      <c r="B4" s="616"/>
      <c r="C4" s="616"/>
      <c r="D4" s="616"/>
      <c r="E4" s="617"/>
      <c r="F4" s="294" t="s">
        <v>5</v>
      </c>
      <c r="G4" s="295">
        <v>1443083</v>
      </c>
      <c r="H4" s="295">
        <v>937400</v>
      </c>
      <c r="I4" s="590">
        <v>53.945274162577363</v>
      </c>
      <c r="J4" s="591"/>
    </row>
    <row r="5" spans="1:10" ht="14.25" x14ac:dyDescent="0.15">
      <c r="A5" s="618"/>
      <c r="B5" s="619"/>
      <c r="C5" s="619"/>
      <c r="D5" s="619"/>
      <c r="E5" s="620"/>
      <c r="F5" s="296" t="s">
        <v>6</v>
      </c>
      <c r="G5" s="297">
        <v>7561345</v>
      </c>
      <c r="H5" s="297">
        <v>6383365</v>
      </c>
      <c r="I5" s="592">
        <v>18.453903231289459</v>
      </c>
      <c r="J5" s="593"/>
    </row>
    <row r="6" spans="1:10" ht="14.25" x14ac:dyDescent="0.15">
      <c r="A6" s="611" t="s">
        <v>7</v>
      </c>
      <c r="B6" s="589" t="s">
        <v>8</v>
      </c>
      <c r="C6" s="589"/>
      <c r="D6" s="589"/>
      <c r="E6" s="589"/>
      <c r="F6" s="298" t="s">
        <v>5</v>
      </c>
      <c r="G6" s="299">
        <v>1065241</v>
      </c>
      <c r="H6" s="299">
        <v>756387</v>
      </c>
      <c r="I6" s="590">
        <v>40.832801198328383</v>
      </c>
      <c r="J6" s="591"/>
    </row>
    <row r="7" spans="1:10" ht="14.25" x14ac:dyDescent="0.15">
      <c r="A7" s="612"/>
      <c r="B7" s="589"/>
      <c r="C7" s="589"/>
      <c r="D7" s="589"/>
      <c r="E7" s="589"/>
      <c r="F7" s="300" t="s">
        <v>6</v>
      </c>
      <c r="G7" s="301">
        <v>5912082</v>
      </c>
      <c r="H7" s="301">
        <v>5016990</v>
      </c>
      <c r="I7" s="592">
        <v>17.841215549562591</v>
      </c>
      <c r="J7" s="593"/>
    </row>
    <row r="8" spans="1:10" ht="14.25" x14ac:dyDescent="0.15">
      <c r="A8" s="612"/>
      <c r="B8" s="552" t="s">
        <v>95</v>
      </c>
      <c r="C8" s="552"/>
      <c r="D8" s="552"/>
      <c r="E8" s="552"/>
      <c r="F8" s="302" t="s">
        <v>5</v>
      </c>
      <c r="G8" s="303">
        <v>920785</v>
      </c>
      <c r="H8" s="303">
        <v>610193</v>
      </c>
      <c r="I8" s="594">
        <v>50.900616690129198</v>
      </c>
      <c r="J8" s="595"/>
    </row>
    <row r="9" spans="1:10" ht="14.25" x14ac:dyDescent="0.15">
      <c r="A9" s="612"/>
      <c r="B9" s="552"/>
      <c r="C9" s="552"/>
      <c r="D9" s="552"/>
      <c r="E9" s="552"/>
      <c r="F9" s="304" t="s">
        <v>6</v>
      </c>
      <c r="G9" s="305">
        <v>4885014</v>
      </c>
      <c r="H9" s="305">
        <v>3826835</v>
      </c>
      <c r="I9" s="555">
        <v>27.65154494510476</v>
      </c>
      <c r="J9" s="556"/>
    </row>
    <row r="10" spans="1:10" ht="14.25" x14ac:dyDescent="0.15">
      <c r="A10" s="612"/>
      <c r="B10" s="552" t="s">
        <v>96</v>
      </c>
      <c r="C10" s="552"/>
      <c r="D10" s="552"/>
      <c r="E10" s="552"/>
      <c r="F10" s="302" t="s">
        <v>5</v>
      </c>
      <c r="G10" s="303">
        <v>90269</v>
      </c>
      <c r="H10" s="303">
        <v>114121</v>
      </c>
      <c r="I10" s="594">
        <v>-20.900623022931796</v>
      </c>
      <c r="J10" s="595"/>
    </row>
    <row r="11" spans="1:10" ht="14.25" x14ac:dyDescent="0.15">
      <c r="A11" s="612"/>
      <c r="B11" s="552"/>
      <c r="C11" s="552"/>
      <c r="D11" s="552"/>
      <c r="E11" s="552"/>
      <c r="F11" s="304" t="s">
        <v>6</v>
      </c>
      <c r="G11" s="305">
        <v>551469</v>
      </c>
      <c r="H11" s="305">
        <v>780331</v>
      </c>
      <c r="I11" s="555">
        <v>-29.328836096477005</v>
      </c>
      <c r="J11" s="556"/>
    </row>
    <row r="12" spans="1:10" ht="14.25" x14ac:dyDescent="0.15">
      <c r="A12" s="612"/>
      <c r="B12" s="552" t="s">
        <v>97</v>
      </c>
      <c r="C12" s="552"/>
      <c r="D12" s="552"/>
      <c r="E12" s="552"/>
      <c r="F12" s="302" t="s">
        <v>5</v>
      </c>
      <c r="G12" s="303">
        <v>54187</v>
      </c>
      <c r="H12" s="303">
        <v>32073</v>
      </c>
      <c r="I12" s="594">
        <v>68.948960184578937</v>
      </c>
      <c r="J12" s="595"/>
    </row>
    <row r="13" spans="1:10" ht="14.25" x14ac:dyDescent="0.15">
      <c r="A13" s="613"/>
      <c r="B13" s="552"/>
      <c r="C13" s="552"/>
      <c r="D13" s="552"/>
      <c r="E13" s="552"/>
      <c r="F13" s="306" t="s">
        <v>6</v>
      </c>
      <c r="G13" s="305">
        <v>475599</v>
      </c>
      <c r="H13" s="305">
        <v>409824</v>
      </c>
      <c r="I13" s="555">
        <v>16.049572499414381</v>
      </c>
      <c r="J13" s="556"/>
    </row>
    <row r="14" spans="1:10" ht="14.25" x14ac:dyDescent="0.15">
      <c r="A14" s="607" t="s">
        <v>11</v>
      </c>
      <c r="B14" s="608"/>
      <c r="C14" s="608"/>
      <c r="D14" s="608"/>
      <c r="E14" s="608"/>
      <c r="F14" s="302" t="s">
        <v>5</v>
      </c>
      <c r="G14" s="307">
        <v>377842</v>
      </c>
      <c r="H14" s="307">
        <v>181013</v>
      </c>
      <c r="I14" s="594">
        <v>108.73749399214421</v>
      </c>
      <c r="J14" s="595"/>
    </row>
    <row r="15" spans="1:10" ht="15" thickBot="1" x14ac:dyDescent="0.2">
      <c r="A15" s="609"/>
      <c r="B15" s="610"/>
      <c r="C15" s="610"/>
      <c r="D15" s="610"/>
      <c r="E15" s="610"/>
      <c r="F15" s="308" t="s">
        <v>6</v>
      </c>
      <c r="G15" s="309">
        <v>1649263</v>
      </c>
      <c r="H15" s="310">
        <v>1366375</v>
      </c>
      <c r="I15" s="561">
        <v>20.703540389717318</v>
      </c>
      <c r="J15" s="562"/>
    </row>
    <row r="16" spans="1:10" ht="14.25" x14ac:dyDescent="0.15">
      <c r="A16" s="311"/>
      <c r="B16" s="311"/>
      <c r="C16" s="311"/>
      <c r="D16" s="311"/>
      <c r="E16" s="311"/>
      <c r="F16" s="312"/>
      <c r="G16" s="313"/>
      <c r="H16" s="313"/>
      <c r="I16" s="314"/>
      <c r="J16" s="314"/>
    </row>
    <row r="17" spans="1:10" ht="15" thickBot="1" x14ac:dyDescent="0.2">
      <c r="A17" s="315" t="s">
        <v>12</v>
      </c>
      <c r="B17" s="315"/>
      <c r="C17" s="315"/>
      <c r="D17" s="315"/>
      <c r="E17" s="316"/>
      <c r="F17" s="317"/>
      <c r="G17" s="317"/>
      <c r="H17" s="317"/>
      <c r="I17" s="596" t="s">
        <v>1</v>
      </c>
      <c r="J17" s="596"/>
    </row>
    <row r="18" spans="1:10" ht="14.25" x14ac:dyDescent="0.15">
      <c r="A18" s="597" t="s">
        <v>2</v>
      </c>
      <c r="B18" s="598"/>
      <c r="C18" s="598"/>
      <c r="D18" s="598"/>
      <c r="E18" s="598"/>
      <c r="F18" s="599"/>
      <c r="G18" s="292" t="s">
        <v>105</v>
      </c>
      <c r="H18" s="293" t="s">
        <v>106</v>
      </c>
      <c r="I18" s="600" t="s">
        <v>3</v>
      </c>
      <c r="J18" s="601"/>
    </row>
    <row r="19" spans="1:10" ht="14.25" x14ac:dyDescent="0.15">
      <c r="A19" s="602" t="s">
        <v>4</v>
      </c>
      <c r="B19" s="603"/>
      <c r="C19" s="603"/>
      <c r="D19" s="603"/>
      <c r="E19" s="603"/>
      <c r="F19" s="294" t="s">
        <v>5</v>
      </c>
      <c r="G19" s="295">
        <v>1443083</v>
      </c>
      <c r="H19" s="295">
        <v>937400</v>
      </c>
      <c r="I19" s="605">
        <v>53.945274162577363</v>
      </c>
      <c r="J19" s="606"/>
    </row>
    <row r="20" spans="1:10" ht="14.25" x14ac:dyDescent="0.15">
      <c r="A20" s="604"/>
      <c r="B20" s="577"/>
      <c r="C20" s="577"/>
      <c r="D20" s="577"/>
      <c r="E20" s="577"/>
      <c r="F20" s="300" t="s">
        <v>6</v>
      </c>
      <c r="G20" s="301">
        <v>7561345</v>
      </c>
      <c r="H20" s="301">
        <v>6383365</v>
      </c>
      <c r="I20" s="592">
        <v>18.453903231289459</v>
      </c>
      <c r="J20" s="593"/>
    </row>
    <row r="21" spans="1:10" ht="14.25" x14ac:dyDescent="0.15">
      <c r="A21" s="574" t="s">
        <v>84</v>
      </c>
      <c r="B21" s="589" t="s">
        <v>8</v>
      </c>
      <c r="C21" s="589"/>
      <c r="D21" s="589"/>
      <c r="E21" s="589"/>
      <c r="F21" s="298" t="s">
        <v>5</v>
      </c>
      <c r="G21" s="299">
        <v>1065241</v>
      </c>
      <c r="H21" s="299">
        <v>756387</v>
      </c>
      <c r="I21" s="590">
        <v>40.832801198328383</v>
      </c>
      <c r="J21" s="591"/>
    </row>
    <row r="22" spans="1:10" ht="14.25" x14ac:dyDescent="0.15">
      <c r="A22" s="575"/>
      <c r="B22" s="589"/>
      <c r="C22" s="589"/>
      <c r="D22" s="589"/>
      <c r="E22" s="589"/>
      <c r="F22" s="300" t="s">
        <v>6</v>
      </c>
      <c r="G22" s="301">
        <v>5912082</v>
      </c>
      <c r="H22" s="301">
        <v>5016990</v>
      </c>
      <c r="I22" s="592">
        <v>17.841215549562591</v>
      </c>
      <c r="J22" s="593"/>
    </row>
    <row r="23" spans="1:10" ht="14.25" x14ac:dyDescent="0.15">
      <c r="A23" s="575"/>
      <c r="B23" s="552" t="s">
        <v>13</v>
      </c>
      <c r="C23" s="552"/>
      <c r="D23" s="552"/>
      <c r="E23" s="552"/>
      <c r="F23" s="302" t="s">
        <v>5</v>
      </c>
      <c r="G23" s="303">
        <v>123254</v>
      </c>
      <c r="H23" s="303">
        <v>76661</v>
      </c>
      <c r="I23" s="594">
        <v>60.777970545649026</v>
      </c>
      <c r="J23" s="595"/>
    </row>
    <row r="24" spans="1:10" ht="14.25" x14ac:dyDescent="0.15">
      <c r="A24" s="575"/>
      <c r="B24" s="552"/>
      <c r="C24" s="552"/>
      <c r="D24" s="552"/>
      <c r="E24" s="552"/>
      <c r="F24" s="318" t="s">
        <v>6</v>
      </c>
      <c r="G24" s="305">
        <v>875748</v>
      </c>
      <c r="H24" s="319">
        <v>808173</v>
      </c>
      <c r="I24" s="555">
        <v>8.3614523128092628</v>
      </c>
      <c r="J24" s="556"/>
    </row>
    <row r="25" spans="1:10" ht="14.25" x14ac:dyDescent="0.15">
      <c r="A25" s="575"/>
      <c r="B25" s="552" t="s">
        <v>14</v>
      </c>
      <c r="C25" s="552"/>
      <c r="D25" s="552"/>
      <c r="E25" s="552"/>
      <c r="F25" s="302" t="s">
        <v>5</v>
      </c>
      <c r="G25" s="303">
        <v>58238</v>
      </c>
      <c r="H25" s="303">
        <v>50916</v>
      </c>
      <c r="I25" s="553">
        <v>14.380548354151941</v>
      </c>
      <c r="J25" s="554"/>
    </row>
    <row r="26" spans="1:10" ht="14.25" x14ac:dyDescent="0.15">
      <c r="A26" s="575"/>
      <c r="B26" s="552"/>
      <c r="C26" s="552"/>
      <c r="D26" s="552"/>
      <c r="E26" s="552"/>
      <c r="F26" s="318" t="s">
        <v>6</v>
      </c>
      <c r="G26" s="305">
        <v>475937</v>
      </c>
      <c r="H26" s="319">
        <v>448186</v>
      </c>
      <c r="I26" s="555">
        <v>6.1918489198680788</v>
      </c>
      <c r="J26" s="556"/>
    </row>
    <row r="27" spans="1:10" ht="14.25" x14ac:dyDescent="0.15">
      <c r="A27" s="575"/>
      <c r="B27" s="557" t="s">
        <v>15</v>
      </c>
      <c r="C27" s="557"/>
      <c r="D27" s="557"/>
      <c r="E27" s="557"/>
      <c r="F27" s="320" t="s">
        <v>5</v>
      </c>
      <c r="G27" s="321">
        <v>838651</v>
      </c>
      <c r="H27" s="321">
        <v>581219</v>
      </c>
      <c r="I27" s="559">
        <v>44.29173857014311</v>
      </c>
      <c r="J27" s="560"/>
    </row>
    <row r="28" spans="1:10" ht="14.25" x14ac:dyDescent="0.15">
      <c r="A28" s="575"/>
      <c r="B28" s="573"/>
      <c r="C28" s="573"/>
      <c r="D28" s="573"/>
      <c r="E28" s="573"/>
      <c r="F28" s="322" t="s">
        <v>6</v>
      </c>
      <c r="G28" s="305">
        <v>4150278</v>
      </c>
      <c r="H28" s="323">
        <v>3303125</v>
      </c>
      <c r="I28" s="555">
        <v>25.647016083254499</v>
      </c>
      <c r="J28" s="556"/>
    </row>
    <row r="29" spans="1:10" ht="14.25" x14ac:dyDescent="0.15">
      <c r="A29" s="575"/>
      <c r="B29" s="552" t="s">
        <v>16</v>
      </c>
      <c r="C29" s="552"/>
      <c r="D29" s="552"/>
      <c r="E29" s="552"/>
      <c r="F29" s="302" t="s">
        <v>5</v>
      </c>
      <c r="G29" s="303">
        <v>20383</v>
      </c>
      <c r="H29" s="303">
        <v>17557</v>
      </c>
      <c r="I29" s="553">
        <v>16.096143988152861</v>
      </c>
      <c r="J29" s="554"/>
    </row>
    <row r="30" spans="1:10" ht="14.25" x14ac:dyDescent="0.15">
      <c r="A30" s="575"/>
      <c r="B30" s="552"/>
      <c r="C30" s="552"/>
      <c r="D30" s="552"/>
      <c r="E30" s="552"/>
      <c r="F30" s="318" t="s">
        <v>6</v>
      </c>
      <c r="G30" s="305">
        <v>220538</v>
      </c>
      <c r="H30" s="319">
        <v>218359</v>
      </c>
      <c r="I30" s="555">
        <v>0.9978979570340698</v>
      </c>
      <c r="J30" s="556"/>
    </row>
    <row r="31" spans="1:10" ht="14.25" x14ac:dyDescent="0.15">
      <c r="A31" s="575"/>
      <c r="B31" s="557" t="s">
        <v>17</v>
      </c>
      <c r="C31" s="557"/>
      <c r="D31" s="557"/>
      <c r="E31" s="557"/>
      <c r="F31" s="320" t="s">
        <v>5</v>
      </c>
      <c r="G31" s="324">
        <v>13420</v>
      </c>
      <c r="H31" s="324">
        <v>16271</v>
      </c>
      <c r="I31" s="569">
        <v>-17.521971605924648</v>
      </c>
      <c r="J31" s="570"/>
    </row>
    <row r="32" spans="1:10" ht="14.25" x14ac:dyDescent="0.15">
      <c r="A32" s="575"/>
      <c r="B32" s="573"/>
      <c r="C32" s="573"/>
      <c r="D32" s="573"/>
      <c r="E32" s="573"/>
      <c r="F32" s="322" t="s">
        <v>6</v>
      </c>
      <c r="G32" s="305">
        <v>150789</v>
      </c>
      <c r="H32" s="323">
        <v>157199</v>
      </c>
      <c r="I32" s="559">
        <v>-4.0776340816417473</v>
      </c>
      <c r="J32" s="560"/>
    </row>
    <row r="33" spans="1:10" ht="14.25" x14ac:dyDescent="0.15">
      <c r="A33" s="575"/>
      <c r="B33" s="552" t="s">
        <v>18</v>
      </c>
      <c r="C33" s="552"/>
      <c r="D33" s="552"/>
      <c r="E33" s="552"/>
      <c r="F33" s="302" t="s">
        <v>5</v>
      </c>
      <c r="G33" s="303">
        <v>11295</v>
      </c>
      <c r="H33" s="303">
        <v>13763</v>
      </c>
      <c r="I33" s="569">
        <v>-17.932136888759715</v>
      </c>
      <c r="J33" s="570"/>
    </row>
    <row r="34" spans="1:10" ht="14.25" x14ac:dyDescent="0.15">
      <c r="A34" s="588"/>
      <c r="B34" s="552"/>
      <c r="C34" s="552"/>
      <c r="D34" s="552"/>
      <c r="E34" s="552"/>
      <c r="F34" s="318" t="s">
        <v>6</v>
      </c>
      <c r="G34" s="305">
        <v>38792</v>
      </c>
      <c r="H34" s="319">
        <v>81948</v>
      </c>
      <c r="I34" s="571">
        <v>-52.662664128471718</v>
      </c>
      <c r="J34" s="572"/>
    </row>
    <row r="35" spans="1:10" ht="14.25" x14ac:dyDescent="0.15">
      <c r="A35" s="574" t="s">
        <v>99</v>
      </c>
      <c r="B35" s="577" t="s">
        <v>8</v>
      </c>
      <c r="C35" s="577"/>
      <c r="D35" s="577"/>
      <c r="E35" s="577"/>
      <c r="F35" s="325" t="s">
        <v>5</v>
      </c>
      <c r="G35" s="326">
        <v>377842</v>
      </c>
      <c r="H35" s="326">
        <v>181013</v>
      </c>
      <c r="I35" s="578">
        <v>108.73749399214421</v>
      </c>
      <c r="J35" s="579"/>
    </row>
    <row r="36" spans="1:10" ht="14.25" x14ac:dyDescent="0.15">
      <c r="A36" s="575"/>
      <c r="B36" s="577"/>
      <c r="C36" s="577"/>
      <c r="D36" s="577"/>
      <c r="E36" s="577"/>
      <c r="F36" s="327" t="s">
        <v>6</v>
      </c>
      <c r="G36" s="301">
        <v>1649263</v>
      </c>
      <c r="H36" s="301">
        <v>1366375</v>
      </c>
      <c r="I36" s="580">
        <v>20.703540389717318</v>
      </c>
      <c r="J36" s="581"/>
    </row>
    <row r="37" spans="1:10" ht="14.25" x14ac:dyDescent="0.15">
      <c r="A37" s="575"/>
      <c r="B37" s="582" t="s">
        <v>19</v>
      </c>
      <c r="C37" s="557" t="s">
        <v>80</v>
      </c>
      <c r="D37" s="557"/>
      <c r="E37" s="557"/>
      <c r="F37" s="328" t="s">
        <v>5</v>
      </c>
      <c r="G37" s="321">
        <v>3854</v>
      </c>
      <c r="H37" s="324">
        <v>3760</v>
      </c>
      <c r="I37" s="584">
        <v>2.4999999999999858</v>
      </c>
      <c r="J37" s="585"/>
    </row>
    <row r="38" spans="1:10" ht="14.25" x14ac:dyDescent="0.15">
      <c r="A38" s="575"/>
      <c r="B38" s="583"/>
      <c r="C38" s="573"/>
      <c r="D38" s="573"/>
      <c r="E38" s="573"/>
      <c r="F38" s="329" t="s">
        <v>6</v>
      </c>
      <c r="G38" s="305">
        <v>24247</v>
      </c>
      <c r="H38" s="330">
        <v>39319</v>
      </c>
      <c r="I38" s="586">
        <v>-38.332612731758189</v>
      </c>
      <c r="J38" s="587"/>
    </row>
    <row r="39" spans="1:10" ht="14.25" x14ac:dyDescent="0.15">
      <c r="A39" s="575"/>
      <c r="B39" s="583"/>
      <c r="C39" s="552" t="s">
        <v>79</v>
      </c>
      <c r="D39" s="552"/>
      <c r="E39" s="552"/>
      <c r="F39" s="331" t="s">
        <v>5</v>
      </c>
      <c r="G39" s="303">
        <v>330235</v>
      </c>
      <c r="H39" s="303">
        <v>155953</v>
      </c>
      <c r="I39" s="553">
        <v>111.752899912153</v>
      </c>
      <c r="J39" s="554"/>
    </row>
    <row r="40" spans="1:10" ht="14.25" x14ac:dyDescent="0.15">
      <c r="A40" s="575"/>
      <c r="B40" s="583"/>
      <c r="C40" s="552"/>
      <c r="D40" s="552"/>
      <c r="E40" s="552"/>
      <c r="F40" s="332" t="s">
        <v>6</v>
      </c>
      <c r="G40" s="305">
        <v>1409091</v>
      </c>
      <c r="H40" s="333">
        <v>1161941</v>
      </c>
      <c r="I40" s="555">
        <v>21.270443163637395</v>
      </c>
      <c r="J40" s="556"/>
    </row>
    <row r="41" spans="1:10" ht="14.25" x14ac:dyDescent="0.15">
      <c r="A41" s="575"/>
      <c r="B41" s="583"/>
      <c r="C41" s="557" t="s">
        <v>78</v>
      </c>
      <c r="D41" s="557"/>
      <c r="E41" s="557"/>
      <c r="F41" s="328" t="s">
        <v>5</v>
      </c>
      <c r="G41" s="321">
        <v>3688</v>
      </c>
      <c r="H41" s="321">
        <v>1419</v>
      </c>
      <c r="I41" s="559">
        <v>159.90133897110638</v>
      </c>
      <c r="J41" s="560"/>
    </row>
    <row r="42" spans="1:10" ht="14.25" x14ac:dyDescent="0.15">
      <c r="A42" s="575"/>
      <c r="B42" s="583"/>
      <c r="C42" s="573"/>
      <c r="D42" s="573"/>
      <c r="E42" s="573"/>
      <c r="F42" s="329" t="s">
        <v>6</v>
      </c>
      <c r="G42" s="305">
        <v>15908</v>
      </c>
      <c r="H42" s="330">
        <v>11939</v>
      </c>
      <c r="I42" s="555">
        <v>33.24399028394339</v>
      </c>
      <c r="J42" s="556"/>
    </row>
    <row r="43" spans="1:10" ht="14.25" x14ac:dyDescent="0.15">
      <c r="A43" s="575"/>
      <c r="B43" s="583"/>
      <c r="C43" s="552" t="s">
        <v>77</v>
      </c>
      <c r="D43" s="552"/>
      <c r="E43" s="552"/>
      <c r="F43" s="331" t="s">
        <v>5</v>
      </c>
      <c r="G43" s="303">
        <v>3815</v>
      </c>
      <c r="H43" s="303">
        <v>1096</v>
      </c>
      <c r="I43" s="553">
        <v>248.08394160583941</v>
      </c>
      <c r="J43" s="554"/>
    </row>
    <row r="44" spans="1:10" ht="14.25" x14ac:dyDescent="0.15">
      <c r="A44" s="575"/>
      <c r="B44" s="583"/>
      <c r="C44" s="552"/>
      <c r="D44" s="552"/>
      <c r="E44" s="552"/>
      <c r="F44" s="332" t="s">
        <v>6</v>
      </c>
      <c r="G44" s="305">
        <v>15343</v>
      </c>
      <c r="H44" s="333">
        <v>9632</v>
      </c>
      <c r="I44" s="555">
        <v>59.291943521594675</v>
      </c>
      <c r="J44" s="556"/>
    </row>
    <row r="45" spans="1:10" ht="14.25" x14ac:dyDescent="0.15">
      <c r="A45" s="575"/>
      <c r="B45" s="583"/>
      <c r="C45" s="557" t="s">
        <v>76</v>
      </c>
      <c r="D45" s="557"/>
      <c r="E45" s="557"/>
      <c r="F45" s="328" t="s">
        <v>5</v>
      </c>
      <c r="G45" s="321">
        <v>3524</v>
      </c>
      <c r="H45" s="321">
        <v>1332</v>
      </c>
      <c r="I45" s="559">
        <v>164.56456456456459</v>
      </c>
      <c r="J45" s="560"/>
    </row>
    <row r="46" spans="1:10" ht="14.25" x14ac:dyDescent="0.15">
      <c r="A46" s="575"/>
      <c r="B46" s="583"/>
      <c r="C46" s="573"/>
      <c r="D46" s="573"/>
      <c r="E46" s="573"/>
      <c r="F46" s="329" t="s">
        <v>6</v>
      </c>
      <c r="G46" s="305">
        <v>16469</v>
      </c>
      <c r="H46" s="330">
        <v>12234</v>
      </c>
      <c r="I46" s="555">
        <v>34.616642144842245</v>
      </c>
      <c r="J46" s="556"/>
    </row>
    <row r="47" spans="1:10" ht="14.25" x14ac:dyDescent="0.15">
      <c r="A47" s="575"/>
      <c r="B47" s="583"/>
      <c r="C47" s="552" t="s">
        <v>81</v>
      </c>
      <c r="D47" s="552"/>
      <c r="E47" s="552"/>
      <c r="F47" s="331" t="s">
        <v>5</v>
      </c>
      <c r="G47" s="303">
        <v>3727</v>
      </c>
      <c r="H47" s="303">
        <v>1722</v>
      </c>
      <c r="I47" s="569">
        <v>116.43437862950057</v>
      </c>
      <c r="J47" s="570"/>
    </row>
    <row r="48" spans="1:10" ht="14.25" x14ac:dyDescent="0.15">
      <c r="A48" s="575"/>
      <c r="B48" s="583"/>
      <c r="C48" s="552"/>
      <c r="D48" s="552"/>
      <c r="E48" s="552"/>
      <c r="F48" s="332" t="s">
        <v>6</v>
      </c>
      <c r="G48" s="305">
        <v>25202</v>
      </c>
      <c r="H48" s="333">
        <v>18301</v>
      </c>
      <c r="I48" s="571">
        <v>37.708321949620228</v>
      </c>
      <c r="J48" s="572"/>
    </row>
    <row r="49" spans="1:10" ht="14.25" x14ac:dyDescent="0.15">
      <c r="A49" s="575"/>
      <c r="B49" s="583"/>
      <c r="C49" s="552" t="s">
        <v>100</v>
      </c>
      <c r="D49" s="552"/>
      <c r="E49" s="552"/>
      <c r="F49" s="331" t="s">
        <v>5</v>
      </c>
      <c r="G49" s="303">
        <v>3866</v>
      </c>
      <c r="H49" s="303">
        <v>1515</v>
      </c>
      <c r="I49" s="569">
        <v>155.1815181518152</v>
      </c>
      <c r="J49" s="570"/>
    </row>
    <row r="50" spans="1:10" ht="14.25" x14ac:dyDescent="0.15">
      <c r="A50" s="575"/>
      <c r="B50" s="583"/>
      <c r="C50" s="552"/>
      <c r="D50" s="552"/>
      <c r="E50" s="552"/>
      <c r="F50" s="332" t="s">
        <v>6</v>
      </c>
      <c r="G50" s="305">
        <v>18315</v>
      </c>
      <c r="H50" s="333">
        <v>12939</v>
      </c>
      <c r="I50" s="571">
        <v>41.548805935543697</v>
      </c>
      <c r="J50" s="572"/>
    </row>
    <row r="51" spans="1:10" ht="14.25" x14ac:dyDescent="0.15">
      <c r="A51" s="575"/>
      <c r="B51" s="583"/>
      <c r="C51" s="552" t="s">
        <v>101</v>
      </c>
      <c r="D51" s="552"/>
      <c r="E51" s="552"/>
      <c r="F51" s="331" t="s">
        <v>5</v>
      </c>
      <c r="G51" s="303">
        <v>1890</v>
      </c>
      <c r="H51" s="303">
        <v>1412</v>
      </c>
      <c r="I51" s="569">
        <v>33.852691218130303</v>
      </c>
      <c r="J51" s="570"/>
    </row>
    <row r="52" spans="1:10" ht="14.25" x14ac:dyDescent="0.15">
      <c r="A52" s="575"/>
      <c r="B52" s="583"/>
      <c r="C52" s="552"/>
      <c r="D52" s="552"/>
      <c r="E52" s="552"/>
      <c r="F52" s="332" t="s">
        <v>6</v>
      </c>
      <c r="G52" s="305">
        <v>13566</v>
      </c>
      <c r="H52" s="333">
        <v>17842</v>
      </c>
      <c r="I52" s="571">
        <v>-23.965923102791166</v>
      </c>
      <c r="J52" s="572"/>
    </row>
    <row r="53" spans="1:10" ht="14.25" x14ac:dyDescent="0.15">
      <c r="A53" s="575"/>
      <c r="B53" s="583"/>
      <c r="C53" s="563" t="s">
        <v>112</v>
      </c>
      <c r="D53" s="564"/>
      <c r="E53" s="565"/>
      <c r="F53" s="331" t="s">
        <v>5</v>
      </c>
      <c r="G53" s="303">
        <v>1669</v>
      </c>
      <c r="H53" s="334">
        <v>2629</v>
      </c>
      <c r="I53" s="553">
        <v>-36.515785469760367</v>
      </c>
      <c r="J53" s="554"/>
    </row>
    <row r="54" spans="1:10" ht="14.25" x14ac:dyDescent="0.15">
      <c r="A54" s="575"/>
      <c r="B54" s="583"/>
      <c r="C54" s="566"/>
      <c r="D54" s="567"/>
      <c r="E54" s="568"/>
      <c r="F54" s="332" t="s">
        <v>6</v>
      </c>
      <c r="G54" s="305">
        <v>27918</v>
      </c>
      <c r="H54" s="333">
        <v>30418</v>
      </c>
      <c r="I54" s="555">
        <v>-8.2188178052468857</v>
      </c>
      <c r="J54" s="556"/>
    </row>
    <row r="55" spans="1:10" ht="14.25" x14ac:dyDescent="0.15">
      <c r="A55" s="575"/>
      <c r="B55" s="583"/>
      <c r="C55" s="557" t="s">
        <v>82</v>
      </c>
      <c r="D55" s="557"/>
      <c r="E55" s="557"/>
      <c r="F55" s="302" t="s">
        <v>5</v>
      </c>
      <c r="G55" s="321">
        <v>7759</v>
      </c>
      <c r="H55" s="321">
        <v>2339</v>
      </c>
      <c r="I55" s="569">
        <v>231.72295852928602</v>
      </c>
      <c r="J55" s="570"/>
    </row>
    <row r="56" spans="1:10" ht="14.25" x14ac:dyDescent="0.15">
      <c r="A56" s="575"/>
      <c r="B56" s="583"/>
      <c r="C56" s="552"/>
      <c r="D56" s="552"/>
      <c r="E56" s="552"/>
      <c r="F56" s="332" t="s">
        <v>6</v>
      </c>
      <c r="G56" s="305">
        <v>22440</v>
      </c>
      <c r="H56" s="333">
        <v>15166</v>
      </c>
      <c r="I56" s="555">
        <v>47.962547804299106</v>
      </c>
      <c r="J56" s="556"/>
    </row>
    <row r="57" spans="1:10" ht="14.25" x14ac:dyDescent="0.15">
      <c r="A57" s="575"/>
      <c r="B57" s="550" t="s">
        <v>90</v>
      </c>
      <c r="C57" s="552" t="s">
        <v>83</v>
      </c>
      <c r="D57" s="552"/>
      <c r="E57" s="552"/>
      <c r="F57" s="331" t="s">
        <v>5</v>
      </c>
      <c r="G57" s="303">
        <v>2716</v>
      </c>
      <c r="H57" s="303">
        <v>1736</v>
      </c>
      <c r="I57" s="553">
        <v>56.451612903225794</v>
      </c>
      <c r="J57" s="554"/>
    </row>
    <row r="58" spans="1:10" ht="14.25" x14ac:dyDescent="0.15">
      <c r="A58" s="575"/>
      <c r="B58" s="550"/>
      <c r="C58" s="552"/>
      <c r="D58" s="552"/>
      <c r="E58" s="552"/>
      <c r="F58" s="332" t="s">
        <v>6</v>
      </c>
      <c r="G58" s="305">
        <v>12818</v>
      </c>
      <c r="H58" s="333">
        <v>8712</v>
      </c>
      <c r="I58" s="555">
        <v>47.130394857667596</v>
      </c>
      <c r="J58" s="556"/>
    </row>
    <row r="59" spans="1:10" ht="14.25" x14ac:dyDescent="0.15">
      <c r="A59" s="575"/>
      <c r="B59" s="550"/>
      <c r="C59" s="557" t="s">
        <v>82</v>
      </c>
      <c r="D59" s="557"/>
      <c r="E59" s="557"/>
      <c r="F59" s="328" t="s">
        <v>5</v>
      </c>
      <c r="G59" s="321">
        <v>11099</v>
      </c>
      <c r="H59" s="321">
        <v>6100</v>
      </c>
      <c r="I59" s="559">
        <v>81.950819672131132</v>
      </c>
      <c r="J59" s="560"/>
    </row>
    <row r="60" spans="1:10" ht="15" thickBot="1" x14ac:dyDescent="0.2">
      <c r="A60" s="576"/>
      <c r="B60" s="551"/>
      <c r="C60" s="558"/>
      <c r="D60" s="558"/>
      <c r="E60" s="558"/>
      <c r="F60" s="335" t="s">
        <v>6</v>
      </c>
      <c r="G60" s="309">
        <v>47946</v>
      </c>
      <c r="H60" s="336">
        <v>27932</v>
      </c>
      <c r="I60" s="561">
        <v>71.652584848918821</v>
      </c>
      <c r="J60" s="562"/>
    </row>
  </sheetData>
  <mergeCells count="93">
    <mergeCell ref="A1:J1"/>
    <mergeCell ref="I2:J2"/>
    <mergeCell ref="A3:F3"/>
    <mergeCell ref="I3:J3"/>
    <mergeCell ref="A4:E5"/>
    <mergeCell ref="I4:J4"/>
    <mergeCell ref="I5:J5"/>
    <mergeCell ref="B8:E9"/>
    <mergeCell ref="I8:J8"/>
    <mergeCell ref="I9:J9"/>
    <mergeCell ref="B10:E11"/>
    <mergeCell ref="I10:J10"/>
    <mergeCell ref="I11:J11"/>
    <mergeCell ref="B12:E13"/>
    <mergeCell ref="I12:J12"/>
    <mergeCell ref="I13:J13"/>
    <mergeCell ref="A14:E15"/>
    <mergeCell ref="I14:J14"/>
    <mergeCell ref="I15:J15"/>
    <mergeCell ref="A6:A13"/>
    <mergeCell ref="B6:E7"/>
    <mergeCell ref="I6:J6"/>
    <mergeCell ref="I7:J7"/>
    <mergeCell ref="I17:J17"/>
    <mergeCell ref="A18:F18"/>
    <mergeCell ref="I18:J18"/>
    <mergeCell ref="A19:E20"/>
    <mergeCell ref="I19:J19"/>
    <mergeCell ref="I20:J20"/>
    <mergeCell ref="A21:A34"/>
    <mergeCell ref="B21:E22"/>
    <mergeCell ref="I21:J21"/>
    <mergeCell ref="I22:J22"/>
    <mergeCell ref="B23:E24"/>
    <mergeCell ref="I23:J23"/>
    <mergeCell ref="I24:J24"/>
    <mergeCell ref="B25:E26"/>
    <mergeCell ref="I25:J25"/>
    <mergeCell ref="I26:J26"/>
    <mergeCell ref="B27:E28"/>
    <mergeCell ref="I27:J27"/>
    <mergeCell ref="I28:J28"/>
    <mergeCell ref="B29:E30"/>
    <mergeCell ref="I29:J29"/>
    <mergeCell ref="I30:J30"/>
    <mergeCell ref="B31:E32"/>
    <mergeCell ref="I31:J31"/>
    <mergeCell ref="I32:J32"/>
    <mergeCell ref="B33:E34"/>
    <mergeCell ref="I33:J33"/>
    <mergeCell ref="I34:J34"/>
    <mergeCell ref="A35:A60"/>
    <mergeCell ref="B35:E36"/>
    <mergeCell ref="I35:J35"/>
    <mergeCell ref="I36:J36"/>
    <mergeCell ref="B37:B56"/>
    <mergeCell ref="C37:E38"/>
    <mergeCell ref="I37:J37"/>
    <mergeCell ref="I38:J38"/>
    <mergeCell ref="C39:E40"/>
    <mergeCell ref="I39:J39"/>
    <mergeCell ref="I40:J40"/>
    <mergeCell ref="C41:E42"/>
    <mergeCell ref="I41:J41"/>
    <mergeCell ref="I42:J42"/>
    <mergeCell ref="C43:E44"/>
    <mergeCell ref="I43:J43"/>
    <mergeCell ref="I44:J44"/>
    <mergeCell ref="C45:E46"/>
    <mergeCell ref="I45:J45"/>
    <mergeCell ref="I46:J46"/>
    <mergeCell ref="C47:E48"/>
    <mergeCell ref="I47:J47"/>
    <mergeCell ref="I48:J48"/>
    <mergeCell ref="C49:E50"/>
    <mergeCell ref="I49:J49"/>
    <mergeCell ref="I50:J50"/>
    <mergeCell ref="C51:E52"/>
    <mergeCell ref="I51:J51"/>
    <mergeCell ref="I52:J52"/>
    <mergeCell ref="C53:E54"/>
    <mergeCell ref="I53:J53"/>
    <mergeCell ref="I54:J54"/>
    <mergeCell ref="C55:E56"/>
    <mergeCell ref="I55:J55"/>
    <mergeCell ref="I56:J56"/>
    <mergeCell ref="B57:B60"/>
    <mergeCell ref="C57:E58"/>
    <mergeCell ref="I57:J57"/>
    <mergeCell ref="I58:J58"/>
    <mergeCell ref="C59:E60"/>
    <mergeCell ref="I59:J59"/>
    <mergeCell ref="I60:J60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zoomScale="85" zoomScaleNormal="85" workbookViewId="0">
      <selection activeCell="P19" sqref="P19:P20"/>
    </sheetView>
  </sheetViews>
  <sheetFormatPr defaultRowHeight="13.5" x14ac:dyDescent="0.15"/>
  <cols>
    <col min="7" max="8" width="17.109375" bestFit="1" customWidth="1"/>
  </cols>
  <sheetData>
    <row r="1" spans="1:10" ht="27" x14ac:dyDescent="0.15">
      <c r="A1" s="485" t="s">
        <v>152</v>
      </c>
      <c r="B1" s="485"/>
      <c r="C1" s="485"/>
      <c r="D1" s="485"/>
      <c r="E1" s="485"/>
      <c r="F1" s="485"/>
      <c r="G1" s="485"/>
      <c r="H1" s="485"/>
      <c r="I1" s="485"/>
      <c r="J1" s="485"/>
    </row>
    <row r="2" spans="1:10" ht="27.75" thickBot="1" x14ac:dyDescent="0.2">
      <c r="A2" s="39" t="s">
        <v>0</v>
      </c>
      <c r="B2" s="39"/>
      <c r="C2" s="39"/>
      <c r="D2" s="73"/>
      <c r="E2" s="12"/>
      <c r="F2" s="12"/>
      <c r="G2" s="12"/>
      <c r="H2" s="12"/>
      <c r="I2" s="486" t="s">
        <v>1</v>
      </c>
      <c r="J2" s="486"/>
    </row>
    <row r="3" spans="1:10" ht="14.25" x14ac:dyDescent="0.15">
      <c r="A3" s="487" t="s">
        <v>2</v>
      </c>
      <c r="B3" s="488"/>
      <c r="C3" s="488"/>
      <c r="D3" s="488"/>
      <c r="E3" s="488"/>
      <c r="F3" s="489"/>
      <c r="G3" s="292" t="s">
        <v>105</v>
      </c>
      <c r="H3" s="19" t="s">
        <v>106</v>
      </c>
      <c r="I3" s="490" t="s">
        <v>3</v>
      </c>
      <c r="J3" s="491"/>
    </row>
    <row r="4" spans="1:10" ht="14.25" x14ac:dyDescent="0.15">
      <c r="A4" s="492" t="s">
        <v>4</v>
      </c>
      <c r="B4" s="493"/>
      <c r="C4" s="493"/>
      <c r="D4" s="493"/>
      <c r="E4" s="494"/>
      <c r="F4" s="20" t="s">
        <v>5</v>
      </c>
      <c r="G4" s="295">
        <v>1542662</v>
      </c>
      <c r="H4" s="295">
        <v>1078060</v>
      </c>
      <c r="I4" s="590">
        <v>43.096117099233794</v>
      </c>
      <c r="J4" s="591"/>
    </row>
    <row r="5" spans="1:10" ht="14.25" x14ac:dyDescent="0.15">
      <c r="A5" s="495"/>
      <c r="B5" s="496"/>
      <c r="C5" s="496"/>
      <c r="D5" s="496"/>
      <c r="E5" s="497"/>
      <c r="F5" s="16" t="s">
        <v>6</v>
      </c>
      <c r="G5" s="297">
        <v>9104007</v>
      </c>
      <c r="H5" s="297">
        <v>7461425</v>
      </c>
      <c r="I5" s="592">
        <v>22.014320320850246</v>
      </c>
      <c r="J5" s="593"/>
    </row>
    <row r="6" spans="1:10" ht="14.25" x14ac:dyDescent="0.15">
      <c r="A6" s="513" t="s">
        <v>7</v>
      </c>
      <c r="B6" s="639" t="s">
        <v>8</v>
      </c>
      <c r="C6" s="640"/>
      <c r="D6" s="640"/>
      <c r="E6" s="641"/>
      <c r="F6" s="24" t="s">
        <v>5</v>
      </c>
      <c r="G6" s="299">
        <v>1143578</v>
      </c>
      <c r="H6" s="299">
        <v>995372</v>
      </c>
      <c r="I6" s="590">
        <v>14.889508646013752</v>
      </c>
      <c r="J6" s="591"/>
    </row>
    <row r="7" spans="1:10" ht="14.25" x14ac:dyDescent="0.15">
      <c r="A7" s="651"/>
      <c r="B7" s="642"/>
      <c r="C7" s="643"/>
      <c r="D7" s="643"/>
      <c r="E7" s="644"/>
      <c r="F7" s="9" t="s">
        <v>6</v>
      </c>
      <c r="G7" s="301">
        <v>7055660</v>
      </c>
      <c r="H7" s="301">
        <v>6012362</v>
      </c>
      <c r="I7" s="592">
        <v>17.352547967005322</v>
      </c>
      <c r="J7" s="593"/>
    </row>
    <row r="8" spans="1:10" ht="14.25" x14ac:dyDescent="0.15">
      <c r="A8" s="651"/>
      <c r="B8" s="624" t="s">
        <v>95</v>
      </c>
      <c r="C8" s="625"/>
      <c r="D8" s="625"/>
      <c r="E8" s="626"/>
      <c r="F8" s="14" t="s">
        <v>5</v>
      </c>
      <c r="G8" s="303">
        <v>953212</v>
      </c>
      <c r="H8" s="303">
        <v>799435</v>
      </c>
      <c r="I8" s="594">
        <v>19.235710220343123</v>
      </c>
      <c r="J8" s="595"/>
    </row>
    <row r="9" spans="1:10" ht="14.25" x14ac:dyDescent="0.15">
      <c r="A9" s="651"/>
      <c r="B9" s="627"/>
      <c r="C9" s="628"/>
      <c r="D9" s="628"/>
      <c r="E9" s="629"/>
      <c r="F9" s="66" t="s">
        <v>6</v>
      </c>
      <c r="G9" s="305">
        <v>5838226</v>
      </c>
      <c r="H9" s="305">
        <v>4626270</v>
      </c>
      <c r="I9" s="555">
        <v>26.197260427947342</v>
      </c>
      <c r="J9" s="556"/>
    </row>
    <row r="10" spans="1:10" ht="14.25" x14ac:dyDescent="0.15">
      <c r="A10" s="651"/>
      <c r="B10" s="624" t="s">
        <v>96</v>
      </c>
      <c r="C10" s="625"/>
      <c r="D10" s="625"/>
      <c r="E10" s="626"/>
      <c r="F10" s="14" t="s">
        <v>5</v>
      </c>
      <c r="G10" s="303">
        <v>158111</v>
      </c>
      <c r="H10" s="303">
        <v>157366</v>
      </c>
      <c r="I10" s="594">
        <v>0.47341865460137456</v>
      </c>
      <c r="J10" s="595"/>
    </row>
    <row r="11" spans="1:10" ht="14.25" x14ac:dyDescent="0.15">
      <c r="A11" s="651"/>
      <c r="B11" s="627"/>
      <c r="C11" s="628"/>
      <c r="D11" s="628"/>
      <c r="E11" s="629"/>
      <c r="F11" s="66" t="s">
        <v>6</v>
      </c>
      <c r="G11" s="305">
        <v>709580</v>
      </c>
      <c r="H11" s="305">
        <v>937697</v>
      </c>
      <c r="I11" s="555">
        <v>-24.327368009069033</v>
      </c>
      <c r="J11" s="556"/>
    </row>
    <row r="12" spans="1:10" ht="14.25" x14ac:dyDescent="0.15">
      <c r="A12" s="651"/>
      <c r="B12" s="624" t="s">
        <v>97</v>
      </c>
      <c r="C12" s="625"/>
      <c r="D12" s="625"/>
      <c r="E12" s="626"/>
      <c r="F12" s="14" t="s">
        <v>5</v>
      </c>
      <c r="G12" s="303">
        <v>32255</v>
      </c>
      <c r="H12" s="303">
        <v>38571</v>
      </c>
      <c r="I12" s="594">
        <v>-16.374996759223251</v>
      </c>
      <c r="J12" s="595"/>
    </row>
    <row r="13" spans="1:10" ht="14.25" x14ac:dyDescent="0.15">
      <c r="A13" s="652"/>
      <c r="B13" s="627"/>
      <c r="C13" s="628"/>
      <c r="D13" s="628"/>
      <c r="E13" s="629"/>
      <c r="F13" s="28" t="s">
        <v>6</v>
      </c>
      <c r="G13" s="305">
        <v>507854</v>
      </c>
      <c r="H13" s="305">
        <v>448395</v>
      </c>
      <c r="I13" s="555">
        <v>13.260406561179323</v>
      </c>
      <c r="J13" s="556"/>
    </row>
    <row r="14" spans="1:10" ht="14.25" x14ac:dyDescent="0.15">
      <c r="A14" s="645" t="s">
        <v>11</v>
      </c>
      <c r="B14" s="646"/>
      <c r="C14" s="646"/>
      <c r="D14" s="646"/>
      <c r="E14" s="647"/>
      <c r="F14" s="14" t="s">
        <v>5</v>
      </c>
      <c r="G14" s="307">
        <v>399084</v>
      </c>
      <c r="H14" s="307">
        <v>82688</v>
      </c>
      <c r="I14" s="594">
        <v>382.63835139318888</v>
      </c>
      <c r="J14" s="595"/>
    </row>
    <row r="15" spans="1:10" ht="15" thickBot="1" x14ac:dyDescent="0.2">
      <c r="A15" s="648"/>
      <c r="B15" s="649"/>
      <c r="C15" s="649"/>
      <c r="D15" s="649"/>
      <c r="E15" s="650"/>
      <c r="F15" s="22" t="s">
        <v>6</v>
      </c>
      <c r="G15" s="309">
        <v>2048347</v>
      </c>
      <c r="H15" s="310">
        <v>1449063</v>
      </c>
      <c r="I15" s="561">
        <v>41.356655990802324</v>
      </c>
      <c r="J15" s="562"/>
    </row>
    <row r="16" spans="1:10" ht="14.25" x14ac:dyDescent="0.15">
      <c r="A16" s="57"/>
      <c r="B16" s="57"/>
      <c r="C16" s="57"/>
      <c r="D16" s="57"/>
      <c r="E16" s="57"/>
      <c r="F16" s="61"/>
      <c r="G16" s="313"/>
      <c r="H16" s="313"/>
      <c r="I16" s="314"/>
      <c r="J16" s="314"/>
    </row>
    <row r="17" spans="1:10" ht="15" thickBot="1" x14ac:dyDescent="0.2">
      <c r="A17" s="51" t="s">
        <v>12</v>
      </c>
      <c r="B17" s="51"/>
      <c r="C17" s="51"/>
      <c r="D17" s="51"/>
      <c r="E17" s="52"/>
      <c r="F17" s="50"/>
      <c r="G17" s="50"/>
      <c r="H17" s="50"/>
      <c r="I17" s="486" t="s">
        <v>1</v>
      </c>
      <c r="J17" s="486"/>
    </row>
    <row r="18" spans="1:10" ht="14.25" x14ac:dyDescent="0.15">
      <c r="A18" s="487" t="s">
        <v>2</v>
      </c>
      <c r="B18" s="488"/>
      <c r="C18" s="488"/>
      <c r="D18" s="488"/>
      <c r="E18" s="488"/>
      <c r="F18" s="489"/>
      <c r="G18" s="292" t="s">
        <v>105</v>
      </c>
      <c r="H18" s="19" t="s">
        <v>106</v>
      </c>
      <c r="I18" s="490" t="s">
        <v>3</v>
      </c>
      <c r="J18" s="491"/>
    </row>
    <row r="19" spans="1:10" ht="14.25" x14ac:dyDescent="0.15">
      <c r="A19" s="492" t="s">
        <v>4</v>
      </c>
      <c r="B19" s="493"/>
      <c r="C19" s="493"/>
      <c r="D19" s="493"/>
      <c r="E19" s="494"/>
      <c r="F19" s="20" t="s">
        <v>5</v>
      </c>
      <c r="G19" s="295">
        <v>1542662</v>
      </c>
      <c r="H19" s="295">
        <v>1078060</v>
      </c>
      <c r="I19" s="590">
        <v>43.096117099233794</v>
      </c>
      <c r="J19" s="591"/>
    </row>
    <row r="20" spans="1:10" ht="14.25" x14ac:dyDescent="0.15">
      <c r="A20" s="495"/>
      <c r="B20" s="496"/>
      <c r="C20" s="496"/>
      <c r="D20" s="496"/>
      <c r="E20" s="497"/>
      <c r="F20" s="9" t="s">
        <v>6</v>
      </c>
      <c r="G20" s="301">
        <v>9104007</v>
      </c>
      <c r="H20" s="301">
        <v>7461425</v>
      </c>
      <c r="I20" s="592">
        <v>22.014320320850246</v>
      </c>
      <c r="J20" s="593"/>
    </row>
    <row r="21" spans="1:10" ht="14.25" x14ac:dyDescent="0.15">
      <c r="A21" s="523" t="s">
        <v>84</v>
      </c>
      <c r="B21" s="639" t="s">
        <v>8</v>
      </c>
      <c r="C21" s="640"/>
      <c r="D21" s="640"/>
      <c r="E21" s="641"/>
      <c r="F21" s="24" t="s">
        <v>5</v>
      </c>
      <c r="G21" s="299">
        <v>1143578</v>
      </c>
      <c r="H21" s="299">
        <v>995372</v>
      </c>
      <c r="I21" s="590">
        <v>14.889508646013752</v>
      </c>
      <c r="J21" s="591"/>
    </row>
    <row r="22" spans="1:10" ht="14.25" x14ac:dyDescent="0.15">
      <c r="A22" s="524"/>
      <c r="B22" s="642"/>
      <c r="C22" s="643"/>
      <c r="D22" s="643"/>
      <c r="E22" s="644"/>
      <c r="F22" s="9" t="s">
        <v>6</v>
      </c>
      <c r="G22" s="301">
        <v>7055660</v>
      </c>
      <c r="H22" s="301">
        <v>6012362</v>
      </c>
      <c r="I22" s="592">
        <v>17.352547967005322</v>
      </c>
      <c r="J22" s="593"/>
    </row>
    <row r="23" spans="1:10" ht="14.25" x14ac:dyDescent="0.15">
      <c r="A23" s="524"/>
      <c r="B23" s="624" t="s">
        <v>13</v>
      </c>
      <c r="C23" s="625"/>
      <c r="D23" s="625"/>
      <c r="E23" s="626"/>
      <c r="F23" s="14" t="s">
        <v>5</v>
      </c>
      <c r="G23" s="303">
        <v>109282</v>
      </c>
      <c r="H23" s="303">
        <v>90603</v>
      </c>
      <c r="I23" s="594">
        <v>20.616315133052993</v>
      </c>
      <c r="J23" s="595"/>
    </row>
    <row r="24" spans="1:10" ht="14.25" x14ac:dyDescent="0.15">
      <c r="A24" s="524"/>
      <c r="B24" s="627"/>
      <c r="C24" s="628"/>
      <c r="D24" s="628"/>
      <c r="E24" s="629"/>
      <c r="F24" s="30" t="s">
        <v>6</v>
      </c>
      <c r="G24" s="305">
        <v>985030</v>
      </c>
      <c r="H24" s="323">
        <v>898776</v>
      </c>
      <c r="I24" s="555">
        <v>9.5968294658513429</v>
      </c>
      <c r="J24" s="556"/>
    </row>
    <row r="25" spans="1:10" ht="14.25" x14ac:dyDescent="0.15">
      <c r="A25" s="524"/>
      <c r="B25" s="624" t="s">
        <v>14</v>
      </c>
      <c r="C25" s="625"/>
      <c r="D25" s="625"/>
      <c r="E25" s="626"/>
      <c r="F25" s="14" t="s">
        <v>5</v>
      </c>
      <c r="G25" s="303">
        <v>107397</v>
      </c>
      <c r="H25" s="303">
        <v>100920</v>
      </c>
      <c r="I25" s="569">
        <v>6.4179548156956088</v>
      </c>
      <c r="J25" s="570"/>
    </row>
    <row r="26" spans="1:10" ht="14.25" x14ac:dyDescent="0.15">
      <c r="A26" s="524"/>
      <c r="B26" s="627"/>
      <c r="C26" s="628"/>
      <c r="D26" s="628"/>
      <c r="E26" s="629"/>
      <c r="F26" s="30" t="s">
        <v>6</v>
      </c>
      <c r="G26" s="305">
        <v>583334</v>
      </c>
      <c r="H26" s="323">
        <v>549106</v>
      </c>
      <c r="I26" s="555">
        <v>6.2334048435092768</v>
      </c>
      <c r="J26" s="556"/>
    </row>
    <row r="27" spans="1:10" ht="14.25" x14ac:dyDescent="0.15">
      <c r="A27" s="524"/>
      <c r="B27" s="624" t="s">
        <v>15</v>
      </c>
      <c r="C27" s="625"/>
      <c r="D27" s="625"/>
      <c r="E27" s="626"/>
      <c r="F27" s="6" t="s">
        <v>5</v>
      </c>
      <c r="G27" s="321">
        <v>894984</v>
      </c>
      <c r="H27" s="303">
        <v>764619</v>
      </c>
      <c r="I27" s="569">
        <v>17.049667873803827</v>
      </c>
      <c r="J27" s="570"/>
    </row>
    <row r="28" spans="1:10" ht="14.25" x14ac:dyDescent="0.15">
      <c r="A28" s="524"/>
      <c r="B28" s="627"/>
      <c r="C28" s="628"/>
      <c r="D28" s="628"/>
      <c r="E28" s="629"/>
      <c r="F28" s="53" t="s">
        <v>6</v>
      </c>
      <c r="G28" s="305">
        <v>5045262</v>
      </c>
      <c r="H28" s="319">
        <v>4067744</v>
      </c>
      <c r="I28" s="555">
        <v>24.03096163377046</v>
      </c>
      <c r="J28" s="556"/>
    </row>
    <row r="29" spans="1:10" ht="14.25" x14ac:dyDescent="0.15">
      <c r="A29" s="524"/>
      <c r="B29" s="624" t="s">
        <v>16</v>
      </c>
      <c r="C29" s="625"/>
      <c r="D29" s="625"/>
      <c r="E29" s="626"/>
      <c r="F29" s="14" t="s">
        <v>5</v>
      </c>
      <c r="G29" s="303">
        <v>23866</v>
      </c>
      <c r="H29" s="321">
        <v>22237</v>
      </c>
      <c r="I29" s="569">
        <v>7.3256284570760499</v>
      </c>
      <c r="J29" s="570"/>
    </row>
    <row r="30" spans="1:10" ht="14.25" x14ac:dyDescent="0.15">
      <c r="A30" s="524"/>
      <c r="B30" s="627"/>
      <c r="C30" s="628"/>
      <c r="D30" s="628"/>
      <c r="E30" s="629"/>
      <c r="F30" s="30" t="s">
        <v>6</v>
      </c>
      <c r="G30" s="305">
        <v>244404</v>
      </c>
      <c r="H30" s="323">
        <v>240596</v>
      </c>
      <c r="I30" s="555">
        <v>1.5827362050906828</v>
      </c>
      <c r="J30" s="556"/>
    </row>
    <row r="31" spans="1:10" ht="14.25" x14ac:dyDescent="0.15">
      <c r="A31" s="524"/>
      <c r="B31" s="624" t="s">
        <v>17</v>
      </c>
      <c r="C31" s="625"/>
      <c r="D31" s="625"/>
      <c r="E31" s="626"/>
      <c r="F31" s="6" t="s">
        <v>5</v>
      </c>
      <c r="G31" s="324">
        <v>2422</v>
      </c>
      <c r="H31" s="337">
        <v>2648</v>
      </c>
      <c r="I31" s="569">
        <v>-8.5347432024169194</v>
      </c>
      <c r="J31" s="570"/>
    </row>
    <row r="32" spans="1:10" ht="14.25" x14ac:dyDescent="0.15">
      <c r="A32" s="524"/>
      <c r="B32" s="627"/>
      <c r="C32" s="628"/>
      <c r="D32" s="628"/>
      <c r="E32" s="629"/>
      <c r="F32" s="53" t="s">
        <v>6</v>
      </c>
      <c r="G32" s="305">
        <v>153211</v>
      </c>
      <c r="H32" s="323">
        <v>159847</v>
      </c>
      <c r="I32" s="555">
        <v>-4.151469843037404</v>
      </c>
      <c r="J32" s="556"/>
    </row>
    <row r="33" spans="1:10" ht="14.25" x14ac:dyDescent="0.15">
      <c r="A33" s="524"/>
      <c r="B33" s="624" t="s">
        <v>18</v>
      </c>
      <c r="C33" s="625"/>
      <c r="D33" s="625"/>
      <c r="E33" s="626"/>
      <c r="F33" s="14" t="s">
        <v>5</v>
      </c>
      <c r="G33" s="303">
        <v>5627</v>
      </c>
      <c r="H33" s="303">
        <v>14345</v>
      </c>
      <c r="I33" s="569">
        <v>-60.773788776577206</v>
      </c>
      <c r="J33" s="570"/>
    </row>
    <row r="34" spans="1:10" ht="14.25" x14ac:dyDescent="0.15">
      <c r="A34" s="525"/>
      <c r="B34" s="627"/>
      <c r="C34" s="628"/>
      <c r="D34" s="628"/>
      <c r="E34" s="629"/>
      <c r="F34" s="30" t="s">
        <v>6</v>
      </c>
      <c r="G34" s="305">
        <v>44419</v>
      </c>
      <c r="H34" s="319">
        <v>96293</v>
      </c>
      <c r="I34" s="555">
        <v>-53.870997891850912</v>
      </c>
      <c r="J34" s="556"/>
    </row>
    <row r="35" spans="1:10" ht="14.25" x14ac:dyDescent="0.15">
      <c r="A35" s="523" t="s">
        <v>99</v>
      </c>
      <c r="B35" s="633" t="s">
        <v>8</v>
      </c>
      <c r="C35" s="493"/>
      <c r="D35" s="493"/>
      <c r="E35" s="494"/>
      <c r="F35" s="36" t="s">
        <v>5</v>
      </c>
      <c r="G35" s="326">
        <v>399084</v>
      </c>
      <c r="H35" s="338">
        <v>82688</v>
      </c>
      <c r="I35" s="578">
        <v>382.63835139318888</v>
      </c>
      <c r="J35" s="579"/>
    </row>
    <row r="36" spans="1:10" ht="14.25" x14ac:dyDescent="0.15">
      <c r="A36" s="524"/>
      <c r="B36" s="634"/>
      <c r="C36" s="496"/>
      <c r="D36" s="496"/>
      <c r="E36" s="497"/>
      <c r="F36" s="10" t="s">
        <v>6</v>
      </c>
      <c r="G36" s="301">
        <v>2048347</v>
      </c>
      <c r="H36" s="301">
        <v>1449063</v>
      </c>
      <c r="I36" s="580">
        <v>41.356655990802324</v>
      </c>
      <c r="J36" s="581"/>
    </row>
    <row r="37" spans="1:10" ht="14.25" x14ac:dyDescent="0.15">
      <c r="A37" s="524"/>
      <c r="B37" s="635" t="s">
        <v>19</v>
      </c>
      <c r="C37" s="624" t="s">
        <v>80</v>
      </c>
      <c r="D37" s="625"/>
      <c r="E37" s="626"/>
      <c r="F37" s="7" t="s">
        <v>5</v>
      </c>
      <c r="G37" s="321">
        <v>4131</v>
      </c>
      <c r="H37" s="324">
        <v>1650</v>
      </c>
      <c r="I37" s="637">
        <v>150.36363636363635</v>
      </c>
      <c r="J37" s="638"/>
    </row>
    <row r="38" spans="1:10" ht="14.25" x14ac:dyDescent="0.15">
      <c r="A38" s="524"/>
      <c r="B38" s="636"/>
      <c r="C38" s="627"/>
      <c r="D38" s="628"/>
      <c r="E38" s="629"/>
      <c r="F38" s="55" t="s">
        <v>6</v>
      </c>
      <c r="G38" s="305">
        <v>28378</v>
      </c>
      <c r="H38" s="323">
        <v>40969</v>
      </c>
      <c r="I38" s="555">
        <v>-30.7329932387903</v>
      </c>
      <c r="J38" s="556"/>
    </row>
    <row r="39" spans="1:10" ht="14.25" x14ac:dyDescent="0.15">
      <c r="A39" s="524"/>
      <c r="B39" s="636"/>
      <c r="C39" s="624" t="s">
        <v>79</v>
      </c>
      <c r="D39" s="625"/>
      <c r="E39" s="626"/>
      <c r="F39" s="56" t="s">
        <v>5</v>
      </c>
      <c r="G39" s="303">
        <v>356436</v>
      </c>
      <c r="H39" s="303">
        <v>65977</v>
      </c>
      <c r="I39" s="569">
        <v>440.24281188899158</v>
      </c>
      <c r="J39" s="570"/>
    </row>
    <row r="40" spans="1:10" ht="14.25" x14ac:dyDescent="0.15">
      <c r="A40" s="524"/>
      <c r="B40" s="636"/>
      <c r="C40" s="627"/>
      <c r="D40" s="628"/>
      <c r="E40" s="629"/>
      <c r="F40" s="49" t="s">
        <v>6</v>
      </c>
      <c r="G40" s="305">
        <v>1765527</v>
      </c>
      <c r="H40" s="323">
        <v>1227918</v>
      </c>
      <c r="I40" s="555">
        <v>43.782158091989857</v>
      </c>
      <c r="J40" s="556"/>
    </row>
    <row r="41" spans="1:10" ht="14.25" x14ac:dyDescent="0.15">
      <c r="A41" s="524"/>
      <c r="B41" s="636"/>
      <c r="C41" s="624" t="s">
        <v>78</v>
      </c>
      <c r="D41" s="625"/>
      <c r="E41" s="626"/>
      <c r="F41" s="7" t="s">
        <v>5</v>
      </c>
      <c r="G41" s="321">
        <v>3988</v>
      </c>
      <c r="H41" s="303">
        <v>329</v>
      </c>
      <c r="I41" s="569">
        <v>1112.1580547112462</v>
      </c>
      <c r="J41" s="570"/>
    </row>
    <row r="42" spans="1:10" ht="14.25" x14ac:dyDescent="0.15">
      <c r="A42" s="524"/>
      <c r="B42" s="636"/>
      <c r="C42" s="627"/>
      <c r="D42" s="628"/>
      <c r="E42" s="629"/>
      <c r="F42" s="55" t="s">
        <v>6</v>
      </c>
      <c r="G42" s="305">
        <v>19896</v>
      </c>
      <c r="H42" s="323">
        <v>12268</v>
      </c>
      <c r="I42" s="555">
        <v>62.178024127812193</v>
      </c>
      <c r="J42" s="556"/>
    </row>
    <row r="43" spans="1:10" ht="14.25" x14ac:dyDescent="0.15">
      <c r="A43" s="524"/>
      <c r="B43" s="636"/>
      <c r="C43" s="624" t="s">
        <v>77</v>
      </c>
      <c r="D43" s="625"/>
      <c r="E43" s="626"/>
      <c r="F43" s="56" t="s">
        <v>5</v>
      </c>
      <c r="G43" s="303">
        <v>4440</v>
      </c>
      <c r="H43" s="303">
        <v>169</v>
      </c>
      <c r="I43" s="569">
        <v>2527.2189349112427</v>
      </c>
      <c r="J43" s="570"/>
    </row>
    <row r="44" spans="1:10" ht="14.25" x14ac:dyDescent="0.15">
      <c r="A44" s="524"/>
      <c r="B44" s="636"/>
      <c r="C44" s="627"/>
      <c r="D44" s="628"/>
      <c r="E44" s="629"/>
      <c r="F44" s="49" t="s">
        <v>6</v>
      </c>
      <c r="G44" s="305">
        <v>19783</v>
      </c>
      <c r="H44" s="319">
        <v>9801</v>
      </c>
      <c r="I44" s="555">
        <v>101.84675033159883</v>
      </c>
      <c r="J44" s="556"/>
    </row>
    <row r="45" spans="1:10" ht="14.25" x14ac:dyDescent="0.15">
      <c r="A45" s="524"/>
      <c r="B45" s="636"/>
      <c r="C45" s="624" t="s">
        <v>76</v>
      </c>
      <c r="D45" s="625"/>
      <c r="E45" s="626"/>
      <c r="F45" s="7" t="s">
        <v>5</v>
      </c>
      <c r="G45" s="321">
        <v>3741</v>
      </c>
      <c r="H45" s="321">
        <v>428</v>
      </c>
      <c r="I45" s="569">
        <v>774.06542056074773</v>
      </c>
      <c r="J45" s="570"/>
    </row>
    <row r="46" spans="1:10" ht="14.25" x14ac:dyDescent="0.15">
      <c r="A46" s="524"/>
      <c r="B46" s="636"/>
      <c r="C46" s="627"/>
      <c r="D46" s="628"/>
      <c r="E46" s="629"/>
      <c r="F46" s="55" t="s">
        <v>6</v>
      </c>
      <c r="G46" s="305">
        <v>20210</v>
      </c>
      <c r="H46" s="323">
        <v>12662</v>
      </c>
      <c r="I46" s="555">
        <v>59.61143579213396</v>
      </c>
      <c r="J46" s="556"/>
    </row>
    <row r="47" spans="1:10" ht="14.25" x14ac:dyDescent="0.15">
      <c r="A47" s="524"/>
      <c r="B47" s="636"/>
      <c r="C47" s="624" t="s">
        <v>81</v>
      </c>
      <c r="D47" s="625"/>
      <c r="E47" s="626"/>
      <c r="F47" s="56" t="s">
        <v>5</v>
      </c>
      <c r="G47" s="303">
        <v>3893</v>
      </c>
      <c r="H47" s="303">
        <v>419</v>
      </c>
      <c r="I47" s="569">
        <v>829.11694510739858</v>
      </c>
      <c r="J47" s="570"/>
    </row>
    <row r="48" spans="1:10" ht="14.25" x14ac:dyDescent="0.15">
      <c r="A48" s="524"/>
      <c r="B48" s="636"/>
      <c r="C48" s="627"/>
      <c r="D48" s="628"/>
      <c r="E48" s="629"/>
      <c r="F48" s="49" t="s">
        <v>6</v>
      </c>
      <c r="G48" s="305">
        <v>29095</v>
      </c>
      <c r="H48" s="323">
        <v>18720</v>
      </c>
      <c r="I48" s="555">
        <v>55.422008547008545</v>
      </c>
      <c r="J48" s="556"/>
    </row>
    <row r="49" spans="1:10" ht="14.25" x14ac:dyDescent="0.15">
      <c r="A49" s="524"/>
      <c r="B49" s="636"/>
      <c r="C49" s="624" t="s">
        <v>100</v>
      </c>
      <c r="D49" s="625"/>
      <c r="E49" s="626"/>
      <c r="F49" s="56" t="s">
        <v>5</v>
      </c>
      <c r="G49" s="303">
        <v>2501</v>
      </c>
      <c r="H49" s="303">
        <v>1752</v>
      </c>
      <c r="I49" s="569">
        <v>42.751141552511399</v>
      </c>
      <c r="J49" s="570"/>
    </row>
    <row r="50" spans="1:10" ht="14.25" x14ac:dyDescent="0.15">
      <c r="A50" s="524"/>
      <c r="B50" s="636"/>
      <c r="C50" s="627"/>
      <c r="D50" s="628"/>
      <c r="E50" s="629"/>
      <c r="F50" s="49" t="s">
        <v>6</v>
      </c>
      <c r="G50" s="305">
        <v>20816</v>
      </c>
      <c r="H50" s="323">
        <v>14691</v>
      </c>
      <c r="I50" s="555">
        <v>41.692192498808794</v>
      </c>
      <c r="J50" s="556"/>
    </row>
    <row r="51" spans="1:10" ht="14.25" x14ac:dyDescent="0.15">
      <c r="A51" s="524"/>
      <c r="B51" s="636"/>
      <c r="C51" s="624" t="s">
        <v>101</v>
      </c>
      <c r="D51" s="625"/>
      <c r="E51" s="626"/>
      <c r="F51" s="56" t="s">
        <v>5</v>
      </c>
      <c r="G51" s="303">
        <v>2589</v>
      </c>
      <c r="H51" s="303">
        <v>651</v>
      </c>
      <c r="I51" s="569">
        <v>297.69585253456222</v>
      </c>
      <c r="J51" s="570"/>
    </row>
    <row r="52" spans="1:10" ht="14.25" x14ac:dyDescent="0.15">
      <c r="A52" s="524"/>
      <c r="B52" s="636"/>
      <c r="C52" s="627"/>
      <c r="D52" s="628"/>
      <c r="E52" s="629"/>
      <c r="F52" s="49" t="s">
        <v>6</v>
      </c>
      <c r="G52" s="305">
        <v>16155</v>
      </c>
      <c r="H52" s="323">
        <v>18493</v>
      </c>
      <c r="I52" s="555">
        <v>-12.642621532471736</v>
      </c>
      <c r="J52" s="556"/>
    </row>
    <row r="53" spans="1:10" ht="14.25" x14ac:dyDescent="0.15">
      <c r="A53" s="524"/>
      <c r="B53" s="636"/>
      <c r="C53" s="624" t="s">
        <v>112</v>
      </c>
      <c r="D53" s="625"/>
      <c r="E53" s="626"/>
      <c r="F53" s="56" t="s">
        <v>5</v>
      </c>
      <c r="G53" s="303">
        <v>768</v>
      </c>
      <c r="H53" s="303">
        <v>32</v>
      </c>
      <c r="I53" s="569">
        <v>2300</v>
      </c>
      <c r="J53" s="570"/>
    </row>
    <row r="54" spans="1:10" ht="14.25" x14ac:dyDescent="0.15">
      <c r="A54" s="524"/>
      <c r="B54" s="636"/>
      <c r="C54" s="627"/>
      <c r="D54" s="628"/>
      <c r="E54" s="629"/>
      <c r="F54" s="49" t="s">
        <v>6</v>
      </c>
      <c r="G54" s="305">
        <v>28686</v>
      </c>
      <c r="H54" s="319">
        <v>30450</v>
      </c>
      <c r="I54" s="555">
        <v>-5.7931034482758577</v>
      </c>
      <c r="J54" s="556"/>
    </row>
    <row r="55" spans="1:10" ht="14.25" x14ac:dyDescent="0.15">
      <c r="A55" s="524"/>
      <c r="B55" s="636"/>
      <c r="C55" s="624" t="s">
        <v>82</v>
      </c>
      <c r="D55" s="625"/>
      <c r="E55" s="626"/>
      <c r="F55" s="7" t="s">
        <v>5</v>
      </c>
      <c r="G55" s="321">
        <v>4004</v>
      </c>
      <c r="H55" s="321">
        <v>2236</v>
      </c>
      <c r="I55" s="569">
        <v>79.069767441860478</v>
      </c>
      <c r="J55" s="570"/>
    </row>
    <row r="56" spans="1:10" ht="14.25" x14ac:dyDescent="0.15">
      <c r="A56" s="524"/>
      <c r="B56" s="541"/>
      <c r="C56" s="627"/>
      <c r="D56" s="628"/>
      <c r="E56" s="629"/>
      <c r="F56" s="49" t="s">
        <v>6</v>
      </c>
      <c r="G56" s="305">
        <v>26444</v>
      </c>
      <c r="H56" s="323">
        <v>17402</v>
      </c>
      <c r="I56" s="555">
        <v>51.959544879898857</v>
      </c>
      <c r="J56" s="556"/>
    </row>
    <row r="57" spans="1:10" ht="14.25" x14ac:dyDescent="0.15">
      <c r="A57" s="524"/>
      <c r="B57" s="621" t="s">
        <v>90</v>
      </c>
      <c r="C57" s="624" t="s">
        <v>83</v>
      </c>
      <c r="D57" s="625"/>
      <c r="E57" s="626"/>
      <c r="F57" s="56" t="s">
        <v>5</v>
      </c>
      <c r="G57" s="303">
        <v>3136</v>
      </c>
      <c r="H57" s="303">
        <v>1235</v>
      </c>
      <c r="I57" s="569">
        <v>153.92712550607288</v>
      </c>
      <c r="J57" s="570"/>
    </row>
    <row r="58" spans="1:10" ht="14.25" x14ac:dyDescent="0.15">
      <c r="A58" s="524"/>
      <c r="B58" s="622"/>
      <c r="C58" s="627"/>
      <c r="D58" s="628"/>
      <c r="E58" s="629"/>
      <c r="F58" s="49" t="s">
        <v>6</v>
      </c>
      <c r="G58" s="305">
        <v>15954</v>
      </c>
      <c r="H58" s="323">
        <v>9947</v>
      </c>
      <c r="I58" s="555">
        <v>60.390067356992063</v>
      </c>
      <c r="J58" s="556"/>
    </row>
    <row r="59" spans="1:10" ht="14.25" x14ac:dyDescent="0.15">
      <c r="A59" s="524"/>
      <c r="B59" s="622"/>
      <c r="C59" s="624" t="s">
        <v>82</v>
      </c>
      <c r="D59" s="625"/>
      <c r="E59" s="626"/>
      <c r="F59" s="7" t="s">
        <v>5</v>
      </c>
      <c r="G59" s="321">
        <v>9457</v>
      </c>
      <c r="H59" s="303">
        <v>7810</v>
      </c>
      <c r="I59" s="569">
        <v>21.088348271446861</v>
      </c>
      <c r="J59" s="570"/>
    </row>
    <row r="60" spans="1:10" ht="15" thickBot="1" x14ac:dyDescent="0.2">
      <c r="A60" s="536"/>
      <c r="B60" s="623"/>
      <c r="C60" s="630"/>
      <c r="D60" s="631"/>
      <c r="E60" s="632"/>
      <c r="F60" s="38" t="s">
        <v>6</v>
      </c>
      <c r="G60" s="309">
        <v>57403</v>
      </c>
      <c r="H60" s="310">
        <v>35742</v>
      </c>
      <c r="I60" s="561">
        <v>60.603771473336678</v>
      </c>
      <c r="J60" s="562"/>
    </row>
  </sheetData>
  <mergeCells count="93">
    <mergeCell ref="A1:J1"/>
    <mergeCell ref="I2:J2"/>
    <mergeCell ref="A3:F3"/>
    <mergeCell ref="I3:J3"/>
    <mergeCell ref="A4:E5"/>
    <mergeCell ref="I4:J4"/>
    <mergeCell ref="I5:J5"/>
    <mergeCell ref="B8:E9"/>
    <mergeCell ref="I8:J8"/>
    <mergeCell ref="I9:J9"/>
    <mergeCell ref="B10:E11"/>
    <mergeCell ref="I10:J10"/>
    <mergeCell ref="I11:J11"/>
    <mergeCell ref="B12:E13"/>
    <mergeCell ref="I12:J12"/>
    <mergeCell ref="I13:J13"/>
    <mergeCell ref="A14:E15"/>
    <mergeCell ref="I14:J14"/>
    <mergeCell ref="I15:J15"/>
    <mergeCell ref="A6:A13"/>
    <mergeCell ref="B6:E7"/>
    <mergeCell ref="I6:J6"/>
    <mergeCell ref="I7:J7"/>
    <mergeCell ref="I17:J17"/>
    <mergeCell ref="A18:F18"/>
    <mergeCell ref="I18:J18"/>
    <mergeCell ref="A19:E20"/>
    <mergeCell ref="I19:J19"/>
    <mergeCell ref="I20:J20"/>
    <mergeCell ref="A21:A34"/>
    <mergeCell ref="B21:E22"/>
    <mergeCell ref="I21:J21"/>
    <mergeCell ref="I22:J22"/>
    <mergeCell ref="B23:E24"/>
    <mergeCell ref="I23:J23"/>
    <mergeCell ref="I24:J24"/>
    <mergeCell ref="B25:E26"/>
    <mergeCell ref="I25:J25"/>
    <mergeCell ref="I26:J26"/>
    <mergeCell ref="B27:E28"/>
    <mergeCell ref="I27:J27"/>
    <mergeCell ref="I28:J28"/>
    <mergeCell ref="B29:E30"/>
    <mergeCell ref="I29:J29"/>
    <mergeCell ref="I30:J30"/>
    <mergeCell ref="B31:E32"/>
    <mergeCell ref="I31:J31"/>
    <mergeCell ref="I32:J32"/>
    <mergeCell ref="B33:E34"/>
    <mergeCell ref="I33:J33"/>
    <mergeCell ref="I34:J34"/>
    <mergeCell ref="A35:A60"/>
    <mergeCell ref="B35:E36"/>
    <mergeCell ref="I35:J35"/>
    <mergeCell ref="I36:J36"/>
    <mergeCell ref="B37:B56"/>
    <mergeCell ref="C37:E38"/>
    <mergeCell ref="I37:J37"/>
    <mergeCell ref="I38:J38"/>
    <mergeCell ref="C39:E40"/>
    <mergeCell ref="I39:J39"/>
    <mergeCell ref="I40:J40"/>
    <mergeCell ref="C41:E42"/>
    <mergeCell ref="I41:J41"/>
    <mergeCell ref="I42:J42"/>
    <mergeCell ref="C43:E44"/>
    <mergeCell ref="I43:J43"/>
    <mergeCell ref="I44:J44"/>
    <mergeCell ref="C45:E46"/>
    <mergeCell ref="I45:J45"/>
    <mergeCell ref="I46:J46"/>
    <mergeCell ref="C47:E48"/>
    <mergeCell ref="I47:J47"/>
    <mergeCell ref="I48:J48"/>
    <mergeCell ref="C49:E50"/>
    <mergeCell ref="I49:J49"/>
    <mergeCell ref="I50:J50"/>
    <mergeCell ref="C51:E52"/>
    <mergeCell ref="I51:J51"/>
    <mergeCell ref="I52:J52"/>
    <mergeCell ref="C53:E54"/>
    <mergeCell ref="I53:J53"/>
    <mergeCell ref="I54:J54"/>
    <mergeCell ref="C55:E56"/>
    <mergeCell ref="I55:J55"/>
    <mergeCell ref="I56:J56"/>
    <mergeCell ref="B57:B60"/>
    <mergeCell ref="C57:E58"/>
    <mergeCell ref="I57:J57"/>
    <mergeCell ref="I58:J58"/>
    <mergeCell ref="C59:E60"/>
    <mergeCell ref="I59:J59"/>
    <mergeCell ref="I60:J60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zoomScale="85" zoomScaleNormal="85" workbookViewId="0">
      <selection activeCell="M10" sqref="M10:M11"/>
    </sheetView>
  </sheetViews>
  <sheetFormatPr defaultRowHeight="13.5" x14ac:dyDescent="0.15"/>
  <cols>
    <col min="7" max="7" width="18.77734375" bestFit="1" customWidth="1"/>
    <col min="8" max="8" width="17.109375" bestFit="1" customWidth="1"/>
  </cols>
  <sheetData>
    <row r="1" spans="1:10" ht="27" x14ac:dyDescent="0.15">
      <c r="A1" s="485" t="s">
        <v>153</v>
      </c>
      <c r="B1" s="485"/>
      <c r="C1" s="485"/>
      <c r="D1" s="485"/>
      <c r="E1" s="485"/>
      <c r="F1" s="485"/>
      <c r="G1" s="485"/>
      <c r="H1" s="485"/>
      <c r="I1" s="485"/>
      <c r="J1" s="485"/>
    </row>
    <row r="2" spans="1:10" ht="27.75" thickBot="1" x14ac:dyDescent="0.2">
      <c r="A2" s="39" t="s">
        <v>0</v>
      </c>
      <c r="B2" s="39"/>
      <c r="C2" s="39"/>
      <c r="D2" s="73"/>
      <c r="E2" s="12"/>
      <c r="F2" s="12"/>
      <c r="G2" s="12"/>
      <c r="H2" s="12"/>
      <c r="I2" s="486" t="s">
        <v>1</v>
      </c>
      <c r="J2" s="486"/>
    </row>
    <row r="3" spans="1:10" ht="14.25" x14ac:dyDescent="0.15">
      <c r="A3" s="487" t="s">
        <v>2</v>
      </c>
      <c r="B3" s="488"/>
      <c r="C3" s="488"/>
      <c r="D3" s="488"/>
      <c r="E3" s="488"/>
      <c r="F3" s="489"/>
      <c r="G3" s="18" t="s">
        <v>105</v>
      </c>
      <c r="H3" s="19" t="s">
        <v>106</v>
      </c>
      <c r="I3" s="490" t="s">
        <v>3</v>
      </c>
      <c r="J3" s="491"/>
    </row>
    <row r="4" spans="1:10" ht="14.25" x14ac:dyDescent="0.15">
      <c r="A4" s="492" t="s">
        <v>4</v>
      </c>
      <c r="B4" s="493"/>
      <c r="C4" s="493"/>
      <c r="D4" s="493"/>
      <c r="E4" s="494"/>
      <c r="F4" s="20" t="s">
        <v>5</v>
      </c>
      <c r="G4" s="21">
        <v>1551305</v>
      </c>
      <c r="H4" s="21">
        <v>1328896</v>
      </c>
      <c r="I4" s="498">
        <v>16.736373651512238</v>
      </c>
      <c r="J4" s="499"/>
    </row>
    <row r="5" spans="1:10" ht="14.25" x14ac:dyDescent="0.15">
      <c r="A5" s="495"/>
      <c r="B5" s="496"/>
      <c r="C5" s="496"/>
      <c r="D5" s="496"/>
      <c r="E5" s="497"/>
      <c r="F5" s="16" t="s">
        <v>6</v>
      </c>
      <c r="G5" s="17">
        <v>10655312</v>
      </c>
      <c r="H5" s="339">
        <v>8790321</v>
      </c>
      <c r="I5" s="500">
        <v>21.216415191208597</v>
      </c>
      <c r="J5" s="501"/>
    </row>
    <row r="6" spans="1:10" ht="14.25" x14ac:dyDescent="0.15">
      <c r="A6" s="513" t="s">
        <v>7</v>
      </c>
      <c r="B6" s="516" t="s">
        <v>8</v>
      </c>
      <c r="C6" s="516"/>
      <c r="D6" s="516"/>
      <c r="E6" s="516"/>
      <c r="F6" s="24" t="s">
        <v>5</v>
      </c>
      <c r="G6" s="25">
        <v>1116449</v>
      </c>
      <c r="H6" s="25">
        <v>1115123</v>
      </c>
      <c r="I6" s="498">
        <v>0.11891064931850792</v>
      </c>
      <c r="J6" s="499"/>
    </row>
    <row r="7" spans="1:10" ht="14.25" x14ac:dyDescent="0.15">
      <c r="A7" s="514"/>
      <c r="B7" s="516"/>
      <c r="C7" s="516"/>
      <c r="D7" s="516"/>
      <c r="E7" s="516"/>
      <c r="F7" s="9" t="s">
        <v>6</v>
      </c>
      <c r="G7" s="8">
        <v>8172109</v>
      </c>
      <c r="H7" s="8">
        <v>7127485</v>
      </c>
      <c r="I7" s="500">
        <v>14.65627777540044</v>
      </c>
      <c r="J7" s="501"/>
    </row>
    <row r="8" spans="1:10" ht="14.25" x14ac:dyDescent="0.15">
      <c r="A8" s="514"/>
      <c r="B8" s="502" t="s">
        <v>95</v>
      </c>
      <c r="C8" s="502"/>
      <c r="D8" s="502"/>
      <c r="E8" s="502"/>
      <c r="F8" s="14" t="s">
        <v>5</v>
      </c>
      <c r="G8" s="15">
        <v>952775</v>
      </c>
      <c r="H8" s="15">
        <v>919417</v>
      </c>
      <c r="I8" s="503">
        <v>3.6281687199605841</v>
      </c>
      <c r="J8" s="504"/>
    </row>
    <row r="9" spans="1:10" ht="14.25" x14ac:dyDescent="0.15">
      <c r="A9" s="514"/>
      <c r="B9" s="502"/>
      <c r="C9" s="502"/>
      <c r="D9" s="502"/>
      <c r="E9" s="502"/>
      <c r="F9" s="66" t="s">
        <v>6</v>
      </c>
      <c r="G9" s="29">
        <v>6791001</v>
      </c>
      <c r="H9" s="29">
        <v>5545687</v>
      </c>
      <c r="I9" s="505">
        <v>22.455540675122847</v>
      </c>
      <c r="J9" s="506"/>
    </row>
    <row r="10" spans="1:10" ht="14.25" x14ac:dyDescent="0.15">
      <c r="A10" s="514"/>
      <c r="B10" s="502" t="s">
        <v>96</v>
      </c>
      <c r="C10" s="502"/>
      <c r="D10" s="502"/>
      <c r="E10" s="502"/>
      <c r="F10" s="14" t="s">
        <v>5</v>
      </c>
      <c r="G10" s="15">
        <v>133319</v>
      </c>
      <c r="H10" s="15">
        <v>159458</v>
      </c>
      <c r="I10" s="503">
        <v>-16.392404269462801</v>
      </c>
      <c r="J10" s="504"/>
    </row>
    <row r="11" spans="1:10" ht="14.25" x14ac:dyDescent="0.15">
      <c r="A11" s="514"/>
      <c r="B11" s="502"/>
      <c r="C11" s="502"/>
      <c r="D11" s="502"/>
      <c r="E11" s="502"/>
      <c r="F11" s="66" t="s">
        <v>6</v>
      </c>
      <c r="G11" s="29">
        <v>842899</v>
      </c>
      <c r="H11" s="29">
        <v>1097155</v>
      </c>
      <c r="I11" s="505">
        <v>-23.174118515615376</v>
      </c>
      <c r="J11" s="506"/>
    </row>
    <row r="12" spans="1:10" ht="14.25" x14ac:dyDescent="0.15">
      <c r="A12" s="514"/>
      <c r="B12" s="502" t="s">
        <v>97</v>
      </c>
      <c r="C12" s="502"/>
      <c r="D12" s="502"/>
      <c r="E12" s="502"/>
      <c r="F12" s="14" t="s">
        <v>5</v>
      </c>
      <c r="G12" s="15">
        <v>30355</v>
      </c>
      <c r="H12" s="15">
        <v>36248</v>
      </c>
      <c r="I12" s="503">
        <v>-16.257448686824105</v>
      </c>
      <c r="J12" s="504"/>
    </row>
    <row r="13" spans="1:10" ht="14.25" x14ac:dyDescent="0.15">
      <c r="A13" s="515"/>
      <c r="B13" s="502"/>
      <c r="C13" s="502"/>
      <c r="D13" s="502"/>
      <c r="E13" s="502"/>
      <c r="F13" s="28" t="s">
        <v>6</v>
      </c>
      <c r="G13" s="29">
        <v>538209</v>
      </c>
      <c r="H13" s="29">
        <v>484643</v>
      </c>
      <c r="I13" s="505">
        <v>11.05267176045048</v>
      </c>
      <c r="J13" s="506"/>
    </row>
    <row r="14" spans="1:10" ht="14.25" x14ac:dyDescent="0.15">
      <c r="A14" s="507" t="s">
        <v>11</v>
      </c>
      <c r="B14" s="508"/>
      <c r="C14" s="508"/>
      <c r="D14" s="508"/>
      <c r="E14" s="508"/>
      <c r="F14" s="14" t="s">
        <v>5</v>
      </c>
      <c r="G14" s="34">
        <v>434856</v>
      </c>
      <c r="H14" s="34">
        <v>213773</v>
      </c>
      <c r="I14" s="503">
        <v>103.41951509311281</v>
      </c>
      <c r="J14" s="504"/>
    </row>
    <row r="15" spans="1:10" ht="15" thickBot="1" x14ac:dyDescent="0.2">
      <c r="A15" s="509"/>
      <c r="B15" s="510"/>
      <c r="C15" s="510"/>
      <c r="D15" s="510"/>
      <c r="E15" s="510"/>
      <c r="F15" s="22" t="s">
        <v>6</v>
      </c>
      <c r="G15" s="72">
        <v>2483203</v>
      </c>
      <c r="H15" s="23">
        <v>1662836</v>
      </c>
      <c r="I15" s="511">
        <v>49.33541251211787</v>
      </c>
      <c r="J15" s="512"/>
    </row>
    <row r="16" spans="1:10" ht="14.25" x14ac:dyDescent="0.15">
      <c r="A16" s="57"/>
      <c r="B16" s="57"/>
      <c r="C16" s="57"/>
      <c r="D16" s="57"/>
      <c r="E16" s="57"/>
      <c r="F16" s="61"/>
      <c r="G16" s="58"/>
      <c r="H16" s="58"/>
      <c r="I16" s="59"/>
      <c r="J16" s="59"/>
    </row>
    <row r="17" spans="1:10" ht="15" thickBot="1" x14ac:dyDescent="0.2">
      <c r="A17" s="51" t="s">
        <v>12</v>
      </c>
      <c r="B17" s="51"/>
      <c r="C17" s="51"/>
      <c r="D17" s="51"/>
      <c r="E17" s="52"/>
      <c r="F17" s="50"/>
      <c r="G17" s="50"/>
      <c r="H17" s="50"/>
      <c r="I17" s="486" t="s">
        <v>1</v>
      </c>
      <c r="J17" s="486"/>
    </row>
    <row r="18" spans="1:10" ht="14.25" x14ac:dyDescent="0.15">
      <c r="A18" s="487" t="s">
        <v>2</v>
      </c>
      <c r="B18" s="488"/>
      <c r="C18" s="488"/>
      <c r="D18" s="488"/>
      <c r="E18" s="488"/>
      <c r="F18" s="489"/>
      <c r="G18" s="18" t="s">
        <v>105</v>
      </c>
      <c r="H18" s="19" t="s">
        <v>106</v>
      </c>
      <c r="I18" s="490" t="s">
        <v>3</v>
      </c>
      <c r="J18" s="491"/>
    </row>
    <row r="19" spans="1:10" ht="14.25" x14ac:dyDescent="0.15">
      <c r="A19" s="517" t="s">
        <v>4</v>
      </c>
      <c r="B19" s="518"/>
      <c r="C19" s="518"/>
      <c r="D19" s="518"/>
      <c r="E19" s="518"/>
      <c r="F19" s="20" t="s">
        <v>5</v>
      </c>
      <c r="G19" s="21">
        <v>1551305</v>
      </c>
      <c r="H19" s="21">
        <v>1328896</v>
      </c>
      <c r="I19" s="521">
        <v>16.736373651512238</v>
      </c>
      <c r="J19" s="522"/>
    </row>
    <row r="20" spans="1:10" ht="14.25" x14ac:dyDescent="0.15">
      <c r="A20" s="519"/>
      <c r="B20" s="520"/>
      <c r="C20" s="520"/>
      <c r="D20" s="520"/>
      <c r="E20" s="520"/>
      <c r="F20" s="9" t="s">
        <v>6</v>
      </c>
      <c r="G20" s="8">
        <v>10655312</v>
      </c>
      <c r="H20" s="8">
        <v>8790321</v>
      </c>
      <c r="I20" s="500">
        <v>21.216415191208597</v>
      </c>
      <c r="J20" s="501"/>
    </row>
    <row r="21" spans="1:10" ht="14.25" x14ac:dyDescent="0.15">
      <c r="A21" s="523" t="s">
        <v>84</v>
      </c>
      <c r="B21" s="516" t="s">
        <v>8</v>
      </c>
      <c r="C21" s="516"/>
      <c r="D21" s="516"/>
      <c r="E21" s="516"/>
      <c r="F21" s="24" t="s">
        <v>5</v>
      </c>
      <c r="G21" s="25">
        <v>1116449</v>
      </c>
      <c r="H21" s="25">
        <v>1115123</v>
      </c>
      <c r="I21" s="498">
        <v>0.11891064931850792</v>
      </c>
      <c r="J21" s="499"/>
    </row>
    <row r="22" spans="1:10" ht="14.25" x14ac:dyDescent="0.15">
      <c r="A22" s="524"/>
      <c r="B22" s="516"/>
      <c r="C22" s="516"/>
      <c r="D22" s="516"/>
      <c r="E22" s="516"/>
      <c r="F22" s="9" t="s">
        <v>6</v>
      </c>
      <c r="G22" s="8">
        <v>8172109</v>
      </c>
      <c r="H22" s="8">
        <v>7127485</v>
      </c>
      <c r="I22" s="500">
        <v>14.65627777540044</v>
      </c>
      <c r="J22" s="501"/>
    </row>
    <row r="23" spans="1:10" ht="14.25" x14ac:dyDescent="0.15">
      <c r="A23" s="524"/>
      <c r="B23" s="502" t="s">
        <v>13</v>
      </c>
      <c r="C23" s="502"/>
      <c r="D23" s="502"/>
      <c r="E23" s="502"/>
      <c r="F23" s="14" t="s">
        <v>5</v>
      </c>
      <c r="G23" s="15">
        <v>115154</v>
      </c>
      <c r="H23" s="15">
        <v>117021</v>
      </c>
      <c r="I23" s="503">
        <v>-1.5954401346766787</v>
      </c>
      <c r="J23" s="504"/>
    </row>
    <row r="24" spans="1:10" ht="14.25" x14ac:dyDescent="0.15">
      <c r="A24" s="524"/>
      <c r="B24" s="502"/>
      <c r="C24" s="502"/>
      <c r="D24" s="502"/>
      <c r="E24" s="502"/>
      <c r="F24" s="30" t="s">
        <v>6</v>
      </c>
      <c r="G24" s="29">
        <v>1100184</v>
      </c>
      <c r="H24" s="282">
        <v>1015797</v>
      </c>
      <c r="I24" s="505">
        <v>8.3074669446749709</v>
      </c>
      <c r="J24" s="506"/>
    </row>
    <row r="25" spans="1:10" ht="14.25" x14ac:dyDescent="0.15">
      <c r="A25" s="524"/>
      <c r="B25" s="502" t="s">
        <v>14</v>
      </c>
      <c r="C25" s="502"/>
      <c r="D25" s="502"/>
      <c r="E25" s="502"/>
      <c r="F25" s="14" t="s">
        <v>5</v>
      </c>
      <c r="G25" s="15">
        <v>49269</v>
      </c>
      <c r="H25" s="15">
        <v>52321</v>
      </c>
      <c r="I25" s="526">
        <v>-5.8332218420901683</v>
      </c>
      <c r="J25" s="527"/>
    </row>
    <row r="26" spans="1:10" ht="14.25" x14ac:dyDescent="0.15">
      <c r="A26" s="524"/>
      <c r="B26" s="502"/>
      <c r="C26" s="502"/>
      <c r="D26" s="502"/>
      <c r="E26" s="502"/>
      <c r="F26" s="30" t="s">
        <v>6</v>
      </c>
      <c r="G26" s="29">
        <v>632603</v>
      </c>
      <c r="H26" s="282">
        <v>601427</v>
      </c>
      <c r="I26" s="505">
        <v>5.1836715012794485</v>
      </c>
      <c r="J26" s="506"/>
    </row>
    <row r="27" spans="1:10" ht="14.25" x14ac:dyDescent="0.15">
      <c r="A27" s="524"/>
      <c r="B27" s="528" t="s">
        <v>15</v>
      </c>
      <c r="C27" s="528"/>
      <c r="D27" s="528"/>
      <c r="E27" s="528"/>
      <c r="F27" s="6" t="s">
        <v>5</v>
      </c>
      <c r="G27" s="11">
        <v>933247</v>
      </c>
      <c r="H27" s="15">
        <v>914476</v>
      </c>
      <c r="I27" s="530">
        <v>2.0526509170278899</v>
      </c>
      <c r="J27" s="531"/>
    </row>
    <row r="28" spans="1:10" ht="14.25" x14ac:dyDescent="0.15">
      <c r="A28" s="524"/>
      <c r="B28" s="529"/>
      <c r="C28" s="529"/>
      <c r="D28" s="529"/>
      <c r="E28" s="529"/>
      <c r="F28" s="53" t="s">
        <v>6</v>
      </c>
      <c r="G28" s="29">
        <v>5978509</v>
      </c>
      <c r="H28" s="281">
        <v>4982220</v>
      </c>
      <c r="I28" s="505">
        <v>19.996888937060177</v>
      </c>
      <c r="J28" s="506"/>
    </row>
    <row r="29" spans="1:10" ht="14.25" x14ac:dyDescent="0.15">
      <c r="A29" s="524"/>
      <c r="B29" s="502" t="s">
        <v>16</v>
      </c>
      <c r="C29" s="502"/>
      <c r="D29" s="502"/>
      <c r="E29" s="502"/>
      <c r="F29" s="14" t="s">
        <v>5</v>
      </c>
      <c r="G29" s="15">
        <v>11593</v>
      </c>
      <c r="H29" s="11">
        <v>17440</v>
      </c>
      <c r="I29" s="526">
        <v>-33.526376146788991</v>
      </c>
      <c r="J29" s="527"/>
    </row>
    <row r="30" spans="1:10" ht="14.25" x14ac:dyDescent="0.15">
      <c r="A30" s="524"/>
      <c r="B30" s="502"/>
      <c r="C30" s="502"/>
      <c r="D30" s="502"/>
      <c r="E30" s="502"/>
      <c r="F30" s="30" t="s">
        <v>6</v>
      </c>
      <c r="G30" s="29">
        <v>255997</v>
      </c>
      <c r="H30" s="282">
        <v>258036</v>
      </c>
      <c r="I30" s="505">
        <v>-0.79019981707978104</v>
      </c>
      <c r="J30" s="506"/>
    </row>
    <row r="31" spans="1:10" ht="14.25" x14ac:dyDescent="0.15">
      <c r="A31" s="524"/>
      <c r="B31" s="528" t="s">
        <v>17</v>
      </c>
      <c r="C31" s="528"/>
      <c r="D31" s="528"/>
      <c r="E31" s="528"/>
      <c r="F31" s="6" t="s">
        <v>5</v>
      </c>
      <c r="G31" s="54">
        <v>4272</v>
      </c>
      <c r="H31" s="285">
        <v>3859</v>
      </c>
      <c r="I31" s="532">
        <v>10.70225447006996</v>
      </c>
      <c r="J31" s="533"/>
    </row>
    <row r="32" spans="1:10" ht="14.25" x14ac:dyDescent="0.15">
      <c r="A32" s="524"/>
      <c r="B32" s="529"/>
      <c r="C32" s="529"/>
      <c r="D32" s="529"/>
      <c r="E32" s="529"/>
      <c r="F32" s="53" t="s">
        <v>6</v>
      </c>
      <c r="G32" s="29">
        <v>157483</v>
      </c>
      <c r="H32" s="282">
        <v>163706</v>
      </c>
      <c r="I32" s="530">
        <v>-3.8013267687195338</v>
      </c>
      <c r="J32" s="531"/>
    </row>
    <row r="33" spans="1:10" ht="14.25" x14ac:dyDescent="0.15">
      <c r="A33" s="524"/>
      <c r="B33" s="502" t="s">
        <v>18</v>
      </c>
      <c r="C33" s="502"/>
      <c r="D33" s="502"/>
      <c r="E33" s="502"/>
      <c r="F33" s="14" t="s">
        <v>5</v>
      </c>
      <c r="G33" s="15">
        <v>2914</v>
      </c>
      <c r="H33" s="15">
        <v>10006</v>
      </c>
      <c r="I33" s="532">
        <v>-70.877473515890472</v>
      </c>
      <c r="J33" s="533"/>
    </row>
    <row r="34" spans="1:10" ht="14.25" x14ac:dyDescent="0.15">
      <c r="A34" s="525"/>
      <c r="B34" s="502"/>
      <c r="C34" s="502"/>
      <c r="D34" s="502"/>
      <c r="E34" s="502"/>
      <c r="F34" s="30" t="s">
        <v>6</v>
      </c>
      <c r="G34" s="29">
        <v>47333</v>
      </c>
      <c r="H34" s="281">
        <v>106299</v>
      </c>
      <c r="I34" s="534">
        <v>-55.471829462177439</v>
      </c>
      <c r="J34" s="535"/>
    </row>
    <row r="35" spans="1:10" ht="14.25" x14ac:dyDescent="0.15">
      <c r="A35" s="523" t="s">
        <v>99</v>
      </c>
      <c r="B35" s="520" t="s">
        <v>8</v>
      </c>
      <c r="C35" s="520"/>
      <c r="D35" s="520"/>
      <c r="E35" s="520"/>
      <c r="F35" s="36" t="s">
        <v>5</v>
      </c>
      <c r="G35" s="37">
        <v>434856</v>
      </c>
      <c r="H35" s="37">
        <v>213773</v>
      </c>
      <c r="I35" s="537">
        <v>103.41951509311281</v>
      </c>
      <c r="J35" s="538"/>
    </row>
    <row r="36" spans="1:10" ht="14.25" x14ac:dyDescent="0.15">
      <c r="A36" s="524"/>
      <c r="B36" s="520"/>
      <c r="C36" s="520"/>
      <c r="D36" s="520"/>
      <c r="E36" s="520"/>
      <c r="F36" s="10" t="s">
        <v>6</v>
      </c>
      <c r="G36" s="8">
        <v>2483203</v>
      </c>
      <c r="H36" s="8">
        <v>1662836</v>
      </c>
      <c r="I36" s="539">
        <v>49.33541251211787</v>
      </c>
      <c r="J36" s="540"/>
    </row>
    <row r="37" spans="1:10" ht="14.25" x14ac:dyDescent="0.15">
      <c r="A37" s="524"/>
      <c r="B37" s="541" t="s">
        <v>19</v>
      </c>
      <c r="C37" s="528" t="s">
        <v>80</v>
      </c>
      <c r="D37" s="528"/>
      <c r="E37" s="528"/>
      <c r="F37" s="7" t="s">
        <v>5</v>
      </c>
      <c r="G37" s="11">
        <v>4539</v>
      </c>
      <c r="H37" s="54">
        <v>7037</v>
      </c>
      <c r="I37" s="543">
        <v>-35.498081568850353</v>
      </c>
      <c r="J37" s="544"/>
    </row>
    <row r="38" spans="1:10" ht="14.25" x14ac:dyDescent="0.15">
      <c r="A38" s="524"/>
      <c r="B38" s="542"/>
      <c r="C38" s="529"/>
      <c r="D38" s="529"/>
      <c r="E38" s="529"/>
      <c r="F38" s="55" t="s">
        <v>6</v>
      </c>
      <c r="G38" s="29">
        <v>32917</v>
      </c>
      <c r="H38" s="282">
        <v>48006</v>
      </c>
      <c r="I38" s="545">
        <v>-31.431487730700326</v>
      </c>
      <c r="J38" s="546"/>
    </row>
    <row r="39" spans="1:10" ht="14.25" x14ac:dyDescent="0.15">
      <c r="A39" s="524"/>
      <c r="B39" s="542"/>
      <c r="C39" s="502" t="s">
        <v>79</v>
      </c>
      <c r="D39" s="502"/>
      <c r="E39" s="502"/>
      <c r="F39" s="56" t="s">
        <v>5</v>
      </c>
      <c r="G39" s="15">
        <v>393479</v>
      </c>
      <c r="H39" s="15">
        <v>191959</v>
      </c>
      <c r="I39" s="526">
        <v>104.9807510978907</v>
      </c>
      <c r="J39" s="527"/>
    </row>
    <row r="40" spans="1:10" ht="14.25" x14ac:dyDescent="0.15">
      <c r="A40" s="524"/>
      <c r="B40" s="542"/>
      <c r="C40" s="502"/>
      <c r="D40" s="502"/>
      <c r="E40" s="502"/>
      <c r="F40" s="49" t="s">
        <v>6</v>
      </c>
      <c r="G40" s="29">
        <v>2159006</v>
      </c>
      <c r="H40" s="282">
        <v>1419877</v>
      </c>
      <c r="I40" s="505">
        <v>52.055847090980421</v>
      </c>
      <c r="J40" s="506"/>
    </row>
    <row r="41" spans="1:10" ht="14.25" x14ac:dyDescent="0.15">
      <c r="A41" s="524"/>
      <c r="B41" s="542"/>
      <c r="C41" s="528" t="s">
        <v>78</v>
      </c>
      <c r="D41" s="528"/>
      <c r="E41" s="528"/>
      <c r="F41" s="7" t="s">
        <v>5</v>
      </c>
      <c r="G41" s="11">
        <v>5307</v>
      </c>
      <c r="H41" s="15">
        <v>925</v>
      </c>
      <c r="I41" s="530">
        <v>473.72972972972968</v>
      </c>
      <c r="J41" s="531"/>
    </row>
    <row r="42" spans="1:10" ht="14.25" x14ac:dyDescent="0.15">
      <c r="A42" s="524"/>
      <c r="B42" s="542"/>
      <c r="C42" s="529"/>
      <c r="D42" s="529"/>
      <c r="E42" s="529"/>
      <c r="F42" s="55" t="s">
        <v>6</v>
      </c>
      <c r="G42" s="29">
        <v>25203</v>
      </c>
      <c r="H42" s="282">
        <v>13193</v>
      </c>
      <c r="I42" s="505">
        <v>91.033123626165377</v>
      </c>
      <c r="J42" s="506"/>
    </row>
    <row r="43" spans="1:10" ht="14.25" x14ac:dyDescent="0.15">
      <c r="A43" s="524"/>
      <c r="B43" s="542"/>
      <c r="C43" s="502" t="s">
        <v>77</v>
      </c>
      <c r="D43" s="502"/>
      <c r="E43" s="502"/>
      <c r="F43" s="56" t="s">
        <v>5</v>
      </c>
      <c r="G43" s="15">
        <v>4765</v>
      </c>
      <c r="H43" s="15">
        <v>348</v>
      </c>
      <c r="I43" s="526">
        <v>1269.2528735632184</v>
      </c>
      <c r="J43" s="527"/>
    </row>
    <row r="44" spans="1:10" ht="14.25" x14ac:dyDescent="0.15">
      <c r="A44" s="524"/>
      <c r="B44" s="542"/>
      <c r="C44" s="502"/>
      <c r="D44" s="502"/>
      <c r="E44" s="502"/>
      <c r="F44" s="49" t="s">
        <v>6</v>
      </c>
      <c r="G44" s="29">
        <v>24548</v>
      </c>
      <c r="H44" s="281">
        <v>10149</v>
      </c>
      <c r="I44" s="505">
        <v>141.87604690117251</v>
      </c>
      <c r="J44" s="506"/>
    </row>
    <row r="45" spans="1:10" ht="14.25" x14ac:dyDescent="0.15">
      <c r="A45" s="524"/>
      <c r="B45" s="542"/>
      <c r="C45" s="528" t="s">
        <v>76</v>
      </c>
      <c r="D45" s="528"/>
      <c r="E45" s="528"/>
      <c r="F45" s="7" t="s">
        <v>5</v>
      </c>
      <c r="G45" s="11">
        <v>1413</v>
      </c>
      <c r="H45" s="11">
        <v>598</v>
      </c>
      <c r="I45" s="530">
        <v>136.2876254180602</v>
      </c>
      <c r="J45" s="531"/>
    </row>
    <row r="46" spans="1:10" ht="14.25" x14ac:dyDescent="0.15">
      <c r="A46" s="524"/>
      <c r="B46" s="542"/>
      <c r="C46" s="529"/>
      <c r="D46" s="529"/>
      <c r="E46" s="529"/>
      <c r="F46" s="55" t="s">
        <v>6</v>
      </c>
      <c r="G46" s="29">
        <v>21623</v>
      </c>
      <c r="H46" s="282">
        <v>13260</v>
      </c>
      <c r="I46" s="505">
        <v>63.06938159879337</v>
      </c>
      <c r="J46" s="506"/>
    </row>
    <row r="47" spans="1:10" ht="14.25" x14ac:dyDescent="0.15">
      <c r="A47" s="524"/>
      <c r="B47" s="542"/>
      <c r="C47" s="502" t="s">
        <v>81</v>
      </c>
      <c r="D47" s="502"/>
      <c r="E47" s="502"/>
      <c r="F47" s="56" t="s">
        <v>5</v>
      </c>
      <c r="G47" s="15">
        <v>1394</v>
      </c>
      <c r="H47" s="15">
        <v>674</v>
      </c>
      <c r="I47" s="532">
        <v>106.82492581602375</v>
      </c>
      <c r="J47" s="533"/>
    </row>
    <row r="48" spans="1:10" ht="14.25" x14ac:dyDescent="0.15">
      <c r="A48" s="524"/>
      <c r="B48" s="542"/>
      <c r="C48" s="502"/>
      <c r="D48" s="502"/>
      <c r="E48" s="502"/>
      <c r="F48" s="49" t="s">
        <v>6</v>
      </c>
      <c r="G48" s="29">
        <v>30489</v>
      </c>
      <c r="H48" s="282">
        <v>19394</v>
      </c>
      <c r="I48" s="534">
        <v>57.208414973703213</v>
      </c>
      <c r="J48" s="535"/>
    </row>
    <row r="49" spans="1:10" ht="14.25" x14ac:dyDescent="0.15">
      <c r="A49" s="524"/>
      <c r="B49" s="542"/>
      <c r="C49" s="502" t="s">
        <v>100</v>
      </c>
      <c r="D49" s="502"/>
      <c r="E49" s="502"/>
      <c r="F49" s="56" t="s">
        <v>5</v>
      </c>
      <c r="G49" s="15">
        <v>1627</v>
      </c>
      <c r="H49" s="15">
        <v>504</v>
      </c>
      <c r="I49" s="532">
        <v>222.8174603174603</v>
      </c>
      <c r="J49" s="533"/>
    </row>
    <row r="50" spans="1:10" ht="14.25" x14ac:dyDescent="0.15">
      <c r="A50" s="524"/>
      <c r="B50" s="542"/>
      <c r="C50" s="502"/>
      <c r="D50" s="502"/>
      <c r="E50" s="502"/>
      <c r="F50" s="49" t="s">
        <v>6</v>
      </c>
      <c r="G50" s="29">
        <v>22443</v>
      </c>
      <c r="H50" s="282">
        <v>15195</v>
      </c>
      <c r="I50" s="534">
        <v>47.699901283316876</v>
      </c>
      <c r="J50" s="535"/>
    </row>
    <row r="51" spans="1:10" ht="14.25" x14ac:dyDescent="0.15">
      <c r="A51" s="524"/>
      <c r="B51" s="542"/>
      <c r="C51" s="502" t="s">
        <v>101</v>
      </c>
      <c r="D51" s="502"/>
      <c r="E51" s="502"/>
      <c r="F51" s="56" t="s">
        <v>5</v>
      </c>
      <c r="G51" s="15">
        <v>1411</v>
      </c>
      <c r="H51" s="15">
        <v>832</v>
      </c>
      <c r="I51" s="532">
        <v>69.591346153846132</v>
      </c>
      <c r="J51" s="533"/>
    </row>
    <row r="52" spans="1:10" ht="14.25" x14ac:dyDescent="0.15">
      <c r="A52" s="524"/>
      <c r="B52" s="542"/>
      <c r="C52" s="502"/>
      <c r="D52" s="502"/>
      <c r="E52" s="502"/>
      <c r="F52" s="49" t="s">
        <v>6</v>
      </c>
      <c r="G52" s="29">
        <v>17566</v>
      </c>
      <c r="H52" s="282">
        <v>19325</v>
      </c>
      <c r="I52" s="534">
        <v>-9.1021992238033675</v>
      </c>
      <c r="J52" s="535"/>
    </row>
    <row r="53" spans="1:10" ht="14.25" x14ac:dyDescent="0.15">
      <c r="A53" s="524"/>
      <c r="B53" s="542"/>
      <c r="C53" s="624" t="s">
        <v>112</v>
      </c>
      <c r="D53" s="625"/>
      <c r="E53" s="626"/>
      <c r="F53" s="56" t="s">
        <v>5</v>
      </c>
      <c r="G53" s="15">
        <v>1538</v>
      </c>
      <c r="H53" s="15">
        <v>16</v>
      </c>
      <c r="I53" s="532">
        <v>9512.5</v>
      </c>
      <c r="J53" s="533"/>
    </row>
    <row r="54" spans="1:10" ht="14.25" x14ac:dyDescent="0.15">
      <c r="A54" s="524"/>
      <c r="B54" s="542"/>
      <c r="C54" s="627"/>
      <c r="D54" s="628"/>
      <c r="E54" s="629"/>
      <c r="F54" s="49" t="s">
        <v>6</v>
      </c>
      <c r="G54" s="29">
        <v>30224</v>
      </c>
      <c r="H54" s="281">
        <v>30466</v>
      </c>
      <c r="I54" s="534">
        <v>-0.79432810345959126</v>
      </c>
      <c r="J54" s="535"/>
    </row>
    <row r="55" spans="1:10" ht="14.25" x14ac:dyDescent="0.15">
      <c r="A55" s="524"/>
      <c r="B55" s="542"/>
      <c r="C55" s="528" t="s">
        <v>82</v>
      </c>
      <c r="D55" s="528"/>
      <c r="E55" s="528"/>
      <c r="F55" s="7" t="s">
        <v>5</v>
      </c>
      <c r="G55" s="11">
        <v>3793</v>
      </c>
      <c r="H55" s="11">
        <v>2475</v>
      </c>
      <c r="I55" s="530">
        <v>53.25252525252526</v>
      </c>
      <c r="J55" s="531"/>
    </row>
    <row r="56" spans="1:10" ht="14.25" x14ac:dyDescent="0.15">
      <c r="A56" s="524"/>
      <c r="B56" s="542"/>
      <c r="C56" s="502"/>
      <c r="D56" s="502"/>
      <c r="E56" s="502"/>
      <c r="F56" s="49" t="s">
        <v>6</v>
      </c>
      <c r="G56" s="29">
        <v>30237</v>
      </c>
      <c r="H56" s="282">
        <v>19877</v>
      </c>
      <c r="I56" s="505">
        <v>52.120541329174443</v>
      </c>
      <c r="J56" s="506"/>
    </row>
    <row r="57" spans="1:10" ht="14.25" x14ac:dyDescent="0.15">
      <c r="A57" s="524"/>
      <c r="B57" s="547" t="s">
        <v>90</v>
      </c>
      <c r="C57" s="502" t="s">
        <v>83</v>
      </c>
      <c r="D57" s="502"/>
      <c r="E57" s="502"/>
      <c r="F57" s="56" t="s">
        <v>5</v>
      </c>
      <c r="G57" s="15">
        <v>4086</v>
      </c>
      <c r="H57" s="15">
        <v>1252</v>
      </c>
      <c r="I57" s="526">
        <v>226.35782747603832</v>
      </c>
      <c r="J57" s="527"/>
    </row>
    <row r="58" spans="1:10" ht="14.25" x14ac:dyDescent="0.15">
      <c r="A58" s="524"/>
      <c r="B58" s="547"/>
      <c r="C58" s="502"/>
      <c r="D58" s="502"/>
      <c r="E58" s="502"/>
      <c r="F58" s="49" t="s">
        <v>6</v>
      </c>
      <c r="G58" s="29">
        <v>20040</v>
      </c>
      <c r="H58" s="282">
        <v>11199</v>
      </c>
      <c r="I58" s="505">
        <v>78.944548620412547</v>
      </c>
      <c r="J58" s="506"/>
    </row>
    <row r="59" spans="1:10" ht="14.25" x14ac:dyDescent="0.15">
      <c r="A59" s="524"/>
      <c r="B59" s="547"/>
      <c r="C59" s="528" t="s">
        <v>82</v>
      </c>
      <c r="D59" s="528"/>
      <c r="E59" s="528"/>
      <c r="F59" s="7" t="s">
        <v>5</v>
      </c>
      <c r="G59" s="11">
        <v>11504</v>
      </c>
      <c r="H59" s="15">
        <v>7153</v>
      </c>
      <c r="I59" s="530">
        <v>60.827624772822588</v>
      </c>
      <c r="J59" s="531"/>
    </row>
    <row r="60" spans="1:10" ht="15" thickBot="1" x14ac:dyDescent="0.2">
      <c r="A60" s="536"/>
      <c r="B60" s="548"/>
      <c r="C60" s="549"/>
      <c r="D60" s="549"/>
      <c r="E60" s="549"/>
      <c r="F60" s="38" t="s">
        <v>6</v>
      </c>
      <c r="G60" s="72">
        <v>68907</v>
      </c>
      <c r="H60" s="23">
        <v>42895</v>
      </c>
      <c r="I60" s="511">
        <v>60.641100361347469</v>
      </c>
      <c r="J60" s="512"/>
    </row>
  </sheetData>
  <mergeCells count="93">
    <mergeCell ref="A1:J1"/>
    <mergeCell ref="I2:J2"/>
    <mergeCell ref="A3:F3"/>
    <mergeCell ref="I3:J3"/>
    <mergeCell ref="A4:E5"/>
    <mergeCell ref="I4:J4"/>
    <mergeCell ref="I5:J5"/>
    <mergeCell ref="B8:E9"/>
    <mergeCell ref="I8:J8"/>
    <mergeCell ref="I9:J9"/>
    <mergeCell ref="B10:E11"/>
    <mergeCell ref="I10:J10"/>
    <mergeCell ref="I11:J11"/>
    <mergeCell ref="B12:E13"/>
    <mergeCell ref="I12:J12"/>
    <mergeCell ref="I13:J13"/>
    <mergeCell ref="A14:E15"/>
    <mergeCell ref="I14:J14"/>
    <mergeCell ref="I15:J15"/>
    <mergeCell ref="A6:A13"/>
    <mergeCell ref="B6:E7"/>
    <mergeCell ref="I6:J6"/>
    <mergeCell ref="I7:J7"/>
    <mergeCell ref="I17:J17"/>
    <mergeCell ref="A18:F18"/>
    <mergeCell ref="I18:J18"/>
    <mergeCell ref="A19:E20"/>
    <mergeCell ref="I19:J19"/>
    <mergeCell ref="I20:J20"/>
    <mergeCell ref="A21:A34"/>
    <mergeCell ref="B21:E22"/>
    <mergeCell ref="I21:J21"/>
    <mergeCell ref="I22:J22"/>
    <mergeCell ref="B23:E24"/>
    <mergeCell ref="I23:J23"/>
    <mergeCell ref="I24:J24"/>
    <mergeCell ref="B25:E26"/>
    <mergeCell ref="I25:J25"/>
    <mergeCell ref="I26:J26"/>
    <mergeCell ref="B27:E28"/>
    <mergeCell ref="I27:J27"/>
    <mergeCell ref="I28:J28"/>
    <mergeCell ref="B29:E30"/>
    <mergeCell ref="I29:J29"/>
    <mergeCell ref="I30:J30"/>
    <mergeCell ref="B31:E32"/>
    <mergeCell ref="I31:J31"/>
    <mergeCell ref="I32:J32"/>
    <mergeCell ref="B33:E34"/>
    <mergeCell ref="I33:J33"/>
    <mergeCell ref="I34:J34"/>
    <mergeCell ref="A35:A60"/>
    <mergeCell ref="B35:E36"/>
    <mergeCell ref="I35:J35"/>
    <mergeCell ref="I36:J36"/>
    <mergeCell ref="B37:B56"/>
    <mergeCell ref="C37:E38"/>
    <mergeCell ref="I37:J37"/>
    <mergeCell ref="I38:J38"/>
    <mergeCell ref="C39:E40"/>
    <mergeCell ref="I39:J39"/>
    <mergeCell ref="I40:J40"/>
    <mergeCell ref="C41:E42"/>
    <mergeCell ref="I41:J41"/>
    <mergeCell ref="I42:J42"/>
    <mergeCell ref="C43:E44"/>
    <mergeCell ref="I43:J43"/>
    <mergeCell ref="I44:J44"/>
    <mergeCell ref="C45:E46"/>
    <mergeCell ref="I45:J45"/>
    <mergeCell ref="I46:J46"/>
    <mergeCell ref="C47:E48"/>
    <mergeCell ref="I47:J47"/>
    <mergeCell ref="I48:J48"/>
    <mergeCell ref="C49:E50"/>
    <mergeCell ref="I49:J49"/>
    <mergeCell ref="I50:J50"/>
    <mergeCell ref="C51:E52"/>
    <mergeCell ref="I51:J51"/>
    <mergeCell ref="I52:J52"/>
    <mergeCell ref="C53:E54"/>
    <mergeCell ref="I53:J53"/>
    <mergeCell ref="I54:J54"/>
    <mergeCell ref="C55:E56"/>
    <mergeCell ref="I55:J55"/>
    <mergeCell ref="I56:J56"/>
    <mergeCell ref="B57:B60"/>
    <mergeCell ref="C57:E58"/>
    <mergeCell ref="I57:J57"/>
    <mergeCell ref="I58:J58"/>
    <mergeCell ref="C59:E60"/>
    <mergeCell ref="I59:J59"/>
    <mergeCell ref="I60:J6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1</vt:i4>
      </vt:variant>
    </vt:vector>
  </HeadingPairs>
  <TitlesOfParts>
    <vt:vector size="14" baseType="lpstr">
      <vt:lpstr>1월(잠정)</vt:lpstr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  <vt:lpstr>'1월'!Print_Area</vt:lpstr>
    </vt:vector>
  </TitlesOfParts>
  <Company>제주도관광협회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제주도관광협회</dc:creator>
  <cp:lastModifiedBy>ICT01_23</cp:lastModifiedBy>
  <cp:lastPrinted>2016-04-10T05:29:46Z</cp:lastPrinted>
  <dcterms:created xsi:type="dcterms:W3CDTF">2003-02-06T01:25:25Z</dcterms:created>
  <dcterms:modified xsi:type="dcterms:W3CDTF">2019-12-12T04:15:20Z</dcterms:modified>
</cp:coreProperties>
</file>