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00" activeTab="5"/>
  </bookViews>
  <sheets>
    <sheet name="Calculator" sheetId="1" r:id="rId1"/>
    <sheet name="Eclear" sheetId="2" r:id="rId2"/>
    <sheet name="Elink" sheetId="3" r:id="rId3"/>
    <sheet name="Eadvance" sheetId="4" r:id="rId4"/>
    <sheet name="IPVPN" sheetId="5" r:id="rId5"/>
    <sheet name="VoIP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<sst xmlns="http://schemas.openxmlformats.org/spreadsheetml/2006/main" count="118" uniqueCount="41">
  <si>
    <t>Committed Access Rate (in M)</t>
  </si>
  <si>
    <t>Normal Burst (in bytes)</t>
  </si>
  <si>
    <t>CIR &amp; PIR</t>
  </si>
  <si>
    <t>INDEX</t>
  </si>
  <si>
    <t>SERVICE PORT</t>
  </si>
  <si>
    <t>ECLEAR</t>
  </si>
  <si>
    <t>For Cisco Router:</t>
  </si>
  <si>
    <t>For Huawei Router:</t>
  </si>
  <si>
    <t>#</t>
  </si>
  <si>
    <t>traffic classifier class-default operator or</t>
  </si>
  <si>
    <t xml:space="preserve"> class class-default</t>
  </si>
  <si>
    <t xml:space="preserve"> if-match any</t>
  </si>
  <si>
    <t xml:space="preserve">   conform-action set-mpls-exp-imposition-transmit 4</t>
  </si>
  <si>
    <t xml:space="preserve">   exceed-action drop</t>
  </si>
  <si>
    <t xml:space="preserve"> remark mpls-exp 4</t>
  </si>
  <si>
    <t xml:space="preserve"> undo share-mode</t>
  </si>
  <si>
    <t>For Huawei OLT:</t>
  </si>
  <si>
    <t>ELINK</t>
  </si>
  <si>
    <t xml:space="preserve">   conform-action set-dscp-transmit default</t>
  </si>
  <si>
    <t xml:space="preserve">   conform-action set-mpls-exp-imposition-transmit 0</t>
  </si>
  <si>
    <t xml:space="preserve"> remark dscp default</t>
  </si>
  <si>
    <t xml:space="preserve">   exceed-action drop </t>
  </si>
  <si>
    <t xml:space="preserve"> remark mpls-exp 0</t>
  </si>
  <si>
    <t>EADVANCE</t>
  </si>
  <si>
    <t>IPVPN</t>
  </si>
  <si>
    <t xml:space="preserve">   conform-action set-dscp-transmit af11</t>
  </si>
  <si>
    <t xml:space="preserve"> remark dscp af11</t>
  </si>
  <si>
    <t>VOIP</t>
  </si>
  <si>
    <t xml:space="preserve">   conform-action set-dscp-transmit ef</t>
  </si>
  <si>
    <t xml:space="preserve">   conform-action set-mpls-exp-imposition-transmit 2</t>
  </si>
  <si>
    <t xml:space="preserve"> remark dscp ef</t>
  </si>
  <si>
    <t xml:space="preserve"> remark mpls-exp 2</t>
  </si>
  <si>
    <t xml:space="preserve"> class EXPEDITED-FORWARDING-SCHEDULER</t>
  </si>
  <si>
    <t>traffic classifier EXPEDITED-FORWARDING-SCHEDULER operator or</t>
  </si>
  <si>
    <t xml:space="preserve"> if-match mpls-exp 2 </t>
  </si>
  <si>
    <t xml:space="preserve"> if-match mpls-exp 5</t>
  </si>
  <si>
    <t xml:space="preserve"> if-match mpls-exp 6</t>
  </si>
  <si>
    <t xml:space="preserve"> if-match mpls-exp 7</t>
  </si>
  <si>
    <t xml:space="preserve"> if-match dscp ef</t>
  </si>
  <si>
    <t xml:space="preserve"> if-match dscp cs6</t>
  </si>
  <si>
    <t xml:space="preserve"> if-match dscp cs7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</si>
</sst>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751CB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12" applyNumberFormat="0" applyAlignment="0" applyProtection="0">
      <alignment vertical="center"/>
    </xf>
    <xf numFmtId="0" fontId="14" fillId="16" borderId="13" applyNumberFormat="0" applyAlignment="0" applyProtection="0">
      <alignment vertical="center"/>
    </xf>
    <xf numFmtId="0" fontId="15" fillId="16" borderId="12" applyNumberFormat="0" applyAlignment="0" applyProtection="0">
      <alignment vertical="center"/>
    </xf>
    <xf numFmtId="0" fontId="16" fillId="17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ill="1" applyBorder="1"/>
    <xf numFmtId="0" fontId="2" fillId="3" borderId="3" xfId="0" applyFont="1" applyFill="1" applyBorder="1"/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0" fillId="3" borderId="4" xfId="0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0" xfId="0" applyFont="1" applyFill="1"/>
    <xf numFmtId="0" fontId="1" fillId="8" borderId="0" xfId="0" applyFont="1" applyFill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10" borderId="6" xfId="0" applyFont="1" applyFill="1" applyBorder="1" applyAlignment="1" applyProtection="1">
      <alignment horizontal="center"/>
      <protection hidden="1"/>
    </xf>
    <xf numFmtId="0" fontId="1" fillId="10" borderId="7" xfId="0" applyFont="1" applyFill="1" applyBorder="1" applyAlignment="1" applyProtection="1">
      <alignment horizontal="center"/>
      <protection hidden="1"/>
    </xf>
    <xf numFmtId="0" fontId="1" fillId="10" borderId="8" xfId="0" applyFont="1" applyFill="1" applyBorder="1" applyAlignment="1" applyProtection="1">
      <alignment horizontal="center"/>
      <protection hidden="1"/>
    </xf>
    <xf numFmtId="0" fontId="1" fillId="11" borderId="6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751CB"/>
      <color rgb="00ABE9FF"/>
      <color rgb="005DD5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eetMetadata" Target="metadata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3:I22"/>
  <sheetViews>
    <sheetView workbookViewId="0">
      <selection activeCell="V21" sqref="V21"/>
    </sheetView>
  </sheetViews>
  <sheetFormatPr defaultColWidth="9" defaultRowHeight="15"/>
  <cols>
    <col min="2" max="2" width="26.552380952381" customWidth="1"/>
  </cols>
  <sheetData>
    <row r="3" ht="18.75" spans="1:9">
      <c r="A3" s="12"/>
      <c r="B3" s="12"/>
      <c r="C3" s="12"/>
      <c r="D3" s="12"/>
      <c r="E3" s="12"/>
      <c r="F3" s="12"/>
      <c r="G3" s="12"/>
      <c r="H3" s="12"/>
      <c r="I3" s="12"/>
    </row>
    <row r="4" ht="18.75" spans="1:9">
      <c r="A4" s="12"/>
      <c r="B4" s="12"/>
      <c r="C4" s="12"/>
      <c r="D4" s="12"/>
      <c r="E4" s="12"/>
      <c r="F4" s="12"/>
      <c r="G4" s="12"/>
      <c r="H4" s="12"/>
      <c r="I4" s="12"/>
    </row>
    <row r="5" ht="18.75" spans="1:9">
      <c r="A5" s="12"/>
      <c r="B5" s="12"/>
      <c r="C5" s="12"/>
      <c r="D5" s="12"/>
      <c r="E5" s="12"/>
      <c r="F5" s="12"/>
      <c r="G5" s="12"/>
      <c r="H5" s="12"/>
      <c r="I5" s="12"/>
    </row>
    <row r="6" ht="18.75" spans="1:9">
      <c r="A6" s="12"/>
      <c r="B6" s="13" t="s">
        <v>0</v>
      </c>
      <c r="C6" s="12"/>
      <c r="D6" s="12"/>
      <c r="E6" s="13" t="s">
        <v>1</v>
      </c>
      <c r="F6" s="13"/>
      <c r="G6" s="13"/>
      <c r="H6" s="12"/>
      <c r="I6" s="12"/>
    </row>
    <row r="7" ht="19.5" spans="1:9">
      <c r="A7" s="12"/>
      <c r="B7" s="12"/>
      <c r="C7" s="12"/>
      <c r="D7" s="12"/>
      <c r="E7" s="12"/>
      <c r="F7" s="12"/>
      <c r="G7" s="12"/>
      <c r="H7" s="12"/>
      <c r="I7" s="12"/>
    </row>
    <row r="8" ht="19.5" spans="1:9">
      <c r="A8" s="12"/>
      <c r="B8" s="14">
        <v>1000</v>
      </c>
      <c r="C8" s="12"/>
      <c r="D8" s="12"/>
      <c r="E8" s="15">
        <f>B8*1000000*(1/8)*1.5</f>
        <v>187500000</v>
      </c>
      <c r="F8" s="16"/>
      <c r="G8" s="17"/>
      <c r="H8" s="12"/>
      <c r="I8" s="12"/>
    </row>
    <row r="9" ht="18.75" spans="1:9">
      <c r="A9" s="12"/>
      <c r="B9" s="12"/>
      <c r="C9" s="12"/>
      <c r="D9" s="12"/>
      <c r="E9" s="12"/>
      <c r="F9" s="12"/>
      <c r="G9" s="12"/>
      <c r="H9" s="12"/>
      <c r="I9" s="12"/>
    </row>
    <row r="10" ht="18.75" spans="1:9">
      <c r="A10" s="12"/>
      <c r="B10" s="12"/>
      <c r="C10" s="12"/>
      <c r="D10" s="12"/>
      <c r="E10" s="13" t="s">
        <v>2</v>
      </c>
      <c r="F10" s="13"/>
      <c r="G10" s="13"/>
      <c r="H10" s="12"/>
      <c r="I10" s="12"/>
    </row>
    <row r="11" ht="19.5" spans="1:9">
      <c r="A11" s="12"/>
      <c r="B11" s="12"/>
      <c r="C11" s="12"/>
      <c r="D11" s="12"/>
      <c r="E11" s="12"/>
      <c r="F11" s="12"/>
      <c r="G11" s="12"/>
      <c r="H11" s="12"/>
      <c r="I11" s="12"/>
    </row>
    <row r="12" ht="19.5" spans="1:9">
      <c r="A12" s="12"/>
      <c r="B12" s="12"/>
      <c r="C12" s="12"/>
      <c r="D12" s="12"/>
      <c r="E12" s="18">
        <f>B8*1024</f>
        <v>1024000</v>
      </c>
      <c r="F12" s="19"/>
      <c r="G12" s="20"/>
      <c r="H12" s="12"/>
      <c r="I12" s="12"/>
    </row>
    <row r="13" ht="18.75" spans="1:9">
      <c r="A13" s="12"/>
      <c r="B13" s="12"/>
      <c r="C13" s="12"/>
      <c r="D13" s="12"/>
      <c r="E13" s="12"/>
      <c r="F13" s="12"/>
      <c r="G13" s="12"/>
      <c r="H13" s="12"/>
      <c r="I13" s="12"/>
    </row>
    <row r="14" ht="18.75" spans="1:9">
      <c r="A14" s="12"/>
      <c r="B14" s="12"/>
      <c r="C14" s="12"/>
      <c r="D14" s="12"/>
      <c r="E14" s="12"/>
      <c r="F14" s="12"/>
      <c r="G14" s="12"/>
      <c r="H14" s="12"/>
      <c r="I14" s="12"/>
    </row>
    <row r="15" ht="18.75" spans="1:9">
      <c r="A15" s="12"/>
      <c r="B15" s="12"/>
      <c r="C15" s="12"/>
      <c r="D15" s="12"/>
      <c r="E15" s="12"/>
      <c r="F15" s="12"/>
      <c r="G15" s="12"/>
      <c r="H15" s="12"/>
      <c r="I15" s="12"/>
    </row>
    <row r="16" ht="18.75" spans="1:9">
      <c r="A16" s="12"/>
      <c r="B16" s="12"/>
      <c r="C16" s="12"/>
      <c r="D16" s="12"/>
      <c r="E16" s="13" t="s">
        <v>3</v>
      </c>
      <c r="F16" s="13"/>
      <c r="G16" s="13"/>
      <c r="H16" s="12"/>
      <c r="I16" s="12"/>
    </row>
    <row r="17" ht="18.75" spans="1:9">
      <c r="A17" s="12"/>
      <c r="B17" s="12"/>
      <c r="C17" s="12"/>
      <c r="D17" s="12"/>
      <c r="E17" s="12"/>
      <c r="F17" s="21">
        <v>704</v>
      </c>
      <c r="G17" s="12"/>
      <c r="H17" s="12"/>
      <c r="I17" s="12"/>
    </row>
    <row r="18" ht="18.75" spans="1:9">
      <c r="A18" s="12"/>
      <c r="B18" s="12"/>
      <c r="C18" s="12"/>
      <c r="D18" s="12"/>
      <c r="E18" s="12"/>
      <c r="F18" s="12"/>
      <c r="G18" s="12"/>
      <c r="H18" s="12"/>
      <c r="I18" s="12"/>
    </row>
    <row r="19" ht="18.75" spans="1:9">
      <c r="A19" s="12"/>
      <c r="B19" s="12"/>
      <c r="C19" s="12"/>
      <c r="D19" s="12"/>
      <c r="E19" s="13" t="s">
        <v>4</v>
      </c>
      <c r="F19" s="13"/>
      <c r="G19" s="13"/>
      <c r="H19" s="12"/>
      <c r="I19" s="12"/>
    </row>
    <row r="20" ht="18.75" spans="1:9">
      <c r="A20" s="12"/>
      <c r="B20" s="12"/>
      <c r="C20" s="12"/>
      <c r="D20" s="12"/>
      <c r="E20" s="12"/>
      <c r="F20" s="22">
        <v>40</v>
      </c>
      <c r="G20" s="12"/>
      <c r="H20" s="12"/>
      <c r="I20" s="12"/>
    </row>
    <row r="21" ht="18.75" spans="1:9">
      <c r="A21" s="12"/>
      <c r="B21" s="12"/>
      <c r="C21" s="12"/>
      <c r="D21" s="12"/>
      <c r="E21" s="12"/>
      <c r="F21" s="12"/>
      <c r="G21" s="12"/>
      <c r="H21" s="12"/>
      <c r="I21" s="12"/>
    </row>
    <row r="22" ht="18.75" spans="1:9">
      <c r="A22" s="12"/>
      <c r="B22" s="12"/>
      <c r="C22" s="12"/>
      <c r="D22" s="12"/>
      <c r="E22" s="12"/>
      <c r="F22" s="12"/>
      <c r="G22" s="12"/>
      <c r="H22" s="12"/>
      <c r="I22" s="12"/>
    </row>
  </sheetData>
  <sheetProtection algorithmName="SHA-512" hashValue="FhMAH6WhbB5+GCSBcJXgEuI1PLL8w3+IkJGrJVRVcaTlpLfmwX74kr7mPTs/FhoDaXRVSUMc7DNCsBnCDeY0sg==" saltValue="CbtHCqGcn0xC8KlZbaiLNQ==" spinCount="100000" sheet="1" objects="1" scenarios="1"/>
  <protectedRanges>
    <protectedRange sqref="F20" name="SP"/>
    <protectedRange sqref="F17" name="pwindex"/>
    <protectedRange sqref="B8" name="Range1"/>
  </protectedRanges>
  <mergeCells count="6">
    <mergeCell ref="E6:G6"/>
    <mergeCell ref="E8:G8"/>
    <mergeCell ref="E10:G10"/>
    <mergeCell ref="E12:G12"/>
    <mergeCell ref="E16:G16"/>
    <mergeCell ref="E19:G19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B2:C34"/>
  <sheetViews>
    <sheetView zoomScale="85" zoomScaleNormal="85" workbookViewId="0">
      <selection activeCell="C15" sqref="C15"/>
    </sheetView>
  </sheetViews>
  <sheetFormatPr defaultColWidth="9" defaultRowHeight="15" outlineLevelCol="2"/>
  <cols>
    <col min="2" max="3" width="95.8857142857143" customWidth="1"/>
  </cols>
  <sheetData>
    <row r="2" ht="19.5" spans="2:3">
      <c r="B2" s="11" t="s">
        <v>5</v>
      </c>
      <c r="C2" s="11"/>
    </row>
    <row r="3" spans="2:3">
      <c r="B3" s="2"/>
      <c r="C3" s="2"/>
    </row>
    <row r="4" spans="2:3">
      <c r="B4" s="3" t="s">
        <v>6</v>
      </c>
      <c r="C4" s="3" t="s">
        <v>7</v>
      </c>
    </row>
    <row r="5" spans="2:3">
      <c r="B5" s="4"/>
      <c r="C5" s="4"/>
    </row>
    <row r="6" spans="2:3">
      <c r="B6" s="4" t="str" cm="1">
        <f t="array" ref="B6">"policy-map CUSTOMER-QOS-INBOUND-L2VPN-"&amp;IF(Calculator!B8:B8&lt;1000,Calculator!B8:B8&amp;"M",IF(Calculator!B8:B8&gt;999,Calculator!B8:B8/1000&amp;"G"))</f>
        <v>policy-map CUSTOMER-QOS-INBOUND-L2VPN-1G</v>
      </c>
      <c r="C6" s="4" t="s">
        <v>8</v>
      </c>
    </row>
    <row r="7" spans="2:3">
      <c r="B7" s="4" t="str" cm="1">
        <f t="array" ref="B7">" description Police to "&amp;IF(Calculator!B8:B8&lt;1000,Calculator!B8:B8&amp;"M",IF(Calculator!B8:B8&gt;999,Calculator!B8:B8/1000&amp;"G"))&amp;"bps Inbound &amp; Remark to DSCP AF11"</f>
        <v> description Police to 1Gbps Inbound &amp; Remark to DSCP AF11</v>
      </c>
      <c r="C7" s="4" t="s">
        <v>9</v>
      </c>
    </row>
    <row r="8" spans="2:3">
      <c r="B8" s="4" t="s">
        <v>10</v>
      </c>
      <c r="C8" s="4" t="s">
        <v>11</v>
      </c>
    </row>
    <row r="9" spans="2:3">
      <c r="B9" s="4" t="str" cm="1">
        <f t="array" ref="B9">"  police cir "&amp;Calculator!B8:B8&amp;"000000 bc "&amp;IF(Calculator!E8:E8&lt;16000000,Calculator!E8:E8,16000000)</f>
        <v>  police cir 1000000000 bc 16000000</v>
      </c>
      <c r="C9" s="4" t="s">
        <v>8</v>
      </c>
    </row>
    <row r="10" spans="2:3">
      <c r="B10" s="4" t="s">
        <v>12</v>
      </c>
      <c r="C10" s="4" t="str" cm="1">
        <f t="array" ref="C10">"traffic behavior CUSTOMER-QOS-INBOUND-L2VPN-"&amp;IF(Calculator!B8:B8&lt;1000,Calculator!B8:B8&amp;"M",IF(Calculator!B8:B8&gt;999,Calculator!B8:B8/1000&amp;"G"))</f>
        <v>traffic behavior CUSTOMER-QOS-INBOUND-L2VPN-1G</v>
      </c>
    </row>
    <row r="11" spans="2:3">
      <c r="B11" s="4" t="s">
        <v>13</v>
      </c>
      <c r="C11" s="4" t="str" cm="1">
        <f t="array" ref="C11">(" car cir "&amp;Calculator!E12:E12&amp;" pir "&amp;Calculator!E12:E12)</f>
        <v> car cir 1024000 pir 1024000</v>
      </c>
    </row>
    <row r="12" spans="2:3">
      <c r="B12" s="4"/>
      <c r="C12" s="4" t="s">
        <v>14</v>
      </c>
    </row>
    <row r="13" spans="2:3">
      <c r="B13" s="4" t="str" cm="1">
        <f t="array" ref="B13">"policy-map CUSTOMER-QOS-OUTBOUND-L2VPN-"&amp;IF(Calculator!B8:B8&lt;1000,Calculator!B8:B8&amp;"M",IF(Calculator!B8:B8&gt;999,Calculator!B8:B8/1000&amp;"G"))</f>
        <v>policy-map CUSTOMER-QOS-OUTBOUND-L2VPN-1G</v>
      </c>
      <c r="C13" s="4" t="s">
        <v>8</v>
      </c>
    </row>
    <row r="14" spans="2:3">
      <c r="B14" s="4" t="str" cm="1">
        <f t="array" ref="B14">" description Police to "&amp;IF(Calculator!B8:B8&lt;1000,Calculator!B8:B8&amp;"M",IF(Calculator!B8:B8&gt;999,Calculator!B8:B8/1000&amp;"G"))&amp;"bps Outbound"</f>
        <v> description Police to 1Gbps Outbound</v>
      </c>
      <c r="C14" s="4" t="str" cm="1">
        <f t="array" ref="C14">"traffic policy CUSTOMER-QOS-INBOUND-L2VPN-"&amp;IF(Calculator!B8:B8&lt;1000,Calculator!B8:B8&amp;"M",IF(Calculator!B8:B8&gt;999,Calculator!B8:B8/1000&amp;"G"))</f>
        <v>traffic policy CUSTOMER-QOS-INBOUND-L2VPN-1G</v>
      </c>
    </row>
    <row r="15" spans="2:3">
      <c r="B15" s="4" t="s">
        <v>10</v>
      </c>
      <c r="C15" s="4" t="str" cm="1">
        <f t="array" ref="C15">" description Police to "&amp;IF(Calculator!B8:B8&lt;1000,Calculator!B8:B8&amp;"M",IF(Calculator!B8:B8&gt;999,Calculator!B8:B8/1000&amp;"G"))&amp;"bps Inbound &amp; Remark to DSCP AF11"</f>
        <v> description Police to 1Gbps Inbound &amp; Remark to DSCP AF11</v>
      </c>
    </row>
    <row r="16" spans="2:3">
      <c r="B16" s="4" t="str" cm="1">
        <f t="array" ref="B16">"  shape average "&amp;Calculator!B8:B8&amp;"000000"</f>
        <v>  shape average 1000000000</v>
      </c>
      <c r="C16" s="4" t="s">
        <v>15</v>
      </c>
    </row>
    <row r="17" spans="2:3">
      <c r="B17" s="4"/>
      <c r="C17" s="4" t="str" cm="1">
        <f t="array" ref="C17">" classifier class-default behavior CUSTOMER-QOS-INBOUND-L2VPN-"&amp;IF(Calculator!B8:B8&lt;1000,Calculator!B8:B8&amp;"M precedence 1",IF(Calculator!B8:B8&gt;999,Calculator!B8:B8/1000&amp;"G precedence 1"))</f>
        <v> classifier class-default behavior CUSTOMER-QOS-INBOUND-L2VPN-1G precedence 1</v>
      </c>
    </row>
    <row r="18" spans="2:3">
      <c r="B18" s="4"/>
      <c r="C18" s="4" t="s">
        <v>8</v>
      </c>
    </row>
    <row r="19" spans="2:3">
      <c r="B19" s="3"/>
      <c r="C19" s="4"/>
    </row>
    <row r="20" spans="2:3">
      <c r="B20" s="3" t="s">
        <v>16</v>
      </c>
      <c r="C20" s="4"/>
    </row>
    <row r="21" spans="2:3">
      <c r="B21" s="4"/>
      <c r="C21" s="3"/>
    </row>
    <row r="22" ht="30" spans="2:3">
      <c r="B22" s="5" t="str" cm="1">
        <f t="array" ref="B22">"traffic table ip index "&amp;Calculator!F17&amp;" name CUST-QOS-IN-L2VPN-"&amp;IF(Calculator!B8:B8&lt;1000,Calculator!B8:B8&amp;"M",IF(Calculator!B8:B8&gt;999,Calculator!B8:B8/1000&amp;"G"))&amp;"bps cir "&amp;Calculator!E12:E12&amp;" pir "&amp;Calculator!E12:E12&amp;" color-mode color-blind priority 4 priority-policy tag-in-package"</f>
        <v>traffic table ip index 704 name CUST-QOS-IN-L2VPN-1Gbps cir 1024000 pir 1024000 color-mode color-blind priority 4 priority-policy tag-in-package</v>
      </c>
      <c r="C22" s="3"/>
    </row>
    <row r="23" spans="2:3">
      <c r="B23" s="4"/>
      <c r="C23" s="4"/>
    </row>
    <row r="24" spans="2:3">
      <c r="B24" s="4"/>
      <c r="C24" s="5" t="s">
        <v>8</v>
      </c>
    </row>
    <row r="25" spans="2:3">
      <c r="B25" s="4"/>
      <c r="C25" s="4" t="str" cm="1">
        <f t="array" ref="C25">"traffic behavior CUSTOMER-QOS-OUTBOUND-L2VPN-"&amp;IF(Calculator!B8:B8&lt;1000,Calculator!B8:B8&amp;"M",IF(Calculator!B8:B8&gt;999,Calculator!B8:B8/1000&amp;"G"))</f>
        <v>traffic behavior CUSTOMER-QOS-OUTBOUND-L2VPN-1G</v>
      </c>
    </row>
    <row r="26" spans="2:3">
      <c r="B26" s="4" t="str">
        <f>"service-port "&amp;Calculator!F20&amp;" inbound traffic-table index "&amp;Calculator!F17&amp;" outbound traffic-table index "&amp;Calculator!F17&amp;""</f>
        <v>service-port 40 inbound traffic-table index 704 outbound traffic-table index 704</v>
      </c>
      <c r="C26" s="4" t="str" cm="1">
        <f t="array" ref="C26">(" user-queue cir "&amp;Calculator!E12:E12&amp;" pir "&amp;Calculator!E12:E12)</f>
        <v> user-queue cir 1024000 pir 1024000</v>
      </c>
    </row>
    <row r="27" spans="2:3">
      <c r="B27" s="4"/>
      <c r="C27" s="4" t="s">
        <v>8</v>
      </c>
    </row>
    <row r="28" spans="2:3">
      <c r="B28" s="4"/>
      <c r="C28" s="4" t="str" cm="1">
        <f t="array" ref="C28">"traffic policy CUSTOMER-QOS-OUTBOUND-L2VPN-"&amp;IF(Calculator!B8:B8&lt;1000,Calculator!B8:B8&amp;"M",IF(Calculator!B8:B8&gt;999,Calculator!B8:B8/1000&amp;"G"))</f>
        <v>traffic policy CUSTOMER-QOS-OUTBOUND-L2VPN-1G</v>
      </c>
    </row>
    <row r="29" spans="2:3">
      <c r="B29" s="4"/>
      <c r="C29" s="4" t="str" cm="1">
        <f t="array" ref="C29">" description Police to "&amp;IF(Calculator!B8:B8&lt;1000,Calculator!B8:B8&amp;"M",IF(Calculator!B8:B8&gt;999,Calculator!B8:B8/1000&amp;"G"))&amp;"bps Outbound - L2VPN EoMPLS"</f>
        <v> description Police to 1Gbps Outbound - L2VPN EoMPLS</v>
      </c>
    </row>
    <row r="30" spans="2:3">
      <c r="B30" s="4"/>
      <c r="C30" s="4" t="s">
        <v>15</v>
      </c>
    </row>
    <row r="31" spans="2:3">
      <c r="B31" s="4"/>
      <c r="C31" s="4" t="str" cm="1">
        <f t="array" ref="C31">" classifier class-default behavior CUSTOMER-QOS-OUTBOUND-L2VPN-"&amp;IF(Calculator!B8:B8&lt;1000,Calculator!B8:B8&amp;"M precedence 1",IF(Calculator!B8:B8&gt;999,Calculator!B8:B8/1000&amp;"G precedence 1"))</f>
        <v> classifier class-default behavior CUSTOMER-QOS-OUTBOUND-L2VPN-1G precedence 1</v>
      </c>
    </row>
    <row r="32" spans="2:3">
      <c r="B32" s="4"/>
      <c r="C32" s="4" t="s">
        <v>8</v>
      </c>
    </row>
    <row r="33" spans="2:3">
      <c r="B33" s="4"/>
      <c r="C33" s="4"/>
    </row>
    <row r="34" ht="15.75" spans="2:3">
      <c r="B34" s="7"/>
      <c r="C34" s="7"/>
    </row>
  </sheetData>
  <mergeCells count="1">
    <mergeCell ref="B2:C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2:C34"/>
  <sheetViews>
    <sheetView zoomScale="85" zoomScaleNormal="85" workbookViewId="0">
      <selection activeCell="C4" sqref="C4"/>
    </sheetView>
  </sheetViews>
  <sheetFormatPr defaultColWidth="9" defaultRowHeight="15" outlineLevelCol="2"/>
  <cols>
    <col min="2" max="3" width="95.8857142857143" customWidth="1"/>
  </cols>
  <sheetData>
    <row r="2" ht="19.5" spans="2:3">
      <c r="B2" s="10" t="s">
        <v>17</v>
      </c>
      <c r="C2" s="10"/>
    </row>
    <row r="3" spans="2:3">
      <c r="B3" s="2"/>
      <c r="C3" s="2"/>
    </row>
    <row r="4" spans="2:3">
      <c r="B4" s="3" t="s">
        <v>6</v>
      </c>
      <c r="C4" s="3" t="s">
        <v>7</v>
      </c>
    </row>
    <row r="5" spans="2:3">
      <c r="B5" s="4"/>
      <c r="C5" s="4"/>
    </row>
    <row r="6" spans="2:3">
      <c r="B6" s="4" t="str" cm="1">
        <f t="array" ref="B6">"policy-map CUSTOMER-QOS-INBOUND-INTERNET-DSCP-"&amp;IF(Calculator!B8:B8&lt;1000,Calculator!B8:B8&amp;"M",IF(Calculator!B8:B8&gt;999,Calculator!B8:B8/1000&amp;"G"))</f>
        <v>policy-map CUSTOMER-QOS-INBOUND-INTERNET-DSCP-1G</v>
      </c>
      <c r="C6" s="4" t="s">
        <v>8</v>
      </c>
    </row>
    <row r="7" spans="2:3">
      <c r="B7" s="4" t="str" cm="1">
        <f t="array" ref="B7">" description Police to "&amp;IF(Calculator!B8:B8&lt;1000,Calculator!B8:B8&amp;"M",IF(Calculator!B8:B8&gt;999,Calculator!B8:B8/1000&amp;"G"))&amp;"bps Inbound &amp; Remark to DSCP 0"</f>
        <v> description Police to 1Gbps Inbound &amp; Remark to DSCP 0</v>
      </c>
      <c r="C7" s="4" t="s">
        <v>9</v>
      </c>
    </row>
    <row r="8" spans="2:3">
      <c r="B8" s="4" t="s">
        <v>10</v>
      </c>
      <c r="C8" s="4" t="s">
        <v>11</v>
      </c>
    </row>
    <row r="9" spans="2:3">
      <c r="B9" s="4" t="str" cm="1">
        <f t="array" ref="B9">"  police cir "&amp;Calculator!B8:B8&amp;"000000 bc "&amp;IF(Calculator!E8:E8&lt;16000000,Calculator!E8:E8,16000000)</f>
        <v>  police cir 1000000000 bc 16000000</v>
      </c>
      <c r="C9" s="4" t="s">
        <v>8</v>
      </c>
    </row>
    <row r="10" spans="2:3">
      <c r="B10" s="4" t="s">
        <v>18</v>
      </c>
      <c r="C10" s="4" t="str" cm="1">
        <f t="array" ref="C10">"traffic behavior CUSTOMER-QOS-INBOUND-INTERNET-DSCP-"&amp;IF(Calculator!B8:B8&lt;1000,Calculator!B8:B8&amp;"M",IF(Calculator!B8:B8&gt;999,Calculator!B8:B8/1000&amp;"G"))</f>
        <v>traffic behavior CUSTOMER-QOS-INBOUND-INTERNET-DSCP-1G</v>
      </c>
    </row>
    <row r="11" spans="2:3">
      <c r="B11" s="4" t="s">
        <v>19</v>
      </c>
      <c r="C11" s="4" t="s">
        <v>20</v>
      </c>
    </row>
    <row r="12" spans="2:3">
      <c r="B12" s="4" t="s">
        <v>21</v>
      </c>
      <c r="C12" s="4" t="s">
        <v>22</v>
      </c>
    </row>
    <row r="13" spans="2:3">
      <c r="B13" s="4"/>
      <c r="C13" s="4" t="str" cm="1">
        <f t="array" ref="C13">(" car cir "&amp;Calculator!E12:E12&amp;" pir "&amp;Calculator!E12:E12)</f>
        <v> car cir 1024000 pir 1024000</v>
      </c>
    </row>
    <row r="14" spans="2:3">
      <c r="B14" s="4" t="str" cm="1">
        <f t="array" ref="B14">"policy-map CUSTOMER-QOS-OUTBOUND-INTERNET-DSCP-"&amp;IF(Calculator!B8:B8&lt;1000,Calculator!B8:B8&amp;"M",IF(Calculator!B8:B8&gt;999,Calculator!B8:B8/1000&amp;"G"))</f>
        <v>policy-map CUSTOMER-QOS-OUTBOUND-INTERNET-DSCP-1G</v>
      </c>
      <c r="C14" s="4" t="s">
        <v>8</v>
      </c>
    </row>
    <row r="15" spans="2:3">
      <c r="B15" s="4" t="str" cm="1">
        <f t="array" ref="B15">" description Police to "&amp;IF(Calculator!B8:B8&lt;1000,Calculator!B8:B8&amp;"M",IF(Calculator!B8:B8&gt;999,Calculator!B8:B8/1000&amp;"G"))&amp;"bps Outbound"</f>
        <v> description Police to 1Gbps Outbound</v>
      </c>
      <c r="C15" s="4" t="str" cm="1">
        <f t="array" ref="C15">"traffic policy CUSTOMER-QOS-INBOUND-INTERNET-DSCP-"&amp;IF(Calculator!B8:B8&lt;1000,Calculator!B8:B8&amp;"M",IF(Calculator!B8:B8&gt;999,Calculator!B8:B8/1000&amp;"G"))</f>
        <v>traffic policy CUSTOMER-QOS-INBOUND-INTERNET-DSCP-1G</v>
      </c>
    </row>
    <row r="16" spans="2:3">
      <c r="B16" s="4" t="s">
        <v>10</v>
      </c>
      <c r="C16" s="4" t="str" cm="1">
        <f t="array" ref="C16">" description Police to "&amp;IF(Calculator!B8:B8&lt;1000,Calculator!B8:B8&amp;"M",IF(Calculator!B8:B8&gt;999,Calculator!B8:B8/1000&amp;"G"))&amp;"bps Inbound &amp; Remark to DSCP 0"</f>
        <v> description Police to 1Gbps Inbound &amp; Remark to DSCP 0</v>
      </c>
    </row>
    <row r="17" spans="2:3">
      <c r="B17" s="4" t="str" cm="1">
        <f t="array" ref="B17">"  shape average "&amp;Calculator!B8:B8&amp;"000000"</f>
        <v>  shape average 1000000000</v>
      </c>
      <c r="C17" s="4" t="s">
        <v>15</v>
      </c>
    </row>
    <row r="18" spans="2:3">
      <c r="B18" s="4"/>
      <c r="C18" s="4" t="str" cm="1">
        <f t="array" ref="C18">" classifier class-default behavior CUSTOMER-QOS-INBOUND-INTERNET-DSCP-"&amp;IF(Calculator!B8:B8&lt;1000,Calculator!B8:B8&amp;"M precedence 1",IF(Calculator!B8:B8&gt;999,Calculator!B8:B8/1000&amp;"G precedence 1"))</f>
        <v> classifier class-default behavior CUSTOMER-QOS-INBOUND-INTERNET-DSCP-1G precedence 1</v>
      </c>
    </row>
    <row r="19" spans="2:3">
      <c r="B19" s="3"/>
      <c r="C19" s="4" t="s">
        <v>8</v>
      </c>
    </row>
    <row r="20" spans="2:3">
      <c r="B20" s="3" t="s">
        <v>16</v>
      </c>
      <c r="C20" s="4"/>
    </row>
    <row r="21" spans="2:3">
      <c r="B21" s="4"/>
      <c r="C21" s="4"/>
    </row>
    <row r="22" ht="30" spans="2:3">
      <c r="B22" s="5" t="str" cm="1">
        <f t="array" ref="B22">"traffic table ip index "&amp;Calculator!F17&amp;" name CUST-QOS-IN-INTERNET-"&amp;IF(Calculator!B8:B8&lt;1000,Calculator!B8:B8&amp;"M",IF(Calculator!B8:B8&gt;999,Calculator!B8:B8/1000&amp;"G"))&amp;"bps cir "&amp;Calculator!E12:E12&amp;" pir "&amp;Calculator!E12:E12&amp;" color-mode color-blind priority 0 priority-policy tag-in-package"</f>
        <v>traffic table ip index 704 name CUST-QOS-IN-INTERNET-1Gbps cir 1024000 pir 1024000 color-mode color-blind priority 0 priority-policy tag-in-package</v>
      </c>
      <c r="C22" s="4"/>
    </row>
    <row r="23" spans="2:3">
      <c r="B23" s="4"/>
      <c r="C23" s="4"/>
    </row>
    <row r="24" spans="2:3">
      <c r="B24" s="4"/>
      <c r="C24" s="4" t="s">
        <v>8</v>
      </c>
    </row>
    <row r="25" spans="2:3">
      <c r="B25" s="4"/>
      <c r="C25" s="4" t="str" cm="1">
        <f t="array" ref="C25">"traffic behavior CUSTOMER-QOS-OUTBOUND-INTERNET-DSCP-"&amp;IF(Calculator!B8:B8&lt;1000,Calculator!B8:B8&amp;"M",IF(Calculator!B8:B8&gt;999,Calculator!B8:B8/1000&amp;"G"))</f>
        <v>traffic behavior CUSTOMER-QOS-OUTBOUND-INTERNET-DSCP-1G</v>
      </c>
    </row>
    <row r="26" spans="2:3">
      <c r="B26" s="4" t="str">
        <f>"service-port "&amp;Calculator!F20&amp;" inbound traffic-table index "&amp;Calculator!F17&amp;" outbound traffic-table index "&amp;Calculator!F17&amp;""</f>
        <v>service-port 40 inbound traffic-table index 704 outbound traffic-table index 704</v>
      </c>
      <c r="C26" s="4" t="str" cm="1">
        <f t="array" ref="C26">(" car cir "&amp;Calculator!E12:E12&amp;" pir "&amp;Calculator!E12:E12)</f>
        <v> car cir 1024000 pir 1024000</v>
      </c>
    </row>
    <row r="27" spans="2:3">
      <c r="B27" s="4"/>
      <c r="C27" s="5" t="s">
        <v>8</v>
      </c>
    </row>
    <row r="28" spans="2:3">
      <c r="B28" s="4"/>
      <c r="C28" s="4" t="str" cm="1">
        <f t="array" ref="C28">"traffic policy CUSTOMER-QOS-OUTBOUND-INTERNET-DSCP-"&amp;IF(Calculator!B8:B8&lt;1000,Calculator!B8:B8&amp;"M",IF(Calculator!B8:B8&gt;999,Calculator!B8:B8/1000&amp;"G"))</f>
        <v>traffic policy CUSTOMER-QOS-OUTBOUND-INTERNET-DSCP-1G</v>
      </c>
    </row>
    <row r="29" spans="2:3">
      <c r="B29" s="4"/>
      <c r="C29" s="4" t="str" cm="1">
        <f t="array" ref="C29">" description Police to "&amp;IF(Calculator!B8:B8&lt;1000,Calculator!B8:B8&amp;"M",IF(Calculator!B8:B8&gt;999,Calculator!B8:B8/1000&amp;"G"))&amp;"bps Outbound"</f>
        <v> description Police to 1Gbps Outbound</v>
      </c>
    </row>
    <row r="30" spans="2:3">
      <c r="B30" s="4"/>
      <c r="C30" s="4" t="s">
        <v>15</v>
      </c>
    </row>
    <row r="31" spans="2:3">
      <c r="B31" s="4"/>
      <c r="C31" s="4" t="str" cm="1">
        <f t="array" ref="C31">" classifier class-default behavior CUSTOMER-QOS-OUTBOUND-INTERNET-DSCP-"&amp;IF(Calculator!B8:B8&lt;1000,Calculator!B8:B8&amp;"M precedence 1",IF(Calculator!B8:B8&gt;999,Calculator!B8:B8/1000&amp;"G precedence 1"))</f>
        <v> classifier class-default behavior CUSTOMER-QOS-OUTBOUND-INTERNET-DSCP-1G precedence 1</v>
      </c>
    </row>
    <row r="32" spans="2:3">
      <c r="B32" s="4"/>
      <c r="C32" s="4" t="s">
        <v>8</v>
      </c>
    </row>
    <row r="33" spans="2:3">
      <c r="B33" s="4"/>
      <c r="C33" s="4"/>
    </row>
    <row r="34" ht="15.75" spans="2:3">
      <c r="B34" s="7"/>
      <c r="C34" s="7"/>
    </row>
  </sheetData>
  <mergeCells count="1">
    <mergeCell ref="B2:C2"/>
  </mergeCells>
  <pageMargins left="0.7" right="0.7" top="0.75" bottom="0.75" header="0.3" footer="0.3"/>
  <pageSetup paperSize="1" orientation="portrait" horizontalDpi="90" verticalDpi="9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B2:C34"/>
  <sheetViews>
    <sheetView zoomScale="85" zoomScaleNormal="85" workbookViewId="0">
      <selection activeCell="D11" sqref="D11"/>
    </sheetView>
  </sheetViews>
  <sheetFormatPr defaultColWidth="9" defaultRowHeight="15" outlineLevelCol="2"/>
  <cols>
    <col min="2" max="3" width="95.8857142857143" customWidth="1"/>
  </cols>
  <sheetData>
    <row r="2" ht="19.5" spans="2:3">
      <c r="B2" s="9" t="s">
        <v>23</v>
      </c>
      <c r="C2" s="9"/>
    </row>
    <row r="3" spans="2:3">
      <c r="B3" s="2"/>
      <c r="C3" s="2"/>
    </row>
    <row r="4" spans="2:3">
      <c r="B4" s="3" t="s">
        <v>6</v>
      </c>
      <c r="C4" s="3" t="s">
        <v>7</v>
      </c>
    </row>
    <row r="5" spans="2:3">
      <c r="B5" s="4"/>
      <c r="C5" s="4"/>
    </row>
    <row r="6" spans="2:3">
      <c r="B6" s="4" t="str" cm="1">
        <f t="array" ref="B6">"policy-map CUSTOMER-QOS-INBOUND-VPLS-"&amp;IF(Calculator!B8:B8&lt;1000,Calculator!B8:B8&amp;"M",IF(Calculator!B8:B8&gt;999,Calculator!B8:B8/1000&amp;"G"))</f>
        <v>policy-map CUSTOMER-QOS-INBOUND-VPLS-1G</v>
      </c>
      <c r="C6" s="4" t="s">
        <v>8</v>
      </c>
    </row>
    <row r="7" spans="2:3">
      <c r="B7" s="4" t="str" cm="1">
        <f t="array" ref="B7">" description Police to "&amp;IF(Calculator!B8:B8&lt;1000,Calculator!B8:B8&amp;"M",IF(Calculator!B8:B8&gt;999,Calculator!B8:B8/1000&amp;"G"))&amp;"bps Inbound &amp; Remark to DSCP AF11"</f>
        <v> description Police to 1Gbps Inbound &amp; Remark to DSCP AF11</v>
      </c>
      <c r="C7" s="4" t="s">
        <v>9</v>
      </c>
    </row>
    <row r="8" spans="2:3">
      <c r="B8" s="4" t="s">
        <v>10</v>
      </c>
      <c r="C8" s="4" t="s">
        <v>11</v>
      </c>
    </row>
    <row r="9" spans="2:3">
      <c r="B9" s="4" t="str" cm="1">
        <f t="array" ref="B9">"  police cir "&amp;Calculator!B8:B8&amp;"000000 bc "&amp;IF(Calculator!E8:E8&lt;16000000,Calculator!E8:E8,16000000)</f>
        <v>  police cir 1000000000 bc 16000000</v>
      </c>
      <c r="C9" s="4" t="s">
        <v>8</v>
      </c>
    </row>
    <row r="10" spans="2:3">
      <c r="B10" s="4" t="s">
        <v>12</v>
      </c>
      <c r="C10" s="4" t="str" cm="1">
        <f t="array" ref="C10">"traffic behavior CUSTOMER-QOS-INBOUND-VPLS-"&amp;IF(Calculator!B8:B8&lt;1000,Calculator!B8:B8&amp;"M",IF(Calculator!B8:B8&gt;999,Calculator!B8:B8/1000&amp;"G"))</f>
        <v>traffic behavior CUSTOMER-QOS-INBOUND-VPLS-1G</v>
      </c>
    </row>
    <row r="11" spans="2:3">
      <c r="B11" s="4" t="s">
        <v>13</v>
      </c>
      <c r="C11" s="4" t="str" cm="1">
        <f t="array" ref="C11">(" car cir "&amp;Calculator!E12:E12&amp;" pir "&amp;Calculator!E12:E12)</f>
        <v> car cir 1024000 pir 1024000</v>
      </c>
    </row>
    <row r="12" spans="2:3">
      <c r="B12" s="4"/>
      <c r="C12" s="4" t="s">
        <v>14</v>
      </c>
    </row>
    <row r="13" spans="2:3">
      <c r="B13" s="4" t="str" cm="1">
        <f t="array" ref="B13">"policy-map CUSTOMER-QOS-OUTBOUND-VPLS-"&amp;IF(Calculator!B8:B8&lt;1000,Calculator!B8:B8&amp;"M",IF(Calculator!B8:B8&gt;999,Calculator!B8:B8/1000&amp;"G"))</f>
        <v>policy-map CUSTOMER-QOS-OUTBOUND-VPLS-1G</v>
      </c>
      <c r="C13" s="4" t="s">
        <v>8</v>
      </c>
    </row>
    <row r="14" spans="2:3">
      <c r="B14" s="4" t="str" cm="1">
        <f t="array" ref="B14">" description Police to "&amp;IF(Calculator!B8:B8&lt;1000,Calculator!B8:B8&amp;"M",IF(Calculator!B8:B8&gt;999,Calculator!B8:B8/1000&amp;"G"))&amp;"bps Outbound - VPLS"</f>
        <v> description Police to 1Gbps Outbound - VPLS</v>
      </c>
      <c r="C14" s="4" t="str" cm="1">
        <f t="array" ref="C14">"traffic policy CUSTOMER-QOS-INBOUND-VPLS-"&amp;IF(Calculator!B8:B8&lt;1000,Calculator!B8:B8&amp;"M",IF(Calculator!B8:B8&gt;999,Calculator!B8:B8/1000&amp;"G"))</f>
        <v>traffic policy CUSTOMER-QOS-INBOUND-VPLS-1G</v>
      </c>
    </row>
    <row r="15" spans="2:3">
      <c r="B15" s="4" t="s">
        <v>10</v>
      </c>
      <c r="C15" s="4" t="str" cm="1">
        <f t="array" ref="C15">" description Police to "&amp;IF(Calculator!B8:B8&lt;1000,Calculator!B8:B8&amp;"M",IF(Calculator!B8:B8&gt;999,Calculator!B8:B8/1000&amp;"G"))&amp;"bps Inbound &amp; Remark to DSCP AF11"</f>
        <v> description Police to 1Gbps Inbound &amp; Remark to DSCP AF11</v>
      </c>
    </row>
    <row r="16" spans="2:3">
      <c r="B16" s="4" t="str" cm="1">
        <f t="array" ref="B16">"  shape average "&amp;Calculator!B8:B8&amp;"000000"</f>
        <v>  shape average 1000000000</v>
      </c>
      <c r="C16" s="4" t="s">
        <v>15</v>
      </c>
    </row>
    <row r="17" spans="2:3">
      <c r="B17" s="4"/>
      <c r="C17" s="4" t="str" cm="1">
        <f t="array" ref="C17">" classifier class-default behavior CUSTOMER-QOS-INBOUND-VPLS-"&amp;IF(Calculator!B8:B8&lt;1000,Calculator!B8:B8&amp;"M precedence 1",IF(Calculator!B8:B8&gt;999,Calculator!B8:B8/1000&amp;"G precedence 1"))</f>
        <v> classifier class-default behavior CUSTOMER-QOS-INBOUND-VPLS-1G precedence 1</v>
      </c>
    </row>
    <row r="18" spans="2:3">
      <c r="B18" s="4"/>
      <c r="C18" s="4" t="s">
        <v>8</v>
      </c>
    </row>
    <row r="19" spans="2:3">
      <c r="B19" s="3"/>
      <c r="C19" s="4"/>
    </row>
    <row r="20" spans="2:3">
      <c r="B20" s="3" t="s">
        <v>16</v>
      </c>
      <c r="C20" s="4"/>
    </row>
    <row r="21" spans="2:3">
      <c r="B21" s="4"/>
      <c r="C21" s="4"/>
    </row>
    <row r="22" ht="30" spans="2:3">
      <c r="B22" s="5" t="str" cm="1">
        <f t="array" ref="B22">"traffic table ip index "&amp;Calculator!F17&amp;" name CUST-QOS-IN-VPLS-"&amp;IF(Calculator!B8:B8&lt;1000,Calculator!B8:B8&amp;"M",IF(Calculator!B8:B8&gt;999,Calculator!B8:B8/1000&amp;"G"))&amp;"bps cir "&amp;Calculator!E12:E12&amp;" pir "&amp;Calculator!E12:E12&amp;" color-mode color-blind priority 4 priority-policy tag-in-package"</f>
        <v>traffic table ip index 704 name CUST-QOS-IN-VPLS-1Gbps cir 1024000 pir 1024000 color-mode color-blind priority 4 priority-policy tag-in-package</v>
      </c>
      <c r="C22" s="4"/>
    </row>
    <row r="23" spans="2:3">
      <c r="B23" s="4"/>
      <c r="C23" s="4"/>
    </row>
    <row r="24" spans="2:3">
      <c r="B24" s="4"/>
      <c r="C24" s="4" t="s">
        <v>8</v>
      </c>
    </row>
    <row r="25" spans="2:3">
      <c r="B25" s="4"/>
      <c r="C25" s="4" t="str" cm="1">
        <f t="array" ref="C25">"traffic behavior CUSTOMER-QOS-OUTBOUND-VPLS-"&amp;IF(Calculator!B8:B8&lt;1000,Calculator!B8:B8&amp;"M",IF(Calculator!B8:B8&gt;999,Calculator!B8:B8/1000&amp;"G"))</f>
        <v>traffic behavior CUSTOMER-QOS-OUTBOUND-VPLS-1G</v>
      </c>
    </row>
    <row r="26" spans="2:3">
      <c r="B26" s="4" t="str">
        <f>"service-port "&amp;Calculator!F20&amp;" inbound traffic-table index "&amp;Calculator!F17&amp;" outbound traffic-table index "&amp;Calculator!F17&amp;""</f>
        <v>service-port 40 inbound traffic-table index 704 outbound traffic-table index 704</v>
      </c>
      <c r="C26" s="4" t="str" cm="1">
        <f t="array" ref="C26">(" user-queue cir "&amp;Calculator!E12:E12&amp;" pir "&amp;Calculator!E12:E12)</f>
        <v> user-queue cir 1024000 pir 1024000</v>
      </c>
    </row>
    <row r="27" spans="2:3">
      <c r="B27" s="4"/>
      <c r="C27" s="4" t="s">
        <v>8</v>
      </c>
    </row>
    <row r="28" spans="2:3">
      <c r="B28" s="4"/>
      <c r="C28" s="4" t="str" cm="1">
        <f t="array" ref="C28">"traffic policy CUSTOMER-QOS-OUTBOUND-VPLS-"&amp;IF(Calculator!B8:B8&lt;1000,Calculator!B8:B8&amp;"M",IF(Calculator!B8:B8&gt;999,Calculator!B8:B8/1000&amp;"G"))</f>
        <v>traffic policy CUSTOMER-QOS-OUTBOUND-VPLS-1G</v>
      </c>
    </row>
    <row r="29" spans="2:3">
      <c r="B29" s="4"/>
      <c r="C29" s="5" t="str" cm="1">
        <f t="array" ref="C29">" description Police to "&amp;IF(Calculator!B8:B8&lt;1000,Calculator!B8:B8&amp;"M",IF(Calculator!B8:B8&gt;999,Calculator!B8:B8/1000&amp;"G"))&amp;"bps Outbound - VPLS"</f>
        <v> description Police to 1Gbps Outbound - VPLS</v>
      </c>
    </row>
    <row r="30" spans="2:3">
      <c r="B30" s="4"/>
      <c r="C30" s="4" t="s">
        <v>15</v>
      </c>
    </row>
    <row r="31" spans="2:3">
      <c r="B31" s="4"/>
      <c r="C31" s="4" t="str" cm="1">
        <f t="array" ref="C31">" classifier class-default behavior CUSTOMER-QOS-OUTBOUND-VPLS-"&amp;IF(Calculator!B8:B8&lt;1000,Calculator!B8:B8&amp;"M precedence 1",IF(Calculator!B8:B8&gt;999,Calculator!B8:B8/1000&amp;"G precedence 1"))</f>
        <v> classifier class-default behavior CUSTOMER-QOS-OUTBOUND-VPLS-1G precedence 1</v>
      </c>
    </row>
    <row r="32" spans="2:3">
      <c r="B32" s="4"/>
      <c r="C32" s="4" t="s">
        <v>8</v>
      </c>
    </row>
    <row r="33" spans="2:3">
      <c r="B33" s="4"/>
      <c r="C33" s="4"/>
    </row>
    <row r="34" ht="15.75" spans="2:3">
      <c r="B34" s="7"/>
      <c r="C34" s="7"/>
    </row>
  </sheetData>
  <mergeCells count="1">
    <mergeCell ref="B2:C2"/>
  </mergeCells>
  <pageMargins left="0.7" right="0.7" top="0.75" bottom="0.75" header="0.3" footer="0.3"/>
  <pageSetup paperSize="1" orientation="portrait" horizontalDpi="90" verticalDpi="9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B2:C34"/>
  <sheetViews>
    <sheetView zoomScale="85" zoomScaleNormal="85" workbookViewId="0">
      <selection activeCell="H10" sqref="H10"/>
    </sheetView>
  </sheetViews>
  <sheetFormatPr defaultColWidth="9" defaultRowHeight="15" outlineLevelCol="2"/>
  <cols>
    <col min="2" max="3" width="95.8857142857143" customWidth="1"/>
  </cols>
  <sheetData>
    <row r="2" ht="19.5" spans="2:3">
      <c r="B2" s="8" t="s">
        <v>24</v>
      </c>
      <c r="C2" s="8"/>
    </row>
    <row r="3" spans="2:3">
      <c r="B3" s="2"/>
      <c r="C3" s="2"/>
    </row>
    <row r="4" spans="2:3">
      <c r="B4" s="3" t="s">
        <v>6</v>
      </c>
      <c r="C4" s="3" t="s">
        <v>7</v>
      </c>
    </row>
    <row r="5" spans="2:3">
      <c r="B5" s="4"/>
      <c r="C5" s="4"/>
    </row>
    <row r="6" spans="2:3">
      <c r="B6" s="4" t="str" cm="1">
        <f t="array" ref="B6">"policy-map CUSTOMER-QOS-INBOUND-L3VPN-"&amp;IF(Calculator!B8:B8&lt;1000,Calculator!B8:B8&amp;"M",IF(Calculator!B8:B8&gt;999,Calculator!B8:B8/1000&amp;"G"))</f>
        <v>policy-map CUSTOMER-QOS-INBOUND-L3VPN-1G</v>
      </c>
      <c r="C6" s="4" t="s">
        <v>8</v>
      </c>
    </row>
    <row r="7" spans="2:3">
      <c r="B7" s="4" t="str" cm="1">
        <f t="array" ref="B7">" description Police to "&amp;IF(Calculator!B8:B8&lt;1000,Calculator!B8:B8&amp;"M",IF(Calculator!B8:B8&gt;999,Calculator!B8:B8/1000&amp;"G"))&amp;"bps Inbound &amp; Remark to DSCP AF11-L3VPN"</f>
        <v> description Police to 1Gbps Inbound &amp; Remark to DSCP AF11-L3VPN</v>
      </c>
      <c r="C7" s="4" t="s">
        <v>9</v>
      </c>
    </row>
    <row r="8" spans="2:3">
      <c r="B8" s="4" t="s">
        <v>10</v>
      </c>
      <c r="C8" s="4" t="s">
        <v>11</v>
      </c>
    </row>
    <row r="9" spans="2:3">
      <c r="B9" s="4" t="str" cm="1">
        <f t="array" ref="B9">"  police cir "&amp;Calculator!B8:B8&amp;"000000 bc "&amp;IF(Calculator!E8:E8&lt;16000000,Calculator!E8:E8,16000000)</f>
        <v>  police cir 1000000000 bc 16000000</v>
      </c>
      <c r="C9" s="4" t="s">
        <v>8</v>
      </c>
    </row>
    <row r="10" spans="2:3">
      <c r="B10" s="4" t="s">
        <v>25</v>
      </c>
      <c r="C10" s="4" t="str" cm="1">
        <f t="array" ref="C10">"traffic behavior CUSTOMER-QOS-INBOUND-L3VPN-DSCP-"&amp;IF(Calculator!B8:B8&lt;1000,Calculator!B8:B8&amp;"M",IF(Calculator!B8:B8&gt;999,Calculator!B8:B8/1000&amp;"G"))</f>
        <v>traffic behavior CUSTOMER-QOS-INBOUND-L3VPN-DSCP-1G</v>
      </c>
    </row>
    <row r="11" spans="2:3">
      <c r="B11" s="4" t="s">
        <v>12</v>
      </c>
      <c r="C11" s="4" t="s">
        <v>26</v>
      </c>
    </row>
    <row r="12" spans="2:3">
      <c r="B12" s="4" t="s">
        <v>21</v>
      </c>
      <c r="C12" s="4" t="s">
        <v>14</v>
      </c>
    </row>
    <row r="13" spans="2:3">
      <c r="B13" s="4"/>
      <c r="C13" s="4" t="str" cm="1">
        <f t="array" ref="C13">(" car cir "&amp;Calculator!E12:E12&amp;" pir "&amp;Calculator!E12:E12)</f>
        <v> car cir 1024000 pir 1024000</v>
      </c>
    </row>
    <row r="14" spans="2:3">
      <c r="B14" s="4" t="str" cm="1">
        <f t="array" ref="B14">"policy-map CUSTOMER-QOS-OUTBOUND-L3VPN-"&amp;IF(Calculator!B8:B8&lt;1000,Calculator!B8:B8&amp;"M",IF(Calculator!B8:B8&gt;999,Calculator!B8:B8/1000&amp;"G"))</f>
        <v>policy-map CUSTOMER-QOS-OUTBOUND-L3VPN-1G</v>
      </c>
      <c r="C14" s="4" t="s">
        <v>8</v>
      </c>
    </row>
    <row r="15" spans="2:3">
      <c r="B15" s="4" t="str" cm="1">
        <f t="array" ref="B15">" description Police to "&amp;IF(Calculator!B8:B8&lt;1000,Calculator!B8:B8&amp;"M",IF(Calculator!B8:B8&gt;999,Calculator!B8:B8/1000&amp;"G"))&amp;"bps Outbound - L3VPN"</f>
        <v> description Police to 1Gbps Outbound - L3VPN</v>
      </c>
      <c r="C15" s="4" t="str" cm="1">
        <f t="array" ref="C15">"traffic policy CUSTOMER-QOS-INBOUND-L3VPN-DSCP-"&amp;IF(Calculator!B8:B8&lt;1000,Calculator!B8:B8&amp;"M",IF(Calculator!B8:B8&gt;999,Calculator!B8:B8/1000&amp;"G"))</f>
        <v>traffic policy CUSTOMER-QOS-INBOUND-L3VPN-DSCP-1G</v>
      </c>
    </row>
    <row r="16" spans="2:3">
      <c r="B16" s="4" t="s">
        <v>10</v>
      </c>
      <c r="C16" s="4" t="str" cm="1">
        <f t="array" ref="C16">" description Police to "&amp;IF(Calculator!B8:B8&lt;1000,Calculator!B8:B8&amp;"M",IF(Calculator!B8:B8&gt;999,Calculator!B8:B8/1000&amp;"G"))&amp;"bps Inbound &amp; Remark to DSCP AF11-L3VPN"</f>
        <v> description Police to 1Gbps Inbound &amp; Remark to DSCP AF11-L3VPN</v>
      </c>
    </row>
    <row r="17" spans="2:3">
      <c r="B17" s="4" t="str" cm="1">
        <f t="array" ref="B17">"  shape average "&amp;Calculator!B8:B8&amp;"000000"</f>
        <v>  shape average 1000000000</v>
      </c>
      <c r="C17" s="4" t="s">
        <v>15</v>
      </c>
    </row>
    <row r="18" spans="2:3">
      <c r="B18" s="4"/>
      <c r="C18" s="4" t="str" cm="1">
        <f t="array" ref="C18">" classifier class-default behavior CUSTOMER-QOS-INBOUND-L3VPN-DSCP-"&amp;IF(Calculator!B8:B8&lt;1000,Calculator!B8:B8&amp;"M precedence 1",IF(Calculator!B8:B8&gt;999,Calculator!B8:B8/1000&amp;"G precedence 1"))</f>
        <v> classifier class-default behavior CUSTOMER-QOS-INBOUND-L3VPN-DSCP-1G precedence 1</v>
      </c>
    </row>
    <row r="19" spans="2:3">
      <c r="B19" s="3"/>
      <c r="C19" s="4" t="s">
        <v>8</v>
      </c>
    </row>
    <row r="20" spans="2:3">
      <c r="B20" s="3" t="s">
        <v>16</v>
      </c>
      <c r="C20" s="4"/>
    </row>
    <row r="21" spans="2:3">
      <c r="B21" s="4"/>
      <c r="C21" s="4"/>
    </row>
    <row r="22" ht="30" spans="2:3">
      <c r="B22" s="5" t="str" cm="1">
        <f t="array" ref="B22">"traffic table ip index "&amp;Calculator!F17&amp;" name CUST-QOS-IN-L3VPN-"&amp;IF(Calculator!B8:B8&lt;1000,Calculator!B8:B8&amp;"M",IF(Calculator!B8:B8&gt;999,Calculator!B8:B8/1000&amp;"G"))&amp;"bps cir "&amp;Calculator!E12:E12&amp;" pir "&amp;Calculator!E12:E12&amp;" color-mode color-blind priority 4 priority-policy tag-in-package"</f>
        <v>traffic table ip index 704 name CUST-QOS-IN-L3VPN-1Gbps cir 1024000 pir 1024000 color-mode color-blind priority 4 priority-policy tag-in-package</v>
      </c>
      <c r="C22" s="4"/>
    </row>
    <row r="23" spans="2:3">
      <c r="B23" s="4"/>
      <c r="C23" s="4"/>
    </row>
    <row r="24" spans="2:3">
      <c r="B24" s="4"/>
      <c r="C24" s="4" t="s">
        <v>8</v>
      </c>
    </row>
    <row r="25" spans="2:3">
      <c r="B25" s="4"/>
      <c r="C25" s="4" t="str" cm="1">
        <f t="array" ref="C25">"traffic behavior CUSTOMER-QOS-OUTBOUND-L3VPN-DSCP-"&amp;IF(Calculator!B8:B8&lt;1000,Calculator!B8:B8&amp;"M",IF(Calculator!B8:B8&gt;999,Calculator!B8:B8/1000&amp;"G"))</f>
        <v>traffic behavior CUSTOMER-QOS-OUTBOUND-L3VPN-DSCP-1G</v>
      </c>
    </row>
    <row r="26" spans="2:3">
      <c r="B26" s="4" t="str">
        <f>"service-port "&amp;Calculator!F20&amp;" inbound traffic-table index "&amp;Calculator!F17&amp;" outbound traffic-table index "&amp;Calculator!F17&amp;""</f>
        <v>service-port 40 inbound traffic-table index 704 outbound traffic-table index 704</v>
      </c>
      <c r="C26" s="4" t="str" cm="1">
        <f t="array" ref="C26">(" car cir "&amp;Calculator!E12:E12&amp;" pir "&amp;Calculator!E12:E12)</f>
        <v> car cir 1024000 pir 1024000</v>
      </c>
    </row>
    <row r="27" spans="2:3">
      <c r="B27" s="4"/>
      <c r="C27" s="5" t="s">
        <v>8</v>
      </c>
    </row>
    <row r="28" spans="2:3">
      <c r="B28" s="4"/>
      <c r="C28" s="4" t="str" cm="1">
        <f t="array" ref="C28">"traffic policy CUSTOMER-QOS-OUTBOUND-L3VPN-DSCP-"&amp;IF(Calculator!B8:B8&lt;1000,Calculator!B8:B8&amp;"M",IF(Calculator!B8:B8&gt;999,Calculator!B8:B8/1000&amp;"G"))</f>
        <v>traffic policy CUSTOMER-QOS-OUTBOUND-L3VPN-DSCP-1G</v>
      </c>
    </row>
    <row r="29" spans="2:3">
      <c r="B29" s="4"/>
      <c r="C29" s="4" t="str" cm="1">
        <f t="array" ref="C29">" description Police to "&amp;IF(Calculator!B8:B8&lt;1000,Calculator!B8:B8&amp;"M",IF(Calculator!B8:B8&gt;999,Calculator!B8:B8/1000&amp;"G"))&amp;"bps Outbound - L3VPN"</f>
        <v> description Police to 1Gbps Outbound - L3VPN</v>
      </c>
    </row>
    <row r="30" spans="2:3">
      <c r="B30" s="4"/>
      <c r="C30" s="4" t="s">
        <v>15</v>
      </c>
    </row>
    <row r="31" spans="2:3">
      <c r="B31" s="4"/>
      <c r="C31" s="4" t="str" cm="1">
        <f t="array" ref="C31">" classifier class-default behavior CUSTOMER-QOS-OUTBOUND-L3VPN-DSCP-"&amp;IF(Calculator!B8:B8&lt;1000,Calculator!B8:B8&amp;"M precedence 1",IF(Calculator!B8:B8&gt;999,Calculator!B8:B8/1000&amp;"G precedence 1"))</f>
        <v> classifier class-default behavior CUSTOMER-QOS-OUTBOUND-L3VPN-DSCP-1G precedence 1</v>
      </c>
    </row>
    <row r="32" spans="2:3">
      <c r="B32" s="4"/>
      <c r="C32" s="4" t="s">
        <v>8</v>
      </c>
    </row>
    <row r="33" spans="2:3">
      <c r="B33" s="4"/>
      <c r="C33" s="4"/>
    </row>
    <row r="34" ht="15.75" spans="2:3">
      <c r="B34" s="7"/>
      <c r="C34" s="7"/>
    </row>
  </sheetData>
  <mergeCells count="1">
    <mergeCell ref="B2:C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B1:C37"/>
  <sheetViews>
    <sheetView tabSelected="1" zoomScale="85" zoomScaleNormal="85" topLeftCell="A2" workbookViewId="0">
      <selection activeCell="B39" sqref="B39"/>
    </sheetView>
  </sheetViews>
  <sheetFormatPr defaultColWidth="9" defaultRowHeight="15" outlineLevelCol="2"/>
  <cols>
    <col min="1" max="1" width="2.33333333333333" customWidth="1"/>
    <col min="2" max="2" width="103.552380952381" customWidth="1"/>
    <col min="3" max="3" width="99.6666666666667" customWidth="1"/>
  </cols>
  <sheetData>
    <row r="1" ht="8.4" hidden="1" customHeight="1"/>
    <row r="2" ht="19.5" spans="2:3">
      <c r="B2" s="1" t="s">
        <v>27</v>
      </c>
      <c r="C2" s="1"/>
    </row>
    <row r="3" ht="7.95" customHeight="1" spans="2:3">
      <c r="B3" s="2"/>
      <c r="C3" s="2"/>
    </row>
    <row r="4" spans="2:3">
      <c r="B4" s="3" t="s">
        <v>6</v>
      </c>
      <c r="C4" s="3" t="s">
        <v>7</v>
      </c>
    </row>
    <row r="5" ht="7.95" customHeight="1" spans="2:3">
      <c r="B5" s="4"/>
      <c r="C5" s="4"/>
    </row>
    <row r="6" spans="2:3">
      <c r="B6" s="4" t="str" cm="1">
        <f t="array" ref="B6">"policy-map CUSTOMER-QOS-INBOUND-VOIP-DSCP-"&amp;IF(Calculator!B8:B8&lt;1000,Calculator!B8:B8&amp;"M",IF(Calculator!B8:B8&gt;999,Calculator!B8:B8/1000&amp;"G"))</f>
        <v>policy-map CUSTOMER-QOS-INBOUND-VOIP-DSCP-1G</v>
      </c>
      <c r="C6" s="4" t="s">
        <v>9</v>
      </c>
    </row>
    <row r="7" spans="2:3">
      <c r="B7" s="4" t="str" cm="1">
        <f t="array" ref="B7">" description Police to "&amp;IF(Calculator!B8:B8&lt;1000,Calculator!B8:B8&amp;"M",IF(Calculator!B8:B8&gt;999,Calculator!B8:B8/1000&amp;"G"))&amp;"bps Inbound &amp; Remark to DSCP EF"</f>
        <v> description Police to 1Gbps Inbound &amp; Remark to DSCP EF</v>
      </c>
      <c r="C7" s="4" t="s">
        <v>11</v>
      </c>
    </row>
    <row r="8" spans="2:3">
      <c r="B8" s="4" t="s">
        <v>10</v>
      </c>
      <c r="C8" s="4" t="s">
        <v>8</v>
      </c>
    </row>
    <row r="9" spans="2:3">
      <c r="B9" s="4" t="str" cm="1">
        <f t="array" ref="B9">"  police cir "&amp;Calculator!B8:B8&amp;"000000 bc "&amp;IF(Calculator!E8:E8&lt;16000000,Calculator!E8:E8,16000000)</f>
        <v>  police cir 1000000000 bc 16000000</v>
      </c>
      <c r="C9" s="4" t="str" cm="1">
        <f t="array" ref="C9">"traffic behavior CUSTOMER-QOS-INBOUND-VOIP-DSCP-"&amp;IF(Calculator!B8:B8&lt;1000,Calculator!B8:B8&amp;"M",IF(Calculator!B8:B8&gt;999,Calculator!B8:B8/1000&amp;"G"))</f>
        <v>traffic behavior CUSTOMER-QOS-INBOUND-VOIP-DSCP-1G</v>
      </c>
    </row>
    <row r="10" spans="2:3">
      <c r="B10" s="4" t="s">
        <v>28</v>
      </c>
      <c r="C10" s="4" t="str" cm="1">
        <f t="array" ref="C10">(" car cir "&amp;Calculator!E12:E12&amp;" pir "&amp;Calculator!E12:E12)</f>
        <v> car cir 1024000 pir 1024000</v>
      </c>
    </row>
    <row r="11" spans="2:3">
      <c r="B11" s="4" t="s">
        <v>29</v>
      </c>
      <c r="C11" s="4" t="s">
        <v>30</v>
      </c>
    </row>
    <row r="12" spans="2:3">
      <c r="B12" s="4" t="s">
        <v>21</v>
      </c>
      <c r="C12" s="4" t="s">
        <v>31</v>
      </c>
    </row>
    <row r="13" spans="2:3">
      <c r="B13" s="4"/>
      <c r="C13" s="4" t="s">
        <v>8</v>
      </c>
    </row>
    <row r="14" spans="2:3">
      <c r="B14" s="4" t="str" cm="1">
        <f t="array" ref="B14">"policy-map CUSTOMER-QOS-OUTBOUND-VOIP-"&amp;IF(Calculator!B8:B8&lt;1000,Calculator!B8:B8&amp;"M",IF(Calculator!B8:B8&gt;999,Calculator!B8:B8/1000&amp;"G"))</f>
        <v>policy-map CUSTOMER-QOS-OUTBOUND-VOIP-1G</v>
      </c>
      <c r="C14" s="4" t="str" cm="1">
        <f t="array" ref="C14">"traffic behavior CUSTOMER-QOS-OUTBOUND-VOIP-DSCP-"&amp;IF(Calculator!B8:B8&lt;1000,Calculator!B8:B8&amp;"M",IF(Calculator!B8:B8&gt;999,Calculator!B8:B8/1000&amp;"G"))</f>
        <v>traffic behavior CUSTOMER-QOS-OUTBOUND-VOIP-DSCP-1G</v>
      </c>
    </row>
    <row r="15" spans="2:3">
      <c r="B15" s="4" t="str" cm="1">
        <f t="array" ref="B15">" description Police to "&amp;IF(Calculator!B8:B8&lt;1000,Calculator!B8:B8&amp;"M",IF(Calculator!B8:B8&gt;999,Calculator!B8:B8/1000&amp;"G"))&amp;"bps Outbound, Schedule EF Queuing - VoIP"</f>
        <v> description Police to 1Gbps Outbound, Schedule EF Queuing - VoIP</v>
      </c>
      <c r="C15" s="4" t="str" cm="1">
        <f t="array" ref="C15">(" car cir "&amp;Calculator!E12:E12&amp;" pir "&amp;Calculator!E12:E12)</f>
        <v> car cir 1024000 pir 1024000</v>
      </c>
    </row>
    <row r="16" spans="2:3">
      <c r="B16" s="4" t="s">
        <v>32</v>
      </c>
      <c r="C16" s="4" t="s">
        <v>8</v>
      </c>
    </row>
    <row r="17" spans="2:3">
      <c r="B17" s="4" t="str" cm="1">
        <f t="array" ref="B17">"  shape average "&amp;Calculator!B8:B8&amp;"000000"</f>
        <v>  shape average 1000000000</v>
      </c>
      <c r="C17" s="4" t="s">
        <v>33</v>
      </c>
    </row>
    <row r="18" spans="2:3">
      <c r="B18" s="4"/>
      <c r="C18" s="4" t="s">
        <v>34</v>
      </c>
    </row>
    <row r="19" spans="2:3">
      <c r="B19" s="3"/>
      <c r="C19" s="4" t="s">
        <v>35</v>
      </c>
    </row>
    <row r="20" spans="2:3">
      <c r="B20" s="3" t="s">
        <v>16</v>
      </c>
      <c r="C20" s="5" t="s">
        <v>36</v>
      </c>
    </row>
    <row r="21" spans="2:3">
      <c r="B21" s="4"/>
      <c r="C21" s="4" t="s">
        <v>37</v>
      </c>
    </row>
    <row r="22" ht="24" spans="2:3">
      <c r="B22" s="6" t="str" cm="1">
        <f t="array" ref="B22">"traffic table ip index "&amp;Calculator!F17&amp;" name CUST-QOS-IN-VOIP-"&amp;IF(Calculator!B8:B8&lt;1000,Calculator!B8:B8&amp;"M",IF(Calculator!B8:B8&gt;999,Calculator!B8:B8/1000&amp;"G"))&amp;"bps cir "&amp;Calculator!E12:E12&amp;" pir "&amp;Calculator!E12:E12&amp;" color-mode color-blind priority 2 priority-policy tag-in-package"</f>
        <v>traffic table ip index 704 name CUST-QOS-IN-VOIP-1Gbps cir 1024000 pir 1024000 color-mode color-blind priority 2 priority-policy tag-in-package</v>
      </c>
      <c r="C22" s="4" t="s">
        <v>38</v>
      </c>
    </row>
    <row r="23" spans="2:3">
      <c r="B23" s="4"/>
      <c r="C23" s="4" t="s">
        <v>39</v>
      </c>
    </row>
    <row r="24" spans="2:3">
      <c r="B24" s="4" t="str">
        <f>"service-port "&amp;Calculator!F18&amp;" inbound traffic-table index "&amp;Calculator!F15&amp;" outbound traffic-table index "&amp;Calculator!F15&amp;""</f>
        <v>service-port  inbound traffic-table index  outbound traffic-table index </v>
      </c>
      <c r="C24" s="4" t="s">
        <v>40</v>
      </c>
    </row>
    <row r="25" spans="2:3">
      <c r="B25" s="4"/>
      <c r="C25" s="4" t="s">
        <v>8</v>
      </c>
    </row>
    <row r="26" spans="2:3">
      <c r="B26" s="4"/>
      <c r="C26" s="4" t="str" cm="1">
        <f t="array" ref="C26">"traffic policy CUSTOMER-QOS-INBOUND-VOIP-DSCP-"&amp;IF(Calculator!B8:B8&lt;1000,Calculator!B8:B8&amp;"M",IF(Calculator!B8:B8&gt;999,Calculator!B8:B8/1000&amp;"G"))</f>
        <v>traffic policy CUSTOMER-QOS-INBOUND-VOIP-DSCP-1G</v>
      </c>
    </row>
    <row r="27" spans="2:3">
      <c r="B27" s="4"/>
      <c r="C27" s="4" t="str" cm="1">
        <f t="array" ref="C27">" description Police to "&amp;IF(Calculator!B8:B8&lt;1000,Calculator!B8:B8&amp;"M",IF(Calculator!B8:B8&gt;999,Calculator!B8:B8/1000&amp;"G"))&amp;"bps Inbound &amp; Remark to DSCP EF"</f>
        <v> description Police to 1Gbps Inbound &amp; Remark to DSCP EF</v>
      </c>
    </row>
    <row r="28" spans="2:3">
      <c r="B28" s="4"/>
      <c r="C28" s="4" t="s">
        <v>15</v>
      </c>
    </row>
    <row r="29" spans="2:3">
      <c r="B29" s="4"/>
      <c r="C29" s="4" t="str" cm="1">
        <f t="array" ref="C29">" classifier class-default behavior CUSTOMER-QOS-INBOUND-VOIP-DSCP-"&amp;IF(Calculator!B8:B8&lt;1000,Calculator!B8:B8&amp;"M precedence 1",IF(Calculator!B8:B8&gt;999,Calculator!B8:B8/1000&amp;"G precedence 1"))</f>
        <v> classifier class-default behavior CUSTOMER-QOS-INBOUND-VOIP-DSCP-1G precedence 1</v>
      </c>
    </row>
    <row r="30" spans="2:3">
      <c r="B30" s="4"/>
      <c r="C30" s="4" t="s">
        <v>8</v>
      </c>
    </row>
    <row r="31" spans="2:3">
      <c r="B31" s="4"/>
      <c r="C31" s="4" t="str" cm="1">
        <f t="array" ref="C31">"traffic policy CUSTOMER-QOS-OUTBOUND-VOIP-DSCP-"&amp;IF(Calculator!B8:B8&lt;1000,Calculator!B8:B8&amp;"M",IF(Calculator!B8:B8&gt;999,Calculator!B8:B8/1000&amp;"G"))</f>
        <v>traffic policy CUSTOMER-QOS-OUTBOUND-VOIP-DSCP-1G</v>
      </c>
    </row>
    <row r="32" spans="2:3">
      <c r="B32" s="4"/>
      <c r="C32" s="4" t="str" cm="1">
        <f t="array" ref="C32">" description Police to "&amp;IF(Calculator!B8:B8&lt;1000,Calculator!B8:B8&amp;"M",IF(Calculator!B8:B8&gt;999,Calculator!B8:B8/1000&amp;"G"))&amp;"bps Outbound, Schedule EF Queuing - VoIP"</f>
        <v> description Police to 1Gbps Outbound, Schedule EF Queuing - VoIP</v>
      </c>
    </row>
    <row r="33" spans="2:3">
      <c r="B33" s="4"/>
      <c r="C33" s="4" t="s">
        <v>15</v>
      </c>
    </row>
    <row r="34" spans="2:3">
      <c r="B34" s="4"/>
      <c r="C34" s="4" t="str" cm="1">
        <f t="array" ref="C34">(" classifier EXPEDITED-FORWARDING-SCHEDULER behavior CUSTOMER-QOS-OUTBOUND-VOIP-DSCP-"&amp;IF(Calculator!B8:B8&lt;1000,Calculator!B8:B8&amp;"M precedence 1",IF(Calculator!B8:B8&gt;999,Calculator!B8:B8/1000&amp;"G precedence 1")))</f>
        <v> classifier EXPEDITED-FORWARDING-SCHEDULER behavior CUSTOMER-QOS-OUTBOUND-VOIP-DSCP-1G precedence 1</v>
      </c>
    </row>
    <row r="35" spans="2:3">
      <c r="B35" s="4"/>
      <c r="C35" s="4" t="s">
        <v>8</v>
      </c>
    </row>
    <row r="36" spans="2:3">
      <c r="B36" s="4"/>
      <c r="C36" s="4"/>
    </row>
    <row r="37" ht="15.75" spans="2:3">
      <c r="B37" s="7"/>
      <c r="C37" s="7"/>
    </row>
  </sheetData>
  <mergeCells count="1">
    <mergeCell ref="B2:C2"/>
  </mergeCells>
  <pageMargins left="0.7" right="0.7" top="0.75" bottom="0.75" header="0.3" footer="0.3"/>
  <pageSetup paperSize="1" orientation="portrait" horizontalDpi="90" verticalDpi="9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>
    <arrUserId title="SP" rangeCreator="" othersAccessPermission="edit"/>
    <arrUserId title="pwindex" rangeCreator="" othersAccessPermission="edit"/>
    <arrUserId title="Range1" rangeCreator="" othersAccessPermission="edit"/>
  </rangeList>
  <rangeList sheetStid="2" master="" otherUserPermission="visible"/>
  <rangeList sheetStid="3" master="" otherUserPermission="visible"/>
  <rangeList sheetStid="4" master="" otherUserPermission="visible"/>
  <rangeList sheetStid="5" master="" otherUserPermission="visible"/>
  <rangeList sheetStid="6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Calculator</vt:lpstr>
      <vt:lpstr>Eclear</vt:lpstr>
      <vt:lpstr>Elink</vt:lpstr>
      <vt:lpstr>Eadvance</vt:lpstr>
      <vt:lpstr>IPVPN</vt:lpstr>
      <vt:lpstr>VoIP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Azizul Bin Azizan</dc:creator>
  <cp:lastModifiedBy>Azizul</cp:lastModifiedBy>
  <dcterms:created xsi:type="dcterms:W3CDTF">2015-06-05T18:17:00Z</dcterms:created>
  <dcterms:modified xsi:type="dcterms:W3CDTF">2025-05-17T14:55:33Z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9AAF447DCA884E5F8F8F2CD7D25D80BF_12</vt:lpwstr>
  </property>
  <property fmtid="{D5CDD505-2E9C-101B-9397-08002B2CF9AE}" pid="3" name="KSOProductBuildVer">
    <vt:lpwstr>1033-12.2.0.21179</vt:lpwstr>
  </property>
</Properties>
</file>