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[[ 입출금 내역서 ]]\"/>
    </mc:Choice>
  </mc:AlternateContent>
  <xr:revisionPtr revIDLastSave="0" documentId="13_ncr:1_{88043324-104C-490B-A51D-8964F3076D97}" xr6:coauthVersionLast="47" xr6:coauthVersionMax="47" xr10:uidLastSave="{00000000-0000-0000-0000-000000000000}"/>
  <bookViews>
    <workbookView xWindow="2175" yWindow="270" windowWidth="24270" windowHeight="15540" xr2:uid="{00000000-000D-0000-FFFF-FFFF00000000}"/>
  </bookViews>
  <sheets>
    <sheet name="회비집계" sheetId="7" r:id="rId1"/>
    <sheet name="출납" sheetId="3" r:id="rId2"/>
    <sheet name="과목" sheetId="4" r:id="rId3"/>
  </sheets>
  <definedNames>
    <definedName name="_xlnm._FilterDatabase" localSheetId="1" hidden="1">출납!$A$5:$H$16</definedName>
    <definedName name="계정과목">OFFSET(출납!$D$6,0,0,COUNT(출납!$B:$B))</definedName>
    <definedName name="계정범위">과목!$A$2:$C$3</definedName>
    <definedName name="구분">OFFSET(출납!$C$6,0,0,COUNT(출납!$B:$B))</definedName>
    <definedName name="수입">OFFSET(출납!$F$6,0,0,COUNT(출납!$B:$B))</definedName>
    <definedName name="월회비">회비집계!$A$11:$A$20</definedName>
    <definedName name="일자">OFFSET(출납!$B$6,0,0,COUNT(출납!$B:$B))</definedName>
    <definedName name="지출">OFFSET(출납!$G$6,0,0,COUNT(출납!$B:$B))</definedName>
    <definedName name="항목">과목!$A$2:$C$2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7" l="1"/>
  <c r="B49" i="7"/>
  <c r="B47" i="7"/>
  <c r="B45" i="7"/>
  <c r="B43" i="7"/>
  <c r="B41" i="7"/>
  <c r="B39" i="7"/>
  <c r="B37" i="7"/>
  <c r="B35" i="7"/>
  <c r="B33" i="7"/>
  <c r="B31" i="7"/>
  <c r="B29" i="7"/>
  <c r="B27" i="7"/>
  <c r="B25" i="7"/>
  <c r="B23" i="7"/>
  <c r="B13" i="7"/>
  <c r="B11" i="7"/>
  <c r="M5" i="7"/>
  <c r="K52" i="7" s="1"/>
  <c r="C3" i="4"/>
  <c r="B3" i="4"/>
  <c r="A3" i="4"/>
  <c r="B21" i="7"/>
  <c r="B19" i="7"/>
  <c r="B17" i="7"/>
  <c r="B15" i="7"/>
  <c r="R9" i="7"/>
  <c r="P3" i="7" s="1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1" i="3"/>
  <c r="A42" i="3"/>
  <c r="A43" i="3"/>
  <c r="A44" i="3"/>
  <c r="A45" i="3"/>
  <c r="A46" i="3"/>
  <c r="A47" i="3"/>
  <c r="A40" i="3"/>
  <c r="A39" i="3"/>
  <c r="A38" i="3"/>
  <c r="A37" i="3"/>
  <c r="A36" i="3"/>
  <c r="A35" i="3"/>
  <c r="A34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38" i="3"/>
  <c r="H39" i="3"/>
  <c r="H40" i="3"/>
  <c r="H41" i="3"/>
  <c r="H42" i="3"/>
  <c r="H43" i="3"/>
  <c r="H44" i="3"/>
  <c r="H45" i="3"/>
  <c r="H46" i="3"/>
  <c r="H47" i="3"/>
  <c r="H37" i="3"/>
  <c r="H36" i="3"/>
  <c r="H35" i="3"/>
  <c r="H34" i="3"/>
  <c r="H33" i="3"/>
  <c r="H6" i="3"/>
  <c r="H7" i="3" s="1"/>
  <c r="H8" i="3" s="1"/>
  <c r="H9" i="3" s="1"/>
  <c r="H10" i="3" s="1"/>
  <c r="H11" i="3" s="1"/>
  <c r="H12" i="3" s="1"/>
  <c r="H13" i="3" s="1"/>
  <c r="H14" i="3" s="1"/>
  <c r="H15" i="3" s="1"/>
  <c r="G4" i="3"/>
  <c r="F4" i="3"/>
  <c r="A7" i="3"/>
  <c r="A8" i="3" s="1"/>
  <c r="A9" i="3" s="1"/>
  <c r="A10" i="3" s="1"/>
  <c r="A11" i="3" s="1"/>
  <c r="A12" i="3" s="1"/>
  <c r="A13" i="3" s="1"/>
  <c r="A14" i="3" s="1"/>
  <c r="A15" i="3" s="1"/>
  <c r="A33" i="3"/>
  <c r="D64" i="7"/>
  <c r="D65" i="7"/>
  <c r="D66" i="7"/>
  <c r="C12" i="7" l="1" a="1"/>
  <c r="C12" i="7" s="1"/>
  <c r="M62" i="7"/>
  <c r="L51" i="7"/>
  <c r="I51" i="7"/>
  <c r="L52" i="7"/>
  <c r="F51" i="7"/>
  <c r="J51" i="7"/>
  <c r="N51" i="7"/>
  <c r="I52" i="7"/>
  <c r="M52" i="7"/>
  <c r="G52" i="7"/>
  <c r="E51" i="7"/>
  <c r="M51" i="7"/>
  <c r="H52" i="7"/>
  <c r="G51" i="7"/>
  <c r="K51" i="7"/>
  <c r="F52" i="7"/>
  <c r="J52" i="7"/>
  <c r="N52" i="7"/>
  <c r="H51" i="7"/>
  <c r="C51" i="7"/>
  <c r="D51" i="7"/>
  <c r="E52" i="7"/>
  <c r="C52" i="7"/>
  <c r="D52" i="7"/>
  <c r="I41" i="7"/>
  <c r="H46" i="7"/>
  <c r="M41" i="7"/>
  <c r="I43" i="7"/>
  <c r="E45" i="7"/>
  <c r="L46" i="7"/>
  <c r="H48" i="7"/>
  <c r="N49" i="7"/>
  <c r="E43" i="7"/>
  <c r="N47" i="7"/>
  <c r="G42" i="7"/>
  <c r="M43" i="7"/>
  <c r="I45" i="7"/>
  <c r="F47" i="7"/>
  <c r="L48" i="7"/>
  <c r="I50" i="7"/>
  <c r="K44" i="7"/>
  <c r="J49" i="7"/>
  <c r="E41" i="7"/>
  <c r="K42" i="7"/>
  <c r="G44" i="7"/>
  <c r="M45" i="7"/>
  <c r="J47" i="7"/>
  <c r="F49" i="7"/>
  <c r="M50" i="7"/>
  <c r="F41" i="7"/>
  <c r="J41" i="7"/>
  <c r="N41" i="7"/>
  <c r="H42" i="7"/>
  <c r="L42" i="7"/>
  <c r="F43" i="7"/>
  <c r="J43" i="7"/>
  <c r="N43" i="7"/>
  <c r="H44" i="7"/>
  <c r="L44" i="7"/>
  <c r="F45" i="7"/>
  <c r="J45" i="7"/>
  <c r="N45" i="7"/>
  <c r="I46" i="7"/>
  <c r="M46" i="7"/>
  <c r="G47" i="7"/>
  <c r="K47" i="7"/>
  <c r="C48" i="7"/>
  <c r="I48" i="7"/>
  <c r="M48" i="7"/>
  <c r="G49" i="7"/>
  <c r="K49" i="7"/>
  <c r="F50" i="7"/>
  <c r="J50" i="7"/>
  <c r="N50" i="7"/>
  <c r="G41" i="7"/>
  <c r="K41" i="7"/>
  <c r="C42" i="7"/>
  <c r="I42" i="7"/>
  <c r="M42" i="7"/>
  <c r="G43" i="7"/>
  <c r="K43" i="7"/>
  <c r="C44" i="7"/>
  <c r="I44" i="7"/>
  <c r="M44" i="7"/>
  <c r="G45" i="7"/>
  <c r="K45" i="7"/>
  <c r="F46" i="7"/>
  <c r="J46" i="7"/>
  <c r="N46" i="7"/>
  <c r="H47" i="7"/>
  <c r="L47" i="7"/>
  <c r="F48" i="7"/>
  <c r="J48" i="7"/>
  <c r="N48" i="7"/>
  <c r="H49" i="7"/>
  <c r="L49" i="7"/>
  <c r="G50" i="7"/>
  <c r="K50" i="7"/>
  <c r="H41" i="7"/>
  <c r="L41" i="7"/>
  <c r="F42" i="7"/>
  <c r="J42" i="7"/>
  <c r="N42" i="7"/>
  <c r="H43" i="7"/>
  <c r="L43" i="7"/>
  <c r="F44" i="7"/>
  <c r="J44" i="7"/>
  <c r="N44" i="7"/>
  <c r="H45" i="7"/>
  <c r="L45" i="7"/>
  <c r="G46" i="7"/>
  <c r="K46" i="7"/>
  <c r="E47" i="7"/>
  <c r="I47" i="7"/>
  <c r="M47" i="7"/>
  <c r="G48" i="7"/>
  <c r="K48" i="7"/>
  <c r="E49" i="7"/>
  <c r="I49" i="7"/>
  <c r="M49" i="7"/>
  <c r="H50" i="7"/>
  <c r="L50" i="7"/>
  <c r="D50" i="7"/>
  <c r="D49" i="7"/>
  <c r="E50" i="7"/>
  <c r="C50" i="7"/>
  <c r="C49" i="7"/>
  <c r="C47" i="7"/>
  <c r="D48" i="7"/>
  <c r="D47" i="7"/>
  <c r="E48" i="7"/>
  <c r="C45" i="7"/>
  <c r="D45" i="7"/>
  <c r="E46" i="7"/>
  <c r="C46" i="7"/>
  <c r="D46" i="7"/>
  <c r="C43" i="7"/>
  <c r="D44" i="7"/>
  <c r="D43" i="7"/>
  <c r="E44" i="7"/>
  <c r="C41" i="7"/>
  <c r="D41" i="7"/>
  <c r="E42" i="7"/>
  <c r="D42" i="7"/>
  <c r="F29" i="7"/>
  <c r="L30" i="7"/>
  <c r="H25" i="7"/>
  <c r="C26" i="7"/>
  <c r="J29" i="7"/>
  <c r="L25" i="7"/>
  <c r="N29" i="7"/>
  <c r="K26" i="7"/>
  <c r="G26" i="7"/>
  <c r="H30" i="7"/>
  <c r="M25" i="7"/>
  <c r="H26" i="7"/>
  <c r="L26" i="7"/>
  <c r="G29" i="7"/>
  <c r="C30" i="7"/>
  <c r="M30" i="7"/>
  <c r="F25" i="7"/>
  <c r="J25" i="7"/>
  <c r="N25" i="7"/>
  <c r="I26" i="7"/>
  <c r="M26" i="7"/>
  <c r="H29" i="7"/>
  <c r="L29" i="7"/>
  <c r="F30" i="7"/>
  <c r="J30" i="7"/>
  <c r="N30" i="7"/>
  <c r="I25" i="7"/>
  <c r="K29" i="7"/>
  <c r="I30" i="7"/>
  <c r="G25" i="7"/>
  <c r="K25" i="7"/>
  <c r="F26" i="7"/>
  <c r="J26" i="7"/>
  <c r="N26" i="7"/>
  <c r="E29" i="7"/>
  <c r="I29" i="7"/>
  <c r="M29" i="7"/>
  <c r="G30" i="7"/>
  <c r="K30" i="7"/>
  <c r="C29" i="7"/>
  <c r="D30" i="7"/>
  <c r="D29" i="7"/>
  <c r="E30" i="7"/>
  <c r="E25" i="7"/>
  <c r="D26" i="7"/>
  <c r="C25" i="7"/>
  <c r="D25" i="7"/>
  <c r="E26" i="7"/>
  <c r="I27" i="7"/>
  <c r="J31" i="7"/>
  <c r="I34" i="7"/>
  <c r="K35" i="7"/>
  <c r="J38" i="7"/>
  <c r="L39" i="7"/>
  <c r="M27" i="7"/>
  <c r="N31" i="7"/>
  <c r="G33" i="7"/>
  <c r="M34" i="7"/>
  <c r="C36" i="7"/>
  <c r="G37" i="7"/>
  <c r="N38" i="7"/>
  <c r="G40" i="7"/>
  <c r="H28" i="7"/>
  <c r="I32" i="7"/>
  <c r="K33" i="7"/>
  <c r="I36" i="7"/>
  <c r="K37" i="7"/>
  <c r="K40" i="7"/>
  <c r="E27" i="7"/>
  <c r="L28" i="7"/>
  <c r="F31" i="7"/>
  <c r="M32" i="7"/>
  <c r="C34" i="7"/>
  <c r="G35" i="7"/>
  <c r="M36" i="7"/>
  <c r="F38" i="7"/>
  <c r="H39" i="7"/>
  <c r="F27" i="7"/>
  <c r="J27" i="7"/>
  <c r="N27" i="7"/>
  <c r="I28" i="7"/>
  <c r="M28" i="7"/>
  <c r="G31" i="7"/>
  <c r="K31" i="7"/>
  <c r="F32" i="7"/>
  <c r="J32" i="7"/>
  <c r="N32" i="7"/>
  <c r="H33" i="7"/>
  <c r="L33" i="7"/>
  <c r="F34" i="7"/>
  <c r="J34" i="7"/>
  <c r="N34" i="7"/>
  <c r="H35" i="7"/>
  <c r="L35" i="7"/>
  <c r="F36" i="7"/>
  <c r="J36" i="7"/>
  <c r="N36" i="7"/>
  <c r="H37" i="7"/>
  <c r="L37" i="7"/>
  <c r="G38" i="7"/>
  <c r="K38" i="7"/>
  <c r="E39" i="7"/>
  <c r="I39" i="7"/>
  <c r="M39" i="7"/>
  <c r="H40" i="7"/>
  <c r="L40" i="7"/>
  <c r="G27" i="7"/>
  <c r="K27" i="7"/>
  <c r="F28" i="7"/>
  <c r="J28" i="7"/>
  <c r="N28" i="7"/>
  <c r="H31" i="7"/>
  <c r="L31" i="7"/>
  <c r="G32" i="7"/>
  <c r="K32" i="7"/>
  <c r="E33" i="7"/>
  <c r="I33" i="7"/>
  <c r="M33" i="7"/>
  <c r="G34" i="7"/>
  <c r="K34" i="7"/>
  <c r="E35" i="7"/>
  <c r="I35" i="7"/>
  <c r="M35" i="7"/>
  <c r="G36" i="7"/>
  <c r="K36" i="7"/>
  <c r="E37" i="7"/>
  <c r="I37" i="7"/>
  <c r="M37" i="7"/>
  <c r="H38" i="7"/>
  <c r="L38" i="7"/>
  <c r="F39" i="7"/>
  <c r="J39" i="7"/>
  <c r="N39" i="7"/>
  <c r="I40" i="7"/>
  <c r="M40" i="7"/>
  <c r="H27" i="7"/>
  <c r="L27" i="7"/>
  <c r="G28" i="7"/>
  <c r="K28" i="7"/>
  <c r="E31" i="7"/>
  <c r="I31" i="7"/>
  <c r="M31" i="7"/>
  <c r="H32" i="7"/>
  <c r="L32" i="7"/>
  <c r="F33" i="7"/>
  <c r="J33" i="7"/>
  <c r="N33" i="7"/>
  <c r="H34" i="7"/>
  <c r="L34" i="7"/>
  <c r="F35" i="7"/>
  <c r="J35" i="7"/>
  <c r="N35" i="7"/>
  <c r="H36" i="7"/>
  <c r="L36" i="7"/>
  <c r="F37" i="7"/>
  <c r="J37" i="7"/>
  <c r="N37" i="7"/>
  <c r="I38" i="7"/>
  <c r="M38" i="7"/>
  <c r="G39" i="7"/>
  <c r="K39" i="7"/>
  <c r="F40" i="7"/>
  <c r="J40" i="7"/>
  <c r="N40" i="7"/>
  <c r="C39" i="7"/>
  <c r="D40" i="7"/>
  <c r="C40" i="7"/>
  <c r="D39" i="7"/>
  <c r="E40" i="7"/>
  <c r="C38" i="7"/>
  <c r="C37" i="7"/>
  <c r="D38" i="7"/>
  <c r="D37" i="7"/>
  <c r="E38" i="7"/>
  <c r="C35" i="7"/>
  <c r="D36" i="7"/>
  <c r="D35" i="7"/>
  <c r="E36" i="7"/>
  <c r="C33" i="7"/>
  <c r="D34" i="7"/>
  <c r="D33" i="7"/>
  <c r="E34" i="7"/>
  <c r="C32" i="7"/>
  <c r="C31" i="7"/>
  <c r="E32" i="7"/>
  <c r="D32" i="7"/>
  <c r="D31" i="7"/>
  <c r="C27" i="7"/>
  <c r="D28" i="7"/>
  <c r="D27" i="7"/>
  <c r="E28" i="7"/>
  <c r="C28" i="7"/>
  <c r="K20" i="7"/>
  <c r="B64" i="7"/>
  <c r="G64" i="7"/>
  <c r="G65" i="7"/>
  <c r="G66" i="7"/>
  <c r="H21" i="7"/>
  <c r="E15" i="7"/>
  <c r="C17" i="7"/>
  <c r="D11" i="7"/>
  <c r="M20" i="7"/>
  <c r="D69" i="7"/>
  <c r="D72" i="7"/>
  <c r="O51" i="7" l="1"/>
  <c r="P51" i="7" s="1"/>
  <c r="Q51" i="7" s="1"/>
  <c r="O49" i="7"/>
  <c r="P49" i="7" s="1"/>
  <c r="Q49" i="7" s="1"/>
  <c r="O45" i="7"/>
  <c r="P45" i="7" s="1"/>
  <c r="Q45" i="7" s="1"/>
  <c r="O47" i="7"/>
  <c r="P47" i="7" s="1"/>
  <c r="Q47" i="7" s="1"/>
  <c r="O41" i="7"/>
  <c r="P41" i="7" s="1"/>
  <c r="Q41" i="7" s="1"/>
  <c r="O43" i="7"/>
  <c r="P43" i="7" s="1"/>
  <c r="Q43" i="7" s="1"/>
  <c r="O29" i="7"/>
  <c r="P29" i="7" s="1"/>
  <c r="Q29" i="7" s="1"/>
  <c r="O25" i="7"/>
  <c r="P25" i="7" s="1"/>
  <c r="Q25" i="7" s="1"/>
  <c r="O39" i="7"/>
  <c r="P39" i="7" s="1"/>
  <c r="Q39" i="7" s="1"/>
  <c r="O33" i="7"/>
  <c r="P33" i="7" s="1"/>
  <c r="Q33" i="7" s="1"/>
  <c r="O35" i="7"/>
  <c r="P35" i="7" s="1"/>
  <c r="Q35" i="7" s="1"/>
  <c r="O37" i="7"/>
  <c r="P37" i="7" s="1"/>
  <c r="Q37" i="7" s="1"/>
  <c r="O31" i="7"/>
  <c r="P31" i="7" s="1"/>
  <c r="Q31" i="7" s="1"/>
  <c r="O27" i="7"/>
  <c r="P27" i="7" s="1"/>
  <c r="Q27" i="7" s="1"/>
  <c r="J64" i="7"/>
  <c r="M64" i="7" s="1"/>
  <c r="P64" i="7" s="1"/>
  <c r="J65" i="7"/>
  <c r="M65" i="7" s="1"/>
  <c r="P65" i="7" s="1"/>
  <c r="J66" i="7"/>
  <c r="M66" i="7" s="1"/>
  <c r="P66" i="7" s="1"/>
  <c r="F13" i="7"/>
  <c r="I24" i="7"/>
  <c r="G11" i="7"/>
  <c r="F15" i="7"/>
  <c r="M23" i="7"/>
  <c r="D19" i="7"/>
  <c r="L21" i="7"/>
  <c r="I23" i="7"/>
  <c r="C13" i="7"/>
  <c r="C6" i="7"/>
  <c r="E14" i="7"/>
  <c r="D22" i="7"/>
  <c r="G14" i="7"/>
  <c r="G24" i="7"/>
  <c r="H24" i="7"/>
  <c r="N13" i="7"/>
  <c r="C22" i="7"/>
  <c r="K23" i="7"/>
  <c r="J24" i="7"/>
  <c r="C18" i="7"/>
  <c r="F22" i="7"/>
  <c r="N21" i="7"/>
  <c r="E18" i="7"/>
  <c r="L13" i="7"/>
  <c r="J17" i="7"/>
  <c r="L17" i="7"/>
  <c r="C21" i="7"/>
  <c r="D23" i="7"/>
  <c r="F11" i="7"/>
  <c r="H15" i="7"/>
  <c r="E13" i="7"/>
  <c r="E17" i="7"/>
  <c r="G12" i="7"/>
  <c r="K22" i="7"/>
  <c r="K11" i="7"/>
  <c r="H12" i="7"/>
  <c r="L22" i="7"/>
  <c r="J11" i="7"/>
  <c r="G72" i="7"/>
  <c r="D16" i="7"/>
  <c r="N19" i="7"/>
  <c r="K15" i="7"/>
  <c r="N18" i="7"/>
  <c r="G23" i="7"/>
  <c r="I11" i="7"/>
  <c r="D13" i="7"/>
  <c r="H17" i="7"/>
  <c r="C15" i="7"/>
  <c r="C19" i="7"/>
  <c r="I12" i="7"/>
  <c r="M22" i="7"/>
  <c r="M11" i="7"/>
  <c r="J12" i="7"/>
  <c r="N22" i="7"/>
  <c r="L11" i="7"/>
  <c r="G68" i="7"/>
  <c r="F16" i="7"/>
  <c r="D20" i="7"/>
  <c r="M15" i="7"/>
  <c r="K19" i="7"/>
  <c r="N23" i="7"/>
  <c r="M14" i="7"/>
  <c r="L16" i="7"/>
  <c r="K18" i="7"/>
  <c r="J20" i="7"/>
  <c r="H14" i="7"/>
  <c r="G16" i="7"/>
  <c r="F18" i="7"/>
  <c r="K13" i="7"/>
  <c r="J15" i="7"/>
  <c r="N16" i="7"/>
  <c r="M18" i="7"/>
  <c r="L20" i="7"/>
  <c r="J14" i="7"/>
  <c r="I16" i="7"/>
  <c r="H18" i="7"/>
  <c r="G20" i="7"/>
  <c r="G21" i="7"/>
  <c r="H11" i="7"/>
  <c r="H23" i="7"/>
  <c r="I21" i="7"/>
  <c r="F21" i="7"/>
  <c r="H13" i="7"/>
  <c r="D17" i="7"/>
  <c r="F19" i="7"/>
  <c r="G13" i="7"/>
  <c r="G15" i="7"/>
  <c r="G17" i="7"/>
  <c r="G19" i="7"/>
  <c r="K12" i="7"/>
  <c r="G22" i="7"/>
  <c r="C24" i="7"/>
  <c r="K24" i="7"/>
  <c r="K21" i="7"/>
  <c r="D12" i="7"/>
  <c r="L12" i="7"/>
  <c r="H22" i="7"/>
  <c r="D24" i="7"/>
  <c r="L24" i="7"/>
  <c r="N11" i="7"/>
  <c r="J23" i="7"/>
  <c r="G69" i="7"/>
  <c r="G67" i="7"/>
  <c r="M13" i="7"/>
  <c r="I14" i="7"/>
  <c r="L15" i="7"/>
  <c r="H16" i="7"/>
  <c r="K17" i="7"/>
  <c r="G18" i="7"/>
  <c r="J19" i="7"/>
  <c r="F20" i="7"/>
  <c r="N20" i="7"/>
  <c r="D14" i="7"/>
  <c r="L14" i="7"/>
  <c r="C16" i="7"/>
  <c r="K16" i="7"/>
  <c r="N17" i="7"/>
  <c r="J18" i="7"/>
  <c r="M19" i="7"/>
  <c r="I20" i="7"/>
  <c r="C11" i="7"/>
  <c r="C23" i="7"/>
  <c r="D21" i="7"/>
  <c r="E11" i="7"/>
  <c r="E23" i="7"/>
  <c r="F23" i="7"/>
  <c r="D15" i="7"/>
  <c r="F17" i="7"/>
  <c r="H19" i="7"/>
  <c r="I13" i="7"/>
  <c r="I15" i="7"/>
  <c r="I17" i="7"/>
  <c r="I19" i="7"/>
  <c r="E12" i="7"/>
  <c r="M12" i="7"/>
  <c r="I22" i="7"/>
  <c r="E24" i="7"/>
  <c r="M24" i="7"/>
  <c r="M21" i="7"/>
  <c r="F12" i="7"/>
  <c r="N12" i="7"/>
  <c r="J22" i="7"/>
  <c r="F24" i="7"/>
  <c r="N24" i="7"/>
  <c r="J21" i="7"/>
  <c r="L23" i="7"/>
  <c r="C14" i="7"/>
  <c r="K14" i="7"/>
  <c r="N15" i="7"/>
  <c r="J16" i="7"/>
  <c r="M17" i="7"/>
  <c r="I18" i="7"/>
  <c r="L19" i="7"/>
  <c r="H20" i="7"/>
  <c r="J13" i="7"/>
  <c r="F14" i="7"/>
  <c r="N14" i="7"/>
  <c r="E16" i="7"/>
  <c r="M16" i="7"/>
  <c r="D18" i="7"/>
  <c r="L18" i="7"/>
  <c r="C20" i="7"/>
  <c r="J72" i="7"/>
  <c r="J69" i="7"/>
  <c r="D67" i="7"/>
  <c r="D68" i="7"/>
  <c r="M72" i="7" l="1"/>
  <c r="P72" i="7" s="1"/>
  <c r="J67" i="7"/>
  <c r="M67" i="7" s="1"/>
  <c r="P67" i="7" s="1"/>
  <c r="J68" i="7"/>
  <c r="M68" i="7" s="1"/>
  <c r="P68" i="7" s="1"/>
  <c r="F9" i="7"/>
  <c r="O23" i="7"/>
  <c r="P23" i="7" s="1"/>
  <c r="Q23" i="7" s="1"/>
  <c r="F8" i="7"/>
  <c r="O17" i="7"/>
  <c r="P17" i="7" s="1"/>
  <c r="Q17" i="7" s="1"/>
  <c r="M8" i="7"/>
  <c r="L9" i="7"/>
  <c r="G9" i="7"/>
  <c r="O19" i="7"/>
  <c r="P19" i="7" s="1"/>
  <c r="Q19" i="7" s="1"/>
  <c r="O13" i="7"/>
  <c r="P13" i="7" s="1"/>
  <c r="Q13" i="7" s="1"/>
  <c r="E8" i="7"/>
  <c r="E9" i="7"/>
  <c r="D8" i="7"/>
  <c r="I8" i="7"/>
  <c r="D9" i="7"/>
  <c r="K9" i="7"/>
  <c r="O15" i="7"/>
  <c r="P15" i="7" s="1"/>
  <c r="Q15" i="7" s="1"/>
  <c r="H9" i="7"/>
  <c r="J8" i="7"/>
  <c r="O21" i="7"/>
  <c r="P21" i="7" s="1"/>
  <c r="Q21" i="7" s="1"/>
  <c r="N8" i="7"/>
  <c r="I9" i="7"/>
  <c r="C8" i="7"/>
  <c r="C9" i="7"/>
  <c r="G73" i="7"/>
  <c r="O11" i="7"/>
  <c r="P11" i="7" s="1"/>
  <c r="Q11" i="7" s="1"/>
  <c r="M69" i="7"/>
  <c r="P69" i="7" s="1"/>
  <c r="H8" i="7"/>
  <c r="J9" i="7"/>
  <c r="G8" i="7"/>
  <c r="M9" i="7"/>
  <c r="N9" i="7"/>
  <c r="L8" i="7"/>
  <c r="K8" i="7"/>
  <c r="J73" i="7" l="1"/>
  <c r="Q9" i="7"/>
  <c r="M3" i="7" s="1"/>
  <c r="P9" i="7"/>
  <c r="K3" i="7" s="1"/>
  <c r="O8" i="7"/>
  <c r="H3" i="7" s="1"/>
  <c r="O9" i="7"/>
  <c r="M73" i="7"/>
  <c r="P7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<sst xmlns="http://schemas.openxmlformats.org/spreadsheetml/2006/main" count="127" uniqueCount="111">
  <si>
    <t>일  자</t>
    <phoneticPr fontId="11" type="noConversion"/>
  </si>
  <si>
    <t>적                    요</t>
    <phoneticPr fontId="11" type="noConversion"/>
  </si>
  <si>
    <t>수  입</t>
    <phoneticPr fontId="11" type="noConversion"/>
  </si>
  <si>
    <t>지  출</t>
    <phoneticPr fontId="11" type="noConversion"/>
  </si>
  <si>
    <t>잔      액</t>
    <phoneticPr fontId="11" type="noConversion"/>
  </si>
  <si>
    <t>기타</t>
    <phoneticPr fontId="18" type="noConversion"/>
  </si>
  <si>
    <t>계정과목</t>
    <phoneticPr fontId="18" type="noConversion"/>
  </si>
  <si>
    <t>수입</t>
    <phoneticPr fontId="18" type="noConversion"/>
  </si>
  <si>
    <t>지출</t>
    <phoneticPr fontId="18" type="noConversion"/>
  </si>
  <si>
    <t>예/적금</t>
    <phoneticPr fontId="2" type="noConversion"/>
  </si>
  <si>
    <t>수입</t>
  </si>
  <si>
    <t>식비</t>
    <phoneticPr fontId="2" type="noConversion"/>
  </si>
  <si>
    <t>이자수입</t>
  </si>
  <si>
    <t>기타</t>
  </si>
  <si>
    <t>예/적금</t>
  </si>
  <si>
    <t>회비(이월)</t>
  </si>
  <si>
    <t>집들이찬조</t>
    <phoneticPr fontId="2" type="noConversion"/>
  </si>
  <si>
    <t>예/적금인출</t>
  </si>
  <si>
    <t>잡수익</t>
  </si>
  <si>
    <t>구분</t>
    <phoneticPr fontId="11" type="noConversion"/>
  </si>
  <si>
    <t>항 목</t>
    <phoneticPr fontId="11" type="noConversion"/>
  </si>
  <si>
    <t>순번</t>
    <phoneticPr fontId="11" type="noConversion"/>
  </si>
  <si>
    <t>미납</t>
    <phoneticPr fontId="18" type="noConversion"/>
  </si>
  <si>
    <t>금년</t>
    <phoneticPr fontId="18" type="noConversion"/>
  </si>
  <si>
    <t>미수금</t>
    <phoneticPr fontId="18" type="noConversion"/>
  </si>
  <si>
    <t>계</t>
    <phoneticPr fontId="2" type="noConversion"/>
  </si>
  <si>
    <t>개월</t>
    <phoneticPr fontId="18" type="noConversion"/>
  </si>
  <si>
    <t>미수</t>
    <phoneticPr fontId="18" type="noConversion"/>
  </si>
  <si>
    <t>입 금 정 보</t>
    <phoneticPr fontId="18" type="noConversion"/>
  </si>
  <si>
    <t xml:space="preserve">          월
구분</t>
    <phoneticPr fontId="2" type="noConversion"/>
  </si>
  <si>
    <t xml:space="preserve"> 입금  계</t>
    <phoneticPr fontId="2" type="noConversion"/>
  </si>
  <si>
    <t>미납개월</t>
    <phoneticPr fontId="18" type="noConversion"/>
  </si>
  <si>
    <t>전년</t>
    <phoneticPr fontId="18" type="noConversion"/>
  </si>
  <si>
    <t>전년 미수 누계</t>
    <phoneticPr fontId="18" type="noConversion"/>
  </si>
  <si>
    <t>회비입금</t>
    <phoneticPr fontId="18" type="noConversion"/>
  </si>
  <si>
    <t>입금건수</t>
    <phoneticPr fontId="18" type="noConversion"/>
  </si>
  <si>
    <t>찬조금</t>
    <phoneticPr fontId="18" type="noConversion"/>
  </si>
  <si>
    <t>월회비  :</t>
    <phoneticPr fontId="18" type="noConversion"/>
  </si>
  <si>
    <t>축의금</t>
    <phoneticPr fontId="2" type="noConversion"/>
  </si>
  <si>
    <t>부의금</t>
    <phoneticPr fontId="2" type="noConversion"/>
  </si>
  <si>
    <t>여가생활</t>
    <phoneticPr fontId="18" type="noConversion"/>
  </si>
  <si>
    <t>실입금 회비</t>
    <phoneticPr fontId="18" type="noConversion"/>
  </si>
  <si>
    <t>비고</t>
    <phoneticPr fontId="18" type="noConversion"/>
  </si>
  <si>
    <t>계</t>
    <phoneticPr fontId="18" type="noConversion"/>
  </si>
  <si>
    <r>
      <rPr>
        <b/>
        <sz val="10"/>
        <color indexed="8"/>
        <rFont val="굴림"/>
        <family val="3"/>
        <charset val="129"/>
      </rPr>
      <t>연 도</t>
    </r>
    <phoneticPr fontId="18" type="noConversion"/>
  </si>
  <si>
    <t>정상 회비</t>
    <phoneticPr fontId="18" type="noConversion"/>
  </si>
  <si>
    <t>회비 미수금</t>
    <phoneticPr fontId="18" type="noConversion"/>
  </si>
  <si>
    <t>전년도 회비 잔액 이월금</t>
    <phoneticPr fontId="11" type="noConversion"/>
  </si>
  <si>
    <t>회비인수인계 이체(S은행-&gt;K은행)시 초과 입금分</t>
    <phoneticPr fontId="11" type="noConversion"/>
  </si>
  <si>
    <t>S은행:정기예금 만기 원금 인출</t>
    <phoneticPr fontId="11" type="noConversion"/>
  </si>
  <si>
    <t>S은행:정기예금 만기 이자</t>
    <phoneticPr fontId="11" type="noConversion"/>
  </si>
  <si>
    <t>H저축은행:정기예금(2.5%/복리)</t>
    <phoneticPr fontId="11" type="noConversion"/>
  </si>
  <si>
    <t>회원(항목)</t>
    <phoneticPr fontId="18" type="noConversion"/>
  </si>
  <si>
    <r>
      <rPr>
        <b/>
        <sz val="11"/>
        <color rgb="FF7030A0"/>
        <rFont val="굴림"/>
        <family val="3"/>
        <charset val="129"/>
      </rPr>
      <t>▶</t>
    </r>
    <r>
      <rPr>
        <b/>
        <sz val="11"/>
        <color theme="1"/>
        <rFont val="굴림"/>
        <family val="3"/>
        <charset val="129"/>
      </rPr>
      <t xml:space="preserve"> 회원별 - 회비 미수금</t>
    </r>
    <phoneticPr fontId="18" type="noConversion"/>
  </si>
  <si>
    <t>출 납 장 부 - 2025년</t>
    <phoneticPr fontId="11" type="noConversion"/>
  </si>
  <si>
    <t>2025년 1월 회비</t>
    <phoneticPr fontId="11" type="noConversion"/>
  </si>
  <si>
    <t>2025년 1,2월 회비</t>
    <phoneticPr fontId="11" type="noConversion"/>
  </si>
  <si>
    <t>2025년 1,2월 회비</t>
    <phoneticPr fontId="11" type="noConversion"/>
  </si>
  <si>
    <t>지출</t>
  </si>
  <si>
    <t>축의금</t>
  </si>
  <si>
    <t>결혼식</t>
    <phoneticPr fontId="11" type="noConversion"/>
  </si>
  <si>
    <t>김미영</t>
  </si>
  <si>
    <t>김미영</t>
    <phoneticPr fontId="18" type="noConversion"/>
  </si>
  <si>
    <t>김병철</t>
  </si>
  <si>
    <t>김병철</t>
    <phoneticPr fontId="18" type="noConversion"/>
  </si>
  <si>
    <t>김상우</t>
  </si>
  <si>
    <t>김상우</t>
    <phoneticPr fontId="18" type="noConversion"/>
  </si>
  <si>
    <t>김상철</t>
    <phoneticPr fontId="18" type="noConversion"/>
  </si>
  <si>
    <t>김이식</t>
  </si>
  <si>
    <t>김이식</t>
    <phoneticPr fontId="18" type="noConversion"/>
  </si>
  <si>
    <t>김춘배</t>
  </si>
  <si>
    <t>김춘배</t>
    <phoneticPr fontId="2" type="noConversion"/>
  </si>
  <si>
    <t>라찬숙</t>
    <phoneticPr fontId="2" type="noConversion"/>
  </si>
  <si>
    <t>박건용</t>
    <phoneticPr fontId="18" type="noConversion"/>
  </si>
  <si>
    <t>박영미</t>
    <phoneticPr fontId="18" type="noConversion"/>
  </si>
  <si>
    <t>백금순</t>
    <phoneticPr fontId="18" type="noConversion"/>
  </si>
  <si>
    <t>백기성</t>
    <phoneticPr fontId="18" type="noConversion"/>
  </si>
  <si>
    <t>백상숙</t>
    <phoneticPr fontId="18" type="noConversion"/>
  </si>
  <si>
    <t>안호</t>
    <phoneticPr fontId="18" type="noConversion"/>
  </si>
  <si>
    <t>유영식</t>
    <phoneticPr fontId="18" type="noConversion"/>
  </si>
  <si>
    <t>전기성</t>
    <phoneticPr fontId="18" type="noConversion"/>
  </si>
  <si>
    <t>전상준</t>
    <phoneticPr fontId="18" type="noConversion"/>
  </si>
  <si>
    <t>전종철</t>
    <phoneticPr fontId="18" type="noConversion"/>
  </si>
  <si>
    <t>전창섭</t>
    <phoneticPr fontId="18" type="noConversion"/>
  </si>
  <si>
    <t>조병남</t>
    <phoneticPr fontId="18" type="noConversion"/>
  </si>
  <si>
    <t>최영애</t>
    <phoneticPr fontId="18" type="noConversion"/>
  </si>
  <si>
    <t>허남희</t>
    <phoneticPr fontId="18" type="noConversion"/>
  </si>
  <si>
    <t>가입비</t>
    <phoneticPr fontId="18" type="noConversion"/>
  </si>
  <si>
    <t>기타수입</t>
    <phoneticPr fontId="18" type="noConversion"/>
  </si>
  <si>
    <t>통신비</t>
    <phoneticPr fontId="18" type="noConversion"/>
  </si>
  <si>
    <t>주유비</t>
    <phoneticPr fontId="2" type="noConversion"/>
  </si>
  <si>
    <t>주차비</t>
    <phoneticPr fontId="18" type="noConversion"/>
  </si>
  <si>
    <t>대중교통비</t>
    <phoneticPr fontId="18" type="noConversion"/>
  </si>
  <si>
    <t>식료품비</t>
    <phoneticPr fontId="18" type="noConversion"/>
  </si>
  <si>
    <t>외식비</t>
    <phoneticPr fontId="18" type="noConversion"/>
  </si>
  <si>
    <t>가전</t>
    <phoneticPr fontId="18" type="noConversion"/>
  </si>
  <si>
    <t>가구</t>
    <phoneticPr fontId="18" type="noConversion"/>
  </si>
  <si>
    <t>주방</t>
    <phoneticPr fontId="18" type="noConversion"/>
  </si>
  <si>
    <t>소모품</t>
    <phoneticPr fontId="18" type="noConversion"/>
  </si>
  <si>
    <t>렌탈비</t>
    <phoneticPr fontId="18" type="noConversion"/>
  </si>
  <si>
    <t>병원비</t>
    <phoneticPr fontId="18" type="noConversion"/>
  </si>
  <si>
    <t>약국</t>
    <phoneticPr fontId="18" type="noConversion"/>
  </si>
  <si>
    <t>학용품</t>
    <phoneticPr fontId="18" type="noConversion"/>
  </si>
  <si>
    <t>교육비</t>
    <phoneticPr fontId="18" type="noConversion"/>
  </si>
  <si>
    <t>행사비</t>
    <phoneticPr fontId="18" type="noConversion"/>
  </si>
  <si>
    <t>회식비</t>
    <phoneticPr fontId="18" type="noConversion"/>
  </si>
  <si>
    <t>여행비</t>
    <phoneticPr fontId="18" type="noConversion"/>
  </si>
  <si>
    <t>관광비</t>
    <phoneticPr fontId="18" type="noConversion"/>
  </si>
  <si>
    <t>교통비</t>
    <phoneticPr fontId="2" type="noConversion"/>
  </si>
  <si>
    <t>잔치비</t>
    <phoneticPr fontId="18" type="noConversion"/>
  </si>
  <si>
    <t>영화관람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</si>
</sst>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176" formatCode="#,###__;&quot;△&quot;#,###__"/>
    <numFmt numFmtId="177" formatCode="_(* #,##0_);_(* \(#,##0\);_(* &quot;-&quot;_);_(@_)"/>
    <numFmt numFmtId="178" formatCode="0_ &quot;월&quot;"/>
    <numFmt numFmtId="179" formatCode="0_);[Red]\(0\)"/>
    <numFmt numFmtId="180" formatCode="yyyy/mm/dd\ \(aaa\)"/>
    <numFmt numFmtId="181" formatCode="#,##0_ "/>
    <numFmt numFmtId="182" formatCode="#&quot;월&quot;"/>
    <numFmt numFmtId="183" formatCode="#,##0_);[Red]\(#,##0\)"/>
    <numFmt numFmtId="184" formatCode="yyyy&quot;년&quot;\ m&quot;월&quot;\ &quot;현재 (단위:만원)&quot;"/>
    <numFmt numFmtId="185" formatCode="dd&quot;일&quot;"/>
    <numFmt numFmtId="186" formatCode="#,###&quot;만원&quot;"/>
    <numFmt numFmtId="187" formatCode="#&quot;개&quot;"/>
    <numFmt numFmtId="188" formatCode="[Red]\(#,###\)&quot;만원&quot;;[Blue][&lt;0]#,###\ &quot;만원 선납&quot;;&quot;(없슴)&quot;"/>
  </numFmts>
  <fonts count="38" x14ac:knownFonts="1">
    <font>
      <sz val="11"/>
      <color theme="1"/>
      <name val="굴림"/>
      <family val="2"/>
      <charset val="129"/>
    </font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sz val="9"/>
      <name val="굴림"/>
      <family val="3"/>
      <charset val="129"/>
    </font>
    <font>
      <sz val="10"/>
      <name val="굴림"/>
      <family val="3"/>
      <charset val="129"/>
    </font>
    <font>
      <sz val="8"/>
      <color indexed="9"/>
      <name val="굴림"/>
      <family val="3"/>
      <charset val="129"/>
    </font>
    <font>
      <sz val="11"/>
      <name val="돋움"/>
      <family val="3"/>
      <charset val="129"/>
    </font>
    <font>
      <sz val="9"/>
      <color indexed="10"/>
      <name val="돋움"/>
      <family val="3"/>
      <charset val="129"/>
    </font>
    <font>
      <sz val="9"/>
      <color indexed="9"/>
      <name val="돋움"/>
      <family val="3"/>
      <charset val="129"/>
    </font>
    <font>
      <sz val="11"/>
      <color indexed="9"/>
      <name val="돋움"/>
      <family val="3"/>
      <charset val="129"/>
    </font>
    <font>
      <sz val="10"/>
      <name val="돋움"/>
      <family val="3"/>
      <charset val="129"/>
    </font>
    <font>
      <sz val="8"/>
      <name val="바탕"/>
      <family val="1"/>
      <charset val="129"/>
    </font>
    <font>
      <sz val="10"/>
      <color indexed="10"/>
      <name val="돋움"/>
      <family val="3"/>
      <charset val="129"/>
    </font>
    <font>
      <sz val="10"/>
      <color indexed="12"/>
      <name val="돋움"/>
      <family val="3"/>
      <charset val="129"/>
    </font>
    <font>
      <sz val="12"/>
      <name val="바탕체"/>
      <family val="1"/>
      <charset val="129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10"/>
      <color indexed="9"/>
      <name val="굴림"/>
      <family val="3"/>
      <charset val="129"/>
    </font>
    <font>
      <b/>
      <sz val="10"/>
      <name val="Arial"/>
      <family val="2"/>
    </font>
    <font>
      <sz val="9"/>
      <name val="Arial"/>
      <family val="2"/>
    </font>
    <font>
      <sz val="10"/>
      <color theme="1"/>
      <name val="굴림"/>
      <family val="2"/>
      <charset val="129"/>
    </font>
    <font>
      <b/>
      <sz val="10"/>
      <color indexed="8"/>
      <name val="굴림"/>
      <family val="3"/>
      <charset val="129"/>
    </font>
    <font>
      <b/>
      <sz val="11"/>
      <color theme="1"/>
      <name val="굴림"/>
      <family val="3"/>
      <charset val="129"/>
    </font>
    <font>
      <sz val="9"/>
      <color theme="0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0"/>
      <name val="굴림"/>
      <family val="3"/>
      <charset val="129"/>
    </font>
    <font>
      <b/>
      <sz val="10"/>
      <color indexed="9"/>
      <name val="굴림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5"/>
      <color theme="1"/>
      <name val="굴림"/>
      <family val="2"/>
      <charset val="129"/>
    </font>
    <font>
      <sz val="9"/>
      <color theme="0"/>
      <name val="굴림"/>
      <family val="2"/>
      <charset val="129"/>
    </font>
    <font>
      <sz val="10"/>
      <color theme="0"/>
      <name val="굴림"/>
      <family val="2"/>
      <charset val="129"/>
    </font>
    <font>
      <b/>
      <sz val="11"/>
      <color rgb="FF7030A0"/>
      <name val="굴림"/>
      <family val="3"/>
      <charset val="129"/>
    </font>
    <font>
      <sz val="9"/>
      <color rgb="FF000000"/>
      <name val="굴림"/>
      <family val="3"/>
      <charset val="129"/>
    </font>
  </fonts>
  <fills count="12">
    <fill>
      <patternFill patternType="none"/>
    </fill>
    <fill>
      <patternFill patternType="gray125"/>
    </fill>
    <fill>
      <patternFill patternType="gray0625">
        <fgColor indexed="47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9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medium">
        <color indexed="62"/>
      </left>
      <right/>
      <top style="medium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 style="medium">
        <color indexed="62"/>
      </left>
      <right style="medium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medium">
        <color indexed="62"/>
      </right>
      <top style="thin">
        <color indexed="62"/>
      </top>
      <bottom style="thin">
        <color indexed="62"/>
      </bottom>
      <diagonal/>
    </border>
    <border diagonalDown="1">
      <left style="medium">
        <color indexed="62"/>
      </left>
      <right style="medium">
        <color indexed="62"/>
      </right>
      <top style="medium">
        <color indexed="62"/>
      </top>
      <bottom/>
      <diagonal style="thin">
        <color indexed="62"/>
      </diagonal>
    </border>
    <border diagonalDown="1">
      <left style="medium">
        <color indexed="62"/>
      </left>
      <right style="medium">
        <color indexed="62"/>
      </right>
      <top/>
      <bottom style="thin">
        <color indexed="62"/>
      </bottom>
      <diagonal style="thin">
        <color indexed="62"/>
      </diagonal>
    </border>
    <border>
      <left/>
      <right/>
      <top/>
      <bottom style="thin">
        <color indexed="23"/>
      </bottom>
      <diagonal/>
    </border>
    <border>
      <left style="medium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 style="thin">
        <color indexed="62"/>
      </left>
      <right style="medium">
        <color indexed="62"/>
      </right>
      <top/>
      <bottom style="thin">
        <color indexed="62"/>
      </bottom>
      <diagonal/>
    </border>
    <border>
      <left/>
      <right style="medium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17"/>
      </left>
      <right/>
      <top style="medium">
        <color indexed="17"/>
      </top>
      <bottom style="thin">
        <color indexed="17"/>
      </bottom>
      <diagonal/>
    </border>
    <border>
      <left style="medium">
        <color indexed="17"/>
      </left>
      <right/>
      <top style="thin">
        <color indexed="17"/>
      </top>
      <bottom style="medium">
        <color indexed="17"/>
      </bottom>
      <diagonal/>
    </border>
    <border>
      <left/>
      <right style="thin">
        <color indexed="17"/>
      </right>
      <top style="thin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 style="medium">
        <color indexed="17"/>
      </bottom>
      <diagonal/>
    </border>
    <border>
      <left/>
      <right/>
      <top/>
      <bottom style="medium">
        <color indexed="62"/>
      </bottom>
      <diagonal/>
    </border>
    <border>
      <left style="medium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medium">
        <color indexed="62"/>
      </right>
      <top style="thin">
        <color indexed="62"/>
      </top>
      <bottom/>
      <diagonal/>
    </border>
    <border>
      <left style="medium">
        <color indexed="62"/>
      </left>
      <right/>
      <top/>
      <bottom style="thin">
        <color indexed="62"/>
      </bottom>
      <diagonal/>
    </border>
    <border>
      <left/>
      <right style="medium">
        <color indexed="62"/>
      </right>
      <top/>
      <bottom style="thin">
        <color indexed="62"/>
      </bottom>
      <diagonal/>
    </border>
    <border>
      <left/>
      <right/>
      <top style="medium">
        <color indexed="17"/>
      </top>
      <bottom style="thin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/>
      <top style="thin">
        <color indexed="17"/>
      </top>
      <bottom style="medium">
        <color indexed="17"/>
      </bottom>
      <diagonal/>
    </border>
    <border>
      <left style="thin">
        <color indexed="17"/>
      </left>
      <right/>
      <top style="medium">
        <color indexed="17"/>
      </top>
      <bottom style="thin">
        <color indexed="17"/>
      </bottom>
      <diagonal/>
    </border>
    <border>
      <left/>
      <right style="thin">
        <color indexed="17"/>
      </right>
      <top style="medium">
        <color indexed="17"/>
      </top>
      <bottom style="thin">
        <color indexed="17"/>
      </bottom>
      <diagonal/>
    </border>
    <border>
      <left style="medium">
        <color indexed="62"/>
      </left>
      <right style="medium">
        <color indexed="62"/>
      </right>
      <top style="thin">
        <color indexed="23"/>
      </top>
      <bottom/>
      <diagonal/>
    </border>
    <border>
      <left style="medium">
        <color indexed="62"/>
      </left>
      <right style="medium">
        <color indexed="62"/>
      </right>
      <top/>
      <bottom style="thin">
        <color indexed="23"/>
      </bottom>
      <diagonal/>
    </border>
    <border>
      <left style="medium">
        <color indexed="62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62"/>
      </right>
      <top/>
      <bottom style="thin">
        <color indexed="23"/>
      </bottom>
      <diagonal/>
    </border>
    <border>
      <left style="medium">
        <color indexed="62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medium">
        <color indexed="62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medium">
        <color indexed="62"/>
      </left>
      <right style="thin">
        <color indexed="23"/>
      </right>
      <top style="dotted">
        <color indexed="62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62"/>
      </top>
      <bottom style="thin">
        <color indexed="23"/>
      </bottom>
      <diagonal/>
    </border>
    <border>
      <left style="thin">
        <color indexed="23"/>
      </left>
      <right/>
      <top style="dotted">
        <color indexed="62"/>
      </top>
      <bottom style="thin">
        <color indexed="23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 style="medium">
        <color indexed="62"/>
      </left>
      <right style="thin">
        <color indexed="23"/>
      </right>
      <top style="dotted">
        <color indexed="62"/>
      </top>
      <bottom style="medium">
        <color indexed="62"/>
      </bottom>
      <diagonal/>
    </border>
    <border>
      <left style="thin">
        <color indexed="23"/>
      </left>
      <right style="thin">
        <color indexed="23"/>
      </right>
      <top style="dotted">
        <color indexed="62"/>
      </top>
      <bottom style="medium">
        <color indexed="62"/>
      </bottom>
      <diagonal/>
    </border>
    <border>
      <left style="thin">
        <color indexed="23"/>
      </left>
      <right style="medium">
        <color indexed="62"/>
      </right>
      <top/>
      <bottom style="medium">
        <color indexed="62"/>
      </bottom>
      <diagonal/>
    </border>
    <border>
      <left style="medium">
        <color indexed="62"/>
      </left>
      <right style="thin">
        <color indexed="23"/>
      </right>
      <top/>
      <bottom style="medium">
        <color indexed="62"/>
      </bottom>
      <diagonal/>
    </border>
    <border>
      <left style="thin">
        <color indexed="23"/>
      </left>
      <right style="thin">
        <color indexed="23"/>
      </right>
      <top/>
      <bottom style="medium">
        <color indexed="62"/>
      </bottom>
      <diagonal/>
    </border>
    <border>
      <left/>
      <right style="thick">
        <color indexed="10"/>
      </right>
      <top/>
      <bottom style="medium">
        <color indexed="17"/>
      </bottom>
      <diagonal/>
    </border>
    <border>
      <left/>
      <right style="thick">
        <color indexed="10"/>
      </right>
      <top style="medium">
        <color rgb="FF008000"/>
      </top>
      <bottom style="thin">
        <color rgb="FF008000"/>
      </bottom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 style="thick">
        <color indexed="10"/>
      </left>
      <right/>
      <top style="thick">
        <color indexed="10"/>
      </top>
      <bottom style="thin">
        <color indexed="10"/>
      </bottom>
      <diagonal/>
    </border>
    <border>
      <left/>
      <right/>
      <top style="thick">
        <color indexed="10"/>
      </top>
      <bottom style="thin">
        <color indexed="10"/>
      </bottom>
      <diagonal/>
    </border>
    <border>
      <left/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/>
      <top style="thin">
        <color indexed="10"/>
      </top>
      <bottom style="thick">
        <color indexed="10"/>
      </bottom>
      <diagonal/>
    </border>
    <border>
      <left/>
      <right/>
      <top style="thin">
        <color indexed="10"/>
      </top>
      <bottom style="thick">
        <color indexed="10"/>
      </bottom>
      <diagonal/>
    </border>
    <border>
      <left/>
      <right style="thick">
        <color indexed="10"/>
      </right>
      <top style="thin">
        <color indexed="10"/>
      </top>
      <bottom style="thick">
        <color indexed="1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333399"/>
      </right>
      <top/>
      <bottom/>
      <diagonal/>
    </border>
    <border>
      <left style="medium">
        <color rgb="FF333399"/>
      </left>
      <right/>
      <top style="thin">
        <color auto="1"/>
      </top>
      <bottom style="medium">
        <color rgb="FF333399"/>
      </bottom>
      <diagonal/>
    </border>
    <border>
      <left/>
      <right/>
      <top style="thin">
        <color auto="1"/>
      </top>
      <bottom style="medium">
        <color rgb="FF333399"/>
      </bottom>
      <diagonal/>
    </border>
    <border>
      <left/>
      <right style="thin">
        <color auto="1"/>
      </right>
      <top style="thin">
        <color auto="1"/>
      </top>
      <bottom style="medium">
        <color rgb="FF333399"/>
      </bottom>
      <diagonal/>
    </border>
    <border>
      <left style="thin">
        <color auto="1"/>
      </left>
      <right/>
      <top style="thin">
        <color auto="1"/>
      </top>
      <bottom style="medium">
        <color rgb="FF333399"/>
      </bottom>
      <diagonal/>
    </border>
    <border>
      <left/>
      <right style="medium">
        <color rgb="FF333399"/>
      </right>
      <top style="thin">
        <color auto="1"/>
      </top>
      <bottom style="medium">
        <color rgb="FF33339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33399"/>
      </left>
      <right/>
      <top style="medium">
        <color rgb="FF333399"/>
      </top>
      <bottom style="thin">
        <color auto="1"/>
      </bottom>
      <diagonal/>
    </border>
    <border>
      <left/>
      <right style="thin">
        <color auto="1"/>
      </right>
      <top style="medium">
        <color rgb="FF333399"/>
      </top>
      <bottom style="thin">
        <color auto="1"/>
      </bottom>
      <diagonal/>
    </border>
    <border>
      <left style="thin">
        <color auto="1"/>
      </left>
      <right/>
      <top style="medium">
        <color rgb="FF333399"/>
      </top>
      <bottom style="thin">
        <color auto="1"/>
      </bottom>
      <diagonal/>
    </border>
    <border>
      <left/>
      <right/>
      <top style="medium">
        <color rgb="FF333399"/>
      </top>
      <bottom style="thin">
        <color auto="1"/>
      </bottom>
      <diagonal/>
    </border>
    <border>
      <left/>
      <right style="medium">
        <color rgb="FF333399"/>
      </right>
      <top style="medium">
        <color rgb="FF333399"/>
      </top>
      <bottom style="thin">
        <color auto="1"/>
      </bottom>
      <diagonal/>
    </border>
    <border>
      <left style="medium">
        <color rgb="FF333399"/>
      </left>
      <right/>
      <top style="thin">
        <color auto="1"/>
      </top>
      <bottom/>
      <diagonal/>
    </border>
    <border>
      <left/>
      <right style="medium">
        <color rgb="FF333399"/>
      </right>
      <top style="thin">
        <color auto="1"/>
      </top>
      <bottom/>
      <diagonal/>
    </border>
    <border>
      <left style="medium">
        <color rgb="FF333399"/>
      </left>
      <right/>
      <top/>
      <bottom/>
      <diagonal/>
    </border>
    <border>
      <left style="medium">
        <color rgb="FF333399"/>
      </left>
      <right/>
      <top/>
      <bottom style="thin">
        <color auto="1"/>
      </bottom>
      <diagonal/>
    </border>
    <border>
      <left/>
      <right style="medium">
        <color rgb="FF333399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medium">
        <color rgb="FF333399"/>
      </bottom>
      <diagonal/>
    </border>
    <border>
      <left style="thin">
        <color indexed="23"/>
      </left>
      <right style="medium">
        <color indexed="62"/>
      </right>
      <top style="medium">
        <color indexed="62"/>
      </top>
      <bottom/>
      <diagonal/>
    </border>
    <border>
      <left style="thin">
        <color indexed="23"/>
      </left>
      <right style="thin">
        <color indexed="23"/>
      </right>
      <top style="medium">
        <color indexed="62"/>
      </top>
      <bottom/>
      <diagonal/>
    </border>
    <border>
      <left style="medium">
        <color indexed="62"/>
      </left>
      <right style="thin">
        <color indexed="23"/>
      </right>
      <top style="medium">
        <color indexed="62"/>
      </top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0" fontId="14" fillId="0" borderId="0" applyFont="0" applyFill="0" applyBorder="0" applyAlignment="0" applyProtection="0"/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</cellStyleXfs>
  <cellXfs count="20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6" fontId="3" fillId="2" borderId="0" xfId="0" applyNumberFormat="1" applyFont="1" applyFill="1">
      <alignment vertical="center"/>
    </xf>
    <xf numFmtId="0" fontId="5" fillId="0" borderId="0" xfId="0" applyFont="1" applyAlignment="1">
      <alignment horizontal="left" vertical="center"/>
    </xf>
    <xf numFmtId="14" fontId="7" fillId="0" borderId="0" xfId="2" applyNumberFormat="1" applyFont="1" applyAlignment="1">
      <alignment horizontal="center"/>
    </xf>
    <xf numFmtId="0" fontId="6" fillId="0" borderId="0" xfId="2"/>
    <xf numFmtId="0" fontId="8" fillId="0" borderId="0" xfId="2" applyFont="1"/>
    <xf numFmtId="0" fontId="9" fillId="0" borderId="0" xfId="2" applyFont="1"/>
    <xf numFmtId="41" fontId="10" fillId="0" borderId="0" xfId="1" applyFont="1" applyFill="1" applyBorder="1" applyAlignment="1"/>
    <xf numFmtId="178" fontId="7" fillId="0" borderId="0" xfId="2" applyNumberFormat="1" applyFont="1" applyAlignment="1">
      <alignment horizontal="right"/>
    </xf>
    <xf numFmtId="41" fontId="12" fillId="0" borderId="0" xfId="1" applyFont="1" applyFill="1" applyBorder="1" applyAlignment="1"/>
    <xf numFmtId="179" fontId="8" fillId="0" borderId="0" xfId="2" applyNumberFormat="1" applyFont="1"/>
    <xf numFmtId="41" fontId="5" fillId="2" borderId="0" xfId="1" applyFont="1" applyFill="1" applyBorder="1" applyAlignment="1">
      <alignment horizontal="left" vertical="center"/>
    </xf>
    <xf numFmtId="41" fontId="13" fillId="0" borderId="0" xfId="1" applyFont="1" applyFill="1" applyBorder="1" applyAlignment="1"/>
    <xf numFmtId="58" fontId="4" fillId="0" borderId="0" xfId="0" applyNumberFormat="1" applyFont="1" applyAlignment="1">
      <alignment horizontal="center" vertical="center"/>
    </xf>
    <xf numFmtId="0" fontId="16" fillId="0" borderId="0" xfId="4">
      <alignment vertical="center"/>
    </xf>
    <xf numFmtId="0" fontId="4" fillId="3" borderId="1" xfId="4" applyFont="1" applyFill="1" applyBorder="1" applyAlignment="1">
      <alignment horizontal="center" vertical="center"/>
    </xf>
    <xf numFmtId="0" fontId="4" fillId="0" borderId="1" xfId="5" applyNumberFormat="1" applyFont="1" applyFill="1" applyBorder="1" applyAlignment="1">
      <alignment vertical="center"/>
    </xf>
    <xf numFmtId="0" fontId="4" fillId="0" borderId="1" xfId="4" applyFont="1" applyBorder="1">
      <alignment vertical="center"/>
    </xf>
    <xf numFmtId="0" fontId="21" fillId="0" borderId="0" xfId="2" applyFont="1" applyAlignment="1">
      <alignment horizontal="center" vertical="center"/>
    </xf>
    <xf numFmtId="180" fontId="16" fillId="0" borderId="0" xfId="2" applyNumberFormat="1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41" fontId="16" fillId="0" borderId="0" xfId="1" applyFont="1" applyFill="1" applyAlignment="1">
      <alignment vertical="center"/>
    </xf>
    <xf numFmtId="177" fontId="16" fillId="0" borderId="0" xfId="3" applyNumberFormat="1" applyFont="1" applyFill="1" applyAlignment="1">
      <alignment vertical="center"/>
    </xf>
    <xf numFmtId="41" fontId="20" fillId="0" borderId="0" xfId="1" applyFont="1" applyFill="1" applyBorder="1" applyAlignment="1">
      <alignment vertical="center"/>
    </xf>
    <xf numFmtId="41" fontId="16" fillId="0" borderId="0" xfId="1" applyFont="1" applyFill="1" applyBorder="1" applyAlignment="1">
      <alignment vertical="center"/>
    </xf>
    <xf numFmtId="177" fontId="20" fillId="0" borderId="0" xfId="3" applyNumberFormat="1" applyFont="1" applyFill="1" applyAlignment="1">
      <alignment vertical="center"/>
    </xf>
    <xf numFmtId="0" fontId="24" fillId="0" borderId="0" xfId="0" applyFont="1">
      <alignment vertical="center"/>
    </xf>
    <xf numFmtId="14" fontId="29" fillId="4" borderId="1" xfId="2" applyNumberFormat="1" applyFont="1" applyFill="1" applyBorder="1" applyAlignment="1">
      <alignment horizontal="center" vertical="center"/>
    </xf>
    <xf numFmtId="0" fontId="29" fillId="4" borderId="1" xfId="2" applyFont="1" applyFill="1" applyBorder="1" applyAlignment="1">
      <alignment horizontal="center" vertical="center"/>
    </xf>
    <xf numFmtId="0" fontId="29" fillId="4" borderId="1" xfId="3" applyFont="1" applyFill="1" applyBorder="1" applyAlignment="1">
      <alignment horizontal="center" vertical="center"/>
    </xf>
    <xf numFmtId="176" fontId="29" fillId="4" borderId="1" xfId="3" applyNumberFormat="1" applyFont="1" applyFill="1" applyBorder="1" applyAlignment="1">
      <alignment horizontal="center" vertical="center"/>
    </xf>
    <xf numFmtId="0" fontId="25" fillId="4" borderId="1" xfId="2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183" fontId="4" fillId="7" borderId="18" xfId="1" applyNumberFormat="1" applyFont="1" applyFill="1" applyBorder="1" applyAlignment="1">
      <alignment horizontal="center" vertical="center" shrinkToFit="1"/>
    </xf>
    <xf numFmtId="14" fontId="4" fillId="7" borderId="27" xfId="0" applyNumberFormat="1" applyFont="1" applyFill="1" applyBorder="1" applyAlignment="1">
      <alignment horizontal="center" vertical="center"/>
    </xf>
    <xf numFmtId="181" fontId="4" fillId="7" borderId="7" xfId="0" applyNumberFormat="1" applyFont="1" applyFill="1" applyBorder="1" applyAlignment="1">
      <alignment horizontal="center" vertical="center"/>
    </xf>
    <xf numFmtId="181" fontId="4" fillId="7" borderId="28" xfId="0" applyNumberFormat="1" applyFont="1" applyFill="1" applyBorder="1" applyAlignment="1">
      <alignment horizontal="center" vertical="center"/>
    </xf>
    <xf numFmtId="183" fontId="4" fillId="7" borderId="29" xfId="1" applyNumberFormat="1" applyFont="1" applyFill="1" applyBorder="1" applyAlignment="1">
      <alignment horizontal="center" vertical="center" shrinkToFit="1"/>
    </xf>
    <xf numFmtId="183" fontId="4" fillId="7" borderId="30" xfId="1" applyNumberFormat="1" applyFont="1" applyFill="1" applyBorder="1" applyAlignment="1">
      <alignment horizontal="center" vertical="center" shrinkToFit="1"/>
    </xf>
    <xf numFmtId="41" fontId="16" fillId="0" borderId="0" xfId="1" applyFont="1" applyFill="1" applyBorder="1" applyAlignment="1">
      <alignment horizontal="center" vertical="center"/>
    </xf>
    <xf numFmtId="179" fontId="16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16" fillId="8" borderId="16" xfId="0" applyNumberFormat="1" applyFont="1" applyFill="1" applyBorder="1" applyAlignment="1">
      <alignment horizontal="center" vertical="center" shrinkToFit="1"/>
    </xf>
    <xf numFmtId="179" fontId="16" fillId="0" borderId="44" xfId="1" applyNumberFormat="1" applyFont="1" applyBorder="1" applyAlignment="1">
      <alignment horizontal="center" vertical="center"/>
    </xf>
    <xf numFmtId="179" fontId="16" fillId="0" borderId="42" xfId="1" applyNumberFormat="1" applyFont="1" applyBorder="1" applyAlignment="1">
      <alignment horizontal="center" vertical="center"/>
    </xf>
    <xf numFmtId="179" fontId="16" fillId="0" borderId="45" xfId="1" applyNumberFormat="1" applyFont="1" applyBorder="1" applyAlignment="1">
      <alignment horizontal="center" vertical="center"/>
    </xf>
    <xf numFmtId="0" fontId="4" fillId="7" borderId="9" xfId="1" applyNumberFormat="1" applyFont="1" applyFill="1" applyBorder="1" applyAlignment="1">
      <alignment vertical="center" shrinkToFit="1"/>
    </xf>
    <xf numFmtId="179" fontId="20" fillId="7" borderId="12" xfId="1" applyNumberFormat="1" applyFont="1" applyFill="1" applyBorder="1" applyAlignment="1">
      <alignment horizontal="center" vertical="center" shrinkToFit="1"/>
    </xf>
    <xf numFmtId="183" fontId="20" fillId="7" borderId="11" xfId="1" applyNumberFormat="1" applyFont="1" applyFill="1" applyBorder="1" applyAlignment="1">
      <alignment horizontal="center" vertical="center" shrinkToFit="1"/>
    </xf>
    <xf numFmtId="181" fontId="20" fillId="7" borderId="21" xfId="1" applyNumberFormat="1" applyFont="1" applyFill="1" applyBorder="1" applyAlignment="1">
      <alignment horizontal="center" vertical="center" shrinkToFit="1"/>
    </xf>
    <xf numFmtId="179" fontId="20" fillId="8" borderId="16" xfId="1" applyNumberFormat="1" applyFont="1" applyFill="1" applyBorder="1">
      <alignment vertical="center"/>
    </xf>
    <xf numFmtId="183" fontId="20" fillId="8" borderId="16" xfId="1" applyNumberFormat="1" applyFont="1" applyFill="1" applyBorder="1" applyAlignment="1">
      <alignment horizontal="center" vertical="center"/>
    </xf>
    <xf numFmtId="181" fontId="20" fillId="8" borderId="16" xfId="1" applyNumberFormat="1" applyFont="1" applyFill="1" applyBorder="1" applyAlignment="1">
      <alignment horizontal="center" vertical="center"/>
    </xf>
    <xf numFmtId="185" fontId="16" fillId="0" borderId="46" xfId="1" applyNumberFormat="1" applyFont="1" applyBorder="1" applyAlignment="1">
      <alignment horizontal="center" vertical="center"/>
    </xf>
    <xf numFmtId="185" fontId="16" fillId="0" borderId="47" xfId="1" applyNumberFormat="1" applyFont="1" applyBorder="1" applyAlignment="1">
      <alignment horizontal="center" vertical="center"/>
    </xf>
    <xf numFmtId="185" fontId="16" fillId="0" borderId="48" xfId="1" applyNumberFormat="1" applyFont="1" applyBorder="1" applyAlignment="1">
      <alignment horizontal="center" vertical="center"/>
    </xf>
    <xf numFmtId="185" fontId="16" fillId="0" borderId="50" xfId="1" applyNumberFormat="1" applyFont="1" applyBorder="1" applyAlignment="1">
      <alignment horizontal="center" vertical="center"/>
    </xf>
    <xf numFmtId="185" fontId="16" fillId="0" borderId="51" xfId="1" applyNumberFormat="1" applyFont="1" applyBorder="1" applyAlignment="1">
      <alignment horizontal="center" vertical="center"/>
    </xf>
    <xf numFmtId="182" fontId="4" fillId="11" borderId="6" xfId="0" applyNumberFormat="1" applyFont="1" applyFill="1" applyBorder="1" applyAlignment="1">
      <alignment horizontal="center" vertical="center" shrinkToFit="1"/>
    </xf>
    <xf numFmtId="182" fontId="4" fillId="11" borderId="7" xfId="0" applyNumberFormat="1" applyFont="1" applyFill="1" applyBorder="1" applyAlignment="1">
      <alignment horizontal="center" vertical="center" shrinkToFit="1"/>
    </xf>
    <xf numFmtId="182" fontId="4" fillId="11" borderId="8" xfId="0" applyNumberFormat="1" applyFont="1" applyFill="1" applyBorder="1" applyAlignment="1">
      <alignment horizontal="center" vertical="center" shrinkToFit="1"/>
    </xf>
    <xf numFmtId="179" fontId="16" fillId="11" borderId="10" xfId="1" applyNumberFormat="1" applyFont="1" applyFill="1" applyBorder="1" applyAlignment="1">
      <alignment horizontal="center" vertical="center"/>
    </xf>
    <xf numFmtId="179" fontId="16" fillId="11" borderId="11" xfId="1" applyNumberFormat="1" applyFont="1" applyFill="1" applyBorder="1" applyAlignment="1">
      <alignment horizontal="center" vertical="center"/>
    </xf>
    <xf numFmtId="179" fontId="16" fillId="11" borderId="12" xfId="1" applyNumberFormat="1" applyFont="1" applyFill="1" applyBorder="1" applyAlignment="1">
      <alignment horizontal="center" vertical="center"/>
    </xf>
    <xf numFmtId="179" fontId="20" fillId="11" borderId="13" xfId="1" applyNumberFormat="1" applyFont="1" applyFill="1" applyBorder="1" applyAlignment="1">
      <alignment horizontal="center" vertical="center"/>
    </xf>
    <xf numFmtId="179" fontId="16" fillId="11" borderId="17" xfId="1" applyNumberFormat="1" applyFont="1" applyFill="1" applyBorder="1" applyAlignment="1">
      <alignment horizontal="center" vertical="center" shrinkToFit="1"/>
    </xf>
    <xf numFmtId="179" fontId="16" fillId="11" borderId="18" xfId="1" applyNumberFormat="1" applyFont="1" applyFill="1" applyBorder="1" applyAlignment="1">
      <alignment horizontal="center" vertical="center" shrinkToFit="1"/>
    </xf>
    <xf numFmtId="179" fontId="16" fillId="11" borderId="19" xfId="1" applyNumberFormat="1" applyFont="1" applyFill="1" applyBorder="1" applyAlignment="1">
      <alignment horizontal="center" vertical="center" shrinkToFit="1"/>
    </xf>
    <xf numFmtId="179" fontId="16" fillId="11" borderId="20" xfId="1" applyNumberFormat="1" applyFont="1" applyFill="1" applyBorder="1" applyAlignment="1">
      <alignment horizontal="center" vertical="center" shrinkToFit="1"/>
    </xf>
    <xf numFmtId="181" fontId="17" fillId="11" borderId="8" xfId="0" applyNumberFormat="1" applyFont="1" applyFill="1" applyBorder="1" applyAlignment="1">
      <alignment horizontal="center" vertical="center" shrinkToFit="1"/>
    </xf>
    <xf numFmtId="14" fontId="0" fillId="0" borderId="0" xfId="0" applyNumberFormat="1">
      <alignment vertical="center"/>
    </xf>
    <xf numFmtId="0" fontId="4" fillId="7" borderId="9" xfId="1" applyNumberFormat="1" applyFont="1" applyFill="1" applyBorder="1" applyAlignment="1">
      <alignment horizontal="center" vertical="center"/>
    </xf>
    <xf numFmtId="0" fontId="33" fillId="0" borderId="0" xfId="0" applyFont="1">
      <alignment vertical="center"/>
    </xf>
    <xf numFmtId="186" fontId="34" fillId="0" borderId="0" xfId="0" applyNumberFormat="1" applyFont="1" applyAlignment="1">
      <alignment horizontal="center" vertical="center"/>
    </xf>
    <xf numFmtId="0" fontId="19" fillId="4" borderId="2" xfId="4" applyFont="1" applyFill="1" applyBorder="1" applyAlignment="1">
      <alignment horizontal="centerContinuous" vertical="center"/>
    </xf>
    <xf numFmtId="0" fontId="35" fillId="8" borderId="0" xfId="0" applyFont="1" applyFill="1" applyAlignment="1">
      <alignment horizontal="center" vertical="center"/>
    </xf>
    <xf numFmtId="0" fontId="27" fillId="0" borderId="1" xfId="2" applyFont="1" applyBorder="1" applyAlignment="1">
      <alignment horizontal="center" vertical="center"/>
    </xf>
    <xf numFmtId="41" fontId="4" fillId="0" borderId="0" xfId="1" applyFont="1" applyFill="1" applyAlignment="1">
      <alignment horizontal="left" vertical="center"/>
    </xf>
    <xf numFmtId="0" fontId="27" fillId="0" borderId="0" xfId="4" applyFont="1">
      <alignment vertical="center"/>
    </xf>
    <xf numFmtId="0" fontId="28" fillId="0" borderId="85" xfId="0" applyFont="1" applyBorder="1">
      <alignment vertical="center"/>
    </xf>
    <xf numFmtId="0" fontId="28" fillId="0" borderId="67" xfId="0" applyFont="1" applyBorder="1">
      <alignment vertical="center"/>
    </xf>
    <xf numFmtId="186" fontId="28" fillId="0" borderId="65" xfId="0" applyNumberFormat="1" applyFont="1" applyBorder="1" applyAlignment="1">
      <alignment horizontal="center" vertical="center"/>
    </xf>
    <xf numFmtId="186" fontId="28" fillId="0" borderId="0" xfId="0" applyNumberFormat="1" applyFont="1" applyAlignment="1">
      <alignment horizontal="center" vertical="center"/>
    </xf>
    <xf numFmtId="186" fontId="28" fillId="0" borderId="67" xfId="0" applyNumberFormat="1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41" fontId="28" fillId="0" borderId="65" xfId="1" applyFont="1" applyBorder="1" applyAlignment="1">
      <alignment horizontal="center" vertical="center"/>
    </xf>
    <xf numFmtId="41" fontId="28" fillId="0" borderId="0" xfId="1" applyFont="1" applyBorder="1" applyAlignment="1">
      <alignment horizontal="center" vertical="center"/>
    </xf>
    <xf numFmtId="41" fontId="28" fillId="0" borderId="69" xfId="1" applyFont="1" applyBorder="1" applyAlignment="1">
      <alignment horizontal="center" vertical="center"/>
    </xf>
    <xf numFmtId="188" fontId="28" fillId="0" borderId="65" xfId="0" applyNumberFormat="1" applyFont="1" applyBorder="1" applyAlignment="1">
      <alignment horizontal="center" vertical="center"/>
    </xf>
    <xf numFmtId="188" fontId="28" fillId="0" borderId="0" xfId="0" applyNumberFormat="1" applyFont="1" applyAlignment="1">
      <alignment horizontal="center" vertical="center"/>
    </xf>
    <xf numFmtId="188" fontId="28" fillId="0" borderId="67" xfId="0" applyNumberFormat="1" applyFont="1" applyBorder="1" applyAlignment="1">
      <alignment horizontal="center" vertical="center"/>
    </xf>
    <xf numFmtId="0" fontId="4" fillId="0" borderId="88" xfId="5" applyNumberFormat="1" applyFont="1" applyFill="1" applyBorder="1" applyAlignment="1">
      <alignment vertical="center"/>
    </xf>
    <xf numFmtId="0" fontId="4" fillId="0" borderId="93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179" fontId="20" fillId="0" borderId="90" xfId="1" applyNumberFormat="1" applyFont="1" applyBorder="1" applyAlignment="1">
      <alignment horizontal="center" vertical="center"/>
    </xf>
    <xf numFmtId="179" fontId="20" fillId="0" borderId="52" xfId="1" applyNumberFormat="1" applyFont="1" applyBorder="1" applyAlignment="1">
      <alignment horizontal="center" vertical="center"/>
    </xf>
    <xf numFmtId="187" fontId="16" fillId="0" borderId="92" xfId="1" applyNumberFormat="1" applyFont="1" applyBorder="1" applyAlignment="1">
      <alignment horizontal="center" vertical="center"/>
    </xf>
    <xf numFmtId="187" fontId="16" fillId="0" borderId="53" xfId="1" applyNumberFormat="1" applyFont="1" applyBorder="1" applyAlignment="1">
      <alignment horizontal="center" vertical="center"/>
    </xf>
    <xf numFmtId="183" fontId="20" fillId="0" borderId="91" xfId="1" applyNumberFormat="1" applyFont="1" applyBorder="1" applyAlignment="1">
      <alignment horizontal="center" vertical="center"/>
    </xf>
    <xf numFmtId="183" fontId="20" fillId="0" borderId="54" xfId="1" applyNumberFormat="1" applyFont="1" applyBorder="1" applyAlignment="1">
      <alignment horizontal="center" vertical="center"/>
    </xf>
    <xf numFmtId="181" fontId="16" fillId="0" borderId="90" xfId="1" applyNumberFormat="1" applyFont="1" applyBorder="1" applyAlignment="1">
      <alignment horizontal="center" vertical="center"/>
    </xf>
    <xf numFmtId="181" fontId="16" fillId="0" borderId="52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9" fontId="20" fillId="0" borderId="43" xfId="1" applyNumberFormat="1" applyFont="1" applyBorder="1" applyAlignment="1">
      <alignment horizontal="center" vertical="center"/>
    </xf>
    <xf numFmtId="187" fontId="16" fillId="0" borderId="41" xfId="1" applyNumberFormat="1" applyFont="1" applyBorder="1" applyAlignment="1">
      <alignment horizontal="center" vertical="center"/>
    </xf>
    <xf numFmtId="183" fontId="20" fillId="0" borderId="42" xfId="1" applyNumberFormat="1" applyFont="1" applyBorder="1" applyAlignment="1">
      <alignment horizontal="center" vertical="center"/>
    </xf>
    <xf numFmtId="181" fontId="16" fillId="0" borderId="43" xfId="1" applyNumberFormat="1" applyFont="1" applyBorder="1" applyAlignment="1">
      <alignment horizontal="center" vertical="center"/>
    </xf>
    <xf numFmtId="0" fontId="19" fillId="9" borderId="57" xfId="0" applyFont="1" applyFill="1" applyBorder="1" applyAlignment="1">
      <alignment horizontal="center" vertical="center"/>
    </xf>
    <xf numFmtId="0" fontId="19" fillId="9" borderId="56" xfId="0" applyFont="1" applyFill="1" applyBorder="1" applyAlignment="1">
      <alignment horizontal="center" vertical="center"/>
    </xf>
    <xf numFmtId="181" fontId="16" fillId="0" borderId="40" xfId="1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9" fontId="20" fillId="0" borderId="40" xfId="1" applyNumberFormat="1" applyFont="1" applyBorder="1" applyAlignment="1">
      <alignment horizontal="center" vertical="center"/>
    </xf>
    <xf numFmtId="187" fontId="16" fillId="0" borderId="38" xfId="1" applyNumberFormat="1" applyFont="1" applyBorder="1" applyAlignment="1">
      <alignment horizontal="center" vertical="center"/>
    </xf>
    <xf numFmtId="183" fontId="20" fillId="0" borderId="39" xfId="1" applyNumberFormat="1" applyFont="1" applyBorder="1" applyAlignment="1">
      <alignment horizontal="center" vertical="center"/>
    </xf>
    <xf numFmtId="184" fontId="32" fillId="0" borderId="26" xfId="0" applyNumberFormat="1" applyFont="1" applyBorder="1">
      <alignment vertical="center"/>
    </xf>
    <xf numFmtId="186" fontId="16" fillId="0" borderId="32" xfId="1" applyNumberFormat="1" applyFont="1" applyFill="1" applyBorder="1" applyAlignment="1">
      <alignment horizontal="center" vertical="center"/>
    </xf>
    <xf numFmtId="186" fontId="16" fillId="0" borderId="55" xfId="1" applyNumberFormat="1" applyFont="1" applyFill="1" applyBorder="1" applyAlignment="1">
      <alignment horizontal="center" vertical="center"/>
    </xf>
    <xf numFmtId="0" fontId="19" fillId="9" borderId="22" xfId="0" applyFont="1" applyFill="1" applyBorder="1" applyAlignment="1">
      <alignment horizontal="center" vertical="center"/>
    </xf>
    <xf numFmtId="0" fontId="19" fillId="9" borderId="31" xfId="0" applyFont="1" applyFill="1" applyBorder="1" applyAlignment="1">
      <alignment horizontal="center" vertical="center"/>
    </xf>
    <xf numFmtId="0" fontId="19" fillId="9" borderId="35" xfId="0" applyFont="1" applyFill="1" applyBorder="1" applyAlignment="1">
      <alignment horizontal="center" vertical="center"/>
    </xf>
    <xf numFmtId="186" fontId="16" fillId="0" borderId="23" xfId="1" applyNumberFormat="1" applyFont="1" applyFill="1" applyBorder="1" applyAlignment="1">
      <alignment horizontal="center" vertical="center"/>
    </xf>
    <xf numFmtId="186" fontId="16" fillId="0" borderId="33" xfId="1" applyNumberFormat="1" applyFont="1" applyFill="1" applyBorder="1" applyAlignment="1">
      <alignment horizontal="center" vertical="center"/>
    </xf>
    <xf numFmtId="186" fontId="16" fillId="0" borderId="24" xfId="1" applyNumberFormat="1" applyFont="1" applyFill="1" applyBorder="1" applyAlignment="1">
      <alignment horizontal="center" vertical="center"/>
    </xf>
    <xf numFmtId="0" fontId="19" fillId="9" borderId="34" xfId="0" applyFont="1" applyFill="1" applyBorder="1" applyAlignment="1">
      <alignment horizontal="center" vertical="center"/>
    </xf>
    <xf numFmtId="179" fontId="16" fillId="0" borderId="25" xfId="1" applyNumberFormat="1" applyFont="1" applyFill="1" applyBorder="1" applyAlignment="1">
      <alignment horizontal="center" vertical="center"/>
    </xf>
    <xf numFmtId="179" fontId="16" fillId="0" borderId="24" xfId="1" applyNumberFormat="1" applyFont="1" applyFill="1" applyBorder="1" applyAlignment="1">
      <alignment horizontal="center" vertical="center"/>
    </xf>
    <xf numFmtId="181" fontId="4" fillId="5" borderId="58" xfId="0" applyNumberFormat="1" applyFont="1" applyFill="1" applyBorder="1" applyAlignment="1">
      <alignment horizontal="center" vertical="center"/>
    </xf>
    <xf numFmtId="181" fontId="4" fillId="5" borderId="59" xfId="0" applyNumberFormat="1" applyFont="1" applyFill="1" applyBorder="1" applyAlignment="1">
      <alignment horizontal="center" vertical="center"/>
    </xf>
    <xf numFmtId="181" fontId="4" fillId="5" borderId="60" xfId="0" applyNumberFormat="1" applyFont="1" applyFill="1" applyBorder="1" applyAlignment="1">
      <alignment horizontal="center" vertical="center"/>
    </xf>
    <xf numFmtId="186" fontId="31" fillId="0" borderId="61" xfId="0" applyNumberFormat="1" applyFont="1" applyBorder="1" applyAlignment="1">
      <alignment horizontal="center" vertical="center"/>
    </xf>
    <xf numFmtId="186" fontId="31" fillId="0" borderId="62" xfId="0" applyNumberFormat="1" applyFont="1" applyBorder="1" applyAlignment="1">
      <alignment horizontal="center" vertical="center"/>
    </xf>
    <xf numFmtId="186" fontId="31" fillId="0" borderId="63" xfId="0" applyNumberFormat="1" applyFont="1" applyBorder="1" applyAlignment="1">
      <alignment horizontal="center" vertical="center"/>
    </xf>
    <xf numFmtId="0" fontId="4" fillId="6" borderId="14" xfId="0" applyFont="1" applyFill="1" applyBorder="1" applyAlignment="1">
      <alignment vertical="center" wrapText="1"/>
    </xf>
    <xf numFmtId="0" fontId="4" fillId="6" borderId="15" xfId="0" applyFont="1" applyFill="1" applyBorder="1">
      <alignment vertical="center"/>
    </xf>
    <xf numFmtId="181" fontId="17" fillId="10" borderId="5" xfId="0" applyNumberFormat="1" applyFont="1" applyFill="1" applyBorder="1" applyAlignment="1">
      <alignment horizontal="center" vertical="center"/>
    </xf>
    <xf numFmtId="181" fontId="17" fillId="10" borderId="3" xfId="0" applyNumberFormat="1" applyFont="1" applyFill="1" applyBorder="1" applyAlignment="1">
      <alignment horizontal="center" vertical="center"/>
    </xf>
    <xf numFmtId="181" fontId="17" fillId="10" borderId="4" xfId="0" applyNumberFormat="1" applyFont="1" applyFill="1" applyBorder="1" applyAlignment="1">
      <alignment horizontal="center" vertical="center"/>
    </xf>
    <xf numFmtId="181" fontId="30" fillId="8" borderId="5" xfId="0" applyNumberFormat="1" applyFont="1" applyFill="1" applyBorder="1" applyAlignment="1">
      <alignment horizontal="center" vertical="center"/>
    </xf>
    <xf numFmtId="181" fontId="30" fillId="8" borderId="3" xfId="0" applyNumberFormat="1" applyFont="1" applyFill="1" applyBorder="1" applyAlignment="1">
      <alignment horizontal="center" vertical="center"/>
    </xf>
    <xf numFmtId="181" fontId="30" fillId="8" borderId="4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28" fillId="0" borderId="85" xfId="0" applyFont="1" applyBorder="1">
      <alignment vertical="center"/>
    </xf>
    <xf numFmtId="0" fontId="28" fillId="0" borderId="67" xfId="0" applyFont="1" applyBorder="1">
      <alignment vertical="center"/>
    </xf>
    <xf numFmtId="0" fontId="28" fillId="0" borderId="86" xfId="0" applyFont="1" applyBorder="1">
      <alignment vertical="center"/>
    </xf>
    <xf numFmtId="0" fontId="28" fillId="0" borderId="68" xfId="0" applyFont="1" applyBorder="1">
      <alignment vertical="center"/>
    </xf>
    <xf numFmtId="186" fontId="28" fillId="0" borderId="65" xfId="0" applyNumberFormat="1" applyFont="1" applyBorder="1" applyAlignment="1">
      <alignment horizontal="center" vertical="center"/>
    </xf>
    <xf numFmtId="186" fontId="28" fillId="0" borderId="0" xfId="0" applyNumberFormat="1" applyFont="1" applyAlignment="1">
      <alignment horizontal="center" vertical="center"/>
    </xf>
    <xf numFmtId="186" fontId="28" fillId="0" borderId="67" xfId="0" applyNumberFormat="1" applyFont="1" applyBorder="1" applyAlignment="1">
      <alignment horizontal="center" vertical="center"/>
    </xf>
    <xf numFmtId="0" fontId="15" fillId="0" borderId="83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22" fillId="0" borderId="75" xfId="0" applyFont="1" applyBorder="1" applyAlignment="1">
      <alignment horizontal="center" vertical="center"/>
    </xf>
    <xf numFmtId="0" fontId="22" fillId="0" borderId="76" xfId="0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186" fontId="28" fillId="0" borderId="75" xfId="0" applyNumberFormat="1" applyFont="1" applyBorder="1" applyAlignment="1">
      <alignment horizontal="center" vertical="center"/>
    </xf>
    <xf numFmtId="186" fontId="28" fillId="0" borderId="76" xfId="0" applyNumberFormat="1" applyFont="1" applyBorder="1" applyAlignment="1">
      <alignment horizontal="center" vertical="center"/>
    </xf>
    <xf numFmtId="186" fontId="28" fillId="0" borderId="77" xfId="0" applyNumberFormat="1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186" fontId="32" fillId="0" borderId="73" xfId="0" applyNumberFormat="1" applyFont="1" applyBorder="1" applyAlignment="1">
      <alignment horizontal="center" vertical="center"/>
    </xf>
    <xf numFmtId="186" fontId="32" fillId="0" borderId="71" xfId="0" applyNumberFormat="1" applyFont="1" applyBorder="1" applyAlignment="1">
      <alignment horizontal="center" vertical="center"/>
    </xf>
    <xf numFmtId="186" fontId="32" fillId="0" borderId="72" xfId="0" applyNumberFormat="1" applyFont="1" applyBorder="1" applyAlignment="1">
      <alignment horizontal="center" vertical="center"/>
    </xf>
    <xf numFmtId="184" fontId="32" fillId="0" borderId="89" xfId="0" applyNumberFormat="1" applyFont="1" applyBorder="1" applyAlignment="1">
      <alignment horizontal="right" vertical="center"/>
    </xf>
    <xf numFmtId="41" fontId="28" fillId="0" borderId="65" xfId="1" applyFont="1" applyBorder="1" applyAlignment="1">
      <alignment horizontal="center" vertical="center"/>
    </xf>
    <xf numFmtId="41" fontId="28" fillId="0" borderId="0" xfId="1" applyFont="1" applyBorder="1" applyAlignment="1">
      <alignment horizontal="center" vertical="center"/>
    </xf>
    <xf numFmtId="41" fontId="28" fillId="0" borderId="69" xfId="1" applyFont="1" applyBorder="1" applyAlignment="1">
      <alignment horizontal="center" vertical="center"/>
    </xf>
    <xf numFmtId="0" fontId="26" fillId="11" borderId="80" xfId="0" applyFont="1" applyFill="1" applyBorder="1" applyAlignment="1">
      <alignment horizontal="center" vertical="center"/>
    </xf>
    <xf numFmtId="0" fontId="26" fillId="11" borderId="81" xfId="0" applyFont="1" applyFill="1" applyBorder="1" applyAlignment="1">
      <alignment horizontal="center" vertical="center"/>
    </xf>
    <xf numFmtId="0" fontId="26" fillId="11" borderId="82" xfId="0" applyFont="1" applyFill="1" applyBorder="1" applyAlignment="1">
      <alignment horizontal="center" vertical="center"/>
    </xf>
    <xf numFmtId="188" fontId="28" fillId="0" borderId="65" xfId="0" applyNumberFormat="1" applyFont="1" applyBorder="1" applyAlignment="1">
      <alignment horizontal="center" vertical="center"/>
    </xf>
    <xf numFmtId="188" fontId="28" fillId="0" borderId="0" xfId="0" applyNumberFormat="1" applyFont="1" applyAlignment="1">
      <alignment horizontal="center" vertical="center"/>
    </xf>
    <xf numFmtId="188" fontId="28" fillId="0" borderId="67" xfId="0" applyNumberFormat="1" applyFont="1" applyBorder="1" applyAlignment="1">
      <alignment horizontal="center" vertical="center"/>
    </xf>
    <xf numFmtId="41" fontId="28" fillId="0" borderId="75" xfId="1" applyFont="1" applyBorder="1" applyAlignment="1">
      <alignment horizontal="center" vertical="center"/>
    </xf>
    <xf numFmtId="41" fontId="28" fillId="0" borderId="76" xfId="1" applyFont="1" applyBorder="1" applyAlignment="1">
      <alignment horizontal="center" vertical="center"/>
    </xf>
    <xf numFmtId="41" fontId="28" fillId="0" borderId="84" xfId="1" applyFont="1" applyBorder="1" applyAlignment="1">
      <alignment horizontal="center" vertical="center"/>
    </xf>
    <xf numFmtId="188" fontId="32" fillId="0" borderId="73" xfId="0" applyNumberFormat="1" applyFont="1" applyBorder="1" applyAlignment="1">
      <alignment horizontal="center" vertical="center"/>
    </xf>
    <xf numFmtId="188" fontId="32" fillId="0" borderId="71" xfId="0" applyNumberFormat="1" applyFont="1" applyBorder="1" applyAlignment="1">
      <alignment horizontal="center" vertical="center"/>
    </xf>
    <xf numFmtId="188" fontId="32" fillId="0" borderId="72" xfId="0" applyNumberFormat="1" applyFont="1" applyBorder="1" applyAlignment="1">
      <alignment horizontal="center" vertical="center"/>
    </xf>
    <xf numFmtId="0" fontId="32" fillId="0" borderId="73" xfId="0" applyFont="1" applyBorder="1" applyAlignment="1">
      <alignment horizontal="center" vertical="center"/>
    </xf>
    <xf numFmtId="0" fontId="32" fillId="0" borderId="71" xfId="0" applyFont="1" applyBorder="1" applyAlignment="1">
      <alignment horizontal="center" vertical="center"/>
    </xf>
    <xf numFmtId="0" fontId="32" fillId="0" borderId="74" xfId="0" applyFont="1" applyBorder="1" applyAlignment="1">
      <alignment horizontal="center" vertical="center"/>
    </xf>
    <xf numFmtId="0" fontId="26" fillId="0" borderId="70" xfId="0" applyFont="1" applyBorder="1" applyAlignment="1">
      <alignment horizontal="center" vertical="center"/>
    </xf>
    <xf numFmtId="0" fontId="26" fillId="0" borderId="71" xfId="0" applyFont="1" applyBorder="1" applyAlignment="1">
      <alignment horizontal="center" vertical="center"/>
    </xf>
    <xf numFmtId="0" fontId="26" fillId="0" borderId="72" xfId="0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186" fontId="28" fillId="0" borderId="66" xfId="0" applyNumberFormat="1" applyFont="1" applyBorder="1" applyAlignment="1">
      <alignment horizontal="center" vertical="center"/>
    </xf>
    <xf numFmtId="186" fontId="28" fillId="0" borderId="64" xfId="0" applyNumberFormat="1" applyFont="1" applyBorder="1" applyAlignment="1">
      <alignment horizontal="center" vertical="center"/>
    </xf>
    <xf numFmtId="186" fontId="28" fillId="0" borderId="68" xfId="0" applyNumberFormat="1" applyFont="1" applyBorder="1" applyAlignment="1">
      <alignment horizontal="center" vertical="center"/>
    </xf>
    <xf numFmtId="188" fontId="28" fillId="0" borderId="66" xfId="0" applyNumberFormat="1" applyFont="1" applyBorder="1" applyAlignment="1">
      <alignment horizontal="center" vertical="center"/>
    </xf>
    <xf numFmtId="188" fontId="28" fillId="0" borderId="64" xfId="0" applyNumberFormat="1" applyFont="1" applyBorder="1" applyAlignment="1">
      <alignment horizontal="center" vertical="center"/>
    </xf>
    <xf numFmtId="188" fontId="28" fillId="0" borderId="68" xfId="0" applyNumberFormat="1" applyFont="1" applyBorder="1" applyAlignment="1">
      <alignment horizontal="center" vertical="center"/>
    </xf>
    <xf numFmtId="41" fontId="28" fillId="0" borderId="66" xfId="1" applyFont="1" applyBorder="1" applyAlignment="1">
      <alignment horizontal="center" vertical="center"/>
    </xf>
    <xf numFmtId="41" fontId="28" fillId="0" borderId="64" xfId="1" applyFont="1" applyBorder="1" applyAlignment="1">
      <alignment horizontal="center" vertical="center"/>
    </xf>
    <xf numFmtId="41" fontId="28" fillId="0" borderId="87" xfId="1" applyFont="1" applyBorder="1" applyAlignment="1">
      <alignment horizontal="center" vertical="center"/>
    </xf>
    <xf numFmtId="41" fontId="17" fillId="11" borderId="78" xfId="6" applyFont="1" applyFill="1" applyBorder="1" applyAlignment="1">
      <alignment horizontal="center" vertical="center"/>
    </xf>
    <xf numFmtId="41" fontId="17" fillId="11" borderId="79" xfId="6" applyFont="1" applyFill="1" applyBorder="1" applyAlignment="1">
      <alignment horizontal="center" vertical="center"/>
    </xf>
    <xf numFmtId="0" fontId="26" fillId="11" borderId="79" xfId="0" applyFont="1" applyFill="1" applyBorder="1" applyAlignment="1">
      <alignment horizontal="center" vertical="center"/>
    </xf>
    <xf numFmtId="188" fontId="28" fillId="0" borderId="75" xfId="0" applyNumberFormat="1" applyFont="1" applyBorder="1" applyAlignment="1">
      <alignment horizontal="center" vertical="center"/>
    </xf>
    <xf numFmtId="188" fontId="28" fillId="0" borderId="76" xfId="0" applyNumberFormat="1" applyFont="1" applyBorder="1" applyAlignment="1">
      <alignment horizontal="center" vertical="center"/>
    </xf>
    <xf numFmtId="188" fontId="28" fillId="0" borderId="77" xfId="0" applyNumberFormat="1" applyFont="1" applyBorder="1" applyAlignment="1">
      <alignment horizontal="center" vertical="center"/>
    </xf>
  </cellXfs>
  <cellStyles count="7">
    <cellStyle name="쉼표 [0]" xfId="1" builtinId="6"/>
    <cellStyle name="쉼표 [0] 2" xfId="5" xr:uid="{00000000-0005-0000-0000-000001000000}"/>
    <cellStyle name="쉼표 [0]_Sheet1" xfId="6" xr:uid="{00000000-0005-0000-0000-000002000000}"/>
    <cellStyle name="쉼표 [0]_현금출납부" xfId="3" xr:uid="{00000000-0005-0000-0000-000003000000}"/>
    <cellStyle name="표준" xfId="0" builtinId="0"/>
    <cellStyle name="표준 2" xfId="4" xr:uid="{00000000-0005-0000-0000-000005000000}"/>
    <cellStyle name="표준_현금출납부" xfId="2" xr:uid="{00000000-0005-0000-0000-000006000000}"/>
  </cellStyles>
  <dxfs count="12">
    <dxf>
      <fill>
        <patternFill>
          <bgColor indexed="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indexed="47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indexed="44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indexed="47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indexed="44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</dxfs>
  <tableStyles count="0" defaultTableStyle="TableStyleMedium2" defaultPivotStyle="PivotStyleLight16"/>
  <colors>
    <mruColors>
      <color rgb="FF333399"/>
      <color rgb="FFFFFF99"/>
      <color rgb="FFFFFFFF"/>
      <color rgb="FF808080"/>
      <color rgb="FFFFFF66"/>
      <color rgb="FF008000"/>
      <color rgb="FFCCFFFF"/>
      <color rgb="FF00FFFF"/>
      <color rgb="FF66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22" fmlaLink="$L$5" inc="31" max="30000" min="1" page="10" val="32"/>
</file>

<file path=xl/ctrlProps/ctrlProp2.xml><?xml version="1.0" encoding="utf-8"?>
<formControlPr xmlns="http://schemas.microsoft.com/office/spreadsheetml/2009/9/main" objectType="Drop" dropStyle="combo" dx="16" fmlaLink="$C$5" fmlaRange="월회비" sel="1" val="0"/>
</file>

<file path=xl/ctrlProps/ctrlProp3.xml><?xml version="1.0" encoding="utf-8"?>
<formControlPr xmlns="http://schemas.microsoft.com/office/spreadsheetml/2009/9/main" objectType="CheckBox" checked="Checked" fmlaLink="$I$1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200025</xdr:rowOff>
    </xdr:from>
    <xdr:to>
      <xdr:col>18</xdr:col>
      <xdr:colOff>47625</xdr:colOff>
      <xdr:row>52</xdr:row>
      <xdr:rowOff>57150</xdr:rowOff>
    </xdr:to>
    <xdr:sp macro="" textlink="">
      <xdr:nvSpPr>
        <xdr:cNvPr id="7" name="Rectangle 5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80975" y="923925"/>
          <a:ext cx="5838825" cy="84772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88900" dir="24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9525</xdr:colOff>
      <xdr:row>1</xdr:row>
      <xdr:rowOff>0</xdr:rowOff>
    </xdr:from>
    <xdr:to>
      <xdr:col>5</xdr:col>
      <xdr:colOff>114301</xdr:colOff>
      <xdr:row>2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0" y="209550"/>
          <a:ext cx="16859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dist="50800" dir="2700000" algn="tl" rotWithShape="0">
            <a:prstClr val="black">
              <a:alpha val="55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ko-KR" altLang="en-US" sz="1400" b="1">
              <a:latin typeface="굴림" pitchFamily="50" charset="-127"/>
              <a:ea typeface="굴림" pitchFamily="50" charset="-127"/>
            </a:rPr>
            <a:t>월  회 비  집 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180975</xdr:colOff>
          <xdr:row>4</xdr:row>
          <xdr:rowOff>0</xdr:rowOff>
        </xdr:from>
        <xdr:to>
          <xdr:col>12</xdr:col>
          <xdr:colOff>133350</xdr:colOff>
          <xdr:row>4</xdr:row>
          <xdr:rowOff>190500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304801</xdr:colOff>
      <xdr:row>1</xdr:row>
      <xdr:rowOff>0</xdr:rowOff>
    </xdr:from>
    <xdr:to>
      <xdr:col>18</xdr:col>
      <xdr:colOff>9525</xdr:colOff>
      <xdr:row>3</xdr:row>
      <xdr:rowOff>9526</xdr:rowOff>
    </xdr:to>
    <xdr:sp macro="" textlink="">
      <xdr:nvSpPr>
        <xdr:cNvPr id="11" name="Rectangle 5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2390776" y="209550"/>
          <a:ext cx="3590924" cy="428626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63500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28575</xdr:colOff>
          <xdr:row>4</xdr:row>
          <xdr:rowOff>190500</xdr:rowOff>
        </xdr:to>
        <xdr:sp macro="" textlink="">
          <xdr:nvSpPr>
            <xdr:cNvPr id="10244" name="Drop Down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0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62</xdr:row>
      <xdr:rowOff>0</xdr:rowOff>
    </xdr:from>
    <xdr:to>
      <xdr:col>18</xdr:col>
      <xdr:colOff>9525</xdr:colOff>
      <xdr:row>73</xdr:row>
      <xdr:rowOff>9525</xdr:rowOff>
    </xdr:to>
    <xdr:sp macro="" textlink="">
      <xdr:nvSpPr>
        <xdr:cNvPr id="9" name="Rectangle 5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80975" y="4305300"/>
          <a:ext cx="5800725" cy="25241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88900" dir="24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0</xdr:row>
          <xdr:rowOff>66675</xdr:rowOff>
        </xdr:from>
        <xdr:to>
          <xdr:col>7</xdr:col>
          <xdr:colOff>409575</xdr:colOff>
          <xdr:row>1</xdr:row>
          <xdr:rowOff>104775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금액보기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blurRad="12700" dist="50800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75"/>
  <sheetViews>
    <sheetView showGridLines="0" showZeros="0" tabSelected="1" topLeftCell="A46" zoomScaleNormal="100" zoomScaleSheetLayoutView="100" workbookViewId="0">
      <selection activeCell="K3" sqref="K3:L3"/>
    </sheetView>
  </sheetViews>
  <sheetFormatPr defaultRowHeight="13.5" x14ac:dyDescent="0.15"/>
  <cols>
    <col min="1" max="1" width="2.375" customWidth="1"/>
    <col min="2" max="2" width="8" customWidth="1"/>
    <col min="3" max="18" width="4.25" customWidth="1"/>
    <col min="19" max="19" width="2.375" customWidth="1"/>
    <col min="20" max="20" width="9" customWidth="1"/>
  </cols>
  <sheetData>
    <row r="1" spans="1:21" ht="17.100000000000001" customHeight="1" thickBot="1" x14ac:dyDescent="0.2"/>
    <row r="2" spans="1:21" ht="17.100000000000001" customHeight="1" thickTop="1" x14ac:dyDescent="0.15">
      <c r="H2" s="123" t="s">
        <v>34</v>
      </c>
      <c r="I2" s="124"/>
      <c r="J2" s="125"/>
      <c r="K2" s="129" t="s">
        <v>31</v>
      </c>
      <c r="L2" s="125"/>
      <c r="M2" s="113" t="s">
        <v>24</v>
      </c>
      <c r="N2" s="113"/>
      <c r="O2" s="114"/>
      <c r="P2" s="132" t="s">
        <v>33</v>
      </c>
      <c r="Q2" s="133"/>
      <c r="R2" s="134"/>
    </row>
    <row r="3" spans="1:21" ht="16.5" customHeight="1" thickBot="1" x14ac:dyDescent="0.2">
      <c r="H3" s="126">
        <f ca="1">O8</f>
        <v>18</v>
      </c>
      <c r="I3" s="127"/>
      <c r="J3" s="128"/>
      <c r="K3" s="130" t="str">
        <f ca="1">P9&amp;"개"</f>
        <v>-4개</v>
      </c>
      <c r="L3" s="131"/>
      <c r="M3" s="121">
        <f ca="1">Q9</f>
        <v>-4</v>
      </c>
      <c r="N3" s="121"/>
      <c r="O3" s="122"/>
      <c r="P3" s="135">
        <f>R9</f>
        <v>8</v>
      </c>
      <c r="Q3" s="136"/>
      <c r="R3" s="137"/>
    </row>
    <row r="4" spans="1:21" ht="7.5" customHeight="1" x14ac:dyDescent="0.15">
      <c r="G4" s="42"/>
      <c r="H4" s="42"/>
      <c r="I4" s="42"/>
      <c r="J4" s="43"/>
      <c r="K4" s="43"/>
      <c r="L4" s="42"/>
      <c r="M4" s="42"/>
      <c r="N4" s="42"/>
      <c r="O4" s="42"/>
      <c r="P4" s="42"/>
      <c r="Q4" s="44"/>
      <c r="R4" s="44"/>
    </row>
    <row r="5" spans="1:21" ht="17.100000000000001" customHeight="1" thickBot="1" x14ac:dyDescent="0.2">
      <c r="B5" s="78" t="s">
        <v>37</v>
      </c>
      <c r="C5">
        <v>1</v>
      </c>
      <c r="L5" s="75">
        <v>32</v>
      </c>
      <c r="M5" s="120">
        <f>DATE(2025,1,1)+L5</f>
        <v>45690</v>
      </c>
      <c r="N5" s="120"/>
      <c r="O5" s="120"/>
      <c r="P5" s="120"/>
      <c r="Q5" s="120"/>
      <c r="R5" s="120"/>
    </row>
    <row r="6" spans="1:21" ht="17.100000000000001" customHeight="1" x14ac:dyDescent="0.15">
      <c r="B6" s="138" t="s">
        <v>29</v>
      </c>
      <c r="C6" s="140" t="str">
        <f>YEAR(M5)&amp;"년 "&amp;"회비 입금 내역"</f>
        <v>2025년 회비 입금 내역</v>
      </c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  <c r="P6" s="143" t="s">
        <v>28</v>
      </c>
      <c r="Q6" s="144"/>
      <c r="R6" s="145"/>
    </row>
    <row r="7" spans="1:21" ht="17.100000000000001" customHeight="1" x14ac:dyDescent="0.15">
      <c r="B7" s="139"/>
      <c r="C7" s="61">
        <v>1</v>
      </c>
      <c r="D7" s="62">
        <v>2</v>
      </c>
      <c r="E7" s="62">
        <v>3</v>
      </c>
      <c r="F7" s="62">
        <v>4</v>
      </c>
      <c r="G7" s="62">
        <v>5</v>
      </c>
      <c r="H7" s="62">
        <v>6</v>
      </c>
      <c r="I7" s="62">
        <v>7</v>
      </c>
      <c r="J7" s="62">
        <v>8</v>
      </c>
      <c r="K7" s="62">
        <v>9</v>
      </c>
      <c r="L7" s="62">
        <v>10</v>
      </c>
      <c r="M7" s="62">
        <v>11</v>
      </c>
      <c r="N7" s="63">
        <v>12</v>
      </c>
      <c r="O7" s="72" t="s">
        <v>25</v>
      </c>
      <c r="P7" s="37" t="s">
        <v>22</v>
      </c>
      <c r="Q7" s="38" t="s">
        <v>23</v>
      </c>
      <c r="R7" s="39" t="s">
        <v>32</v>
      </c>
    </row>
    <row r="8" spans="1:21" ht="17.100000000000001" customHeight="1" x14ac:dyDescent="0.15">
      <c r="B8" s="49" t="s">
        <v>30</v>
      </c>
      <c r="C8" s="64">
        <f t="shared" ref="C8:N8" ca="1" si="0">SUMPRODUCT((MOD(ROW(C11:C24),2)=1)*C11:C24)</f>
        <v>2</v>
      </c>
      <c r="D8" s="65">
        <f t="shared" ca="1" si="0"/>
        <v>16</v>
      </c>
      <c r="E8" s="65">
        <f t="shared" si="0"/>
        <v>0</v>
      </c>
      <c r="F8" s="65">
        <f t="shared" si="0"/>
        <v>0</v>
      </c>
      <c r="G8" s="65">
        <f t="shared" si="0"/>
        <v>0</v>
      </c>
      <c r="H8" s="65">
        <f t="shared" si="0"/>
        <v>0</v>
      </c>
      <c r="I8" s="65">
        <f t="shared" si="0"/>
        <v>0</v>
      </c>
      <c r="J8" s="65">
        <f t="shared" si="0"/>
        <v>0</v>
      </c>
      <c r="K8" s="65">
        <f t="shared" si="0"/>
        <v>0</v>
      </c>
      <c r="L8" s="65">
        <f t="shared" si="0"/>
        <v>0</v>
      </c>
      <c r="M8" s="65">
        <f t="shared" si="0"/>
        <v>0</v>
      </c>
      <c r="N8" s="66">
        <f t="shared" si="0"/>
        <v>0</v>
      </c>
      <c r="O8" s="67">
        <f ca="1">SUM(C8:N8)</f>
        <v>18</v>
      </c>
      <c r="P8" s="40" t="s">
        <v>26</v>
      </c>
      <c r="Q8" s="36" t="s">
        <v>27</v>
      </c>
      <c r="R8" s="41" t="s">
        <v>27</v>
      </c>
      <c r="T8" s="73"/>
    </row>
    <row r="9" spans="1:21" ht="17.100000000000001" customHeight="1" x14ac:dyDescent="0.15">
      <c r="B9" s="74" t="s">
        <v>35</v>
      </c>
      <c r="C9" s="68">
        <f t="shared" ref="C9:N9" ca="1" si="1">SUMPRODUCT((MOD(ROW(C11:C24),2)=0)*(C11:C24&gt;0)*1)</f>
        <v>1</v>
      </c>
      <c r="D9" s="69">
        <f t="shared" ca="1" si="1"/>
        <v>4</v>
      </c>
      <c r="E9" s="69">
        <f t="shared" si="1"/>
        <v>0</v>
      </c>
      <c r="F9" s="69">
        <f t="shared" si="1"/>
        <v>0</v>
      </c>
      <c r="G9" s="69">
        <f t="shared" si="1"/>
        <v>0</v>
      </c>
      <c r="H9" s="69">
        <f t="shared" si="1"/>
        <v>0</v>
      </c>
      <c r="I9" s="69">
        <f t="shared" si="1"/>
        <v>0</v>
      </c>
      <c r="J9" s="69">
        <f t="shared" si="1"/>
        <v>0</v>
      </c>
      <c r="K9" s="69">
        <f t="shared" si="1"/>
        <v>0</v>
      </c>
      <c r="L9" s="69">
        <f t="shared" si="1"/>
        <v>0</v>
      </c>
      <c r="M9" s="69">
        <f t="shared" si="1"/>
        <v>0</v>
      </c>
      <c r="N9" s="70">
        <f t="shared" si="1"/>
        <v>0</v>
      </c>
      <c r="O9" s="71">
        <f ca="1">SUM(C9:N9)</f>
        <v>5</v>
      </c>
      <c r="P9" s="50">
        <f ca="1">SUM(P11:P24)</f>
        <v>-4</v>
      </c>
      <c r="Q9" s="51">
        <f ca="1">SUM(Q11:Q24)</f>
        <v>-4</v>
      </c>
      <c r="R9" s="52">
        <f>SUM(R11:R24)</f>
        <v>8</v>
      </c>
      <c r="U9" s="44"/>
    </row>
    <row r="10" spans="1:21" ht="2.25" customHeight="1" x14ac:dyDescent="0.15">
      <c r="B10" s="3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53"/>
      <c r="Q10" s="54"/>
      <c r="R10" s="55"/>
    </row>
    <row r="11" spans="1:21" ht="17.100000000000001" customHeight="1" x14ac:dyDescent="0.15">
      <c r="A11" s="76">
        <v>1</v>
      </c>
      <c r="B11" s="108" t="str">
        <f>과목!A4</f>
        <v>김미영</v>
      </c>
      <c r="C11" s="46">
        <f t="shared" ref="C11:N11" ca="1" si="2">IF(C$7&gt;MONTH($M$5),0,SUMPRODUCT((YEAR(일자)=YEAR($M$5))*(MONTH(일자)=C$7)*(계정과목=$B11)*수입)/10000)</f>
        <v>2</v>
      </c>
      <c r="D11" s="47">
        <f t="shared" ca="1" si="2"/>
        <v>0</v>
      </c>
      <c r="E11" s="47">
        <f t="shared" si="2"/>
        <v>0</v>
      </c>
      <c r="F11" s="47">
        <f t="shared" si="2"/>
        <v>0</v>
      </c>
      <c r="G11" s="47">
        <f t="shared" si="2"/>
        <v>0</v>
      </c>
      <c r="H11" s="47">
        <f t="shared" si="2"/>
        <v>0</v>
      </c>
      <c r="I11" s="47">
        <f t="shared" si="2"/>
        <v>0</v>
      </c>
      <c r="J11" s="47">
        <f t="shared" si="2"/>
        <v>0</v>
      </c>
      <c r="K11" s="47">
        <f t="shared" si="2"/>
        <v>0</v>
      </c>
      <c r="L11" s="47">
        <f t="shared" si="2"/>
        <v>0</v>
      </c>
      <c r="M11" s="47">
        <f t="shared" si="2"/>
        <v>0</v>
      </c>
      <c r="N11" s="48">
        <f t="shared" si="2"/>
        <v>0</v>
      </c>
      <c r="O11" s="109">
        <f ca="1">SUM(C11:N11)</f>
        <v>2</v>
      </c>
      <c r="P11" s="110">
        <f ca="1">($C$5*MONTH($M$5)-O11)/$C$5</f>
        <v>0</v>
      </c>
      <c r="Q11" s="111">
        <f ca="1">P11*$C$5</f>
        <v>0</v>
      </c>
      <c r="R11" s="112"/>
      <c r="U11" s="107"/>
    </row>
    <row r="12" spans="1:21" ht="12" customHeight="1" x14ac:dyDescent="0.15">
      <c r="A12" s="76">
        <v>2</v>
      </c>
      <c r="B12" s="116"/>
      <c r="C12" s="56" cm="1">
        <f t="array" aca="1" ref="C12" ca="1">IF(C$7&gt;MONTH($M$5),0,SUMPRODUCT((YEAR(일자)=YEAR($M$5))*(MONTH(일자)=C$7)*(계정과목=$B11)*일자))</f>
        <v>45670</v>
      </c>
      <c r="D12" s="57">
        <f t="shared" ref="D12:N12" ca="1" si="3">IF(D$7&gt;MONTH($M$5),0,SUMPRODUCT((YEAR(일자)=YEAR($M$5))*(MONTH(일자)=D$7)*(계정과목=$B11)*일자))</f>
        <v>0</v>
      </c>
      <c r="E12" s="57">
        <f t="shared" si="3"/>
        <v>0</v>
      </c>
      <c r="F12" s="57">
        <f t="shared" si="3"/>
        <v>0</v>
      </c>
      <c r="G12" s="57">
        <f t="shared" si="3"/>
        <v>0</v>
      </c>
      <c r="H12" s="57">
        <f t="shared" si="3"/>
        <v>0</v>
      </c>
      <c r="I12" s="57">
        <f t="shared" si="3"/>
        <v>0</v>
      </c>
      <c r="J12" s="57">
        <f t="shared" si="3"/>
        <v>0</v>
      </c>
      <c r="K12" s="57">
        <f t="shared" si="3"/>
        <v>0</v>
      </c>
      <c r="L12" s="57">
        <f t="shared" si="3"/>
        <v>0</v>
      </c>
      <c r="M12" s="57">
        <f t="shared" si="3"/>
        <v>0</v>
      </c>
      <c r="N12" s="58">
        <f t="shared" si="3"/>
        <v>0</v>
      </c>
      <c r="O12" s="117"/>
      <c r="P12" s="118"/>
      <c r="Q12" s="119"/>
      <c r="R12" s="115"/>
      <c r="U12" s="107"/>
    </row>
    <row r="13" spans="1:21" ht="17.100000000000001" customHeight="1" x14ac:dyDescent="0.15">
      <c r="A13" s="76">
        <v>3</v>
      </c>
      <c r="B13" s="108" t="str">
        <f>과목!A5</f>
        <v>김병철</v>
      </c>
      <c r="C13" s="46">
        <f t="shared" ref="C13:N13" ca="1" si="4">IF(C$7&gt;MONTH($M$5),0,SUMPRODUCT((YEAR(일자)=YEAR($M$5))*(MONTH(일자)=C$7)*(계정과목=$B13)*수입)/10000)</f>
        <v>0</v>
      </c>
      <c r="D13" s="47">
        <f t="shared" ca="1" si="4"/>
        <v>4</v>
      </c>
      <c r="E13" s="47">
        <f t="shared" si="4"/>
        <v>0</v>
      </c>
      <c r="F13" s="47">
        <f t="shared" si="4"/>
        <v>0</v>
      </c>
      <c r="G13" s="47">
        <f t="shared" si="4"/>
        <v>0</v>
      </c>
      <c r="H13" s="47">
        <f t="shared" si="4"/>
        <v>0</v>
      </c>
      <c r="I13" s="47">
        <f t="shared" si="4"/>
        <v>0</v>
      </c>
      <c r="J13" s="47">
        <f t="shared" si="4"/>
        <v>0</v>
      </c>
      <c r="K13" s="47">
        <f t="shared" si="4"/>
        <v>0</v>
      </c>
      <c r="L13" s="47">
        <f t="shared" si="4"/>
        <v>0</v>
      </c>
      <c r="M13" s="47">
        <f t="shared" si="4"/>
        <v>0</v>
      </c>
      <c r="N13" s="48">
        <f t="shared" si="4"/>
        <v>0</v>
      </c>
      <c r="O13" s="109">
        <f t="shared" ref="O13" ca="1" si="5">SUM(C13:N13)</f>
        <v>4</v>
      </c>
      <c r="P13" s="110">
        <f t="shared" ref="P13" ca="1" si="6">($C$5*MONTH($M$5)-O13)/$C$5</f>
        <v>-2</v>
      </c>
      <c r="Q13" s="111">
        <f t="shared" ref="Q13" ca="1" si="7">P13*$C$5</f>
        <v>-2</v>
      </c>
      <c r="R13" s="112"/>
      <c r="U13" s="107"/>
    </row>
    <row r="14" spans="1:21" ht="12" customHeight="1" x14ac:dyDescent="0.15">
      <c r="A14" s="76">
        <v>4</v>
      </c>
      <c r="B14" s="116"/>
      <c r="C14" s="56">
        <f t="shared" ref="C14:N14" ca="1" si="8">IF(C$7&gt;MONTH($M$5),0,SUMPRODUCT((YEAR(일자)=YEAR($M$5))*(MONTH(일자)=C$7)*(계정과목=$B13)*일자))</f>
        <v>0</v>
      </c>
      <c r="D14" s="57">
        <f t="shared" ca="1" si="8"/>
        <v>45706</v>
      </c>
      <c r="E14" s="57">
        <f t="shared" si="8"/>
        <v>0</v>
      </c>
      <c r="F14" s="57">
        <f t="shared" si="8"/>
        <v>0</v>
      </c>
      <c r="G14" s="57">
        <f t="shared" si="8"/>
        <v>0</v>
      </c>
      <c r="H14" s="57">
        <f t="shared" si="8"/>
        <v>0</v>
      </c>
      <c r="I14" s="57">
        <f t="shared" si="8"/>
        <v>0</v>
      </c>
      <c r="J14" s="57">
        <f t="shared" si="8"/>
        <v>0</v>
      </c>
      <c r="K14" s="57">
        <f t="shared" si="8"/>
        <v>0</v>
      </c>
      <c r="L14" s="57">
        <f t="shared" si="8"/>
        <v>0</v>
      </c>
      <c r="M14" s="57">
        <f t="shared" si="8"/>
        <v>0</v>
      </c>
      <c r="N14" s="57">
        <f t="shared" si="8"/>
        <v>0</v>
      </c>
      <c r="O14" s="117"/>
      <c r="P14" s="118"/>
      <c r="Q14" s="119"/>
      <c r="R14" s="115"/>
      <c r="U14" s="107"/>
    </row>
    <row r="15" spans="1:21" ht="17.100000000000001" customHeight="1" x14ac:dyDescent="0.15">
      <c r="A15" s="76">
        <v>5</v>
      </c>
      <c r="B15" s="108" t="str">
        <f>과목!A6</f>
        <v>김상우</v>
      </c>
      <c r="C15" s="46">
        <f t="shared" ref="C15:N15" ca="1" si="9">IF(C$7&gt;MONTH($M$5),0,SUMPRODUCT((YEAR(일자)=YEAR($M$5))*(MONTH(일자)=C$7)*(계정과목=$B15)*수입)/10000)</f>
        <v>0</v>
      </c>
      <c r="D15" s="47">
        <f t="shared" ca="1" si="9"/>
        <v>4</v>
      </c>
      <c r="E15" s="47">
        <f t="shared" si="9"/>
        <v>0</v>
      </c>
      <c r="F15" s="47">
        <f t="shared" si="9"/>
        <v>0</v>
      </c>
      <c r="G15" s="47">
        <f t="shared" si="9"/>
        <v>0</v>
      </c>
      <c r="H15" s="47">
        <f t="shared" si="9"/>
        <v>0</v>
      </c>
      <c r="I15" s="47">
        <f t="shared" si="9"/>
        <v>0</v>
      </c>
      <c r="J15" s="47">
        <f t="shared" si="9"/>
        <v>0</v>
      </c>
      <c r="K15" s="47">
        <f t="shared" si="9"/>
        <v>0</v>
      </c>
      <c r="L15" s="47">
        <f t="shared" si="9"/>
        <v>0</v>
      </c>
      <c r="M15" s="47">
        <f t="shared" si="9"/>
        <v>0</v>
      </c>
      <c r="N15" s="48">
        <f t="shared" si="9"/>
        <v>0</v>
      </c>
      <c r="O15" s="109">
        <f t="shared" ref="O15" ca="1" si="10">SUM(C15:N15)</f>
        <v>4</v>
      </c>
      <c r="P15" s="110">
        <f t="shared" ref="P15" ca="1" si="11">($C$5*MONTH($M$5)-O15)/$C$5</f>
        <v>-2</v>
      </c>
      <c r="Q15" s="111">
        <f t="shared" ref="Q15" ca="1" si="12">P15*$C$5</f>
        <v>-2</v>
      </c>
      <c r="R15" s="112">
        <v>2</v>
      </c>
      <c r="U15" s="107"/>
    </row>
    <row r="16" spans="1:21" ht="12" customHeight="1" x14ac:dyDescent="0.15">
      <c r="A16" s="76">
        <v>6</v>
      </c>
      <c r="B16" s="116"/>
      <c r="C16" s="56">
        <f t="shared" ref="C16:N16" ca="1" si="13">IF(C$7&gt;MONTH($M$5),0,SUMPRODUCT((YEAR(일자)=YEAR($M$5))*(MONTH(일자)=C$7)*(계정과목=$B15)*일자))</f>
        <v>0</v>
      </c>
      <c r="D16" s="57">
        <f t="shared" ca="1" si="13"/>
        <v>45716</v>
      </c>
      <c r="E16" s="57">
        <f t="shared" si="13"/>
        <v>0</v>
      </c>
      <c r="F16" s="57">
        <f t="shared" si="13"/>
        <v>0</v>
      </c>
      <c r="G16" s="57">
        <f t="shared" si="13"/>
        <v>0</v>
      </c>
      <c r="H16" s="57">
        <f t="shared" si="13"/>
        <v>0</v>
      </c>
      <c r="I16" s="57">
        <f t="shared" si="13"/>
        <v>0</v>
      </c>
      <c r="J16" s="57">
        <f t="shared" si="13"/>
        <v>0</v>
      </c>
      <c r="K16" s="57">
        <f t="shared" si="13"/>
        <v>0</v>
      </c>
      <c r="L16" s="57">
        <f t="shared" si="13"/>
        <v>0</v>
      </c>
      <c r="M16" s="57">
        <f t="shared" si="13"/>
        <v>0</v>
      </c>
      <c r="N16" s="57">
        <f t="shared" si="13"/>
        <v>0</v>
      </c>
      <c r="O16" s="117"/>
      <c r="P16" s="118"/>
      <c r="Q16" s="119"/>
      <c r="R16" s="115"/>
      <c r="U16" s="107"/>
    </row>
    <row r="17" spans="1:21" ht="17.100000000000001" customHeight="1" x14ac:dyDescent="0.15">
      <c r="A17" s="76">
        <v>7</v>
      </c>
      <c r="B17" s="108" t="str">
        <f>과목!A7</f>
        <v>김상철</v>
      </c>
      <c r="C17" s="46">
        <f t="shared" ref="C17:N17" ca="1" si="14">IF(C$7&gt;MONTH($M$5),0,SUMPRODUCT((YEAR(일자)=YEAR($M$5))*(MONTH(일자)=C$7)*(계정과목=$B17)*수입)/10000)</f>
        <v>0</v>
      </c>
      <c r="D17" s="47">
        <f t="shared" ca="1" si="14"/>
        <v>0</v>
      </c>
      <c r="E17" s="47">
        <f t="shared" si="14"/>
        <v>0</v>
      </c>
      <c r="F17" s="47">
        <f t="shared" si="14"/>
        <v>0</v>
      </c>
      <c r="G17" s="47">
        <f t="shared" si="14"/>
        <v>0</v>
      </c>
      <c r="H17" s="47">
        <f t="shared" si="14"/>
        <v>0</v>
      </c>
      <c r="I17" s="47">
        <f t="shared" si="14"/>
        <v>0</v>
      </c>
      <c r="J17" s="47">
        <f t="shared" si="14"/>
        <v>0</v>
      </c>
      <c r="K17" s="47">
        <f t="shared" si="14"/>
        <v>0</v>
      </c>
      <c r="L17" s="47">
        <f t="shared" si="14"/>
        <v>0</v>
      </c>
      <c r="M17" s="47">
        <f t="shared" si="14"/>
        <v>0</v>
      </c>
      <c r="N17" s="48">
        <f t="shared" si="14"/>
        <v>0</v>
      </c>
      <c r="O17" s="109">
        <f t="shared" ref="O17" ca="1" si="15">SUM(C17:N17)</f>
        <v>0</v>
      </c>
      <c r="P17" s="110">
        <f t="shared" ref="P17" ca="1" si="16">($C$5*MONTH($M$5)-O17)/$C$5</f>
        <v>2</v>
      </c>
      <c r="Q17" s="111">
        <f t="shared" ref="Q17" ca="1" si="17">P17*$C$5</f>
        <v>2</v>
      </c>
      <c r="R17" s="112">
        <v>6</v>
      </c>
      <c r="U17" s="107"/>
    </row>
    <row r="18" spans="1:21" ht="12" customHeight="1" x14ac:dyDescent="0.15">
      <c r="A18" s="76">
        <v>8</v>
      </c>
      <c r="B18" s="116"/>
      <c r="C18" s="56">
        <f t="shared" ref="C18:N18" ca="1" si="18">IF(C$7&gt;MONTH($M$5),0,SUMPRODUCT((YEAR(일자)=YEAR($M$5))*(MONTH(일자)=C$7)*(계정과목=$B17)*일자))</f>
        <v>0</v>
      </c>
      <c r="D18" s="57">
        <f t="shared" ca="1" si="18"/>
        <v>0</v>
      </c>
      <c r="E18" s="57">
        <f t="shared" si="18"/>
        <v>0</v>
      </c>
      <c r="F18" s="57">
        <f t="shared" si="18"/>
        <v>0</v>
      </c>
      <c r="G18" s="57">
        <f t="shared" si="18"/>
        <v>0</v>
      </c>
      <c r="H18" s="57">
        <f t="shared" si="18"/>
        <v>0</v>
      </c>
      <c r="I18" s="57">
        <f t="shared" si="18"/>
        <v>0</v>
      </c>
      <c r="J18" s="57">
        <f t="shared" si="18"/>
        <v>0</v>
      </c>
      <c r="K18" s="57">
        <f t="shared" si="18"/>
        <v>0</v>
      </c>
      <c r="L18" s="57">
        <f t="shared" si="18"/>
        <v>0</v>
      </c>
      <c r="M18" s="57">
        <f t="shared" si="18"/>
        <v>0</v>
      </c>
      <c r="N18" s="57">
        <f t="shared" si="18"/>
        <v>0</v>
      </c>
      <c r="O18" s="117"/>
      <c r="P18" s="118"/>
      <c r="Q18" s="119"/>
      <c r="R18" s="115"/>
      <c r="U18" s="107"/>
    </row>
    <row r="19" spans="1:21" ht="17.100000000000001" customHeight="1" x14ac:dyDescent="0.15">
      <c r="A19" s="76">
        <v>9</v>
      </c>
      <c r="B19" s="108" t="str">
        <f>과목!A8</f>
        <v>김이식</v>
      </c>
      <c r="C19" s="46">
        <f t="shared" ref="C19:N19" ca="1" si="19">IF(C$7&gt;MONTH($M$5),0,SUMPRODUCT((YEAR(일자)=YEAR($M$5))*(MONTH(일자)=C$7)*(계정과목=$B19)*수입)/10000)</f>
        <v>0</v>
      </c>
      <c r="D19" s="47">
        <f t="shared" ca="1" si="19"/>
        <v>4</v>
      </c>
      <c r="E19" s="47"/>
      <c r="F19" s="47">
        <f t="shared" si="19"/>
        <v>0</v>
      </c>
      <c r="G19" s="47">
        <f t="shared" si="19"/>
        <v>0</v>
      </c>
      <c r="H19" s="47">
        <f t="shared" si="19"/>
        <v>0</v>
      </c>
      <c r="I19" s="47">
        <f t="shared" si="19"/>
        <v>0</v>
      </c>
      <c r="J19" s="47">
        <f t="shared" si="19"/>
        <v>0</v>
      </c>
      <c r="K19" s="47">
        <f t="shared" si="19"/>
        <v>0</v>
      </c>
      <c r="L19" s="47">
        <f t="shared" si="19"/>
        <v>0</v>
      </c>
      <c r="M19" s="47">
        <f t="shared" si="19"/>
        <v>0</v>
      </c>
      <c r="N19" s="48">
        <f t="shared" si="19"/>
        <v>0</v>
      </c>
      <c r="O19" s="109">
        <f t="shared" ref="O19" ca="1" si="20">SUM(C19:N19)</f>
        <v>4</v>
      </c>
      <c r="P19" s="110">
        <f t="shared" ref="P19" ca="1" si="21">($C$5*MONTH($M$5)-O19)/$C$5</f>
        <v>-2</v>
      </c>
      <c r="Q19" s="111">
        <f t="shared" ref="Q19" ca="1" si="22">P19*$C$5</f>
        <v>-2</v>
      </c>
      <c r="R19" s="112"/>
      <c r="U19" s="107"/>
    </row>
    <row r="20" spans="1:21" ht="12" customHeight="1" x14ac:dyDescent="0.15">
      <c r="A20" s="76">
        <v>10</v>
      </c>
      <c r="B20" s="116"/>
      <c r="C20" s="56">
        <f t="shared" ref="C20:N20" ca="1" si="23">IF(C$7&gt;MONTH($M$5),0,SUMPRODUCT((YEAR(일자)=YEAR($M$5))*(MONTH(일자)=C$7)*(계정과목=$B19)*일자))</f>
        <v>0</v>
      </c>
      <c r="D20" s="57">
        <f t="shared" ca="1" si="23"/>
        <v>45689</v>
      </c>
      <c r="E20" s="57"/>
      <c r="F20" s="57">
        <f t="shared" si="23"/>
        <v>0</v>
      </c>
      <c r="G20" s="57">
        <f t="shared" si="23"/>
        <v>0</v>
      </c>
      <c r="H20" s="57">
        <f t="shared" si="23"/>
        <v>0</v>
      </c>
      <c r="I20" s="57">
        <f t="shared" si="23"/>
        <v>0</v>
      </c>
      <c r="J20" s="57">
        <f t="shared" si="23"/>
        <v>0</v>
      </c>
      <c r="K20" s="57">
        <f t="shared" si="23"/>
        <v>0</v>
      </c>
      <c r="L20" s="57">
        <f t="shared" si="23"/>
        <v>0</v>
      </c>
      <c r="M20" s="57">
        <f t="shared" si="23"/>
        <v>0</v>
      </c>
      <c r="N20" s="57">
        <f t="shared" si="23"/>
        <v>0</v>
      </c>
      <c r="O20" s="117"/>
      <c r="P20" s="118"/>
      <c r="Q20" s="119"/>
      <c r="R20" s="115"/>
      <c r="U20" s="107"/>
    </row>
    <row r="21" spans="1:21" ht="17.100000000000001" customHeight="1" x14ac:dyDescent="0.15">
      <c r="A21" s="76"/>
      <c r="B21" s="108" t="str">
        <f>과목!A9</f>
        <v>김춘배</v>
      </c>
      <c r="C21" s="46">
        <f t="shared" ref="C21:N21" ca="1" si="24">IF(C$7&gt;MONTH($M$5),0,SUMPRODUCT((YEAR(일자)=YEAR($M$5))*(MONTH(일자)=C$7)*(계정과목=$B21)*수입)/10000)</f>
        <v>0</v>
      </c>
      <c r="D21" s="47">
        <f t="shared" ca="1" si="24"/>
        <v>4</v>
      </c>
      <c r="E21" s="47"/>
      <c r="F21" s="47">
        <f t="shared" si="24"/>
        <v>0</v>
      </c>
      <c r="G21" s="47">
        <f t="shared" si="24"/>
        <v>0</v>
      </c>
      <c r="H21" s="47">
        <f t="shared" si="24"/>
        <v>0</v>
      </c>
      <c r="I21" s="47">
        <f t="shared" si="24"/>
        <v>0</v>
      </c>
      <c r="J21" s="47">
        <f t="shared" si="24"/>
        <v>0</v>
      </c>
      <c r="K21" s="47">
        <f t="shared" si="24"/>
        <v>0</v>
      </c>
      <c r="L21" s="47">
        <f t="shared" si="24"/>
        <v>0</v>
      </c>
      <c r="M21" s="47">
        <f t="shared" si="24"/>
        <v>0</v>
      </c>
      <c r="N21" s="48">
        <f t="shared" si="24"/>
        <v>0</v>
      </c>
      <c r="O21" s="109">
        <f t="shared" ref="O21" ca="1" si="25">SUM(C21:N21)</f>
        <v>4</v>
      </c>
      <c r="P21" s="110">
        <f t="shared" ref="P21" ca="1" si="26">($C$5*MONTH($M$5)-O21)/$C$5</f>
        <v>-2</v>
      </c>
      <c r="Q21" s="111">
        <f t="shared" ref="Q21" ca="1" si="27">P21*$C$5</f>
        <v>-2</v>
      </c>
      <c r="R21" s="112"/>
      <c r="U21" s="107"/>
    </row>
    <row r="22" spans="1:21" ht="12" customHeight="1" x14ac:dyDescent="0.15">
      <c r="A22" s="76"/>
      <c r="B22" s="116"/>
      <c r="C22" s="56">
        <f t="shared" ref="C22:N22" ca="1" si="28">IF(C$7&gt;MONTH($M$5),0,SUMPRODUCT((YEAR(일자)=YEAR($M$5))*(MONTH(일자)=C$7)*(계정과목=$B21)*일자))</f>
        <v>0</v>
      </c>
      <c r="D22" s="57">
        <f t="shared" ca="1" si="28"/>
        <v>45690</v>
      </c>
      <c r="E22" s="57"/>
      <c r="F22" s="57">
        <f t="shared" si="28"/>
        <v>0</v>
      </c>
      <c r="G22" s="57">
        <f t="shared" si="28"/>
        <v>0</v>
      </c>
      <c r="H22" s="57">
        <f t="shared" si="28"/>
        <v>0</v>
      </c>
      <c r="I22" s="57">
        <f t="shared" si="28"/>
        <v>0</v>
      </c>
      <c r="J22" s="57">
        <f t="shared" si="28"/>
        <v>0</v>
      </c>
      <c r="K22" s="57">
        <f t="shared" si="28"/>
        <v>0</v>
      </c>
      <c r="L22" s="57">
        <f t="shared" si="28"/>
        <v>0</v>
      </c>
      <c r="M22" s="57">
        <f t="shared" si="28"/>
        <v>0</v>
      </c>
      <c r="N22" s="57">
        <f t="shared" si="28"/>
        <v>0</v>
      </c>
      <c r="O22" s="117"/>
      <c r="P22" s="118"/>
      <c r="Q22" s="119"/>
      <c r="R22" s="115"/>
      <c r="U22" s="107"/>
    </row>
    <row r="23" spans="1:21" ht="17.100000000000001" customHeight="1" x14ac:dyDescent="0.15">
      <c r="A23" s="76"/>
      <c r="B23" s="108" t="str">
        <f>과목!A10</f>
        <v>라찬숙</v>
      </c>
      <c r="C23" s="46">
        <f t="shared" ref="C23:N43" ca="1" si="29">IF(C$7&gt;MONTH($M$5),0,SUMPRODUCT((YEAR(일자)=YEAR($M$5))*(MONTH(일자)=C$7)*(계정과목=$B23)*수입)/10000)</f>
        <v>0</v>
      </c>
      <c r="D23" s="47">
        <f t="shared" ca="1" si="29"/>
        <v>0</v>
      </c>
      <c r="E23" s="47">
        <f t="shared" si="29"/>
        <v>0</v>
      </c>
      <c r="F23" s="47">
        <f t="shared" si="29"/>
        <v>0</v>
      </c>
      <c r="G23" s="47">
        <f t="shared" si="29"/>
        <v>0</v>
      </c>
      <c r="H23" s="47">
        <f t="shared" si="29"/>
        <v>0</v>
      </c>
      <c r="I23" s="47">
        <f t="shared" si="29"/>
        <v>0</v>
      </c>
      <c r="J23" s="47">
        <f t="shared" si="29"/>
        <v>0</v>
      </c>
      <c r="K23" s="47">
        <f t="shared" si="29"/>
        <v>0</v>
      </c>
      <c r="L23" s="47">
        <f t="shared" si="29"/>
        <v>0</v>
      </c>
      <c r="M23" s="47">
        <f t="shared" si="29"/>
        <v>0</v>
      </c>
      <c r="N23" s="48">
        <f t="shared" si="29"/>
        <v>0</v>
      </c>
      <c r="O23" s="109">
        <f t="shared" ref="O23" ca="1" si="30">SUM(C23:N23)</f>
        <v>0</v>
      </c>
      <c r="P23" s="110">
        <f t="shared" ref="P23" ca="1" si="31">($C$5*MONTH($M$5)-O23)/$C$5</f>
        <v>2</v>
      </c>
      <c r="Q23" s="111">
        <f t="shared" ref="Q23" ca="1" si="32">P23*$C$5</f>
        <v>2</v>
      </c>
      <c r="R23" s="112"/>
      <c r="U23" s="107"/>
    </row>
    <row r="24" spans="1:21" ht="12" customHeight="1" thickBot="1" x14ac:dyDescent="0.2">
      <c r="A24" s="76"/>
      <c r="B24" s="98"/>
      <c r="C24" s="59">
        <f t="shared" ref="C24:N24" ca="1" si="33">IF(C$7&gt;MONTH($M$5),0,SUMPRODUCT((YEAR(일자)=YEAR($M$5))*(MONTH(일자)=C$7)*(계정과목=$B23)*일자))</f>
        <v>0</v>
      </c>
      <c r="D24" s="60">
        <f t="shared" ca="1" si="33"/>
        <v>0</v>
      </c>
      <c r="E24" s="60">
        <f t="shared" si="33"/>
        <v>0</v>
      </c>
      <c r="F24" s="60">
        <f t="shared" si="33"/>
        <v>0</v>
      </c>
      <c r="G24" s="60">
        <f t="shared" si="33"/>
        <v>0</v>
      </c>
      <c r="H24" s="60">
        <f t="shared" si="33"/>
        <v>0</v>
      </c>
      <c r="I24" s="60">
        <f t="shared" si="33"/>
        <v>0</v>
      </c>
      <c r="J24" s="60">
        <f t="shared" si="33"/>
        <v>0</v>
      </c>
      <c r="K24" s="60">
        <f t="shared" si="33"/>
        <v>0</v>
      </c>
      <c r="L24" s="60">
        <f t="shared" si="33"/>
        <v>0</v>
      </c>
      <c r="M24" s="60">
        <f t="shared" si="33"/>
        <v>0</v>
      </c>
      <c r="N24" s="60">
        <f t="shared" si="33"/>
        <v>0</v>
      </c>
      <c r="O24" s="100"/>
      <c r="P24" s="102"/>
      <c r="Q24" s="104"/>
      <c r="R24" s="106"/>
      <c r="U24" s="107"/>
    </row>
    <row r="25" spans="1:21" ht="17.100000000000001" customHeight="1" x14ac:dyDescent="0.15">
      <c r="A25" s="76"/>
      <c r="B25" s="97" t="str">
        <f>과목!A11</f>
        <v>박건용</v>
      </c>
      <c r="C25" s="46">
        <f t="shared" ca="1" si="29"/>
        <v>0</v>
      </c>
      <c r="D25" s="47">
        <f t="shared" ca="1" si="29"/>
        <v>0</v>
      </c>
      <c r="E25" s="47">
        <f t="shared" si="29"/>
        <v>0</v>
      </c>
      <c r="F25" s="47">
        <f t="shared" si="29"/>
        <v>0</v>
      </c>
      <c r="G25" s="47">
        <f t="shared" si="29"/>
        <v>0</v>
      </c>
      <c r="H25" s="47">
        <f t="shared" si="29"/>
        <v>0</v>
      </c>
      <c r="I25" s="47">
        <f t="shared" si="29"/>
        <v>0</v>
      </c>
      <c r="J25" s="47">
        <f t="shared" si="29"/>
        <v>0</v>
      </c>
      <c r="K25" s="47">
        <f t="shared" si="29"/>
        <v>0</v>
      </c>
      <c r="L25" s="47">
        <f t="shared" si="29"/>
        <v>0</v>
      </c>
      <c r="M25" s="47">
        <f t="shared" si="29"/>
        <v>0</v>
      </c>
      <c r="N25" s="48">
        <f t="shared" si="29"/>
        <v>0</v>
      </c>
      <c r="O25" s="99">
        <f t="shared" ref="O25" ca="1" si="34">SUM(C25:N25)</f>
        <v>0</v>
      </c>
      <c r="P25" s="101">
        <f t="shared" ref="P25" ca="1" si="35">($C$5*MONTH($M$5)-O25)/$C$5</f>
        <v>2</v>
      </c>
      <c r="Q25" s="103">
        <f t="shared" ref="Q25" ca="1" si="36">P25*$C$5</f>
        <v>2</v>
      </c>
      <c r="R25" s="105"/>
      <c r="U25" s="107"/>
    </row>
    <row r="26" spans="1:21" ht="12" customHeight="1" thickBot="1" x14ac:dyDescent="0.2">
      <c r="A26" s="76"/>
      <c r="B26" s="98"/>
      <c r="C26" s="59">
        <f t="shared" ref="C26:N26" ca="1" si="37">IF(C$7&gt;MONTH($M$5),0,SUMPRODUCT((YEAR(일자)=YEAR($M$5))*(MONTH(일자)=C$7)*(계정과목=$B25)*일자))</f>
        <v>0</v>
      </c>
      <c r="D26" s="60">
        <f t="shared" ca="1" si="37"/>
        <v>0</v>
      </c>
      <c r="E26" s="60">
        <f t="shared" si="37"/>
        <v>0</v>
      </c>
      <c r="F26" s="60">
        <f t="shared" si="37"/>
        <v>0</v>
      </c>
      <c r="G26" s="60">
        <f t="shared" si="37"/>
        <v>0</v>
      </c>
      <c r="H26" s="60">
        <f t="shared" si="37"/>
        <v>0</v>
      </c>
      <c r="I26" s="60">
        <f t="shared" si="37"/>
        <v>0</v>
      </c>
      <c r="J26" s="60">
        <f t="shared" si="37"/>
        <v>0</v>
      </c>
      <c r="K26" s="60">
        <f t="shared" si="37"/>
        <v>0</v>
      </c>
      <c r="L26" s="60">
        <f t="shared" si="37"/>
        <v>0</v>
      </c>
      <c r="M26" s="60">
        <f t="shared" si="37"/>
        <v>0</v>
      </c>
      <c r="N26" s="60">
        <f t="shared" si="37"/>
        <v>0</v>
      </c>
      <c r="O26" s="100"/>
      <c r="P26" s="102"/>
      <c r="Q26" s="104"/>
      <c r="R26" s="106"/>
      <c r="U26" s="107"/>
    </row>
    <row r="27" spans="1:21" ht="17.100000000000001" customHeight="1" x14ac:dyDescent="0.15">
      <c r="A27" s="76"/>
      <c r="B27" s="108" t="str">
        <f>과목!A12</f>
        <v>박영미</v>
      </c>
      <c r="C27" s="46">
        <f t="shared" ca="1" si="29"/>
        <v>0</v>
      </c>
      <c r="D27" s="47">
        <f t="shared" ca="1" si="29"/>
        <v>0</v>
      </c>
      <c r="E27" s="47">
        <f t="shared" si="29"/>
        <v>0</v>
      </c>
      <c r="F27" s="47">
        <f t="shared" si="29"/>
        <v>0</v>
      </c>
      <c r="G27" s="47">
        <f t="shared" si="29"/>
        <v>0</v>
      </c>
      <c r="H27" s="47">
        <f t="shared" si="29"/>
        <v>0</v>
      </c>
      <c r="I27" s="47">
        <f t="shared" si="29"/>
        <v>0</v>
      </c>
      <c r="J27" s="47">
        <f t="shared" si="29"/>
        <v>0</v>
      </c>
      <c r="K27" s="47">
        <f t="shared" si="29"/>
        <v>0</v>
      </c>
      <c r="L27" s="47">
        <f t="shared" si="29"/>
        <v>0</v>
      </c>
      <c r="M27" s="47">
        <f t="shared" si="29"/>
        <v>0</v>
      </c>
      <c r="N27" s="48">
        <f t="shared" si="29"/>
        <v>0</v>
      </c>
      <c r="O27" s="109">
        <f t="shared" ref="O27" ca="1" si="38">SUM(C27:N27)</f>
        <v>0</v>
      </c>
      <c r="P27" s="110">
        <f t="shared" ref="P27" ca="1" si="39">($C$5*MONTH($M$5)-O27)/$C$5</f>
        <v>2</v>
      </c>
      <c r="Q27" s="111">
        <f t="shared" ref="Q27" ca="1" si="40">P27*$C$5</f>
        <v>2</v>
      </c>
      <c r="R27" s="112"/>
      <c r="U27" s="107"/>
    </row>
    <row r="28" spans="1:21" ht="12" customHeight="1" thickBot="1" x14ac:dyDescent="0.2">
      <c r="A28" s="76"/>
      <c r="B28" s="98"/>
      <c r="C28" s="59">
        <f t="shared" ref="C28:N28" ca="1" si="41">IF(C$7&gt;MONTH($M$5),0,SUMPRODUCT((YEAR(일자)=YEAR($M$5))*(MONTH(일자)=C$7)*(계정과목=$B27)*일자))</f>
        <v>0</v>
      </c>
      <c r="D28" s="60">
        <f t="shared" ca="1" si="41"/>
        <v>0</v>
      </c>
      <c r="E28" s="60">
        <f t="shared" si="41"/>
        <v>0</v>
      </c>
      <c r="F28" s="60">
        <f t="shared" si="41"/>
        <v>0</v>
      </c>
      <c r="G28" s="60">
        <f t="shared" si="41"/>
        <v>0</v>
      </c>
      <c r="H28" s="60">
        <f t="shared" si="41"/>
        <v>0</v>
      </c>
      <c r="I28" s="60">
        <f t="shared" si="41"/>
        <v>0</v>
      </c>
      <c r="J28" s="60">
        <f t="shared" si="41"/>
        <v>0</v>
      </c>
      <c r="K28" s="60">
        <f t="shared" si="41"/>
        <v>0</v>
      </c>
      <c r="L28" s="60">
        <f t="shared" si="41"/>
        <v>0</v>
      </c>
      <c r="M28" s="60">
        <f t="shared" si="41"/>
        <v>0</v>
      </c>
      <c r="N28" s="60">
        <f t="shared" si="41"/>
        <v>0</v>
      </c>
      <c r="O28" s="100"/>
      <c r="P28" s="102"/>
      <c r="Q28" s="104"/>
      <c r="R28" s="106"/>
      <c r="U28" s="107"/>
    </row>
    <row r="29" spans="1:21" ht="17.100000000000001" customHeight="1" x14ac:dyDescent="0.15">
      <c r="A29" s="76"/>
      <c r="B29" s="108" t="str">
        <f>과목!A13</f>
        <v>백금순</v>
      </c>
      <c r="C29" s="46">
        <f t="shared" ca="1" si="29"/>
        <v>0</v>
      </c>
      <c r="D29" s="47">
        <f t="shared" ca="1" si="29"/>
        <v>0</v>
      </c>
      <c r="E29" s="47">
        <f t="shared" si="29"/>
        <v>0</v>
      </c>
      <c r="F29" s="47">
        <f t="shared" si="29"/>
        <v>0</v>
      </c>
      <c r="G29" s="47">
        <f t="shared" si="29"/>
        <v>0</v>
      </c>
      <c r="H29" s="47">
        <f t="shared" si="29"/>
        <v>0</v>
      </c>
      <c r="I29" s="47">
        <f t="shared" si="29"/>
        <v>0</v>
      </c>
      <c r="J29" s="47">
        <f t="shared" si="29"/>
        <v>0</v>
      </c>
      <c r="K29" s="47">
        <f t="shared" si="29"/>
        <v>0</v>
      </c>
      <c r="L29" s="47">
        <f t="shared" si="29"/>
        <v>0</v>
      </c>
      <c r="M29" s="47">
        <f t="shared" si="29"/>
        <v>0</v>
      </c>
      <c r="N29" s="48">
        <f t="shared" si="29"/>
        <v>0</v>
      </c>
      <c r="O29" s="109">
        <f t="shared" ref="O29" ca="1" si="42">SUM(C29:N29)</f>
        <v>0</v>
      </c>
      <c r="P29" s="110">
        <f t="shared" ref="P29" ca="1" si="43">($C$5*MONTH($M$5)-O29)/$C$5</f>
        <v>2</v>
      </c>
      <c r="Q29" s="111">
        <f t="shared" ref="Q29" ca="1" si="44">P29*$C$5</f>
        <v>2</v>
      </c>
      <c r="R29" s="112"/>
      <c r="U29" s="107"/>
    </row>
    <row r="30" spans="1:21" ht="12" customHeight="1" thickBot="1" x14ac:dyDescent="0.2">
      <c r="A30" s="76"/>
      <c r="B30" s="98"/>
      <c r="C30" s="59">
        <f t="shared" ref="C30:N30" ca="1" si="45">IF(C$7&gt;MONTH($M$5),0,SUMPRODUCT((YEAR(일자)=YEAR($M$5))*(MONTH(일자)=C$7)*(계정과목=$B29)*일자))</f>
        <v>0</v>
      </c>
      <c r="D30" s="60">
        <f t="shared" ca="1" si="45"/>
        <v>0</v>
      </c>
      <c r="E30" s="60">
        <f t="shared" si="45"/>
        <v>0</v>
      </c>
      <c r="F30" s="60">
        <f t="shared" si="45"/>
        <v>0</v>
      </c>
      <c r="G30" s="60">
        <f t="shared" si="45"/>
        <v>0</v>
      </c>
      <c r="H30" s="60">
        <f t="shared" si="45"/>
        <v>0</v>
      </c>
      <c r="I30" s="60">
        <f t="shared" si="45"/>
        <v>0</v>
      </c>
      <c r="J30" s="60">
        <f t="shared" si="45"/>
        <v>0</v>
      </c>
      <c r="K30" s="60">
        <f t="shared" si="45"/>
        <v>0</v>
      </c>
      <c r="L30" s="60">
        <f t="shared" si="45"/>
        <v>0</v>
      </c>
      <c r="M30" s="60">
        <f t="shared" si="45"/>
        <v>0</v>
      </c>
      <c r="N30" s="60">
        <f t="shared" si="45"/>
        <v>0</v>
      </c>
      <c r="O30" s="100"/>
      <c r="P30" s="102"/>
      <c r="Q30" s="104"/>
      <c r="R30" s="106"/>
      <c r="U30" s="107"/>
    </row>
    <row r="31" spans="1:21" ht="17.100000000000001" customHeight="1" x14ac:dyDescent="0.15">
      <c r="A31" s="76"/>
      <c r="B31" s="108" t="str">
        <f>과목!A14</f>
        <v>백기성</v>
      </c>
      <c r="C31" s="46">
        <f t="shared" ca="1" si="29"/>
        <v>0</v>
      </c>
      <c r="D31" s="47">
        <f t="shared" ca="1" si="29"/>
        <v>0</v>
      </c>
      <c r="E31" s="47">
        <f t="shared" si="29"/>
        <v>0</v>
      </c>
      <c r="F31" s="47">
        <f t="shared" si="29"/>
        <v>0</v>
      </c>
      <c r="G31" s="47">
        <f t="shared" si="29"/>
        <v>0</v>
      </c>
      <c r="H31" s="47">
        <f t="shared" si="29"/>
        <v>0</v>
      </c>
      <c r="I31" s="47">
        <f t="shared" si="29"/>
        <v>0</v>
      </c>
      <c r="J31" s="47">
        <f t="shared" si="29"/>
        <v>0</v>
      </c>
      <c r="K31" s="47">
        <f t="shared" si="29"/>
        <v>0</v>
      </c>
      <c r="L31" s="47">
        <f t="shared" si="29"/>
        <v>0</v>
      </c>
      <c r="M31" s="47">
        <f t="shared" si="29"/>
        <v>0</v>
      </c>
      <c r="N31" s="48">
        <f t="shared" si="29"/>
        <v>0</v>
      </c>
      <c r="O31" s="109">
        <f t="shared" ref="O31" ca="1" si="46">SUM(C31:N31)</f>
        <v>0</v>
      </c>
      <c r="P31" s="110">
        <f t="shared" ref="P31" ca="1" si="47">($C$5*MONTH($M$5)-O31)/$C$5</f>
        <v>2</v>
      </c>
      <c r="Q31" s="111">
        <f t="shared" ref="Q31" ca="1" si="48">P31*$C$5</f>
        <v>2</v>
      </c>
      <c r="R31" s="112"/>
      <c r="U31" s="107"/>
    </row>
    <row r="32" spans="1:21" ht="12" customHeight="1" thickBot="1" x14ac:dyDescent="0.2">
      <c r="A32" s="76"/>
      <c r="B32" s="98"/>
      <c r="C32" s="59">
        <f t="shared" ref="C32:N32" ca="1" si="49">IF(C$7&gt;MONTH($M$5),0,SUMPRODUCT((YEAR(일자)=YEAR($M$5))*(MONTH(일자)=C$7)*(계정과목=$B31)*일자))</f>
        <v>0</v>
      </c>
      <c r="D32" s="60">
        <f t="shared" ca="1" si="49"/>
        <v>0</v>
      </c>
      <c r="E32" s="60">
        <f t="shared" si="49"/>
        <v>0</v>
      </c>
      <c r="F32" s="60">
        <f t="shared" si="49"/>
        <v>0</v>
      </c>
      <c r="G32" s="60">
        <f t="shared" si="49"/>
        <v>0</v>
      </c>
      <c r="H32" s="60">
        <f t="shared" si="49"/>
        <v>0</v>
      </c>
      <c r="I32" s="60">
        <f t="shared" si="49"/>
        <v>0</v>
      </c>
      <c r="J32" s="60">
        <f t="shared" si="49"/>
        <v>0</v>
      </c>
      <c r="K32" s="60">
        <f t="shared" si="49"/>
        <v>0</v>
      </c>
      <c r="L32" s="60">
        <f t="shared" si="49"/>
        <v>0</v>
      </c>
      <c r="M32" s="60">
        <f t="shared" si="49"/>
        <v>0</v>
      </c>
      <c r="N32" s="60">
        <f t="shared" si="49"/>
        <v>0</v>
      </c>
      <c r="O32" s="100"/>
      <c r="P32" s="102"/>
      <c r="Q32" s="104"/>
      <c r="R32" s="106"/>
      <c r="U32" s="107"/>
    </row>
    <row r="33" spans="1:21" ht="17.100000000000001" customHeight="1" x14ac:dyDescent="0.15">
      <c r="A33" s="76"/>
      <c r="B33" s="108" t="str">
        <f>과목!A15</f>
        <v>백상숙</v>
      </c>
      <c r="C33" s="46">
        <f t="shared" ca="1" si="29"/>
        <v>0</v>
      </c>
      <c r="D33" s="47">
        <f t="shared" ca="1" si="29"/>
        <v>0</v>
      </c>
      <c r="E33" s="47">
        <f t="shared" si="29"/>
        <v>0</v>
      </c>
      <c r="F33" s="47">
        <f t="shared" si="29"/>
        <v>0</v>
      </c>
      <c r="G33" s="47">
        <f t="shared" si="29"/>
        <v>0</v>
      </c>
      <c r="H33" s="47">
        <f t="shared" si="29"/>
        <v>0</v>
      </c>
      <c r="I33" s="47">
        <f t="shared" si="29"/>
        <v>0</v>
      </c>
      <c r="J33" s="47">
        <f t="shared" si="29"/>
        <v>0</v>
      </c>
      <c r="K33" s="47">
        <f t="shared" si="29"/>
        <v>0</v>
      </c>
      <c r="L33" s="47">
        <f t="shared" si="29"/>
        <v>0</v>
      </c>
      <c r="M33" s="47">
        <f t="shared" si="29"/>
        <v>0</v>
      </c>
      <c r="N33" s="48">
        <f t="shared" si="29"/>
        <v>0</v>
      </c>
      <c r="O33" s="109">
        <f t="shared" ref="O33" ca="1" si="50">SUM(C33:N33)</f>
        <v>0</v>
      </c>
      <c r="P33" s="110">
        <f t="shared" ref="P33" ca="1" si="51">($C$5*MONTH($M$5)-O33)/$C$5</f>
        <v>2</v>
      </c>
      <c r="Q33" s="111">
        <f t="shared" ref="Q33" ca="1" si="52">P33*$C$5</f>
        <v>2</v>
      </c>
      <c r="R33" s="112"/>
      <c r="U33" s="107"/>
    </row>
    <row r="34" spans="1:21" ht="12" customHeight="1" thickBot="1" x14ac:dyDescent="0.2">
      <c r="A34" s="76"/>
      <c r="B34" s="98"/>
      <c r="C34" s="59">
        <f t="shared" ref="C34:N34" ca="1" si="53">IF(C$7&gt;MONTH($M$5),0,SUMPRODUCT((YEAR(일자)=YEAR($M$5))*(MONTH(일자)=C$7)*(계정과목=$B33)*일자))</f>
        <v>0</v>
      </c>
      <c r="D34" s="60">
        <f t="shared" ca="1" si="53"/>
        <v>0</v>
      </c>
      <c r="E34" s="60">
        <f t="shared" si="53"/>
        <v>0</v>
      </c>
      <c r="F34" s="60">
        <f t="shared" si="53"/>
        <v>0</v>
      </c>
      <c r="G34" s="60">
        <f t="shared" si="53"/>
        <v>0</v>
      </c>
      <c r="H34" s="60">
        <f t="shared" si="53"/>
        <v>0</v>
      </c>
      <c r="I34" s="60">
        <f t="shared" si="53"/>
        <v>0</v>
      </c>
      <c r="J34" s="60">
        <f t="shared" si="53"/>
        <v>0</v>
      </c>
      <c r="K34" s="60">
        <f t="shared" si="53"/>
        <v>0</v>
      </c>
      <c r="L34" s="60">
        <f t="shared" si="53"/>
        <v>0</v>
      </c>
      <c r="M34" s="60">
        <f t="shared" si="53"/>
        <v>0</v>
      </c>
      <c r="N34" s="60">
        <f t="shared" si="53"/>
        <v>0</v>
      </c>
      <c r="O34" s="100"/>
      <c r="P34" s="102"/>
      <c r="Q34" s="104"/>
      <c r="R34" s="106"/>
      <c r="U34" s="107"/>
    </row>
    <row r="35" spans="1:21" ht="17.100000000000001" customHeight="1" x14ac:dyDescent="0.15">
      <c r="A35" s="76"/>
      <c r="B35" s="108" t="str">
        <f>과목!A16</f>
        <v>안호</v>
      </c>
      <c r="C35" s="46">
        <f t="shared" ca="1" si="29"/>
        <v>0</v>
      </c>
      <c r="D35" s="47">
        <f t="shared" ca="1" si="29"/>
        <v>0</v>
      </c>
      <c r="E35" s="47">
        <f t="shared" si="29"/>
        <v>0</v>
      </c>
      <c r="F35" s="47">
        <f t="shared" si="29"/>
        <v>0</v>
      </c>
      <c r="G35" s="47">
        <f t="shared" si="29"/>
        <v>0</v>
      </c>
      <c r="H35" s="47">
        <f t="shared" si="29"/>
        <v>0</v>
      </c>
      <c r="I35" s="47">
        <f t="shared" si="29"/>
        <v>0</v>
      </c>
      <c r="J35" s="47">
        <f t="shared" si="29"/>
        <v>0</v>
      </c>
      <c r="K35" s="47">
        <f t="shared" si="29"/>
        <v>0</v>
      </c>
      <c r="L35" s="47">
        <f t="shared" si="29"/>
        <v>0</v>
      </c>
      <c r="M35" s="47">
        <f t="shared" si="29"/>
        <v>0</v>
      </c>
      <c r="N35" s="48">
        <f t="shared" si="29"/>
        <v>0</v>
      </c>
      <c r="O35" s="109">
        <f t="shared" ref="O35" ca="1" si="54">SUM(C35:N35)</f>
        <v>0</v>
      </c>
      <c r="P35" s="110">
        <f t="shared" ref="P35" ca="1" si="55">($C$5*MONTH($M$5)-O35)/$C$5</f>
        <v>2</v>
      </c>
      <c r="Q35" s="111">
        <f t="shared" ref="Q35" ca="1" si="56">P35*$C$5</f>
        <v>2</v>
      </c>
      <c r="R35" s="112"/>
      <c r="U35" s="107"/>
    </row>
    <row r="36" spans="1:21" ht="12" customHeight="1" thickBot="1" x14ac:dyDescent="0.2">
      <c r="A36" s="76"/>
      <c r="B36" s="98"/>
      <c r="C36" s="59">
        <f t="shared" ref="C36:N36" ca="1" si="57">IF(C$7&gt;MONTH($M$5),0,SUMPRODUCT((YEAR(일자)=YEAR($M$5))*(MONTH(일자)=C$7)*(계정과목=$B35)*일자))</f>
        <v>0</v>
      </c>
      <c r="D36" s="60">
        <f t="shared" ca="1" si="57"/>
        <v>0</v>
      </c>
      <c r="E36" s="60">
        <f t="shared" si="57"/>
        <v>0</v>
      </c>
      <c r="F36" s="60">
        <f t="shared" si="57"/>
        <v>0</v>
      </c>
      <c r="G36" s="60">
        <f t="shared" si="57"/>
        <v>0</v>
      </c>
      <c r="H36" s="60">
        <f t="shared" si="57"/>
        <v>0</v>
      </c>
      <c r="I36" s="60">
        <f t="shared" si="57"/>
        <v>0</v>
      </c>
      <c r="J36" s="60">
        <f t="shared" si="57"/>
        <v>0</v>
      </c>
      <c r="K36" s="60">
        <f t="shared" si="57"/>
        <v>0</v>
      </c>
      <c r="L36" s="60">
        <f t="shared" si="57"/>
        <v>0</v>
      </c>
      <c r="M36" s="60">
        <f t="shared" si="57"/>
        <v>0</v>
      </c>
      <c r="N36" s="60">
        <f t="shared" si="57"/>
        <v>0</v>
      </c>
      <c r="O36" s="100"/>
      <c r="P36" s="102"/>
      <c r="Q36" s="104"/>
      <c r="R36" s="106"/>
      <c r="U36" s="107"/>
    </row>
    <row r="37" spans="1:21" ht="17.100000000000001" customHeight="1" x14ac:dyDescent="0.15">
      <c r="A37" s="76"/>
      <c r="B37" s="108" t="str">
        <f>과목!A17</f>
        <v>유영식</v>
      </c>
      <c r="C37" s="46">
        <f t="shared" ca="1" si="29"/>
        <v>0</v>
      </c>
      <c r="D37" s="47">
        <f t="shared" ca="1" si="29"/>
        <v>0</v>
      </c>
      <c r="E37" s="47">
        <f t="shared" si="29"/>
        <v>0</v>
      </c>
      <c r="F37" s="47">
        <f t="shared" si="29"/>
        <v>0</v>
      </c>
      <c r="G37" s="47">
        <f t="shared" si="29"/>
        <v>0</v>
      </c>
      <c r="H37" s="47">
        <f t="shared" si="29"/>
        <v>0</v>
      </c>
      <c r="I37" s="47">
        <f t="shared" si="29"/>
        <v>0</v>
      </c>
      <c r="J37" s="47">
        <f t="shared" si="29"/>
        <v>0</v>
      </c>
      <c r="K37" s="47">
        <f t="shared" si="29"/>
        <v>0</v>
      </c>
      <c r="L37" s="47">
        <f t="shared" si="29"/>
        <v>0</v>
      </c>
      <c r="M37" s="47">
        <f t="shared" si="29"/>
        <v>0</v>
      </c>
      <c r="N37" s="48">
        <f t="shared" si="29"/>
        <v>0</v>
      </c>
      <c r="O37" s="109">
        <f t="shared" ref="O37" ca="1" si="58">SUM(C37:N37)</f>
        <v>0</v>
      </c>
      <c r="P37" s="110">
        <f t="shared" ref="P37" ca="1" si="59">($C$5*MONTH($M$5)-O37)/$C$5</f>
        <v>2</v>
      </c>
      <c r="Q37" s="111">
        <f t="shared" ref="Q37" ca="1" si="60">P37*$C$5</f>
        <v>2</v>
      </c>
      <c r="R37" s="112"/>
      <c r="U37" s="107"/>
    </row>
    <row r="38" spans="1:21" ht="12" customHeight="1" thickBot="1" x14ac:dyDescent="0.2">
      <c r="A38" s="76"/>
      <c r="B38" s="98"/>
      <c r="C38" s="59">
        <f t="shared" ref="C38:N38" ca="1" si="61">IF(C$7&gt;MONTH($M$5),0,SUMPRODUCT((YEAR(일자)=YEAR($M$5))*(MONTH(일자)=C$7)*(계정과목=$B37)*일자))</f>
        <v>0</v>
      </c>
      <c r="D38" s="60">
        <f t="shared" ca="1" si="61"/>
        <v>0</v>
      </c>
      <c r="E38" s="60">
        <f t="shared" si="61"/>
        <v>0</v>
      </c>
      <c r="F38" s="60">
        <f t="shared" si="61"/>
        <v>0</v>
      </c>
      <c r="G38" s="60">
        <f t="shared" si="61"/>
        <v>0</v>
      </c>
      <c r="H38" s="60">
        <f t="shared" si="61"/>
        <v>0</v>
      </c>
      <c r="I38" s="60">
        <f t="shared" si="61"/>
        <v>0</v>
      </c>
      <c r="J38" s="60">
        <f t="shared" si="61"/>
        <v>0</v>
      </c>
      <c r="K38" s="60">
        <f t="shared" si="61"/>
        <v>0</v>
      </c>
      <c r="L38" s="60">
        <f t="shared" si="61"/>
        <v>0</v>
      </c>
      <c r="M38" s="60">
        <f t="shared" si="61"/>
        <v>0</v>
      </c>
      <c r="N38" s="60">
        <f t="shared" si="61"/>
        <v>0</v>
      </c>
      <c r="O38" s="100"/>
      <c r="P38" s="102"/>
      <c r="Q38" s="104"/>
      <c r="R38" s="106"/>
      <c r="U38" s="107"/>
    </row>
    <row r="39" spans="1:21" ht="17.100000000000001" customHeight="1" x14ac:dyDescent="0.15">
      <c r="A39" s="76"/>
      <c r="B39" s="108" t="str">
        <f>과목!A18</f>
        <v>전기성</v>
      </c>
      <c r="C39" s="46">
        <f t="shared" ca="1" si="29"/>
        <v>0</v>
      </c>
      <c r="D39" s="47">
        <f t="shared" ca="1" si="29"/>
        <v>0</v>
      </c>
      <c r="E39" s="47">
        <f t="shared" si="29"/>
        <v>0</v>
      </c>
      <c r="F39" s="47">
        <f t="shared" si="29"/>
        <v>0</v>
      </c>
      <c r="G39" s="47">
        <f t="shared" si="29"/>
        <v>0</v>
      </c>
      <c r="H39" s="47">
        <f t="shared" si="29"/>
        <v>0</v>
      </c>
      <c r="I39" s="47">
        <f t="shared" si="29"/>
        <v>0</v>
      </c>
      <c r="J39" s="47">
        <f t="shared" si="29"/>
        <v>0</v>
      </c>
      <c r="K39" s="47">
        <f t="shared" si="29"/>
        <v>0</v>
      </c>
      <c r="L39" s="47">
        <f t="shared" si="29"/>
        <v>0</v>
      </c>
      <c r="M39" s="47">
        <f t="shared" si="29"/>
        <v>0</v>
      </c>
      <c r="N39" s="48">
        <f t="shared" si="29"/>
        <v>0</v>
      </c>
      <c r="O39" s="109">
        <f t="shared" ref="O39" ca="1" si="62">SUM(C39:N39)</f>
        <v>0</v>
      </c>
      <c r="P39" s="110">
        <f t="shared" ref="P39" ca="1" si="63">($C$5*MONTH($M$5)-O39)/$C$5</f>
        <v>2</v>
      </c>
      <c r="Q39" s="111">
        <f t="shared" ref="Q39" ca="1" si="64">P39*$C$5</f>
        <v>2</v>
      </c>
      <c r="R39" s="112"/>
      <c r="U39" s="107"/>
    </row>
    <row r="40" spans="1:21" ht="12" customHeight="1" thickBot="1" x14ac:dyDescent="0.2">
      <c r="A40" s="76"/>
      <c r="B40" s="98"/>
      <c r="C40" s="59">
        <f t="shared" ref="C40:N40" ca="1" si="65">IF(C$7&gt;MONTH($M$5),0,SUMPRODUCT((YEAR(일자)=YEAR($M$5))*(MONTH(일자)=C$7)*(계정과목=$B39)*일자))</f>
        <v>0</v>
      </c>
      <c r="D40" s="60">
        <f t="shared" ca="1" si="65"/>
        <v>0</v>
      </c>
      <c r="E40" s="60">
        <f t="shared" si="65"/>
        <v>0</v>
      </c>
      <c r="F40" s="60">
        <f t="shared" si="65"/>
        <v>0</v>
      </c>
      <c r="G40" s="60">
        <f t="shared" si="65"/>
        <v>0</v>
      </c>
      <c r="H40" s="60">
        <f t="shared" si="65"/>
        <v>0</v>
      </c>
      <c r="I40" s="60">
        <f t="shared" si="65"/>
        <v>0</v>
      </c>
      <c r="J40" s="60">
        <f t="shared" si="65"/>
        <v>0</v>
      </c>
      <c r="K40" s="60">
        <f t="shared" si="65"/>
        <v>0</v>
      </c>
      <c r="L40" s="60">
        <f t="shared" si="65"/>
        <v>0</v>
      </c>
      <c r="M40" s="60">
        <f t="shared" si="65"/>
        <v>0</v>
      </c>
      <c r="N40" s="60">
        <f t="shared" si="65"/>
        <v>0</v>
      </c>
      <c r="O40" s="100"/>
      <c r="P40" s="102"/>
      <c r="Q40" s="104"/>
      <c r="R40" s="106"/>
      <c r="U40" s="107"/>
    </row>
    <row r="41" spans="1:21" x14ac:dyDescent="0.15">
      <c r="B41" s="97" t="str">
        <f>과목!A19</f>
        <v>전상준</v>
      </c>
      <c r="C41" s="46">
        <f t="shared" ca="1" si="29"/>
        <v>0</v>
      </c>
      <c r="D41" s="47">
        <f t="shared" ca="1" si="29"/>
        <v>0</v>
      </c>
      <c r="E41" s="47">
        <f t="shared" si="29"/>
        <v>0</v>
      </c>
      <c r="F41" s="47">
        <f t="shared" si="29"/>
        <v>0</v>
      </c>
      <c r="G41" s="47">
        <f t="shared" si="29"/>
        <v>0</v>
      </c>
      <c r="H41" s="47">
        <f t="shared" si="29"/>
        <v>0</v>
      </c>
      <c r="I41" s="47">
        <f t="shared" si="29"/>
        <v>0</v>
      </c>
      <c r="J41" s="47">
        <f t="shared" si="29"/>
        <v>0</v>
      </c>
      <c r="K41" s="47">
        <f t="shared" si="29"/>
        <v>0</v>
      </c>
      <c r="L41" s="47">
        <f t="shared" si="29"/>
        <v>0</v>
      </c>
      <c r="M41" s="47">
        <f t="shared" si="29"/>
        <v>0</v>
      </c>
      <c r="N41" s="48">
        <f t="shared" si="29"/>
        <v>0</v>
      </c>
      <c r="O41" s="99">
        <f t="shared" ref="O41" ca="1" si="66">SUM(C41:N41)</f>
        <v>0</v>
      </c>
      <c r="P41" s="101">
        <f t="shared" ref="P41" ca="1" si="67">($C$5*MONTH($M$5)-O41)/$C$5</f>
        <v>2</v>
      </c>
      <c r="Q41" s="103">
        <f t="shared" ref="Q41" ca="1" si="68">P41*$C$5</f>
        <v>2</v>
      </c>
      <c r="R41" s="105"/>
    </row>
    <row r="42" spans="1:21" ht="14.25" thickBot="1" x14ac:dyDescent="0.2">
      <c r="B42" s="98"/>
      <c r="C42" s="59">
        <f t="shared" ref="C42:N42" ca="1" si="69">IF(C$7&gt;MONTH($M$5),0,SUMPRODUCT((YEAR(일자)=YEAR($M$5))*(MONTH(일자)=C$7)*(계정과목=$B41)*일자))</f>
        <v>0</v>
      </c>
      <c r="D42" s="60">
        <f t="shared" ca="1" si="69"/>
        <v>0</v>
      </c>
      <c r="E42" s="60">
        <f t="shared" si="69"/>
        <v>0</v>
      </c>
      <c r="F42" s="60">
        <f t="shared" si="69"/>
        <v>0</v>
      </c>
      <c r="G42" s="60">
        <f t="shared" si="69"/>
        <v>0</v>
      </c>
      <c r="H42" s="60">
        <f t="shared" si="69"/>
        <v>0</v>
      </c>
      <c r="I42" s="60">
        <f t="shared" si="69"/>
        <v>0</v>
      </c>
      <c r="J42" s="60">
        <f t="shared" si="69"/>
        <v>0</v>
      </c>
      <c r="K42" s="60">
        <f t="shared" si="69"/>
        <v>0</v>
      </c>
      <c r="L42" s="60">
        <f t="shared" si="69"/>
        <v>0</v>
      </c>
      <c r="M42" s="60">
        <f t="shared" si="69"/>
        <v>0</v>
      </c>
      <c r="N42" s="60">
        <f t="shared" si="69"/>
        <v>0</v>
      </c>
      <c r="O42" s="100"/>
      <c r="P42" s="102"/>
      <c r="Q42" s="104"/>
      <c r="R42" s="106"/>
    </row>
    <row r="43" spans="1:21" x14ac:dyDescent="0.15">
      <c r="B43" s="97" t="str">
        <f>과목!A20</f>
        <v>전종철</v>
      </c>
      <c r="C43" s="46">
        <f t="shared" ca="1" si="29"/>
        <v>0</v>
      </c>
      <c r="D43" s="47">
        <f t="shared" ca="1" si="29"/>
        <v>0</v>
      </c>
      <c r="E43" s="47">
        <f t="shared" si="29"/>
        <v>0</v>
      </c>
      <c r="F43" s="47">
        <f t="shared" ref="F43:N43" si="70">IF(F$7&gt;MONTH($M$5),0,SUMPRODUCT((YEAR(일자)=YEAR($M$5))*(MONTH(일자)=F$7)*(계정과목=$B43)*수입)/10000)</f>
        <v>0</v>
      </c>
      <c r="G43" s="47">
        <f t="shared" si="70"/>
        <v>0</v>
      </c>
      <c r="H43" s="47">
        <f t="shared" si="70"/>
        <v>0</v>
      </c>
      <c r="I43" s="47">
        <f t="shared" si="70"/>
        <v>0</v>
      </c>
      <c r="J43" s="47">
        <f t="shared" si="70"/>
        <v>0</v>
      </c>
      <c r="K43" s="47">
        <f t="shared" si="70"/>
        <v>0</v>
      </c>
      <c r="L43" s="47">
        <f t="shared" si="70"/>
        <v>0</v>
      </c>
      <c r="M43" s="47">
        <f t="shared" si="70"/>
        <v>0</v>
      </c>
      <c r="N43" s="48">
        <f t="shared" si="70"/>
        <v>0</v>
      </c>
      <c r="O43" s="99">
        <f t="shared" ref="O43" ca="1" si="71">SUM(C43:N43)</f>
        <v>0</v>
      </c>
      <c r="P43" s="101">
        <f t="shared" ref="P43" ca="1" si="72">($C$5*MONTH($M$5)-O43)/$C$5</f>
        <v>2</v>
      </c>
      <c r="Q43" s="103">
        <f t="shared" ref="Q43" ca="1" si="73">P43*$C$5</f>
        <v>2</v>
      </c>
      <c r="R43" s="105"/>
    </row>
    <row r="44" spans="1:21" ht="14.25" thickBot="1" x14ac:dyDescent="0.2">
      <c r="B44" s="98"/>
      <c r="C44" s="59">
        <f t="shared" ref="C44:N44" ca="1" si="74">IF(C$7&gt;MONTH($M$5),0,SUMPRODUCT((YEAR(일자)=YEAR($M$5))*(MONTH(일자)=C$7)*(계정과목=$B43)*일자))</f>
        <v>0</v>
      </c>
      <c r="D44" s="60">
        <f t="shared" ca="1" si="74"/>
        <v>0</v>
      </c>
      <c r="E44" s="60">
        <f t="shared" si="74"/>
        <v>0</v>
      </c>
      <c r="F44" s="60">
        <f t="shared" si="74"/>
        <v>0</v>
      </c>
      <c r="G44" s="60">
        <f t="shared" si="74"/>
        <v>0</v>
      </c>
      <c r="H44" s="60">
        <f t="shared" si="74"/>
        <v>0</v>
      </c>
      <c r="I44" s="60">
        <f t="shared" si="74"/>
        <v>0</v>
      </c>
      <c r="J44" s="60">
        <f t="shared" si="74"/>
        <v>0</v>
      </c>
      <c r="K44" s="60">
        <f t="shared" si="74"/>
        <v>0</v>
      </c>
      <c r="L44" s="60">
        <f t="shared" si="74"/>
        <v>0</v>
      </c>
      <c r="M44" s="60">
        <f t="shared" si="74"/>
        <v>0</v>
      </c>
      <c r="N44" s="60">
        <f t="shared" si="74"/>
        <v>0</v>
      </c>
      <c r="O44" s="100"/>
      <c r="P44" s="102"/>
      <c r="Q44" s="104"/>
      <c r="R44" s="106"/>
    </row>
    <row r="45" spans="1:21" x14ac:dyDescent="0.15">
      <c r="B45" s="97" t="str">
        <f>과목!A21</f>
        <v>전창섭</v>
      </c>
      <c r="C45" s="46">
        <f t="shared" ref="C45:N45" ca="1" si="75">IF(C$7&gt;MONTH($M$5),0,SUMPRODUCT((YEAR(일자)=YEAR($M$5))*(MONTH(일자)=C$7)*(계정과목=$B45)*수입)/10000)</f>
        <v>0</v>
      </c>
      <c r="D45" s="47">
        <f t="shared" ca="1" si="75"/>
        <v>0</v>
      </c>
      <c r="E45" s="47">
        <f t="shared" si="75"/>
        <v>0</v>
      </c>
      <c r="F45" s="47">
        <f t="shared" si="75"/>
        <v>0</v>
      </c>
      <c r="G45" s="47">
        <f t="shared" si="75"/>
        <v>0</v>
      </c>
      <c r="H45" s="47">
        <f t="shared" si="75"/>
        <v>0</v>
      </c>
      <c r="I45" s="47">
        <f t="shared" si="75"/>
        <v>0</v>
      </c>
      <c r="J45" s="47">
        <f t="shared" si="75"/>
        <v>0</v>
      </c>
      <c r="K45" s="47">
        <f t="shared" si="75"/>
        <v>0</v>
      </c>
      <c r="L45" s="47">
        <f t="shared" si="75"/>
        <v>0</v>
      </c>
      <c r="M45" s="47">
        <f t="shared" si="75"/>
        <v>0</v>
      </c>
      <c r="N45" s="48">
        <f t="shared" si="75"/>
        <v>0</v>
      </c>
      <c r="O45" s="99">
        <f t="shared" ref="O45" ca="1" si="76">SUM(C45:N45)</f>
        <v>0</v>
      </c>
      <c r="P45" s="101">
        <f t="shared" ref="P45" ca="1" si="77">($C$5*MONTH($M$5)-O45)/$C$5</f>
        <v>2</v>
      </c>
      <c r="Q45" s="103">
        <f t="shared" ref="Q45" ca="1" si="78">P45*$C$5</f>
        <v>2</v>
      </c>
      <c r="R45" s="105"/>
    </row>
    <row r="46" spans="1:21" ht="14.25" thickBot="1" x14ac:dyDescent="0.2">
      <c r="B46" s="98"/>
      <c r="C46" s="59">
        <f t="shared" ref="C46:N46" ca="1" si="79">IF(C$7&gt;MONTH($M$5),0,SUMPRODUCT((YEAR(일자)=YEAR($M$5))*(MONTH(일자)=C$7)*(계정과목=$B45)*일자))</f>
        <v>0</v>
      </c>
      <c r="D46" s="60">
        <f t="shared" ca="1" si="79"/>
        <v>0</v>
      </c>
      <c r="E46" s="60">
        <f t="shared" si="79"/>
        <v>0</v>
      </c>
      <c r="F46" s="60">
        <f t="shared" si="79"/>
        <v>0</v>
      </c>
      <c r="G46" s="60">
        <f t="shared" si="79"/>
        <v>0</v>
      </c>
      <c r="H46" s="60">
        <f t="shared" si="79"/>
        <v>0</v>
      </c>
      <c r="I46" s="60">
        <f t="shared" si="79"/>
        <v>0</v>
      </c>
      <c r="J46" s="60">
        <f t="shared" si="79"/>
        <v>0</v>
      </c>
      <c r="K46" s="60">
        <f t="shared" si="79"/>
        <v>0</v>
      </c>
      <c r="L46" s="60">
        <f t="shared" si="79"/>
        <v>0</v>
      </c>
      <c r="M46" s="60">
        <f t="shared" si="79"/>
        <v>0</v>
      </c>
      <c r="N46" s="60">
        <f t="shared" si="79"/>
        <v>0</v>
      </c>
      <c r="O46" s="100"/>
      <c r="P46" s="102"/>
      <c r="Q46" s="104"/>
      <c r="R46" s="106"/>
    </row>
    <row r="47" spans="1:21" x14ac:dyDescent="0.15">
      <c r="B47" s="97" t="str">
        <f>과목!A22</f>
        <v>조병남</v>
      </c>
      <c r="C47" s="46">
        <f t="shared" ref="C47:N47" ca="1" si="80">IF(C$7&gt;MONTH($M$5),0,SUMPRODUCT((YEAR(일자)=YEAR($M$5))*(MONTH(일자)=C$7)*(계정과목=$B47)*수입)/10000)</f>
        <v>0</v>
      </c>
      <c r="D47" s="47">
        <f t="shared" ca="1" si="80"/>
        <v>0</v>
      </c>
      <c r="E47" s="47">
        <f t="shared" si="80"/>
        <v>0</v>
      </c>
      <c r="F47" s="47">
        <f t="shared" si="80"/>
        <v>0</v>
      </c>
      <c r="G47" s="47">
        <f t="shared" si="80"/>
        <v>0</v>
      </c>
      <c r="H47" s="47">
        <f t="shared" si="80"/>
        <v>0</v>
      </c>
      <c r="I47" s="47">
        <f t="shared" si="80"/>
        <v>0</v>
      </c>
      <c r="J47" s="47">
        <f t="shared" si="80"/>
        <v>0</v>
      </c>
      <c r="K47" s="47">
        <f t="shared" si="80"/>
        <v>0</v>
      </c>
      <c r="L47" s="47">
        <f t="shared" si="80"/>
        <v>0</v>
      </c>
      <c r="M47" s="47">
        <f t="shared" si="80"/>
        <v>0</v>
      </c>
      <c r="N47" s="48">
        <f t="shared" si="80"/>
        <v>0</v>
      </c>
      <c r="O47" s="99">
        <f t="shared" ref="O47" ca="1" si="81">SUM(C47:N47)</f>
        <v>0</v>
      </c>
      <c r="P47" s="101">
        <f t="shared" ref="P47" ca="1" si="82">($C$5*MONTH($M$5)-O47)/$C$5</f>
        <v>2</v>
      </c>
      <c r="Q47" s="103">
        <f t="shared" ref="Q47" ca="1" si="83">P47*$C$5</f>
        <v>2</v>
      </c>
      <c r="R47" s="105"/>
    </row>
    <row r="48" spans="1:21" ht="14.25" thickBot="1" x14ac:dyDescent="0.2">
      <c r="B48" s="98"/>
      <c r="C48" s="59">
        <f t="shared" ref="C48:N48" ca="1" si="84">IF(C$7&gt;MONTH($M$5),0,SUMPRODUCT((YEAR(일자)=YEAR($M$5))*(MONTH(일자)=C$7)*(계정과목=$B47)*일자))</f>
        <v>0</v>
      </c>
      <c r="D48" s="60">
        <f t="shared" ca="1" si="84"/>
        <v>0</v>
      </c>
      <c r="E48" s="60">
        <f t="shared" si="84"/>
        <v>0</v>
      </c>
      <c r="F48" s="60">
        <f t="shared" si="84"/>
        <v>0</v>
      </c>
      <c r="G48" s="60">
        <f t="shared" si="84"/>
        <v>0</v>
      </c>
      <c r="H48" s="60">
        <f t="shared" si="84"/>
        <v>0</v>
      </c>
      <c r="I48" s="60">
        <f t="shared" si="84"/>
        <v>0</v>
      </c>
      <c r="J48" s="60">
        <f t="shared" si="84"/>
        <v>0</v>
      </c>
      <c r="K48" s="60">
        <f t="shared" si="84"/>
        <v>0</v>
      </c>
      <c r="L48" s="60">
        <f t="shared" si="84"/>
        <v>0</v>
      </c>
      <c r="M48" s="60">
        <f t="shared" si="84"/>
        <v>0</v>
      </c>
      <c r="N48" s="60">
        <f t="shared" si="84"/>
        <v>0</v>
      </c>
      <c r="O48" s="100"/>
      <c r="P48" s="102"/>
      <c r="Q48" s="104"/>
      <c r="R48" s="106"/>
    </row>
    <row r="49" spans="2:18" x14ac:dyDescent="0.15">
      <c r="B49" s="97" t="str">
        <f>과목!A23</f>
        <v>최영애</v>
      </c>
      <c r="C49" s="46">
        <f t="shared" ref="C49:N51" ca="1" si="85">IF(C$7&gt;MONTH($M$5),0,SUMPRODUCT((YEAR(일자)=YEAR($M$5))*(MONTH(일자)=C$7)*(계정과목=$B49)*수입)/10000)</f>
        <v>0</v>
      </c>
      <c r="D49" s="47">
        <f t="shared" ca="1" si="85"/>
        <v>0</v>
      </c>
      <c r="E49" s="47">
        <f t="shared" si="85"/>
        <v>0</v>
      </c>
      <c r="F49" s="47">
        <f t="shared" si="85"/>
        <v>0</v>
      </c>
      <c r="G49" s="47">
        <f t="shared" si="85"/>
        <v>0</v>
      </c>
      <c r="H49" s="47">
        <f t="shared" si="85"/>
        <v>0</v>
      </c>
      <c r="I49" s="47">
        <f t="shared" si="85"/>
        <v>0</v>
      </c>
      <c r="J49" s="47">
        <f t="shared" si="85"/>
        <v>0</v>
      </c>
      <c r="K49" s="47">
        <f t="shared" si="85"/>
        <v>0</v>
      </c>
      <c r="L49" s="47">
        <f t="shared" si="85"/>
        <v>0</v>
      </c>
      <c r="M49" s="47">
        <f t="shared" si="85"/>
        <v>0</v>
      </c>
      <c r="N49" s="48">
        <f t="shared" si="85"/>
        <v>0</v>
      </c>
      <c r="O49" s="99">
        <f t="shared" ref="O49" ca="1" si="86">SUM(C49:N49)</f>
        <v>0</v>
      </c>
      <c r="P49" s="101">
        <f t="shared" ref="P49" ca="1" si="87">($C$5*MONTH($M$5)-O49)/$C$5</f>
        <v>2</v>
      </c>
      <c r="Q49" s="103">
        <f t="shared" ref="Q49" ca="1" si="88">P49*$C$5</f>
        <v>2</v>
      </c>
      <c r="R49" s="105"/>
    </row>
    <row r="50" spans="2:18" ht="14.25" thickBot="1" x14ac:dyDescent="0.2">
      <c r="B50" s="98"/>
      <c r="C50" s="59">
        <f t="shared" ref="C50:N50" ca="1" si="89">IF(C$7&gt;MONTH($M$5),0,SUMPRODUCT((YEAR(일자)=YEAR($M$5))*(MONTH(일자)=C$7)*(계정과목=$B49)*일자))</f>
        <v>0</v>
      </c>
      <c r="D50" s="60">
        <f t="shared" ca="1" si="89"/>
        <v>0</v>
      </c>
      <c r="E50" s="60">
        <f t="shared" si="89"/>
        <v>0</v>
      </c>
      <c r="F50" s="60">
        <f t="shared" si="89"/>
        <v>0</v>
      </c>
      <c r="G50" s="60">
        <f t="shared" si="89"/>
        <v>0</v>
      </c>
      <c r="H50" s="60">
        <f t="shared" si="89"/>
        <v>0</v>
      </c>
      <c r="I50" s="60">
        <f t="shared" si="89"/>
        <v>0</v>
      </c>
      <c r="J50" s="60">
        <f t="shared" si="89"/>
        <v>0</v>
      </c>
      <c r="K50" s="60">
        <f t="shared" si="89"/>
        <v>0</v>
      </c>
      <c r="L50" s="60">
        <f t="shared" si="89"/>
        <v>0</v>
      </c>
      <c r="M50" s="60">
        <f t="shared" si="89"/>
        <v>0</v>
      </c>
      <c r="N50" s="60">
        <f t="shared" si="89"/>
        <v>0</v>
      </c>
      <c r="O50" s="100"/>
      <c r="P50" s="102"/>
      <c r="Q50" s="104"/>
      <c r="R50" s="106"/>
    </row>
    <row r="51" spans="2:18" x14ac:dyDescent="0.15">
      <c r="B51" s="97" t="str">
        <f>과목!A24</f>
        <v>허남희</v>
      </c>
      <c r="C51" s="46">
        <f t="shared" ca="1" si="85"/>
        <v>0</v>
      </c>
      <c r="D51" s="47">
        <f t="shared" ca="1" si="85"/>
        <v>0</v>
      </c>
      <c r="E51" s="47">
        <f t="shared" si="85"/>
        <v>0</v>
      </c>
      <c r="F51" s="47">
        <f t="shared" si="85"/>
        <v>0</v>
      </c>
      <c r="G51" s="47">
        <f t="shared" si="85"/>
        <v>0</v>
      </c>
      <c r="H51" s="47">
        <f t="shared" si="85"/>
        <v>0</v>
      </c>
      <c r="I51" s="47">
        <f t="shared" si="85"/>
        <v>0</v>
      </c>
      <c r="J51" s="47">
        <f t="shared" si="85"/>
        <v>0</v>
      </c>
      <c r="K51" s="47">
        <f t="shared" si="85"/>
        <v>0</v>
      </c>
      <c r="L51" s="47">
        <f t="shared" si="85"/>
        <v>0</v>
      </c>
      <c r="M51" s="47">
        <f t="shared" si="85"/>
        <v>0</v>
      </c>
      <c r="N51" s="48">
        <f t="shared" si="85"/>
        <v>0</v>
      </c>
      <c r="O51" s="99">
        <f t="shared" ref="O51" ca="1" si="90">SUM(C51:N51)</f>
        <v>0</v>
      </c>
      <c r="P51" s="101">
        <f t="shared" ref="P51" ca="1" si="91">($C$5*MONTH($M$5)-O51)/$C$5</f>
        <v>2</v>
      </c>
      <c r="Q51" s="103">
        <f t="shared" ref="Q51" ca="1" si="92">P51*$C$5</f>
        <v>2</v>
      </c>
      <c r="R51" s="105"/>
    </row>
    <row r="52" spans="2:18" ht="14.25" thickBot="1" x14ac:dyDescent="0.2">
      <c r="B52" s="98"/>
      <c r="C52" s="59">
        <f t="shared" ref="C52:N52" ca="1" si="93">IF(C$7&gt;MONTH($M$5),0,SUMPRODUCT((YEAR(일자)=YEAR($M$5))*(MONTH(일자)=C$7)*(계정과목=$B51)*일자))</f>
        <v>0</v>
      </c>
      <c r="D52" s="60">
        <f t="shared" ca="1" si="93"/>
        <v>0</v>
      </c>
      <c r="E52" s="60">
        <f t="shared" si="93"/>
        <v>0</v>
      </c>
      <c r="F52" s="60">
        <f t="shared" si="93"/>
        <v>0</v>
      </c>
      <c r="G52" s="60">
        <f t="shared" si="93"/>
        <v>0</v>
      </c>
      <c r="H52" s="60">
        <f t="shared" si="93"/>
        <v>0</v>
      </c>
      <c r="I52" s="60">
        <f t="shared" si="93"/>
        <v>0</v>
      </c>
      <c r="J52" s="60">
        <f t="shared" si="93"/>
        <v>0</v>
      </c>
      <c r="K52" s="60">
        <f t="shared" si="93"/>
        <v>0</v>
      </c>
      <c r="L52" s="60">
        <f t="shared" si="93"/>
        <v>0</v>
      </c>
      <c r="M52" s="60">
        <f t="shared" si="93"/>
        <v>0</v>
      </c>
      <c r="N52" s="60">
        <f t="shared" si="93"/>
        <v>0</v>
      </c>
      <c r="O52" s="100"/>
      <c r="P52" s="102"/>
      <c r="Q52" s="104"/>
      <c r="R52" s="106"/>
    </row>
    <row r="62" spans="2:18" ht="14.25" thickBot="1" x14ac:dyDescent="0.2">
      <c r="B62" s="29" t="s">
        <v>53</v>
      </c>
      <c r="M62" s="168">
        <f>M5</f>
        <v>45690</v>
      </c>
      <c r="N62" s="168"/>
      <c r="O62" s="168"/>
      <c r="P62" s="168"/>
      <c r="Q62" s="168"/>
      <c r="R62" s="168"/>
    </row>
    <row r="63" spans="2:18" ht="17.100000000000001" customHeight="1" x14ac:dyDescent="0.15">
      <c r="B63" s="202" t="s">
        <v>44</v>
      </c>
      <c r="C63" s="203"/>
      <c r="D63" s="172" t="s">
        <v>52</v>
      </c>
      <c r="E63" s="173"/>
      <c r="F63" s="204"/>
      <c r="G63" s="172" t="s">
        <v>45</v>
      </c>
      <c r="H63" s="173"/>
      <c r="I63" s="204"/>
      <c r="J63" s="172" t="s">
        <v>41</v>
      </c>
      <c r="K63" s="173"/>
      <c r="L63" s="204"/>
      <c r="M63" s="172" t="s">
        <v>46</v>
      </c>
      <c r="N63" s="173"/>
      <c r="O63" s="204"/>
      <c r="P63" s="172" t="s">
        <v>42</v>
      </c>
      <c r="Q63" s="173"/>
      <c r="R63" s="174"/>
    </row>
    <row r="64" spans="2:18" ht="17.100000000000001" customHeight="1" x14ac:dyDescent="0.15">
      <c r="B64" s="154">
        <f>YEAR($M$5)</f>
        <v>2025</v>
      </c>
      <c r="C64" s="155"/>
      <c r="D64" s="156">
        <f t="shared" ref="D64:D69" ca="1" si="94">INDIRECT("B"&amp;ROW($B10)+ROW()-28)</f>
        <v>0</v>
      </c>
      <c r="E64" s="157"/>
      <c r="F64" s="158"/>
      <c r="G64" s="159">
        <f>MONTH($M$5)*$C$5</f>
        <v>2</v>
      </c>
      <c r="H64" s="160"/>
      <c r="I64" s="161"/>
      <c r="J64" s="159">
        <f t="shared" ref="J64:J69" ca="1" si="95">SUMPRODUCT((YEAR(일자)=$B$64)*(MONTH(일자)&gt;=1)*(MONTH(일자)&lt;=MONTH($M$5))*(계정과목=$D64)*수입)/10000</f>
        <v>0</v>
      </c>
      <c r="K64" s="160"/>
      <c r="L64" s="161"/>
      <c r="M64" s="205">
        <f ca="1">G64-J64</f>
        <v>2</v>
      </c>
      <c r="N64" s="206"/>
      <c r="O64" s="207"/>
      <c r="P64" s="178" t="str">
        <f ca="1">IF(M64=0,0,IF(M64&lt;0,ABS(M64)/$C$5&amp;"개월 선납",M64/$C$5&amp;"개월 미납"))</f>
        <v>2개월 미납</v>
      </c>
      <c r="Q64" s="179"/>
      <c r="R64" s="180"/>
    </row>
    <row r="65" spans="2:18" ht="17.100000000000001" customHeight="1" x14ac:dyDescent="0.15">
      <c r="B65" s="147"/>
      <c r="C65" s="148"/>
      <c r="D65" s="162">
        <f t="shared" ca="1" si="94"/>
        <v>0</v>
      </c>
      <c r="E65" s="163"/>
      <c r="F65" s="164"/>
      <c r="G65" s="151">
        <f t="shared" ref="G65:G72" si="96">MONTH($M$5)*$C$5</f>
        <v>2</v>
      </c>
      <c r="H65" s="152"/>
      <c r="I65" s="153"/>
      <c r="J65" s="151">
        <f t="shared" ca="1" si="95"/>
        <v>0</v>
      </c>
      <c r="K65" s="152"/>
      <c r="L65" s="153"/>
      <c r="M65" s="175">
        <f t="shared" ref="M65:M72" ca="1" si="97">G65-J65</f>
        <v>2</v>
      </c>
      <c r="N65" s="176"/>
      <c r="O65" s="177"/>
      <c r="P65" s="169" t="str">
        <f t="shared" ref="P65:P72" ca="1" si="98">IF(M65=0,0,IF(M65&lt;0,ABS(M65)/$C$5&amp;"개월 선납",M65/$C$5&amp;"개월 미납"))</f>
        <v>2개월 미납</v>
      </c>
      <c r="Q65" s="170"/>
      <c r="R65" s="171"/>
    </row>
    <row r="66" spans="2:18" ht="17.100000000000001" customHeight="1" x14ac:dyDescent="0.15">
      <c r="B66" s="147"/>
      <c r="C66" s="148"/>
      <c r="D66" s="162">
        <f t="shared" ca="1" si="94"/>
        <v>0</v>
      </c>
      <c r="E66" s="163"/>
      <c r="F66" s="164"/>
      <c r="G66" s="151">
        <f t="shared" si="96"/>
        <v>2</v>
      </c>
      <c r="H66" s="152"/>
      <c r="I66" s="153"/>
      <c r="J66" s="151">
        <f t="shared" ca="1" si="95"/>
        <v>0</v>
      </c>
      <c r="K66" s="152"/>
      <c r="L66" s="153"/>
      <c r="M66" s="175">
        <f t="shared" ca="1" si="97"/>
        <v>2</v>
      </c>
      <c r="N66" s="176"/>
      <c r="O66" s="177"/>
      <c r="P66" s="169" t="str">
        <f t="shared" ca="1" si="98"/>
        <v>2개월 미납</v>
      </c>
      <c r="Q66" s="170"/>
      <c r="R66" s="171"/>
    </row>
    <row r="67" spans="2:18" ht="17.100000000000001" customHeight="1" x14ac:dyDescent="0.15">
      <c r="B67" s="147"/>
      <c r="C67" s="148"/>
      <c r="D67" s="162">
        <f t="shared" ca="1" si="94"/>
        <v>0</v>
      </c>
      <c r="E67" s="163"/>
      <c r="F67" s="164"/>
      <c r="G67" s="151">
        <f t="shared" si="96"/>
        <v>2</v>
      </c>
      <c r="H67" s="152"/>
      <c r="I67" s="153"/>
      <c r="J67" s="151">
        <f t="shared" ca="1" si="95"/>
        <v>0</v>
      </c>
      <c r="K67" s="152"/>
      <c r="L67" s="153"/>
      <c r="M67" s="175">
        <f t="shared" ca="1" si="97"/>
        <v>2</v>
      </c>
      <c r="N67" s="176"/>
      <c r="O67" s="177"/>
      <c r="P67" s="169" t="str">
        <f t="shared" ca="1" si="98"/>
        <v>2개월 미납</v>
      </c>
      <c r="Q67" s="170"/>
      <c r="R67" s="171"/>
    </row>
    <row r="68" spans="2:18" ht="17.100000000000001" customHeight="1" x14ac:dyDescent="0.15">
      <c r="B68" s="147"/>
      <c r="C68" s="148"/>
      <c r="D68" s="162">
        <f t="shared" ca="1" si="94"/>
        <v>0</v>
      </c>
      <c r="E68" s="163"/>
      <c r="F68" s="164"/>
      <c r="G68" s="151">
        <f t="shared" si="96"/>
        <v>2</v>
      </c>
      <c r="H68" s="152"/>
      <c r="I68" s="153"/>
      <c r="J68" s="151">
        <f t="shared" ca="1" si="95"/>
        <v>0</v>
      </c>
      <c r="K68" s="152"/>
      <c r="L68" s="153"/>
      <c r="M68" s="175">
        <f t="shared" ca="1" si="97"/>
        <v>2</v>
      </c>
      <c r="N68" s="176"/>
      <c r="O68" s="177"/>
      <c r="P68" s="169" t="str">
        <f t="shared" ca="1" si="98"/>
        <v>2개월 미납</v>
      </c>
      <c r="Q68" s="170"/>
      <c r="R68" s="171"/>
    </row>
    <row r="69" spans="2:18" ht="17.100000000000001" customHeight="1" x14ac:dyDescent="0.15">
      <c r="B69" s="147"/>
      <c r="C69" s="148"/>
      <c r="D69" s="162">
        <f t="shared" ca="1" si="94"/>
        <v>0</v>
      </c>
      <c r="E69" s="163"/>
      <c r="F69" s="164"/>
      <c r="G69" s="151">
        <f t="shared" si="96"/>
        <v>2</v>
      </c>
      <c r="H69" s="152"/>
      <c r="I69" s="153"/>
      <c r="J69" s="151">
        <f t="shared" ca="1" si="95"/>
        <v>0</v>
      </c>
      <c r="K69" s="152"/>
      <c r="L69" s="153"/>
      <c r="M69" s="175">
        <f t="shared" ca="1" si="97"/>
        <v>2</v>
      </c>
      <c r="N69" s="176"/>
      <c r="O69" s="177"/>
      <c r="P69" s="169" t="str">
        <f t="shared" ca="1" si="98"/>
        <v>2개월 미납</v>
      </c>
      <c r="Q69" s="170"/>
      <c r="R69" s="171"/>
    </row>
    <row r="70" spans="2:18" ht="17.100000000000001" customHeight="1" x14ac:dyDescent="0.15">
      <c r="B70" s="82"/>
      <c r="C70" s="83"/>
      <c r="D70" s="87"/>
      <c r="E70" s="88"/>
      <c r="F70" s="89"/>
      <c r="G70" s="84"/>
      <c r="H70" s="85"/>
      <c r="I70" s="86"/>
      <c r="J70" s="84"/>
      <c r="K70" s="85"/>
      <c r="L70" s="86"/>
      <c r="M70" s="93"/>
      <c r="N70" s="94"/>
      <c r="O70" s="95"/>
      <c r="P70" s="90"/>
      <c r="Q70" s="91"/>
      <c r="R70" s="92"/>
    </row>
    <row r="71" spans="2:18" ht="17.100000000000001" customHeight="1" x14ac:dyDescent="0.15">
      <c r="B71" s="82"/>
      <c r="C71" s="83"/>
      <c r="D71" s="87"/>
      <c r="E71" s="88"/>
      <c r="F71" s="89"/>
      <c r="G71" s="84"/>
      <c r="H71" s="85"/>
      <c r="I71" s="86"/>
      <c r="J71" s="84"/>
      <c r="K71" s="85"/>
      <c r="L71" s="86"/>
      <c r="M71" s="93"/>
      <c r="N71" s="94"/>
      <c r="O71" s="95"/>
      <c r="P71" s="90"/>
      <c r="Q71" s="91"/>
      <c r="R71" s="92"/>
    </row>
    <row r="72" spans="2:18" ht="17.100000000000001" customHeight="1" x14ac:dyDescent="0.15">
      <c r="B72" s="149"/>
      <c r="C72" s="150"/>
      <c r="D72" s="190">
        <f ca="1">INDIRECT("B"&amp;ROW($B16)+ROW()-28)</f>
        <v>0</v>
      </c>
      <c r="E72" s="191"/>
      <c r="F72" s="192"/>
      <c r="G72" s="193">
        <f t="shared" si="96"/>
        <v>2</v>
      </c>
      <c r="H72" s="194"/>
      <c r="I72" s="195"/>
      <c r="J72" s="193">
        <f ca="1">SUMPRODUCT((YEAR(일자)=$B$64)*(MONTH(일자)&gt;=1)*(MONTH(일자)&lt;=MONTH($M$5))*(계정과목=$D72)*수입)/10000</f>
        <v>0</v>
      </c>
      <c r="K72" s="194"/>
      <c r="L72" s="195"/>
      <c r="M72" s="196">
        <f t="shared" ca="1" si="97"/>
        <v>2</v>
      </c>
      <c r="N72" s="197"/>
      <c r="O72" s="198"/>
      <c r="P72" s="199" t="str">
        <f t="shared" ca="1" si="98"/>
        <v>2개월 미납</v>
      </c>
      <c r="Q72" s="200"/>
      <c r="R72" s="201"/>
    </row>
    <row r="73" spans="2:18" ht="17.100000000000001" customHeight="1" thickBot="1" x14ac:dyDescent="0.2">
      <c r="B73" s="187" t="s">
        <v>43</v>
      </c>
      <c r="C73" s="188"/>
      <c r="D73" s="188"/>
      <c r="E73" s="188"/>
      <c r="F73" s="189"/>
      <c r="G73" s="165">
        <f>SUM(G64:I72)</f>
        <v>14</v>
      </c>
      <c r="H73" s="166"/>
      <c r="I73" s="167"/>
      <c r="J73" s="165">
        <f ca="1">SUM(J64:L72)</f>
        <v>0</v>
      </c>
      <c r="K73" s="166"/>
      <c r="L73" s="167"/>
      <c r="M73" s="181">
        <f ca="1">SUM(M64:O72)</f>
        <v>14</v>
      </c>
      <c r="N73" s="182"/>
      <c r="O73" s="183"/>
      <c r="P73" s="184" t="str">
        <f ca="1">IFERROR(SUMPRODUCT(VALUE(LEFT(P64:P72,LEN(P64:P72)-LEN(RIGHT(P64:P72,5)))))&amp;"개","")</f>
        <v/>
      </c>
      <c r="Q73" s="185"/>
      <c r="R73" s="186"/>
    </row>
    <row r="75" spans="2:18" x14ac:dyDescent="0.15">
      <c r="B75" s="146"/>
      <c r="C75" s="146"/>
    </row>
  </sheetData>
  <mergeCells count="187">
    <mergeCell ref="B17:B18"/>
    <mergeCell ref="O17:O18"/>
    <mergeCell ref="P17:P18"/>
    <mergeCell ref="Q17:Q18"/>
    <mergeCell ref="R17:R18"/>
    <mergeCell ref="M73:O73"/>
    <mergeCell ref="P73:R73"/>
    <mergeCell ref="B73:F73"/>
    <mergeCell ref="D72:F72"/>
    <mergeCell ref="G72:I72"/>
    <mergeCell ref="J72:L72"/>
    <mergeCell ref="M72:O72"/>
    <mergeCell ref="P72:R72"/>
    <mergeCell ref="B63:C63"/>
    <mergeCell ref="D63:F63"/>
    <mergeCell ref="G63:I63"/>
    <mergeCell ref="J63:L63"/>
    <mergeCell ref="M63:O63"/>
    <mergeCell ref="J64:L64"/>
    <mergeCell ref="M64:O64"/>
    <mergeCell ref="J67:L67"/>
    <mergeCell ref="M67:O67"/>
    <mergeCell ref="J73:L73"/>
    <mergeCell ref="U19:U20"/>
    <mergeCell ref="M62:R62"/>
    <mergeCell ref="P67:R67"/>
    <mergeCell ref="P63:R63"/>
    <mergeCell ref="D69:F69"/>
    <mergeCell ref="G69:I69"/>
    <mergeCell ref="J69:L69"/>
    <mergeCell ref="M69:O69"/>
    <mergeCell ref="P69:R69"/>
    <mergeCell ref="D68:F68"/>
    <mergeCell ref="G68:I68"/>
    <mergeCell ref="J68:L68"/>
    <mergeCell ref="M68:O68"/>
    <mergeCell ref="P68:R68"/>
    <mergeCell ref="P64:R64"/>
    <mergeCell ref="D65:F65"/>
    <mergeCell ref="G65:I65"/>
    <mergeCell ref="J65:L65"/>
    <mergeCell ref="M65:O65"/>
    <mergeCell ref="P65:R65"/>
    <mergeCell ref="D66:F66"/>
    <mergeCell ref="J66:L66"/>
    <mergeCell ref="M66:O66"/>
    <mergeCell ref="P66:R66"/>
    <mergeCell ref="B75:C75"/>
    <mergeCell ref="B68:C68"/>
    <mergeCell ref="B69:C69"/>
    <mergeCell ref="B72:C72"/>
    <mergeCell ref="G66:I66"/>
    <mergeCell ref="B64:C64"/>
    <mergeCell ref="B65:C65"/>
    <mergeCell ref="B66:C66"/>
    <mergeCell ref="B67:C67"/>
    <mergeCell ref="D64:F64"/>
    <mergeCell ref="G64:I64"/>
    <mergeCell ref="D67:F67"/>
    <mergeCell ref="G67:I67"/>
    <mergeCell ref="G73:I73"/>
    <mergeCell ref="U23:U24"/>
    <mergeCell ref="U11:U12"/>
    <mergeCell ref="U21:U22"/>
    <mergeCell ref="U13:U14"/>
    <mergeCell ref="U15:U16"/>
    <mergeCell ref="U17:U18"/>
    <mergeCell ref="B19:B20"/>
    <mergeCell ref="O19:O20"/>
    <mergeCell ref="P19:P20"/>
    <mergeCell ref="Q19:Q20"/>
    <mergeCell ref="B11:B12"/>
    <mergeCell ref="P11:P12"/>
    <mergeCell ref="Q11:Q12"/>
    <mergeCell ref="O11:O12"/>
    <mergeCell ref="R21:R22"/>
    <mergeCell ref="B13:B14"/>
    <mergeCell ref="O13:O14"/>
    <mergeCell ref="P13:P14"/>
    <mergeCell ref="Q13:Q14"/>
    <mergeCell ref="R13:R14"/>
    <mergeCell ref="B15:B16"/>
    <mergeCell ref="O15:O16"/>
    <mergeCell ref="P15:P16"/>
    <mergeCell ref="Q15:Q16"/>
    <mergeCell ref="M2:O2"/>
    <mergeCell ref="R19:R20"/>
    <mergeCell ref="B21:B22"/>
    <mergeCell ref="O21:O22"/>
    <mergeCell ref="P21:P22"/>
    <mergeCell ref="Q21:Q22"/>
    <mergeCell ref="B23:B24"/>
    <mergeCell ref="O23:O24"/>
    <mergeCell ref="P23:P24"/>
    <mergeCell ref="Q23:Q24"/>
    <mergeCell ref="R23:R24"/>
    <mergeCell ref="M5:R5"/>
    <mergeCell ref="M3:O3"/>
    <mergeCell ref="H2:J2"/>
    <mergeCell ref="H3:J3"/>
    <mergeCell ref="K2:L2"/>
    <mergeCell ref="K3:L3"/>
    <mergeCell ref="P2:R2"/>
    <mergeCell ref="P3:R3"/>
    <mergeCell ref="B6:B7"/>
    <mergeCell ref="C6:O6"/>
    <mergeCell ref="P6:R6"/>
    <mergeCell ref="R11:R12"/>
    <mergeCell ref="R15:R16"/>
    <mergeCell ref="O33:O34"/>
    <mergeCell ref="P33:P34"/>
    <mergeCell ref="Q33:Q34"/>
    <mergeCell ref="R33:R34"/>
    <mergeCell ref="B29:B30"/>
    <mergeCell ref="O29:O30"/>
    <mergeCell ref="P29:P30"/>
    <mergeCell ref="Q29:Q30"/>
    <mergeCell ref="R29:R30"/>
    <mergeCell ref="B31:B32"/>
    <mergeCell ref="O31:O32"/>
    <mergeCell ref="P31:P32"/>
    <mergeCell ref="Q31:Q32"/>
    <mergeCell ref="R31:R32"/>
    <mergeCell ref="U33:U34"/>
    <mergeCell ref="U35:U36"/>
    <mergeCell ref="U37:U38"/>
    <mergeCell ref="B47:B48"/>
    <mergeCell ref="O47:O48"/>
    <mergeCell ref="P47:P48"/>
    <mergeCell ref="Q47:Q48"/>
    <mergeCell ref="R47:R48"/>
    <mergeCell ref="B39:B40"/>
    <mergeCell ref="O39:O40"/>
    <mergeCell ref="P39:P40"/>
    <mergeCell ref="Q39:Q40"/>
    <mergeCell ref="R39:R40"/>
    <mergeCell ref="B35:B36"/>
    <mergeCell ref="O35:O36"/>
    <mergeCell ref="P35:P36"/>
    <mergeCell ref="Q35:Q36"/>
    <mergeCell ref="R35:R36"/>
    <mergeCell ref="B37:B38"/>
    <mergeCell ref="O37:O38"/>
    <mergeCell ref="P37:P38"/>
    <mergeCell ref="Q37:Q38"/>
    <mergeCell ref="R37:R38"/>
    <mergeCell ref="B33:B34"/>
    <mergeCell ref="B25:B26"/>
    <mergeCell ref="O25:O26"/>
    <mergeCell ref="P25:P26"/>
    <mergeCell ref="Q25:Q26"/>
    <mergeCell ref="R25:R26"/>
    <mergeCell ref="U25:U26"/>
    <mergeCell ref="U27:U28"/>
    <mergeCell ref="U29:U30"/>
    <mergeCell ref="U31:U32"/>
    <mergeCell ref="B27:B28"/>
    <mergeCell ref="O27:O28"/>
    <mergeCell ref="P27:P28"/>
    <mergeCell ref="Q27:Q28"/>
    <mergeCell ref="R27:R28"/>
    <mergeCell ref="U39:U40"/>
    <mergeCell ref="B41:B42"/>
    <mergeCell ref="O41:O42"/>
    <mergeCell ref="P41:P42"/>
    <mergeCell ref="Q41:Q42"/>
    <mergeCell ref="R41:R42"/>
    <mergeCell ref="B43:B44"/>
    <mergeCell ref="O43:O44"/>
    <mergeCell ref="P43:P44"/>
    <mergeCell ref="Q43:Q44"/>
    <mergeCell ref="R43:R44"/>
    <mergeCell ref="B51:B52"/>
    <mergeCell ref="O51:O52"/>
    <mergeCell ref="P51:P52"/>
    <mergeCell ref="Q51:Q52"/>
    <mergeCell ref="R51:R52"/>
    <mergeCell ref="B45:B46"/>
    <mergeCell ref="O45:O46"/>
    <mergeCell ref="P45:P46"/>
    <mergeCell ref="Q45:Q46"/>
    <mergeCell ref="R45:R46"/>
    <mergeCell ref="B49:B50"/>
    <mergeCell ref="O49:O50"/>
    <mergeCell ref="P49:P50"/>
    <mergeCell ref="Q49:Q50"/>
    <mergeCell ref="R49:R50"/>
  </mergeCells>
  <phoneticPr fontId="18" type="noConversion"/>
  <conditionalFormatting sqref="C11:N52">
    <cfRule type="expression" dxfId="11" priority="1" stopIfTrue="1">
      <formula>AND(MOD(ROW(),2)=1,C11&gt;0)</formula>
    </cfRule>
    <cfRule type="expression" dxfId="10" priority="2" stopIfTrue="1">
      <formula>MONTH($M$5)&gt;C$7</formula>
    </cfRule>
    <cfRule type="expression" dxfId="9" priority="3" stopIfTrue="1">
      <formula>MONTH($M$5)=C$7</formula>
    </cfRule>
  </conditionalFormatting>
  <printOptions horizontalCentered="1"/>
  <pageMargins left="0.51" right="0.59" top="0.74803149606299213" bottom="0.74803149606299213" header="0.31496062992125984" footer="0.31496062992125984"/>
  <pageSetup paperSize="9" scale="99" orientation="portrait" horizontalDpi="0" verticalDpi="0" r:id="rId1"/>
  <colBreaks count="1" manualBreakCount="1">
    <brk id="1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3" r:id="rId4" name="Spinner 3">
              <controlPr defaultSize="0" autoPict="0">
                <anchor moveWithCells="1" sizeWithCells="1">
                  <from>
                    <xdr:col>11</xdr:col>
                    <xdr:colOff>180975</xdr:colOff>
                    <xdr:row>4</xdr:row>
                    <xdr:rowOff>0</xdr:rowOff>
                  </from>
                  <to>
                    <xdr:col>12</xdr:col>
                    <xdr:colOff>133350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5" name="Drop Down 4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4</xdr:col>
                    <xdr:colOff>28575</xdr:colOff>
                    <xdr:row>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/>
  <dimension ref="A1:R101"/>
  <sheetViews>
    <sheetView showGridLines="0" showZeros="0" workbookViewId="0">
      <pane ySplit="5" topLeftCell="A6" activePane="bottomLeft" state="frozen"/>
      <selection pane="bottomLeft" activeCell="D16" sqref="D16"/>
    </sheetView>
  </sheetViews>
  <sheetFormatPr defaultRowHeight="13.5" x14ac:dyDescent="0.15"/>
  <cols>
    <col min="1" max="1" width="3.625" customWidth="1"/>
    <col min="2" max="2" width="12.25" customWidth="1"/>
    <col min="3" max="3" width="4.75" customWidth="1"/>
    <col min="4" max="4" width="9.625" customWidth="1"/>
    <col min="5" max="5" width="29.25" customWidth="1"/>
    <col min="6" max="8" width="9.5" customWidth="1"/>
  </cols>
  <sheetData>
    <row r="1" spans="1:18" s="7" customFormat="1" x14ac:dyDescent="0.15">
      <c r="A1" s="1"/>
      <c r="B1" s="2"/>
      <c r="C1" s="3"/>
      <c r="D1" s="3"/>
      <c r="E1" s="3"/>
      <c r="F1" s="1"/>
      <c r="G1" s="1"/>
      <c r="H1" s="4"/>
      <c r="I1" s="5" t="b">
        <v>1</v>
      </c>
      <c r="J1" s="6"/>
      <c r="O1" s="8"/>
      <c r="R1" s="9"/>
    </row>
    <row r="2" spans="1:18" s="7" customFormat="1" ht="11.25" customHeight="1" x14ac:dyDescent="0.15">
      <c r="A2" s="1"/>
      <c r="B2" s="2"/>
      <c r="C2" s="3"/>
      <c r="D2" s="3"/>
      <c r="E2" s="3"/>
      <c r="F2" s="1"/>
      <c r="G2" s="1"/>
      <c r="H2" s="4"/>
      <c r="I2" s="6"/>
      <c r="J2" s="10"/>
      <c r="O2" s="8"/>
      <c r="R2" s="9"/>
    </row>
    <row r="3" spans="1:18" s="7" customFormat="1" ht="19.5" customHeight="1" x14ac:dyDescent="0.15">
      <c r="A3" s="1"/>
      <c r="B3" s="2"/>
      <c r="C3" s="3"/>
      <c r="D3" s="3"/>
      <c r="E3" s="79" t="s">
        <v>54</v>
      </c>
      <c r="F3" s="1"/>
      <c r="G3" s="1"/>
      <c r="H3" s="4"/>
      <c r="I3" s="11"/>
      <c r="J3" s="12"/>
      <c r="O3" s="9"/>
      <c r="P3" s="9"/>
      <c r="Q3" s="13"/>
      <c r="R3" s="9"/>
    </row>
    <row r="4" spans="1:18" s="7" customFormat="1" ht="13.5" customHeight="1" x14ac:dyDescent="0.15">
      <c r="A4" s="1"/>
      <c r="B4" s="2"/>
      <c r="C4" s="3"/>
      <c r="D4" s="3"/>
      <c r="E4" s="3"/>
      <c r="F4" s="14">
        <f>SUBTOTAL(9,F6:F1247)</f>
        <v>1621700</v>
      </c>
      <c r="G4" s="14">
        <f>SUBTOTAL(9,G6:G1247)</f>
        <v>79000</v>
      </c>
      <c r="H4" s="4"/>
      <c r="J4" s="15"/>
      <c r="O4" s="9"/>
      <c r="P4" s="9"/>
      <c r="Q4" s="13"/>
      <c r="R4" s="9"/>
    </row>
    <row r="5" spans="1:18" s="7" customFormat="1" ht="17.100000000000001" customHeight="1" x14ac:dyDescent="0.15">
      <c r="A5" s="34" t="s">
        <v>21</v>
      </c>
      <c r="B5" s="30" t="s">
        <v>0</v>
      </c>
      <c r="C5" s="31" t="s">
        <v>19</v>
      </c>
      <c r="D5" s="31" t="s">
        <v>20</v>
      </c>
      <c r="E5" s="31" t="s">
        <v>1</v>
      </c>
      <c r="F5" s="32" t="s">
        <v>2</v>
      </c>
      <c r="G5" s="32" t="s">
        <v>3</v>
      </c>
      <c r="H5" s="33" t="s">
        <v>4</v>
      </c>
      <c r="I5" s="9"/>
    </row>
    <row r="6" spans="1:18" s="7" customFormat="1" ht="17.100000000000001" customHeight="1" x14ac:dyDescent="0.15">
      <c r="A6" s="21">
        <v>1</v>
      </c>
      <c r="B6" s="22">
        <v>45658</v>
      </c>
      <c r="C6" s="16" t="s">
        <v>10</v>
      </c>
      <c r="D6" s="23" t="s">
        <v>15</v>
      </c>
      <c r="E6" s="80" t="s">
        <v>47</v>
      </c>
      <c r="F6" s="24">
        <v>650000</v>
      </c>
      <c r="G6" s="25"/>
      <c r="H6" s="26">
        <f>F6-G6</f>
        <v>650000</v>
      </c>
    </row>
    <row r="7" spans="1:18" s="7" customFormat="1" ht="17.100000000000001" customHeight="1" x14ac:dyDescent="0.15">
      <c r="A7" s="21">
        <f t="shared" ref="A7:A15" si="0">IF(B7="","",A6+1)</f>
        <v>2</v>
      </c>
      <c r="B7" s="22">
        <v>45670</v>
      </c>
      <c r="C7" s="16" t="s">
        <v>10</v>
      </c>
      <c r="D7" s="23" t="s">
        <v>61</v>
      </c>
      <c r="E7" s="80" t="s">
        <v>55</v>
      </c>
      <c r="F7" s="24">
        <v>20000</v>
      </c>
      <c r="G7" s="25"/>
      <c r="H7" s="27">
        <f t="shared" ref="H7:H15" si="1">IF(AND(F7="",G7=""),"",H6+F7-G7)</f>
        <v>670000</v>
      </c>
    </row>
    <row r="8" spans="1:18" s="7" customFormat="1" ht="17.100000000000001" customHeight="1" x14ac:dyDescent="0.15">
      <c r="A8" s="21">
        <f t="shared" si="0"/>
        <v>3</v>
      </c>
      <c r="B8" s="22">
        <v>45706</v>
      </c>
      <c r="C8" s="16" t="s">
        <v>10</v>
      </c>
      <c r="D8" s="23" t="s">
        <v>63</v>
      </c>
      <c r="E8" s="80" t="s">
        <v>56</v>
      </c>
      <c r="F8" s="24">
        <v>40000</v>
      </c>
      <c r="G8" s="25"/>
      <c r="H8" s="27">
        <f t="shared" si="1"/>
        <v>710000</v>
      </c>
    </row>
    <row r="9" spans="1:18" s="7" customFormat="1" ht="17.100000000000001" customHeight="1" x14ac:dyDescent="0.15">
      <c r="A9" s="21">
        <f t="shared" si="0"/>
        <v>4</v>
      </c>
      <c r="B9" s="22">
        <v>45713</v>
      </c>
      <c r="C9" s="16" t="s">
        <v>10</v>
      </c>
      <c r="D9" s="23" t="s">
        <v>17</v>
      </c>
      <c r="E9" s="80" t="s">
        <v>49</v>
      </c>
      <c r="F9" s="24">
        <v>640000</v>
      </c>
      <c r="G9" s="25"/>
      <c r="H9" s="27">
        <f t="shared" si="1"/>
        <v>1350000</v>
      </c>
    </row>
    <row r="10" spans="1:18" s="7" customFormat="1" ht="17.100000000000001" customHeight="1" x14ac:dyDescent="0.15">
      <c r="A10" s="21">
        <f t="shared" si="0"/>
        <v>5</v>
      </c>
      <c r="B10" s="22">
        <v>45713</v>
      </c>
      <c r="C10" s="16" t="s">
        <v>10</v>
      </c>
      <c r="D10" s="23" t="s">
        <v>12</v>
      </c>
      <c r="E10" s="80" t="s">
        <v>50</v>
      </c>
      <c r="F10" s="24">
        <v>150000</v>
      </c>
      <c r="G10" s="25"/>
      <c r="H10" s="27">
        <f t="shared" si="1"/>
        <v>1500000</v>
      </c>
    </row>
    <row r="11" spans="1:18" s="7" customFormat="1" ht="17.100000000000001" customHeight="1" x14ac:dyDescent="0.15">
      <c r="A11" s="21">
        <f t="shared" si="0"/>
        <v>6</v>
      </c>
      <c r="B11" s="22">
        <v>45714</v>
      </c>
      <c r="C11" s="16" t="s">
        <v>10</v>
      </c>
      <c r="D11" s="23" t="s">
        <v>18</v>
      </c>
      <c r="E11" s="80" t="s">
        <v>48</v>
      </c>
      <c r="F11" s="24">
        <v>1700</v>
      </c>
      <c r="G11" s="25"/>
      <c r="H11" s="27">
        <f t="shared" si="1"/>
        <v>1501700</v>
      </c>
    </row>
    <row r="12" spans="1:18" s="7" customFormat="1" ht="17.100000000000001" hidden="1" customHeight="1" x14ac:dyDescent="0.15">
      <c r="A12" s="21">
        <f t="shared" si="0"/>
        <v>7</v>
      </c>
      <c r="B12" s="22">
        <v>45715</v>
      </c>
      <c r="C12" s="16" t="s">
        <v>13</v>
      </c>
      <c r="D12" s="23" t="s">
        <v>14</v>
      </c>
      <c r="E12" s="80" t="s">
        <v>51</v>
      </c>
      <c r="F12" s="24"/>
      <c r="G12" s="28">
        <v>50000</v>
      </c>
      <c r="H12" s="27">
        <f t="shared" si="1"/>
        <v>1451700</v>
      </c>
    </row>
    <row r="13" spans="1:18" s="7" customFormat="1" ht="17.100000000000001" customHeight="1" x14ac:dyDescent="0.15">
      <c r="A13" s="21">
        <f t="shared" si="0"/>
        <v>8</v>
      </c>
      <c r="B13" s="22">
        <v>45716</v>
      </c>
      <c r="C13" s="16" t="s">
        <v>10</v>
      </c>
      <c r="D13" s="23" t="s">
        <v>65</v>
      </c>
      <c r="E13" s="80" t="s">
        <v>56</v>
      </c>
      <c r="F13" s="24">
        <v>40000</v>
      </c>
      <c r="G13" s="25"/>
      <c r="H13" s="27">
        <f t="shared" si="1"/>
        <v>1491700</v>
      </c>
    </row>
    <row r="14" spans="1:18" s="7" customFormat="1" ht="17.100000000000001" customHeight="1" x14ac:dyDescent="0.15">
      <c r="A14" s="21">
        <f t="shared" si="0"/>
        <v>9</v>
      </c>
      <c r="B14" s="22">
        <v>45689</v>
      </c>
      <c r="C14" s="16" t="s">
        <v>10</v>
      </c>
      <c r="D14" s="23" t="s">
        <v>68</v>
      </c>
      <c r="E14" s="80" t="s">
        <v>57</v>
      </c>
      <c r="F14" s="24">
        <v>40000</v>
      </c>
      <c r="G14" s="25"/>
      <c r="H14" s="27">
        <f t="shared" si="1"/>
        <v>1531700</v>
      </c>
    </row>
    <row r="15" spans="1:18" s="7" customFormat="1" ht="17.100000000000001" customHeight="1" x14ac:dyDescent="0.15">
      <c r="A15" s="21">
        <f t="shared" si="0"/>
        <v>10</v>
      </c>
      <c r="B15" s="22">
        <v>45690</v>
      </c>
      <c r="C15" s="16" t="s">
        <v>10</v>
      </c>
      <c r="D15" s="23" t="s">
        <v>70</v>
      </c>
      <c r="E15" s="80" t="s">
        <v>57</v>
      </c>
      <c r="F15" s="24">
        <v>40000</v>
      </c>
      <c r="G15" s="25"/>
      <c r="H15" s="27">
        <f t="shared" si="1"/>
        <v>1571700</v>
      </c>
    </row>
    <row r="16" spans="1:18" s="7" customFormat="1" ht="17.100000000000001" customHeight="1" x14ac:dyDescent="0.15">
      <c r="A16" s="21">
        <v>11</v>
      </c>
      <c r="B16" s="22">
        <v>45691</v>
      </c>
      <c r="C16" s="16" t="s">
        <v>58</v>
      </c>
      <c r="D16" s="23" t="s">
        <v>59</v>
      </c>
      <c r="E16" s="80" t="s">
        <v>60</v>
      </c>
      <c r="F16" s="24"/>
      <c r="G16" s="25">
        <v>79000</v>
      </c>
      <c r="H16" s="27"/>
    </row>
    <row r="17" spans="1:8" s="7" customFormat="1" ht="17.100000000000001" customHeight="1" x14ac:dyDescent="0.15">
      <c r="A17" s="21"/>
      <c r="B17" s="22"/>
      <c r="C17" s="16"/>
      <c r="D17" s="23"/>
      <c r="E17" s="80"/>
      <c r="F17" s="24"/>
      <c r="G17" s="25"/>
      <c r="H17" s="27"/>
    </row>
    <row r="18" spans="1:8" s="7" customFormat="1" ht="17.100000000000001" customHeight="1" x14ac:dyDescent="0.15">
      <c r="A18" s="21"/>
      <c r="B18" s="22"/>
      <c r="C18" s="16"/>
      <c r="D18" s="23"/>
      <c r="E18" s="80"/>
      <c r="F18" s="24"/>
      <c r="G18" s="25"/>
      <c r="H18" s="27"/>
    </row>
    <row r="19" spans="1:8" s="7" customFormat="1" ht="17.100000000000001" customHeight="1" x14ac:dyDescent="0.15">
      <c r="A19" s="21"/>
      <c r="B19" s="22"/>
      <c r="C19" s="16"/>
      <c r="D19" s="23"/>
      <c r="E19" s="80"/>
      <c r="F19" s="24"/>
      <c r="G19" s="25"/>
      <c r="H19" s="27"/>
    </row>
    <row r="20" spans="1:8" s="7" customFormat="1" ht="17.100000000000001" customHeight="1" x14ac:dyDescent="0.15">
      <c r="A20" s="21"/>
      <c r="B20" s="22"/>
      <c r="C20" s="16"/>
      <c r="D20" s="23"/>
      <c r="E20" s="80"/>
      <c r="F20" s="24"/>
      <c r="G20" s="25"/>
      <c r="H20" s="27"/>
    </row>
    <row r="21" spans="1:8" s="7" customFormat="1" ht="17.100000000000001" customHeight="1" x14ac:dyDescent="0.15">
      <c r="A21" s="21"/>
      <c r="B21" s="22"/>
      <c r="C21" s="16"/>
      <c r="D21" s="23"/>
      <c r="E21" s="80"/>
      <c r="F21" s="24"/>
      <c r="G21" s="25"/>
      <c r="H21" s="27"/>
    </row>
    <row r="22" spans="1:8" s="7" customFormat="1" ht="17.100000000000001" customHeight="1" x14ac:dyDescent="0.15">
      <c r="A22" s="21"/>
      <c r="B22" s="22"/>
      <c r="C22" s="16"/>
      <c r="D22" s="23"/>
      <c r="E22" s="80"/>
      <c r="F22" s="24"/>
      <c r="G22" s="25"/>
      <c r="H22" s="27"/>
    </row>
    <row r="23" spans="1:8" s="7" customFormat="1" ht="17.100000000000001" customHeight="1" x14ac:dyDescent="0.15">
      <c r="A23" s="21"/>
      <c r="B23" s="22"/>
      <c r="C23" s="16"/>
      <c r="D23" s="23"/>
      <c r="E23" s="80"/>
      <c r="F23" s="24"/>
      <c r="G23" s="25"/>
      <c r="H23" s="27"/>
    </row>
    <row r="24" spans="1:8" s="7" customFormat="1" ht="17.100000000000001" customHeight="1" x14ac:dyDescent="0.15">
      <c r="A24" s="21"/>
      <c r="B24" s="22"/>
      <c r="C24" s="16"/>
      <c r="D24" s="23"/>
      <c r="E24" s="80"/>
      <c r="F24" s="24"/>
      <c r="G24" s="25"/>
      <c r="H24" s="27"/>
    </row>
    <row r="25" spans="1:8" s="7" customFormat="1" ht="17.100000000000001" customHeight="1" x14ac:dyDescent="0.15">
      <c r="A25" s="21"/>
      <c r="B25" s="22"/>
      <c r="C25" s="16"/>
      <c r="D25" s="23"/>
      <c r="E25" s="80"/>
      <c r="F25" s="24"/>
      <c r="G25" s="25"/>
      <c r="H25" s="27"/>
    </row>
    <row r="26" spans="1:8" s="7" customFormat="1" ht="17.100000000000001" customHeight="1" x14ac:dyDescent="0.15">
      <c r="A26" s="21"/>
      <c r="B26" s="22"/>
      <c r="C26" s="16"/>
      <c r="D26" s="23"/>
      <c r="E26" s="80"/>
      <c r="F26" s="24"/>
      <c r="G26" s="25"/>
      <c r="H26" s="27"/>
    </row>
    <row r="27" spans="1:8" s="7" customFormat="1" ht="17.100000000000001" customHeight="1" x14ac:dyDescent="0.15">
      <c r="A27" s="21"/>
      <c r="B27" s="22"/>
      <c r="C27" s="16"/>
      <c r="D27" s="23"/>
      <c r="E27" s="80"/>
      <c r="F27" s="24"/>
      <c r="G27" s="25"/>
      <c r="H27" s="27"/>
    </row>
    <row r="28" spans="1:8" s="7" customFormat="1" ht="17.100000000000001" customHeight="1" x14ac:dyDescent="0.15">
      <c r="A28" s="21"/>
      <c r="B28" s="22"/>
      <c r="C28" s="16"/>
      <c r="D28" s="23"/>
      <c r="E28" s="80"/>
      <c r="F28" s="24"/>
      <c r="G28" s="25"/>
      <c r="H28" s="27"/>
    </row>
    <row r="29" spans="1:8" s="7" customFormat="1" ht="17.100000000000001" customHeight="1" x14ac:dyDescent="0.15">
      <c r="A29" s="21"/>
      <c r="B29" s="22"/>
      <c r="C29" s="16"/>
      <c r="D29" s="23"/>
      <c r="E29" s="80"/>
      <c r="F29" s="24"/>
      <c r="G29" s="25"/>
      <c r="H29" s="27"/>
    </row>
    <row r="30" spans="1:8" s="7" customFormat="1" ht="17.100000000000001" customHeight="1" x14ac:dyDescent="0.15">
      <c r="A30" s="21"/>
      <c r="B30" s="22"/>
      <c r="C30" s="16"/>
      <c r="D30" s="23"/>
      <c r="E30" s="80"/>
      <c r="F30" s="24"/>
      <c r="G30" s="25"/>
      <c r="H30" s="27"/>
    </row>
    <row r="31" spans="1:8" s="7" customFormat="1" ht="17.100000000000001" customHeight="1" x14ac:dyDescent="0.15">
      <c r="A31" s="21"/>
      <c r="B31" s="22"/>
      <c r="C31" s="16"/>
      <c r="D31" s="23"/>
      <c r="E31" s="80"/>
      <c r="F31" s="24"/>
      <c r="G31" s="25"/>
      <c r="H31" s="27"/>
    </row>
    <row r="32" spans="1:8" s="7" customFormat="1" ht="17.100000000000001" customHeight="1" x14ac:dyDescent="0.15">
      <c r="A32" s="21"/>
      <c r="B32" s="22"/>
      <c r="C32" s="16"/>
      <c r="D32" s="23"/>
      <c r="E32" s="80"/>
      <c r="F32" s="24"/>
      <c r="G32" s="25"/>
      <c r="H32" s="27"/>
    </row>
    <row r="33" spans="1:8" s="7" customFormat="1" ht="17.100000000000001" customHeight="1" x14ac:dyDescent="0.15">
      <c r="A33" s="21" t="str">
        <f t="shared" ref="A33:A75" si="2">IF(B33="","",A32+1)</f>
        <v/>
      </c>
      <c r="B33" s="22"/>
      <c r="C33" s="16"/>
      <c r="D33" s="23"/>
      <c r="E33" s="80"/>
      <c r="F33" s="24"/>
      <c r="G33" s="25"/>
      <c r="H33" s="27" t="str">
        <f t="shared" ref="H33:H71" si="3">IF(AND(F33="",G33=""),"",H32+F33-G33)</f>
        <v/>
      </c>
    </row>
    <row r="34" spans="1:8" s="7" customFormat="1" ht="17.100000000000001" customHeight="1" x14ac:dyDescent="0.15">
      <c r="A34" s="21" t="str">
        <f t="shared" si="2"/>
        <v/>
      </c>
      <c r="B34" s="22"/>
      <c r="C34" s="16"/>
      <c r="D34" s="23"/>
      <c r="E34" s="80"/>
      <c r="F34" s="24"/>
      <c r="G34" s="25"/>
      <c r="H34" s="27" t="str">
        <f t="shared" si="3"/>
        <v/>
      </c>
    </row>
    <row r="35" spans="1:8" s="7" customFormat="1" ht="17.100000000000001" customHeight="1" x14ac:dyDescent="0.15">
      <c r="A35" s="21" t="str">
        <f t="shared" si="2"/>
        <v/>
      </c>
      <c r="B35" s="22"/>
      <c r="C35" s="16"/>
      <c r="D35" s="23"/>
      <c r="E35" s="80"/>
      <c r="F35" s="24"/>
      <c r="G35" s="25"/>
      <c r="H35" s="27" t="str">
        <f t="shared" si="3"/>
        <v/>
      </c>
    </row>
    <row r="36" spans="1:8" s="7" customFormat="1" ht="17.100000000000001" customHeight="1" x14ac:dyDescent="0.15">
      <c r="A36" s="21" t="str">
        <f t="shared" si="2"/>
        <v/>
      </c>
      <c r="B36" s="22"/>
      <c r="C36" s="16"/>
      <c r="D36" s="23"/>
      <c r="E36" s="80"/>
      <c r="F36" s="24"/>
      <c r="G36" s="25"/>
      <c r="H36" s="27" t="str">
        <f t="shared" si="3"/>
        <v/>
      </c>
    </row>
    <row r="37" spans="1:8" s="7" customFormat="1" ht="17.100000000000001" customHeight="1" x14ac:dyDescent="0.15">
      <c r="A37" s="21" t="str">
        <f t="shared" si="2"/>
        <v/>
      </c>
      <c r="B37" s="22"/>
      <c r="C37" s="16"/>
      <c r="D37" s="23"/>
      <c r="E37" s="80"/>
      <c r="F37" s="24"/>
      <c r="G37" s="25"/>
      <c r="H37" s="27" t="str">
        <f t="shared" si="3"/>
        <v/>
      </c>
    </row>
    <row r="38" spans="1:8" s="7" customFormat="1" ht="17.100000000000001" customHeight="1" x14ac:dyDescent="0.15">
      <c r="A38" s="21" t="str">
        <f t="shared" si="2"/>
        <v/>
      </c>
      <c r="B38" s="22"/>
      <c r="C38" s="16"/>
      <c r="D38" s="23"/>
      <c r="E38" s="80"/>
      <c r="F38" s="24"/>
      <c r="G38" s="25"/>
      <c r="H38" s="27" t="str">
        <f t="shared" si="3"/>
        <v/>
      </c>
    </row>
    <row r="39" spans="1:8" s="7" customFormat="1" ht="17.100000000000001" customHeight="1" x14ac:dyDescent="0.15">
      <c r="A39" s="21" t="str">
        <f t="shared" si="2"/>
        <v/>
      </c>
      <c r="B39" s="22"/>
      <c r="C39" s="16"/>
      <c r="D39" s="23"/>
      <c r="E39" s="80"/>
      <c r="F39" s="24"/>
      <c r="G39" s="25"/>
      <c r="H39" s="27" t="str">
        <f t="shared" si="3"/>
        <v/>
      </c>
    </row>
    <row r="40" spans="1:8" s="7" customFormat="1" ht="17.100000000000001" customHeight="1" x14ac:dyDescent="0.15">
      <c r="A40" s="21" t="str">
        <f t="shared" si="2"/>
        <v/>
      </c>
      <c r="B40" s="22"/>
      <c r="C40" s="16"/>
      <c r="D40" s="23"/>
      <c r="E40" s="80"/>
      <c r="F40" s="24"/>
      <c r="G40" s="25"/>
      <c r="H40" s="27" t="str">
        <f t="shared" si="3"/>
        <v/>
      </c>
    </row>
    <row r="41" spans="1:8" s="7" customFormat="1" ht="17.100000000000001" customHeight="1" x14ac:dyDescent="0.15">
      <c r="A41" s="21" t="str">
        <f t="shared" si="2"/>
        <v/>
      </c>
      <c r="B41" s="22"/>
      <c r="C41" s="16"/>
      <c r="D41" s="23"/>
      <c r="E41" s="80"/>
      <c r="F41" s="24"/>
      <c r="G41" s="25"/>
      <c r="H41" s="27" t="str">
        <f t="shared" si="3"/>
        <v/>
      </c>
    </row>
    <row r="42" spans="1:8" s="7" customFormat="1" ht="17.100000000000001" customHeight="1" x14ac:dyDescent="0.15">
      <c r="A42" s="21" t="str">
        <f t="shared" si="2"/>
        <v/>
      </c>
      <c r="B42" s="22"/>
      <c r="C42" s="16"/>
      <c r="D42" s="23"/>
      <c r="E42" s="80"/>
      <c r="F42" s="24"/>
      <c r="G42" s="25"/>
      <c r="H42" s="27" t="str">
        <f t="shared" si="3"/>
        <v/>
      </c>
    </row>
    <row r="43" spans="1:8" s="7" customFormat="1" ht="17.100000000000001" customHeight="1" x14ac:dyDescent="0.15">
      <c r="A43" s="21" t="str">
        <f t="shared" si="2"/>
        <v/>
      </c>
      <c r="B43" s="22"/>
      <c r="C43" s="16"/>
      <c r="D43" s="23"/>
      <c r="E43" s="80"/>
      <c r="F43" s="24"/>
      <c r="G43" s="25"/>
      <c r="H43" s="27" t="str">
        <f t="shared" si="3"/>
        <v/>
      </c>
    </row>
    <row r="44" spans="1:8" s="7" customFormat="1" ht="17.100000000000001" customHeight="1" x14ac:dyDescent="0.15">
      <c r="A44" s="21" t="str">
        <f t="shared" si="2"/>
        <v/>
      </c>
      <c r="B44" s="22"/>
      <c r="C44" s="16"/>
      <c r="D44" s="23"/>
      <c r="E44" s="80"/>
      <c r="F44" s="24"/>
      <c r="G44" s="25"/>
      <c r="H44" s="27" t="str">
        <f t="shared" si="3"/>
        <v/>
      </c>
    </row>
    <row r="45" spans="1:8" s="7" customFormat="1" ht="17.100000000000001" customHeight="1" x14ac:dyDescent="0.15">
      <c r="A45" s="21" t="str">
        <f t="shared" si="2"/>
        <v/>
      </c>
      <c r="B45" s="22"/>
      <c r="C45" s="16"/>
      <c r="D45" s="23"/>
      <c r="E45" s="80"/>
      <c r="F45" s="24"/>
      <c r="G45" s="25"/>
      <c r="H45" s="27" t="str">
        <f t="shared" si="3"/>
        <v/>
      </c>
    </row>
    <row r="46" spans="1:8" s="7" customFormat="1" ht="17.100000000000001" customHeight="1" x14ac:dyDescent="0.15">
      <c r="A46" s="21" t="str">
        <f t="shared" si="2"/>
        <v/>
      </c>
      <c r="B46" s="22"/>
      <c r="C46" s="16"/>
      <c r="D46" s="23"/>
      <c r="E46" s="80"/>
      <c r="F46" s="24"/>
      <c r="G46" s="25"/>
      <c r="H46" s="27" t="str">
        <f t="shared" si="3"/>
        <v/>
      </c>
    </row>
    <row r="47" spans="1:8" s="7" customFormat="1" ht="17.100000000000001" customHeight="1" x14ac:dyDescent="0.15">
      <c r="A47" s="21" t="str">
        <f t="shared" si="2"/>
        <v/>
      </c>
      <c r="B47" s="22"/>
      <c r="C47" s="16"/>
      <c r="D47" s="23"/>
      <c r="E47" s="80"/>
      <c r="F47" s="24"/>
      <c r="G47" s="25"/>
      <c r="H47" s="27" t="str">
        <f t="shared" si="3"/>
        <v/>
      </c>
    </row>
    <row r="48" spans="1:8" s="7" customFormat="1" ht="17.100000000000001" customHeight="1" x14ac:dyDescent="0.15">
      <c r="A48" s="21" t="str">
        <f t="shared" si="2"/>
        <v/>
      </c>
      <c r="B48" s="22"/>
      <c r="C48" s="16"/>
      <c r="D48" s="23"/>
      <c r="E48" s="80"/>
      <c r="F48" s="24"/>
      <c r="G48" s="25"/>
      <c r="H48" s="27" t="str">
        <f t="shared" si="3"/>
        <v/>
      </c>
    </row>
    <row r="49" spans="1:8" s="7" customFormat="1" ht="17.100000000000001" customHeight="1" x14ac:dyDescent="0.15">
      <c r="A49" s="21" t="str">
        <f t="shared" si="2"/>
        <v/>
      </c>
      <c r="B49" s="22"/>
      <c r="C49" s="16"/>
      <c r="D49" s="23"/>
      <c r="E49" s="80"/>
      <c r="F49" s="24"/>
      <c r="G49" s="25"/>
      <c r="H49" s="27" t="str">
        <f t="shared" si="3"/>
        <v/>
      </c>
    </row>
    <row r="50" spans="1:8" s="7" customFormat="1" ht="17.100000000000001" customHeight="1" x14ac:dyDescent="0.15">
      <c r="A50" s="21" t="str">
        <f t="shared" si="2"/>
        <v/>
      </c>
      <c r="B50" s="22"/>
      <c r="C50" s="16"/>
      <c r="D50" s="23"/>
      <c r="E50" s="80"/>
      <c r="F50" s="24"/>
      <c r="G50" s="25"/>
      <c r="H50" s="27" t="str">
        <f t="shared" si="3"/>
        <v/>
      </c>
    </row>
    <row r="51" spans="1:8" s="7" customFormat="1" ht="17.100000000000001" customHeight="1" x14ac:dyDescent="0.15">
      <c r="A51" s="21" t="str">
        <f t="shared" si="2"/>
        <v/>
      </c>
      <c r="B51" s="22"/>
      <c r="C51" s="16"/>
      <c r="D51" s="23"/>
      <c r="E51" s="80"/>
      <c r="F51" s="24"/>
      <c r="G51" s="25"/>
      <c r="H51" s="27" t="str">
        <f t="shared" si="3"/>
        <v/>
      </c>
    </row>
    <row r="52" spans="1:8" s="7" customFormat="1" ht="17.100000000000001" customHeight="1" x14ac:dyDescent="0.15">
      <c r="A52" s="21" t="str">
        <f t="shared" si="2"/>
        <v/>
      </c>
      <c r="B52" s="22"/>
      <c r="C52" s="16"/>
      <c r="D52" s="23"/>
      <c r="E52" s="80"/>
      <c r="F52" s="24"/>
      <c r="G52" s="25"/>
      <c r="H52" s="27" t="str">
        <f t="shared" si="3"/>
        <v/>
      </c>
    </row>
    <row r="53" spans="1:8" s="7" customFormat="1" ht="17.100000000000001" customHeight="1" x14ac:dyDescent="0.15">
      <c r="A53" s="21" t="str">
        <f t="shared" si="2"/>
        <v/>
      </c>
      <c r="B53" s="22"/>
      <c r="C53" s="16"/>
      <c r="D53" s="23"/>
      <c r="E53" s="80"/>
      <c r="F53" s="24"/>
      <c r="G53" s="25"/>
      <c r="H53" s="27" t="str">
        <f t="shared" si="3"/>
        <v/>
      </c>
    </row>
    <row r="54" spans="1:8" s="7" customFormat="1" ht="17.100000000000001" customHeight="1" x14ac:dyDescent="0.15">
      <c r="A54" s="21" t="str">
        <f t="shared" si="2"/>
        <v/>
      </c>
      <c r="B54" s="22"/>
      <c r="C54" s="16"/>
      <c r="D54" s="23"/>
      <c r="E54" s="80"/>
      <c r="F54" s="24"/>
      <c r="G54" s="25"/>
      <c r="H54" s="27" t="str">
        <f t="shared" si="3"/>
        <v/>
      </c>
    </row>
    <row r="55" spans="1:8" s="7" customFormat="1" ht="17.100000000000001" customHeight="1" x14ac:dyDescent="0.15">
      <c r="A55" s="21" t="str">
        <f t="shared" si="2"/>
        <v/>
      </c>
      <c r="B55" s="22"/>
      <c r="C55" s="16"/>
      <c r="D55" s="23"/>
      <c r="E55" s="80"/>
      <c r="F55" s="24"/>
      <c r="G55" s="25"/>
      <c r="H55" s="27" t="str">
        <f t="shared" si="3"/>
        <v/>
      </c>
    </row>
    <row r="56" spans="1:8" s="7" customFormat="1" ht="17.100000000000001" customHeight="1" x14ac:dyDescent="0.15">
      <c r="A56" s="21" t="str">
        <f t="shared" si="2"/>
        <v/>
      </c>
      <c r="B56" s="22"/>
      <c r="C56" s="16"/>
      <c r="D56" s="23"/>
      <c r="E56" s="80"/>
      <c r="F56" s="24"/>
      <c r="G56" s="25"/>
      <c r="H56" s="27" t="str">
        <f t="shared" si="3"/>
        <v/>
      </c>
    </row>
    <row r="57" spans="1:8" s="7" customFormat="1" ht="17.100000000000001" customHeight="1" x14ac:dyDescent="0.15">
      <c r="A57" s="21" t="str">
        <f t="shared" si="2"/>
        <v/>
      </c>
      <c r="B57" s="22"/>
      <c r="C57" s="16"/>
      <c r="D57" s="23"/>
      <c r="E57" s="80"/>
      <c r="F57" s="24"/>
      <c r="G57" s="25"/>
      <c r="H57" s="27" t="str">
        <f t="shared" si="3"/>
        <v/>
      </c>
    </row>
    <row r="58" spans="1:8" s="7" customFormat="1" ht="17.100000000000001" customHeight="1" x14ac:dyDescent="0.15">
      <c r="A58" s="21" t="str">
        <f t="shared" si="2"/>
        <v/>
      </c>
      <c r="B58" s="22"/>
      <c r="C58" s="16"/>
      <c r="D58" s="23"/>
      <c r="E58" s="80"/>
      <c r="F58" s="24"/>
      <c r="G58" s="25"/>
      <c r="H58" s="27" t="str">
        <f t="shared" si="3"/>
        <v/>
      </c>
    </row>
    <row r="59" spans="1:8" s="7" customFormat="1" ht="17.100000000000001" customHeight="1" x14ac:dyDescent="0.15">
      <c r="A59" s="21" t="str">
        <f t="shared" si="2"/>
        <v/>
      </c>
      <c r="B59" s="22"/>
      <c r="C59" s="16"/>
      <c r="D59" s="23"/>
      <c r="E59" s="80"/>
      <c r="F59" s="24"/>
      <c r="G59" s="25"/>
      <c r="H59" s="27" t="str">
        <f t="shared" si="3"/>
        <v/>
      </c>
    </row>
    <row r="60" spans="1:8" s="7" customFormat="1" ht="17.100000000000001" customHeight="1" x14ac:dyDescent="0.15">
      <c r="A60" s="21" t="str">
        <f t="shared" si="2"/>
        <v/>
      </c>
      <c r="B60" s="22"/>
      <c r="C60" s="16"/>
      <c r="D60" s="23"/>
      <c r="E60" s="80"/>
      <c r="F60" s="24"/>
      <c r="G60" s="25"/>
      <c r="H60" s="27" t="str">
        <f t="shared" si="3"/>
        <v/>
      </c>
    </row>
    <row r="61" spans="1:8" s="7" customFormat="1" ht="17.100000000000001" customHeight="1" x14ac:dyDescent="0.15">
      <c r="A61" s="21" t="str">
        <f t="shared" si="2"/>
        <v/>
      </c>
      <c r="B61" s="22"/>
      <c r="C61" s="16"/>
      <c r="D61" s="23"/>
      <c r="E61" s="80"/>
      <c r="F61" s="24"/>
      <c r="G61" s="25"/>
      <c r="H61" s="27" t="str">
        <f t="shared" si="3"/>
        <v/>
      </c>
    </row>
    <row r="62" spans="1:8" s="7" customFormat="1" ht="17.100000000000001" customHeight="1" x14ac:dyDescent="0.15">
      <c r="A62" s="21" t="str">
        <f t="shared" si="2"/>
        <v/>
      </c>
      <c r="B62" s="22"/>
      <c r="C62" s="16"/>
      <c r="D62" s="23"/>
      <c r="E62" s="80"/>
      <c r="F62" s="24"/>
      <c r="G62" s="25"/>
      <c r="H62" s="27" t="str">
        <f t="shared" si="3"/>
        <v/>
      </c>
    </row>
    <row r="63" spans="1:8" s="7" customFormat="1" ht="17.100000000000001" customHeight="1" x14ac:dyDescent="0.15">
      <c r="A63" s="21" t="str">
        <f t="shared" si="2"/>
        <v/>
      </c>
      <c r="B63" s="22"/>
      <c r="C63" s="16"/>
      <c r="D63" s="23"/>
      <c r="E63" s="80"/>
      <c r="F63" s="24"/>
      <c r="G63" s="25"/>
      <c r="H63" s="27" t="str">
        <f t="shared" si="3"/>
        <v/>
      </c>
    </row>
    <row r="64" spans="1:8" s="7" customFormat="1" ht="17.100000000000001" customHeight="1" x14ac:dyDescent="0.15">
      <c r="A64" s="21" t="str">
        <f t="shared" si="2"/>
        <v/>
      </c>
      <c r="B64" s="22"/>
      <c r="C64" s="16"/>
      <c r="D64" s="23"/>
      <c r="E64" s="80"/>
      <c r="F64" s="24"/>
      <c r="G64" s="25"/>
      <c r="H64" s="27" t="str">
        <f t="shared" si="3"/>
        <v/>
      </c>
    </row>
    <row r="65" spans="1:8" s="7" customFormat="1" ht="17.100000000000001" customHeight="1" x14ac:dyDescent="0.15">
      <c r="A65" s="21" t="str">
        <f t="shared" si="2"/>
        <v/>
      </c>
      <c r="B65" s="22"/>
      <c r="C65" s="16"/>
      <c r="D65" s="23"/>
      <c r="E65" s="80"/>
      <c r="F65" s="24"/>
      <c r="G65" s="25"/>
      <c r="H65" s="27" t="str">
        <f t="shared" si="3"/>
        <v/>
      </c>
    </row>
    <row r="66" spans="1:8" s="7" customFormat="1" ht="17.100000000000001" customHeight="1" x14ac:dyDescent="0.15">
      <c r="A66" s="21" t="str">
        <f t="shared" si="2"/>
        <v/>
      </c>
      <c r="B66" s="22"/>
      <c r="C66" s="16"/>
      <c r="D66" s="23"/>
      <c r="E66" s="80"/>
      <c r="F66" s="24"/>
      <c r="G66" s="25"/>
      <c r="H66" s="27" t="str">
        <f t="shared" si="3"/>
        <v/>
      </c>
    </row>
    <row r="67" spans="1:8" s="7" customFormat="1" ht="17.100000000000001" customHeight="1" x14ac:dyDescent="0.15">
      <c r="A67" s="21" t="str">
        <f t="shared" si="2"/>
        <v/>
      </c>
      <c r="B67" s="22"/>
      <c r="C67" s="16"/>
      <c r="D67" s="23"/>
      <c r="E67" s="80"/>
      <c r="F67" s="24"/>
      <c r="G67" s="25"/>
      <c r="H67" s="27" t="str">
        <f t="shared" si="3"/>
        <v/>
      </c>
    </row>
    <row r="68" spans="1:8" s="7" customFormat="1" ht="17.100000000000001" customHeight="1" x14ac:dyDescent="0.15">
      <c r="A68" s="21" t="str">
        <f t="shared" si="2"/>
        <v/>
      </c>
      <c r="B68" s="22"/>
      <c r="C68" s="16"/>
      <c r="D68" s="23"/>
      <c r="E68" s="80"/>
      <c r="F68" s="24"/>
      <c r="G68" s="25"/>
      <c r="H68" s="27" t="str">
        <f t="shared" si="3"/>
        <v/>
      </c>
    </row>
    <row r="69" spans="1:8" s="7" customFormat="1" ht="17.100000000000001" customHeight="1" x14ac:dyDescent="0.15">
      <c r="A69" s="21" t="str">
        <f t="shared" si="2"/>
        <v/>
      </c>
      <c r="B69" s="22"/>
      <c r="C69" s="16"/>
      <c r="D69" s="23"/>
      <c r="E69" s="80"/>
      <c r="F69" s="24"/>
      <c r="G69" s="25"/>
      <c r="H69" s="27" t="str">
        <f t="shared" si="3"/>
        <v/>
      </c>
    </row>
    <row r="70" spans="1:8" s="7" customFormat="1" ht="17.100000000000001" customHeight="1" x14ac:dyDescent="0.15">
      <c r="A70" s="21" t="str">
        <f t="shared" si="2"/>
        <v/>
      </c>
      <c r="B70" s="22"/>
      <c r="C70" s="16"/>
      <c r="D70" s="23"/>
      <c r="E70" s="80"/>
      <c r="F70" s="24"/>
      <c r="G70" s="25"/>
      <c r="H70" s="27" t="str">
        <f t="shared" si="3"/>
        <v/>
      </c>
    </row>
    <row r="71" spans="1:8" s="7" customFormat="1" ht="17.100000000000001" customHeight="1" x14ac:dyDescent="0.15">
      <c r="A71" s="21" t="str">
        <f t="shared" si="2"/>
        <v/>
      </c>
      <c r="B71" s="22"/>
      <c r="C71" s="16"/>
      <c r="D71" s="23"/>
      <c r="E71" s="80"/>
      <c r="F71" s="24"/>
      <c r="G71" s="25"/>
      <c r="H71" s="27" t="str">
        <f t="shared" si="3"/>
        <v/>
      </c>
    </row>
    <row r="72" spans="1:8" s="7" customFormat="1" ht="17.100000000000001" customHeight="1" x14ac:dyDescent="0.15">
      <c r="A72" s="21" t="str">
        <f t="shared" si="2"/>
        <v/>
      </c>
      <c r="B72" s="22"/>
      <c r="C72" s="16"/>
      <c r="D72" s="23"/>
      <c r="E72" s="80"/>
      <c r="F72" s="24"/>
      <c r="G72" s="25"/>
      <c r="H72" s="27" t="str">
        <f t="shared" ref="H72:H100" si="4">IF(AND(F72="",G72=""),"",H71+F72-G72)</f>
        <v/>
      </c>
    </row>
    <row r="73" spans="1:8" s="7" customFormat="1" ht="17.100000000000001" customHeight="1" x14ac:dyDescent="0.15">
      <c r="A73" s="21" t="str">
        <f t="shared" si="2"/>
        <v/>
      </c>
      <c r="B73" s="22"/>
      <c r="C73" s="16"/>
      <c r="D73" s="23"/>
      <c r="E73" s="80"/>
      <c r="F73" s="24"/>
      <c r="G73" s="25"/>
      <c r="H73" s="27" t="str">
        <f t="shared" si="4"/>
        <v/>
      </c>
    </row>
    <row r="74" spans="1:8" s="7" customFormat="1" ht="17.100000000000001" customHeight="1" x14ac:dyDescent="0.15">
      <c r="A74" s="21" t="str">
        <f t="shared" si="2"/>
        <v/>
      </c>
      <c r="B74" s="22"/>
      <c r="C74" s="16"/>
      <c r="D74" s="23"/>
      <c r="E74" s="80"/>
      <c r="F74" s="24"/>
      <c r="G74" s="25"/>
      <c r="H74" s="27" t="str">
        <f t="shared" si="4"/>
        <v/>
      </c>
    </row>
    <row r="75" spans="1:8" s="7" customFormat="1" ht="17.100000000000001" customHeight="1" x14ac:dyDescent="0.15">
      <c r="A75" s="21" t="str">
        <f t="shared" si="2"/>
        <v/>
      </c>
      <c r="B75" s="22"/>
      <c r="C75" s="16"/>
      <c r="D75" s="23"/>
      <c r="E75" s="80"/>
      <c r="F75" s="24"/>
      <c r="G75" s="25"/>
      <c r="H75" s="27" t="str">
        <f t="shared" si="4"/>
        <v/>
      </c>
    </row>
    <row r="76" spans="1:8" s="7" customFormat="1" ht="17.100000000000001" customHeight="1" x14ac:dyDescent="0.15">
      <c r="A76" s="21" t="str">
        <f t="shared" ref="A76:A100" si="5">IF(B76="","",A75+1)</f>
        <v/>
      </c>
      <c r="B76" s="22"/>
      <c r="C76" s="16"/>
      <c r="D76" s="23"/>
      <c r="E76" s="80"/>
      <c r="F76" s="24"/>
      <c r="G76" s="25"/>
      <c r="H76" s="27" t="str">
        <f t="shared" si="4"/>
        <v/>
      </c>
    </row>
    <row r="77" spans="1:8" s="7" customFormat="1" ht="17.100000000000001" customHeight="1" x14ac:dyDescent="0.15">
      <c r="A77" s="21" t="str">
        <f t="shared" si="5"/>
        <v/>
      </c>
      <c r="B77" s="22"/>
      <c r="C77" s="16"/>
      <c r="D77" s="23"/>
      <c r="E77" s="80"/>
      <c r="F77" s="24"/>
      <c r="G77" s="25"/>
      <c r="H77" s="27" t="str">
        <f t="shared" si="4"/>
        <v/>
      </c>
    </row>
    <row r="78" spans="1:8" s="7" customFormat="1" ht="17.100000000000001" customHeight="1" x14ac:dyDescent="0.15">
      <c r="A78" s="21" t="str">
        <f t="shared" si="5"/>
        <v/>
      </c>
      <c r="B78" s="22"/>
      <c r="C78" s="16"/>
      <c r="D78" s="23"/>
      <c r="E78" s="80"/>
      <c r="F78" s="24"/>
      <c r="G78" s="25"/>
      <c r="H78" s="27" t="str">
        <f t="shared" si="4"/>
        <v/>
      </c>
    </row>
    <row r="79" spans="1:8" s="7" customFormat="1" ht="17.100000000000001" customHeight="1" x14ac:dyDescent="0.15">
      <c r="A79" s="21" t="str">
        <f t="shared" si="5"/>
        <v/>
      </c>
      <c r="B79" s="22"/>
      <c r="C79" s="16"/>
      <c r="D79" s="23"/>
      <c r="E79" s="80"/>
      <c r="F79" s="24"/>
      <c r="G79" s="25"/>
      <c r="H79" s="27" t="str">
        <f t="shared" si="4"/>
        <v/>
      </c>
    </row>
    <row r="80" spans="1:8" s="7" customFormat="1" ht="17.100000000000001" customHeight="1" x14ac:dyDescent="0.15">
      <c r="A80" s="21" t="str">
        <f t="shared" si="5"/>
        <v/>
      </c>
      <c r="B80" s="22"/>
      <c r="C80" s="16"/>
      <c r="D80" s="23"/>
      <c r="E80" s="80"/>
      <c r="F80" s="24"/>
      <c r="G80" s="25"/>
      <c r="H80" s="27" t="str">
        <f t="shared" si="4"/>
        <v/>
      </c>
    </row>
    <row r="81" spans="1:8" s="7" customFormat="1" ht="17.100000000000001" customHeight="1" x14ac:dyDescent="0.15">
      <c r="A81" s="21" t="str">
        <f t="shared" si="5"/>
        <v/>
      </c>
      <c r="B81" s="22"/>
      <c r="C81" s="16"/>
      <c r="D81" s="23"/>
      <c r="E81" s="80"/>
      <c r="F81" s="24"/>
      <c r="G81" s="25"/>
      <c r="H81" s="27" t="str">
        <f t="shared" si="4"/>
        <v/>
      </c>
    </row>
    <row r="82" spans="1:8" s="7" customFormat="1" ht="17.100000000000001" customHeight="1" x14ac:dyDescent="0.15">
      <c r="A82" s="21" t="str">
        <f t="shared" si="5"/>
        <v/>
      </c>
      <c r="B82" s="22"/>
      <c r="C82" s="16"/>
      <c r="D82" s="23"/>
      <c r="E82" s="80"/>
      <c r="F82" s="24"/>
      <c r="G82" s="25"/>
      <c r="H82" s="27" t="str">
        <f t="shared" si="4"/>
        <v/>
      </c>
    </row>
    <row r="83" spans="1:8" s="7" customFormat="1" ht="17.100000000000001" customHeight="1" x14ac:dyDescent="0.15">
      <c r="A83" s="21" t="str">
        <f t="shared" si="5"/>
        <v/>
      </c>
      <c r="B83" s="22"/>
      <c r="C83" s="16"/>
      <c r="D83" s="23"/>
      <c r="E83" s="80"/>
      <c r="F83" s="24"/>
      <c r="G83" s="25"/>
      <c r="H83" s="27" t="str">
        <f t="shared" si="4"/>
        <v/>
      </c>
    </row>
    <row r="84" spans="1:8" s="7" customFormat="1" ht="17.100000000000001" customHeight="1" x14ac:dyDescent="0.15">
      <c r="A84" s="21" t="str">
        <f t="shared" si="5"/>
        <v/>
      </c>
      <c r="B84" s="22"/>
      <c r="C84" s="16"/>
      <c r="D84" s="23"/>
      <c r="E84" s="80"/>
      <c r="F84" s="24"/>
      <c r="G84" s="25"/>
      <c r="H84" s="27" t="str">
        <f t="shared" si="4"/>
        <v/>
      </c>
    </row>
    <row r="85" spans="1:8" s="7" customFormat="1" ht="17.100000000000001" customHeight="1" x14ac:dyDescent="0.15">
      <c r="A85" s="21" t="str">
        <f t="shared" si="5"/>
        <v/>
      </c>
      <c r="B85" s="22"/>
      <c r="C85" s="16"/>
      <c r="D85" s="23"/>
      <c r="E85" s="80"/>
      <c r="F85" s="24"/>
      <c r="G85" s="25"/>
      <c r="H85" s="27" t="str">
        <f t="shared" si="4"/>
        <v/>
      </c>
    </row>
    <row r="86" spans="1:8" s="7" customFormat="1" ht="17.100000000000001" customHeight="1" x14ac:dyDescent="0.15">
      <c r="A86" s="21" t="str">
        <f t="shared" si="5"/>
        <v/>
      </c>
      <c r="B86" s="22"/>
      <c r="C86" s="16"/>
      <c r="D86" s="23"/>
      <c r="E86" s="80"/>
      <c r="F86" s="24"/>
      <c r="G86" s="25"/>
      <c r="H86" s="27" t="str">
        <f t="shared" si="4"/>
        <v/>
      </c>
    </row>
    <row r="87" spans="1:8" s="7" customFormat="1" ht="17.100000000000001" customHeight="1" x14ac:dyDescent="0.15">
      <c r="A87" s="21" t="str">
        <f t="shared" si="5"/>
        <v/>
      </c>
      <c r="B87" s="22"/>
      <c r="C87" s="16"/>
      <c r="D87" s="23"/>
      <c r="E87" s="80"/>
      <c r="F87" s="24"/>
      <c r="G87" s="25"/>
      <c r="H87" s="27" t="str">
        <f t="shared" si="4"/>
        <v/>
      </c>
    </row>
    <row r="88" spans="1:8" s="7" customFormat="1" ht="17.100000000000001" customHeight="1" x14ac:dyDescent="0.15">
      <c r="A88" s="21" t="str">
        <f t="shared" si="5"/>
        <v/>
      </c>
      <c r="B88" s="22"/>
      <c r="C88" s="16"/>
      <c r="D88" s="23"/>
      <c r="E88" s="80"/>
      <c r="F88" s="24"/>
      <c r="G88" s="25"/>
      <c r="H88" s="27" t="str">
        <f t="shared" si="4"/>
        <v/>
      </c>
    </row>
    <row r="89" spans="1:8" s="7" customFormat="1" ht="17.100000000000001" customHeight="1" x14ac:dyDescent="0.15">
      <c r="A89" s="21" t="str">
        <f t="shared" si="5"/>
        <v/>
      </c>
      <c r="B89" s="22"/>
      <c r="C89" s="16"/>
      <c r="D89" s="23"/>
      <c r="E89" s="80"/>
      <c r="F89" s="24"/>
      <c r="G89" s="25"/>
      <c r="H89" s="27" t="str">
        <f t="shared" si="4"/>
        <v/>
      </c>
    </row>
    <row r="90" spans="1:8" s="7" customFormat="1" ht="17.100000000000001" customHeight="1" x14ac:dyDescent="0.15">
      <c r="A90" s="21" t="str">
        <f t="shared" si="5"/>
        <v/>
      </c>
      <c r="B90" s="22"/>
      <c r="C90" s="16"/>
      <c r="D90" s="23"/>
      <c r="E90" s="80"/>
      <c r="F90" s="24"/>
      <c r="G90" s="25"/>
      <c r="H90" s="27" t="str">
        <f t="shared" si="4"/>
        <v/>
      </c>
    </row>
    <row r="91" spans="1:8" s="7" customFormat="1" ht="17.100000000000001" customHeight="1" x14ac:dyDescent="0.15">
      <c r="A91" s="21" t="str">
        <f t="shared" si="5"/>
        <v/>
      </c>
      <c r="B91" s="22"/>
      <c r="C91" s="16"/>
      <c r="D91" s="23"/>
      <c r="E91" s="80"/>
      <c r="F91" s="24"/>
      <c r="G91" s="25"/>
      <c r="H91" s="27" t="str">
        <f t="shared" si="4"/>
        <v/>
      </c>
    </row>
    <row r="92" spans="1:8" s="7" customFormat="1" ht="17.100000000000001" customHeight="1" x14ac:dyDescent="0.15">
      <c r="A92" s="21" t="str">
        <f t="shared" si="5"/>
        <v/>
      </c>
      <c r="B92" s="22"/>
      <c r="C92" s="16"/>
      <c r="D92" s="23"/>
      <c r="E92" s="80"/>
      <c r="F92" s="24"/>
      <c r="G92" s="25"/>
      <c r="H92" s="27" t="str">
        <f t="shared" si="4"/>
        <v/>
      </c>
    </row>
    <row r="93" spans="1:8" s="7" customFormat="1" ht="17.100000000000001" customHeight="1" x14ac:dyDescent="0.15">
      <c r="A93" s="21" t="str">
        <f t="shared" si="5"/>
        <v/>
      </c>
      <c r="B93" s="22"/>
      <c r="C93" s="16"/>
      <c r="D93" s="23"/>
      <c r="E93" s="80"/>
      <c r="F93" s="24"/>
      <c r="G93" s="25"/>
      <c r="H93" s="27" t="str">
        <f t="shared" si="4"/>
        <v/>
      </c>
    </row>
    <row r="94" spans="1:8" s="7" customFormat="1" ht="17.100000000000001" customHeight="1" x14ac:dyDescent="0.15">
      <c r="A94" s="21" t="str">
        <f t="shared" si="5"/>
        <v/>
      </c>
      <c r="B94" s="22"/>
      <c r="C94" s="16"/>
      <c r="D94" s="23"/>
      <c r="E94" s="80"/>
      <c r="F94" s="24"/>
      <c r="G94" s="25"/>
      <c r="H94" s="27" t="str">
        <f t="shared" si="4"/>
        <v/>
      </c>
    </row>
    <row r="95" spans="1:8" s="7" customFormat="1" ht="17.100000000000001" customHeight="1" x14ac:dyDescent="0.15">
      <c r="A95" s="21" t="str">
        <f t="shared" si="5"/>
        <v/>
      </c>
      <c r="B95" s="22"/>
      <c r="C95" s="16"/>
      <c r="D95" s="23"/>
      <c r="E95" s="80"/>
      <c r="F95" s="24"/>
      <c r="G95" s="25"/>
      <c r="H95" s="27" t="str">
        <f t="shared" si="4"/>
        <v/>
      </c>
    </row>
    <row r="96" spans="1:8" s="7" customFormat="1" ht="17.100000000000001" customHeight="1" x14ac:dyDescent="0.15">
      <c r="A96" s="21" t="str">
        <f t="shared" si="5"/>
        <v/>
      </c>
      <c r="B96" s="22"/>
      <c r="C96" s="16"/>
      <c r="D96" s="23"/>
      <c r="E96" s="80"/>
      <c r="F96" s="24"/>
      <c r="G96" s="25"/>
      <c r="H96" s="27" t="str">
        <f t="shared" si="4"/>
        <v/>
      </c>
    </row>
    <row r="97" spans="1:8" s="7" customFormat="1" ht="17.100000000000001" customHeight="1" x14ac:dyDescent="0.15">
      <c r="A97" s="21" t="str">
        <f t="shared" si="5"/>
        <v/>
      </c>
      <c r="B97" s="22"/>
      <c r="C97" s="16"/>
      <c r="D97" s="23"/>
      <c r="E97" s="80"/>
      <c r="F97" s="24"/>
      <c r="G97" s="25"/>
      <c r="H97" s="27" t="str">
        <f t="shared" si="4"/>
        <v/>
      </c>
    </row>
    <row r="98" spans="1:8" s="7" customFormat="1" ht="17.100000000000001" customHeight="1" x14ac:dyDescent="0.15">
      <c r="A98" s="21" t="str">
        <f t="shared" si="5"/>
        <v/>
      </c>
      <c r="B98" s="22"/>
      <c r="C98" s="16"/>
      <c r="D98" s="23"/>
      <c r="E98" s="80"/>
      <c r="F98" s="24"/>
      <c r="G98" s="25"/>
      <c r="H98" s="27" t="str">
        <f t="shared" si="4"/>
        <v/>
      </c>
    </row>
    <row r="99" spans="1:8" s="7" customFormat="1" ht="17.100000000000001" customHeight="1" x14ac:dyDescent="0.15">
      <c r="A99" s="21" t="str">
        <f t="shared" si="5"/>
        <v/>
      </c>
      <c r="B99" s="22"/>
      <c r="C99" s="16"/>
      <c r="D99" s="23"/>
      <c r="E99" s="80"/>
      <c r="F99" s="24"/>
      <c r="G99" s="25"/>
      <c r="H99" s="27" t="str">
        <f t="shared" si="4"/>
        <v/>
      </c>
    </row>
    <row r="100" spans="1:8" s="7" customFormat="1" ht="17.100000000000001" customHeight="1" x14ac:dyDescent="0.15">
      <c r="A100" s="21" t="str">
        <f t="shared" si="5"/>
        <v/>
      </c>
      <c r="B100" s="22"/>
      <c r="C100" s="16"/>
      <c r="D100" s="23"/>
      <c r="E100" s="80"/>
      <c r="F100" s="24"/>
      <c r="G100" s="25"/>
      <c r="H100" s="27" t="str">
        <f t="shared" si="4"/>
        <v/>
      </c>
    </row>
    <row r="101" spans="1:8" s="7" customFormat="1" x14ac:dyDescent="0.15">
      <c r="A101" s="21"/>
      <c r="B101" s="22"/>
      <c r="C101" s="16"/>
      <c r="D101" s="23"/>
      <c r="E101" s="23"/>
      <c r="F101" s="24"/>
      <c r="G101" s="25"/>
      <c r="H101" s="27"/>
    </row>
  </sheetData>
  <autoFilter ref="A5:H16" xr:uid="{00000000-0009-0000-0000-000001000000}">
    <filterColumn colId="2">
      <filters>
        <filter val="수입"/>
        <filter val="지출"/>
      </filters>
    </filterColumn>
  </autoFilter>
  <sortState xmlns:xlrd2="http://schemas.microsoft.com/office/spreadsheetml/2017/richdata2" ref="B6:G32">
    <sortCondition ref="B6:B32"/>
  </sortState>
  <phoneticPr fontId="11" type="noConversion"/>
  <conditionalFormatting sqref="A6:H500">
    <cfRule type="expression" dxfId="8" priority="1" stopIfTrue="1">
      <formula>AND($A6&lt;&gt;"",WEEKDAY($B6)=7)</formula>
    </cfRule>
    <cfRule type="expression" dxfId="7" priority="2" stopIfTrue="1">
      <formula>AND($A6&lt;&gt;"",WEEKDAY($B6)=1)</formula>
    </cfRule>
    <cfRule type="expression" dxfId="6" priority="3" stopIfTrue="1">
      <formula>$A6&lt;&gt;""</formula>
    </cfRule>
  </conditionalFormatting>
  <conditionalFormatting sqref="A101:H101">
    <cfRule type="expression" dxfId="5" priority="9" stopIfTrue="1">
      <formula>AND($A101&lt;&gt;"",WEEKDAY($B101)=7)</formula>
    </cfRule>
    <cfRule type="expression" dxfId="4" priority="10" stopIfTrue="1">
      <formula>AND($A101&lt;&gt;"",WEEKDAY($B101)=1)</formula>
    </cfRule>
    <cfRule type="expression" dxfId="3" priority="11" stopIfTrue="1">
      <formula>$A101&lt;&gt;""</formula>
    </cfRule>
  </conditionalFormatting>
  <conditionalFormatting sqref="F4">
    <cfRule type="expression" dxfId="2" priority="33" stopIfTrue="1">
      <formula>AND(I1=TRUE,F4 &lt;&gt; """")</formula>
    </cfRule>
  </conditionalFormatting>
  <conditionalFormatting sqref="G4">
    <cfRule type="expression" dxfId="1" priority="32" stopIfTrue="1">
      <formula>AND(I1=TRUE,G4 &lt;&gt; """")</formula>
    </cfRule>
  </conditionalFormatting>
  <dataValidations count="2">
    <dataValidation type="list" allowBlank="1" showInputMessage="1" showErrorMessage="1" sqref="C6:C100" xr:uid="{00000000-0002-0000-0100-000000000000}">
      <formula1>항목</formula1>
    </dataValidation>
    <dataValidation type="list" allowBlank="1" showInputMessage="1" showErrorMessage="1" sqref="D6:D15 D17:D100 D16" xr:uid="{00000000-0002-0000-0100-000001000000}">
      <formula1>INDIRECT("과목!"&amp;HLOOKUP($C6,계정범위,2,FALSE))</formula1>
    </dataValidation>
  </dataValidations>
  <pageMargins left="0.64" right="0.59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print="0" autoFill="0" autoLine="0" autoPict="0">
                <anchor moveWithCells="1">
                  <from>
                    <xdr:col>6</xdr:col>
                    <xdr:colOff>447675</xdr:colOff>
                    <xdr:row>0</xdr:row>
                    <xdr:rowOff>66675</xdr:rowOff>
                  </from>
                  <to>
                    <xdr:col>7</xdr:col>
                    <xdr:colOff>409575</xdr:colOff>
                    <xdr:row>1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31"/>
  <sheetViews>
    <sheetView showGridLines="0" workbookViewId="0">
      <selection activeCell="B32" sqref="B32"/>
    </sheetView>
  </sheetViews>
  <sheetFormatPr defaultRowHeight="13.5" x14ac:dyDescent="0.15"/>
  <cols>
    <col min="1" max="3" width="9.875" customWidth="1"/>
  </cols>
  <sheetData>
    <row r="1" spans="1:3" s="17" customFormat="1" x14ac:dyDescent="0.15">
      <c r="A1" s="81" t="s">
        <v>6</v>
      </c>
    </row>
    <row r="2" spans="1:3" s="17" customFormat="1" ht="12.75" x14ac:dyDescent="0.15">
      <c r="A2" s="77" t="s">
        <v>7</v>
      </c>
      <c r="B2" s="77" t="s">
        <v>8</v>
      </c>
      <c r="C2" s="77" t="s">
        <v>5</v>
      </c>
    </row>
    <row r="3" spans="1:3" s="17" customFormat="1" ht="11.25" hidden="1" customHeight="1" x14ac:dyDescent="0.15">
      <c r="A3" s="18" t="str">
        <f>"a4:a"&amp;COUNTA(A4:A50)+3</f>
        <v>a4:a30</v>
      </c>
      <c r="B3" s="18" t="str">
        <f>"b4:b"&amp;COUNTA(B4:B50)+3</f>
        <v>b4:b31</v>
      </c>
      <c r="C3" s="18" t="str">
        <f>"c4:c"&amp;COUNTA(C4:C50)+3</f>
        <v>c4:c5</v>
      </c>
    </row>
    <row r="4" spans="1:3" s="17" customFormat="1" ht="12.75" x14ac:dyDescent="0.15">
      <c r="A4" s="19" t="s">
        <v>62</v>
      </c>
      <c r="B4" s="19" t="s">
        <v>11</v>
      </c>
      <c r="C4" s="19" t="s">
        <v>9</v>
      </c>
    </row>
    <row r="5" spans="1:3" s="17" customFormat="1" ht="12.75" x14ac:dyDescent="0.15">
      <c r="A5" s="19" t="s">
        <v>64</v>
      </c>
      <c r="B5" s="19" t="s">
        <v>38</v>
      </c>
      <c r="C5" s="19" t="s">
        <v>36</v>
      </c>
    </row>
    <row r="6" spans="1:3" s="17" customFormat="1" ht="12.75" x14ac:dyDescent="0.15">
      <c r="A6" s="19" t="s">
        <v>66</v>
      </c>
      <c r="B6" s="19" t="s">
        <v>39</v>
      </c>
      <c r="C6" s="20"/>
    </row>
    <row r="7" spans="1:3" s="17" customFormat="1" ht="12.75" x14ac:dyDescent="0.15">
      <c r="A7" s="19" t="s">
        <v>67</v>
      </c>
      <c r="B7" s="19" t="s">
        <v>16</v>
      </c>
      <c r="C7" s="20"/>
    </row>
    <row r="8" spans="1:3" s="17" customFormat="1" ht="12.75" x14ac:dyDescent="0.15">
      <c r="A8" s="19" t="s">
        <v>69</v>
      </c>
      <c r="B8" s="19" t="s">
        <v>40</v>
      </c>
      <c r="C8" s="20"/>
    </row>
    <row r="9" spans="1:3" s="17" customFormat="1" ht="12.75" x14ac:dyDescent="0.15">
      <c r="A9" s="19" t="s">
        <v>71</v>
      </c>
      <c r="B9" s="19" t="s">
        <v>90</v>
      </c>
      <c r="C9" s="20"/>
    </row>
    <row r="10" spans="1:3" s="17" customFormat="1" ht="12.75" x14ac:dyDescent="0.15">
      <c r="A10" s="19" t="s">
        <v>72</v>
      </c>
      <c r="B10" s="19" t="s">
        <v>108</v>
      </c>
      <c r="C10" s="20"/>
    </row>
    <row r="11" spans="1:3" s="17" customFormat="1" ht="12.75" x14ac:dyDescent="0.15">
      <c r="A11" s="19" t="s">
        <v>73</v>
      </c>
      <c r="B11" s="19" t="s">
        <v>89</v>
      </c>
      <c r="C11" s="20"/>
    </row>
    <row r="12" spans="1:3" s="17" customFormat="1" ht="12.75" x14ac:dyDescent="0.15">
      <c r="A12" s="19" t="s">
        <v>74</v>
      </c>
      <c r="B12" s="19" t="s">
        <v>91</v>
      </c>
      <c r="C12" s="20"/>
    </row>
    <row r="13" spans="1:3" s="17" customFormat="1" ht="12.75" x14ac:dyDescent="0.15">
      <c r="A13" s="19" t="s">
        <v>75</v>
      </c>
      <c r="B13" s="19" t="s">
        <v>92</v>
      </c>
      <c r="C13" s="20"/>
    </row>
    <row r="14" spans="1:3" s="17" customFormat="1" ht="12.75" x14ac:dyDescent="0.15">
      <c r="A14" s="19" t="s">
        <v>76</v>
      </c>
      <c r="B14" s="19" t="s">
        <v>93</v>
      </c>
      <c r="C14" s="20"/>
    </row>
    <row r="15" spans="1:3" s="17" customFormat="1" ht="12.75" x14ac:dyDescent="0.15">
      <c r="A15" s="19" t="s">
        <v>77</v>
      </c>
      <c r="B15" s="19" t="s">
        <v>94</v>
      </c>
      <c r="C15" s="20"/>
    </row>
    <row r="16" spans="1:3" s="17" customFormat="1" ht="12.75" x14ac:dyDescent="0.15">
      <c r="A16" s="19" t="s">
        <v>78</v>
      </c>
      <c r="B16" s="19" t="s">
        <v>95</v>
      </c>
      <c r="C16" s="20"/>
    </row>
    <row r="17" spans="1:3" s="17" customFormat="1" ht="12.75" x14ac:dyDescent="0.15">
      <c r="A17" s="19" t="s">
        <v>79</v>
      </c>
      <c r="B17" s="19" t="s">
        <v>96</v>
      </c>
      <c r="C17" s="20"/>
    </row>
    <row r="18" spans="1:3" s="17" customFormat="1" ht="12.75" x14ac:dyDescent="0.15">
      <c r="A18" s="19" t="s">
        <v>80</v>
      </c>
      <c r="B18" s="19" t="s">
        <v>97</v>
      </c>
      <c r="C18" s="20"/>
    </row>
    <row r="19" spans="1:3" s="17" customFormat="1" ht="12.75" x14ac:dyDescent="0.15">
      <c r="A19" s="19" t="s">
        <v>81</v>
      </c>
      <c r="B19" s="19" t="s">
        <v>98</v>
      </c>
      <c r="C19" s="20"/>
    </row>
    <row r="20" spans="1:3" s="17" customFormat="1" ht="12.75" x14ac:dyDescent="0.15">
      <c r="A20" s="19" t="s">
        <v>82</v>
      </c>
      <c r="B20" s="19" t="s">
        <v>99</v>
      </c>
      <c r="C20" s="20"/>
    </row>
    <row r="21" spans="1:3" x14ac:dyDescent="0.15">
      <c r="A21" s="96" t="s">
        <v>83</v>
      </c>
      <c r="B21" s="19" t="s">
        <v>100</v>
      </c>
    </row>
    <row r="22" spans="1:3" x14ac:dyDescent="0.15">
      <c r="A22" s="96" t="s">
        <v>84</v>
      </c>
      <c r="B22" s="19" t="s">
        <v>101</v>
      </c>
    </row>
    <row r="23" spans="1:3" x14ac:dyDescent="0.15">
      <c r="A23" s="96" t="s">
        <v>85</v>
      </c>
      <c r="B23" s="19" t="s">
        <v>102</v>
      </c>
    </row>
    <row r="24" spans="1:3" x14ac:dyDescent="0.15">
      <c r="A24" s="96" t="s">
        <v>86</v>
      </c>
      <c r="B24" s="19" t="s">
        <v>103</v>
      </c>
    </row>
    <row r="25" spans="1:3" x14ac:dyDescent="0.15">
      <c r="A25" s="19" t="s">
        <v>12</v>
      </c>
      <c r="B25" s="19" t="s">
        <v>104</v>
      </c>
    </row>
    <row r="26" spans="1:3" x14ac:dyDescent="0.15">
      <c r="A26" s="19" t="s">
        <v>88</v>
      </c>
      <c r="B26" s="19" t="s">
        <v>105</v>
      </c>
    </row>
    <row r="27" spans="1:3" x14ac:dyDescent="0.15">
      <c r="A27" s="19" t="s">
        <v>17</v>
      </c>
      <c r="B27" s="19" t="s">
        <v>106</v>
      </c>
    </row>
    <row r="28" spans="1:3" x14ac:dyDescent="0.15">
      <c r="A28" s="19" t="s">
        <v>15</v>
      </c>
      <c r="B28" s="19" t="s">
        <v>107</v>
      </c>
    </row>
    <row r="29" spans="1:3" x14ac:dyDescent="0.15">
      <c r="A29" s="19" t="s">
        <v>36</v>
      </c>
      <c r="B29" s="19" t="s">
        <v>110</v>
      </c>
    </row>
    <row r="30" spans="1:3" x14ac:dyDescent="0.15">
      <c r="A30" s="19" t="s">
        <v>87</v>
      </c>
      <c r="B30" s="19" t="s">
        <v>109</v>
      </c>
    </row>
    <row r="31" spans="1:3" x14ac:dyDescent="0.15">
      <c r="A31" s="19"/>
      <c r="B31" s="19" t="s">
        <v>5</v>
      </c>
    </row>
  </sheetData>
  <phoneticPr fontId="18" type="noConversion"/>
  <conditionalFormatting sqref="A4:C50">
    <cfRule type="expression" dxfId="0" priority="1" stopIfTrue="1">
      <formula>ISBLANK(A4)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회비집계</vt:lpstr>
      <vt:lpstr>출납</vt:lpstr>
      <vt:lpstr>과목</vt:lpstr>
      <vt:lpstr>계정범위</vt:lpstr>
      <vt:lpstr>월회비</vt:lpstr>
      <vt:lpstr>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상준 전</cp:lastModifiedBy>
  <cp:lastPrinted>2015-07-13T06:25:44Z</cp:lastPrinted>
  <dcterms:created xsi:type="dcterms:W3CDTF">2015-02-21T07:23:57Z</dcterms:created>
  <dcterms:modified xsi:type="dcterms:W3CDTF">2025-02-06T03:55:50Z</dcterms:modified>
</cp:coreProperties>
</file>