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hidden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<sst xmlns="http://schemas.openxmlformats.org/spreadsheetml/2006/main" count="369" uniqueCount="91">
  <si>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01월</t>
    </r>
  </si>
  <si>
    <t>월지출합계</t>
  </si>
  <si>
    <t>월수입합계</t>
  </si>
  <si>
    <t>현재총잔고</t>
  </si>
  <si>
    <t>날짜</t>
  </si>
  <si>
    <t>대분류</t>
  </si>
  <si>
    <t>소분류</t>
  </si>
  <si>
    <t>사용내역</t>
  </si>
  <si>
    <t>지출구분</t>
  </si>
  <si>
    <t>금액</t>
  </si>
  <si>
    <t>수입구분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</si>
  <si>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</si>
  <si>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</si>
  <si>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</si>
  <si>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</si>
  <si>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</si>
  <si>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</si>
  <si>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</si>
  <si>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</si>
  <si>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</si>
  <si>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</si>
  <si>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</si>
  <si>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</si>
  <si>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</si>
  <si>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>생활용품</t>
  </si>
  <si>
    <t>잡화</t>
  </si>
  <si>
    <t>현금</t>
  </si>
  <si>
    <t xml:space="preserve"> </t>
  </si>
  <si>
    <t>지출합계</t>
  </si>
  <si>
    <t>수입내역</t>
  </si>
  <si>
    <t>수입합계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</si>
  <si>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02월</t>
    </r>
  </si>
  <si>
    <t>월회비(통장)</t>
  </si>
  <si>
    <t>경조교제비</t>
  </si>
  <si>
    <t>축의금</t>
  </si>
  <si>
    <t>소모품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</si>
  <si>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03월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</si>
  <si>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04월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</si>
  <si>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05월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</si>
  <si>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06월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</si>
  <si>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07월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</si>
  <si>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08월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</si>
  <si>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09월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</si>
  <si>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10월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</si>
  <si>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11월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</si>
  <si>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12월</t>
    </r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</si>
  <si>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</si>
  <si>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</si>
  <si>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</si>
  <si>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</si>
  <si>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</si>
  <si>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</si>
  <si>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</si>
  <si>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</si>
  <si>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</si>
  <si>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</si>
  <si>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</si>
  <si>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</si>
  <si>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</si>
  <si>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</si>
  <si>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</si>
  <si>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</si>
  <si>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</si>
  <si>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</si>
  <si>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인터넷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</si>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</sst>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1">
    <font>
      <sz val="11.0"/>
      <color rgb="FF000000"/>
      <name val="Calibri"/>
      <scheme val="minor"/>
    </font>
    <font>
      <b/>
      <sz val="14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b/>
      <sz val="18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8" fillId="4" fontId="6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7" numFmtId="0" xfId="0" applyAlignment="1" applyBorder="1" applyFill="1" applyFont="1">
      <alignment horizontal="center" vertical="center"/>
    </xf>
    <xf borderId="6" fillId="5" fontId="7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vertical="center"/>
    </xf>
    <xf borderId="13" fillId="5" fontId="7" numFmtId="0" xfId="0" applyAlignment="1" applyBorder="1" applyFont="1">
      <alignment horizontal="center" vertical="center"/>
    </xf>
    <xf borderId="14" fillId="6" fontId="8" numFmtId="0" xfId="0" applyAlignment="1" applyBorder="1" applyFill="1" applyFont="1">
      <alignment horizontal="center" vertical="center"/>
    </xf>
    <xf borderId="15" fillId="5" fontId="7" numFmtId="0" xfId="0" applyAlignment="1" applyBorder="1" applyFont="1">
      <alignment horizontal="center" vertical="center"/>
    </xf>
    <xf borderId="16" fillId="5" fontId="7" numFmtId="49" xfId="0" applyAlignment="1" applyBorder="1" applyFont="1" applyNumberFormat="1">
      <alignment horizontal="center" vertical="center"/>
    </xf>
    <xf borderId="16" fillId="5" fontId="7" numFmtId="0" xfId="0" applyAlignment="1" applyBorder="1" applyFont="1">
      <alignment horizontal="center" vertical="center"/>
    </xf>
    <xf borderId="17" fillId="7" fontId="7" numFmtId="166" xfId="0" applyAlignment="1" applyBorder="1" applyFill="1" applyFont="1" applyNumberFormat="1">
      <alignment readingOrder="0" vertical="center"/>
    </xf>
    <xf borderId="18" fillId="7" fontId="7" numFmtId="0" xfId="0" applyAlignment="1" applyBorder="1" applyFont="1">
      <alignment horizontal="center" readingOrder="0" vertical="center"/>
    </xf>
    <xf borderId="19" fillId="7" fontId="7" numFmtId="0" xfId="0" applyAlignment="1" applyBorder="1" applyFont="1">
      <alignment horizontal="center" readingOrder="0" vertical="center"/>
    </xf>
    <xf borderId="20" fillId="7" fontId="7" numFmtId="49" xfId="0" applyAlignment="1" applyBorder="1" applyFont="1" applyNumberFormat="1">
      <alignment horizontal="center" readingOrder="0" vertical="center"/>
    </xf>
    <xf borderId="21" fillId="3" fontId="7" numFmtId="0" xfId="0" applyAlignment="1" applyBorder="1" applyFont="1">
      <alignment horizontal="center" readingOrder="0" vertical="center"/>
    </xf>
    <xf borderId="20" fillId="3" fontId="7" numFmtId="164" xfId="0" applyAlignment="1" applyBorder="1" applyFont="1" applyNumberFormat="1">
      <alignment readingOrder="0" vertical="center"/>
    </xf>
    <xf borderId="21" fillId="7" fontId="7" numFmtId="0" xfId="0" applyAlignment="1" applyBorder="1" applyFont="1">
      <alignment horizontal="center" readingOrder="0" vertical="center"/>
    </xf>
    <xf borderId="20" fillId="7" fontId="7" numFmtId="164" xfId="0" applyAlignment="1" applyBorder="1" applyFont="1" applyNumberFormat="1">
      <alignment readingOrder="0" vertical="center"/>
    </xf>
    <xf borderId="22" fillId="8" fontId="7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7" numFmtId="49" xfId="0" applyAlignment="1" applyBorder="1" applyFont="1" applyNumberFormat="1">
      <alignment horizontal="center" vertical="center"/>
    </xf>
    <xf borderId="17" fillId="8" fontId="7" numFmtId="165" xfId="0" applyAlignment="1" applyBorder="1" applyFont="1" applyNumberFormat="1">
      <alignment vertical="center"/>
    </xf>
    <xf borderId="17" fillId="8" fontId="7" numFmtId="9" xfId="0" applyAlignment="1" applyBorder="1" applyFont="1" applyNumberFormat="1">
      <alignment horizontal="right" vertical="center"/>
    </xf>
    <xf borderId="21" fillId="7" fontId="7" numFmtId="0" xfId="0" applyAlignment="1" applyBorder="1" applyFont="1">
      <alignment horizontal="center" vertical="center"/>
    </xf>
    <xf borderId="20" fillId="7" fontId="7" numFmtId="16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24" fillId="8" fontId="7" numFmtId="49" xfId="0" applyAlignment="1" applyBorder="1" applyFont="1" applyNumberFormat="1">
      <alignment horizontal="center" vertical="center"/>
    </xf>
    <xf borderId="24" fillId="8" fontId="7" numFmtId="165" xfId="0" applyAlignment="1" applyBorder="1" applyFont="1" applyNumberFormat="1">
      <alignment vertical="center"/>
    </xf>
    <xf borderId="25" fillId="8" fontId="7" numFmtId="9" xfId="0" applyAlignment="1" applyBorder="1" applyFont="1" applyNumberFormat="1">
      <alignment horizontal="right" vertical="center"/>
    </xf>
    <xf borderId="16" fillId="2" fontId="7" numFmtId="49" xfId="0" applyAlignment="1" applyBorder="1" applyFont="1" applyNumberFormat="1">
      <alignment horizontal="center" vertical="center"/>
    </xf>
    <xf borderId="16" fillId="2" fontId="7" numFmtId="165" xfId="0" applyAlignment="1" applyBorder="1" applyFont="1" applyNumberFormat="1">
      <alignment vertical="center"/>
    </xf>
    <xf borderId="16" fillId="2" fontId="7" numFmtId="9" xfId="0" applyAlignment="1" applyBorder="1" applyFont="1" applyNumberFormat="1">
      <alignment horizontal="right" vertical="center"/>
    </xf>
    <xf borderId="17" fillId="7" fontId="7" numFmtId="166" xfId="0" applyAlignment="1" applyBorder="1" applyFont="1" applyNumberFormat="1">
      <alignment vertical="center"/>
    </xf>
    <xf borderId="19" fillId="7" fontId="7" numFmtId="0" xfId="0" applyAlignment="1" applyBorder="1" applyFont="1">
      <alignment horizontal="center" vertical="center"/>
    </xf>
    <xf borderId="21" fillId="3" fontId="7" numFmtId="0" xfId="0" applyAlignment="1" applyBorder="1" applyFont="1">
      <alignment horizontal="center" vertical="center"/>
    </xf>
    <xf borderId="20" fillId="3" fontId="7" numFmtId="164" xfId="0" applyAlignment="1" applyBorder="1" applyFont="1" applyNumberFormat="1">
      <alignment vertical="center"/>
    </xf>
    <xf borderId="26" fillId="5" fontId="7" numFmtId="49" xfId="0" applyAlignment="1" applyBorder="1" applyFont="1" applyNumberFormat="1">
      <alignment horizontal="center" vertical="center"/>
    </xf>
    <xf borderId="26" fillId="5" fontId="7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7" numFmtId="0" xfId="0" applyAlignment="1" applyBorder="1" applyFont="1">
      <alignment horizontal="center" vertical="center"/>
    </xf>
    <xf borderId="28" fillId="8" fontId="7" numFmtId="49" xfId="0" applyAlignment="1" applyBorder="1" applyFont="1" applyNumberFormat="1">
      <alignment horizontal="center" readingOrder="0" vertical="center"/>
    </xf>
    <xf borderId="28" fillId="8" fontId="7" numFmtId="165" xfId="0" applyAlignment="1" applyBorder="1" applyFont="1" applyNumberFormat="1">
      <alignment vertical="center"/>
    </xf>
    <xf borderId="29" fillId="8" fontId="7" numFmtId="9" xfId="0" applyAlignment="1" applyBorder="1" applyFont="1" applyNumberFormat="1">
      <alignment horizontal="right" vertical="center"/>
    </xf>
    <xf borderId="30" fillId="8" fontId="7" numFmtId="49" xfId="0" applyAlignment="1" applyBorder="1" applyFont="1" applyNumberFormat="1">
      <alignment horizontal="center" readingOrder="0" vertical="center"/>
    </xf>
    <xf borderId="30" fillId="8" fontId="7" numFmtId="165" xfId="0" applyAlignment="1" applyBorder="1" applyFont="1" applyNumberFormat="1">
      <alignment readingOrder="0" vertical="center"/>
    </xf>
    <xf borderId="30" fillId="8" fontId="7" numFmtId="9" xfId="0" applyAlignment="1" applyBorder="1" applyFont="1" applyNumberFormat="1">
      <alignment horizontal="right" vertical="center"/>
    </xf>
    <xf borderId="17" fillId="8" fontId="7" numFmtId="49" xfId="0" applyAlignment="1" applyBorder="1" applyFont="1" applyNumberFormat="1">
      <alignment horizontal="center" readingOrder="0" vertical="center"/>
    </xf>
    <xf borderId="17" fillId="8" fontId="7" numFmtId="165" xfId="0" applyAlignment="1" applyBorder="1" applyFont="1" applyNumberFormat="1">
      <alignment readingOrder="0" vertical="center"/>
    </xf>
    <xf borderId="31" fillId="8" fontId="7" numFmtId="9" xfId="0" applyAlignment="1" applyBorder="1" applyFont="1" applyNumberFormat="1">
      <alignment horizontal="right" vertical="center"/>
    </xf>
    <xf borderId="32" fillId="7" fontId="7" numFmtId="166" xfId="0" applyAlignment="1" applyBorder="1" applyFont="1" applyNumberFormat="1">
      <alignment vertical="center"/>
    </xf>
    <xf borderId="33" fillId="7" fontId="7" numFmtId="0" xfId="0" applyAlignment="1" applyBorder="1" applyFont="1">
      <alignment horizontal="center" vertical="center"/>
    </xf>
    <xf borderId="34" fillId="7" fontId="7" numFmtId="0" xfId="0" applyAlignment="1" applyBorder="1" applyFont="1">
      <alignment horizontal="center" vertical="center"/>
    </xf>
    <xf borderId="35" fillId="3" fontId="7" numFmtId="0" xfId="0" applyAlignment="1" applyBorder="1" applyFont="1">
      <alignment horizontal="center" vertical="center"/>
    </xf>
    <xf borderId="36" fillId="3" fontId="7" numFmtId="164" xfId="0" applyAlignment="1" applyBorder="1" applyFont="1" applyNumberFormat="1">
      <alignment vertical="center"/>
    </xf>
    <xf borderId="35" fillId="7" fontId="7" numFmtId="0" xfId="0" applyAlignment="1" applyBorder="1" applyFont="1">
      <alignment horizontal="center" vertical="center"/>
    </xf>
    <xf borderId="36" fillId="7" fontId="7" numFmtId="164" xfId="0" applyAlignment="1" applyBorder="1" applyFont="1" applyNumberFormat="1">
      <alignment vertical="center"/>
    </xf>
    <xf borderId="20" fillId="7" fontId="7" numFmtId="49" xfId="0" applyAlignment="1" applyBorder="1" applyFont="1" applyNumberFormat="1">
      <alignment horizontal="left" readingOrder="0" vertical="center"/>
    </xf>
    <xf borderId="22" fillId="8" fontId="7" numFmtId="49" xfId="0" applyAlignment="1" applyBorder="1" applyFont="1" applyNumberFormat="1">
      <alignment horizontal="left" vertical="center"/>
    </xf>
    <xf borderId="20" fillId="7" fontId="7" numFmtId="49" xfId="0" applyAlignment="1" applyBorder="1" applyFont="1" applyNumberFormat="1">
      <alignment horizontal="left" vertical="center"/>
    </xf>
    <xf borderId="36" fillId="7" fontId="7" numFmtId="49" xfId="0" applyAlignment="1" applyBorder="1" applyFont="1" applyNumberFormat="1">
      <alignment horizontal="left" vertical="center"/>
    </xf>
    <xf borderId="37" fillId="8" fontId="7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16" fillId="9" fontId="10" numFmtId="49" xfId="0" applyAlignment="1" applyBorder="1" applyFill="1" applyFont="1" applyNumberFormat="1">
      <alignment horizontal="center" shrinkToFit="1" vertical="center" wrapText="0"/>
    </xf>
    <xf borderId="39" fillId="9" fontId="10" numFmtId="49" xfId="0" applyAlignment="1" applyBorder="1" applyFont="1" applyNumberFormat="1">
      <alignment shrinkToFit="1" vertical="center" wrapText="0"/>
    </xf>
    <xf borderId="39" fillId="9" fontId="10" numFmtId="49" xfId="0" applyAlignment="1" applyBorder="1" applyFont="1" applyNumberFormat="1">
      <alignment readingOrder="0" shrinkToFit="1" vertical="center" wrapText="0"/>
    </xf>
    <xf borderId="40" fillId="9" fontId="10" numFmtId="49" xfId="0" applyAlignment="1" applyBorder="1" applyFont="1" applyNumberFormat="1">
      <alignment shrinkToFit="1" vertical="center" wrapText="0"/>
    </xf>
    <xf borderId="16" fillId="2" fontId="7" numFmtId="49" xfId="0" applyAlignment="1" applyBorder="1" applyFont="1" applyNumberFormat="1">
      <alignment horizontal="center" readingOrder="0" shrinkToFit="1" vertical="center" wrapText="0"/>
    </xf>
    <xf borderId="41" fillId="2" fontId="7" numFmtId="49" xfId="0" applyAlignment="1" applyBorder="1" applyFont="1" applyNumberFormat="1">
      <alignment horizontal="center" shrinkToFit="1" vertical="center" wrapText="0"/>
    </xf>
    <xf borderId="41" fillId="2" fontId="7" numFmtId="49" xfId="0" applyAlignment="1" applyBorder="1" applyFont="1" applyNumberFormat="1">
      <alignment horizontal="center" readingOrder="0" shrinkToFit="1" vertical="center" wrapText="0"/>
    </xf>
    <xf borderId="42" fillId="2" fontId="7" numFmtId="49" xfId="0" applyAlignment="1" applyBorder="1" applyFont="1" applyNumberFormat="1">
      <alignment horizontal="center" shrinkToFit="1" vertical="center" wrapText="0"/>
    </xf>
    <xf borderId="43" fillId="2" fontId="7" numFmtId="49" xfId="0" applyAlignment="1" applyBorder="1" applyFont="1" applyNumberFormat="1">
      <alignment horizontal="center" shrinkToFit="1" vertical="center" wrapText="0"/>
    </xf>
    <xf borderId="29" fillId="8" fontId="7" numFmtId="49" xfId="0" applyAlignment="1" applyBorder="1" applyFont="1" applyNumberFormat="1">
      <alignment horizontal="center" readingOrder="0" shrinkToFit="1" vertical="center" wrapText="0"/>
    </xf>
    <xf borderId="44" fillId="8" fontId="7" numFmtId="49" xfId="0" applyAlignment="1" applyBorder="1" applyFont="1" applyNumberFormat="1">
      <alignment horizontal="center" shrinkToFit="1" vertical="center" wrapText="0"/>
    </xf>
    <xf borderId="44" fillId="8" fontId="7" numFmtId="49" xfId="0" applyAlignment="1" applyBorder="1" applyFont="1" applyNumberFormat="1">
      <alignment horizontal="center" readingOrder="0" shrinkToFit="1" vertical="center" wrapText="0"/>
    </xf>
    <xf borderId="19" fillId="8" fontId="7" numFmtId="49" xfId="0" applyAlignment="1" applyBorder="1" applyFont="1" applyNumberFormat="1">
      <alignment horizontal="center" readingOrder="0" shrinkToFit="1" vertical="center" wrapText="0"/>
    </xf>
    <xf borderId="45" fillId="8" fontId="7" numFmtId="49" xfId="0" applyAlignment="1" applyBorder="1" applyFont="1" applyNumberFormat="1">
      <alignment horizontal="center" readingOrder="0" shrinkToFit="1" vertical="center" wrapText="0"/>
    </xf>
    <xf borderId="46" fillId="8" fontId="7" numFmtId="49" xfId="0" applyAlignment="1" applyBorder="1" applyFont="1" applyNumberFormat="1">
      <alignment horizontal="center" shrinkToFit="1" vertical="center" wrapText="0"/>
    </xf>
    <xf borderId="19" fillId="8" fontId="7" numFmtId="49" xfId="0" applyAlignment="1" applyBorder="1" applyFont="1" applyNumberFormat="1">
      <alignment horizontal="center" shrinkToFit="1" vertical="center" wrapText="0"/>
    </xf>
    <xf borderId="20" fillId="8" fontId="7" numFmtId="49" xfId="0" applyAlignment="1" applyBorder="1" applyFont="1" applyNumberFormat="1">
      <alignment horizontal="center" readingOrder="0" shrinkToFit="1" vertical="center" wrapText="0"/>
    </xf>
    <xf borderId="17" fillId="8" fontId="7" numFmtId="49" xfId="0" applyAlignment="1" applyBorder="1" applyFont="1" applyNumberFormat="1">
      <alignment horizontal="center" shrinkToFit="1" vertical="center" wrapText="0"/>
    </xf>
    <xf borderId="20" fillId="8" fontId="7" numFmtId="49" xfId="0" applyAlignment="1" applyBorder="1" applyFont="1" applyNumberFormat="1">
      <alignment horizontal="center" shrinkToFit="1" vertical="center" wrapText="0"/>
    </xf>
    <xf borderId="47" fillId="8" fontId="7" numFmtId="49" xfId="0" applyAlignment="1" applyBorder="1" applyFont="1" applyNumberFormat="1">
      <alignment horizontal="center" shrinkToFit="1" vertical="center" wrapText="0"/>
    </xf>
    <xf borderId="17" fillId="8" fontId="7" numFmtId="49" xfId="0" applyAlignment="1" applyBorder="1" applyFont="1" applyNumberFormat="1">
      <alignment horizontal="center" readingOrder="0" shrinkToFit="1" vertical="center" wrapText="0"/>
    </xf>
    <xf borderId="32" fillId="8" fontId="7" numFmtId="49" xfId="0" applyAlignment="1" applyBorder="1" applyFont="1" applyNumberFormat="1">
      <alignment horizontal="center" shrinkToFit="1" vertical="center" wrapText="0"/>
    </xf>
    <xf borderId="48" fillId="8" fontId="7" numFmtId="49" xfId="0" applyAlignment="1" applyBorder="1" applyFont="1" applyNumberFormat="1">
      <alignment horizontal="center" readingOrder="0" shrinkToFit="1" vertical="center" wrapText="0"/>
    </xf>
    <xf borderId="49" fillId="8" fontId="7" numFmtId="49" xfId="0" applyAlignment="1" applyBorder="1" applyFont="1" applyNumberFormat="1">
      <alignment horizontal="center" shrinkToFit="1" vertical="center" wrapText="0"/>
    </xf>
    <xf borderId="50" fillId="8" fontId="7" numFmtId="49" xfId="0" applyAlignment="1" applyBorder="1" applyFont="1" applyNumberFormat="1">
      <alignment horizontal="center" shrinkToFit="1" vertical="center" wrapText="0"/>
    </xf>
    <xf borderId="51" fillId="8" fontId="7" numFmtId="49" xfId="0" applyAlignment="1" applyBorder="1" applyFont="1" applyNumberFormat="1">
      <alignment horizontal="center" shrinkToFit="1" vertical="center" wrapText="0"/>
    </xf>
    <xf borderId="34" fillId="8" fontId="7" numFmtId="49" xfId="0" applyAlignment="1" applyBorder="1" applyFont="1" applyNumberFormat="1">
      <alignment horizontal="center" shrinkToFit="1" vertical="center" wrapText="0"/>
    </xf>
    <xf borderId="36" fillId="8" fontId="7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1709322738"/>
        <c:axId val="635711711"/>
      </c:bar3DChart>
      <c:catAx>
        <c:axId val="1709322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711711"/>
      </c:catAx>
      <c:valAx>
        <c:axId val="63571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322738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1033849991"/>
        <c:axId val="963225717"/>
      </c:bar3DChart>
      <c:catAx>
        <c:axId val="1033849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225717"/>
      </c:catAx>
      <c:valAx>
        <c:axId val="963225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49991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348179816"/>
        <c:axId val="177583848"/>
      </c:bar3DChart>
      <c:catAx>
        <c:axId val="34817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83848"/>
      </c:catAx>
      <c:valAx>
        <c:axId val="17758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79816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326820439"/>
        <c:axId val="287569852"/>
      </c:bar3DChart>
      <c:catAx>
        <c:axId val="32682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569852"/>
      </c:catAx>
      <c:valAx>
        <c:axId val="287569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82043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1854341820"/>
        <c:axId val="210033866"/>
      </c:bar3DChart>
      <c:catAx>
        <c:axId val="1854341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33866"/>
      </c:catAx>
      <c:valAx>
        <c:axId val="21003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34182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863129998"/>
        <c:axId val="48159774"/>
      </c:bar3DChart>
      <c:catAx>
        <c:axId val="863129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59774"/>
      </c:catAx>
      <c:valAx>
        <c:axId val="4815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129998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1211704715"/>
        <c:axId val="1826557355"/>
      </c:bar3DChart>
      <c:catAx>
        <c:axId val="1211704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57355"/>
      </c:catAx>
      <c:valAx>
        <c:axId val="1826557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70471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1133598576"/>
        <c:axId val="1974743442"/>
      </c:bar3DChart>
      <c:catAx>
        <c:axId val="11335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743442"/>
      </c:catAx>
      <c:valAx>
        <c:axId val="1974743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598576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2107214151"/>
        <c:axId val="905672879"/>
      </c:bar3DChart>
      <c:catAx>
        <c:axId val="2107214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672879"/>
      </c:catAx>
      <c:valAx>
        <c:axId val="90567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21415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841718874"/>
        <c:axId val="1706692910"/>
      </c:bar3DChart>
      <c:catAx>
        <c:axId val="841718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692910"/>
      </c:catAx>
      <c:valAx>
        <c:axId val="1706692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18874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291682544"/>
        <c:axId val="1552465572"/>
      </c:bar3DChart>
      <c:catAx>
        <c:axId val="2916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465572"/>
      </c:catAx>
      <c:valAx>
        <c:axId val="1552465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6825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1369575586"/>
        <c:axId val="1233679532"/>
      </c:bar3DChart>
      <c:catAx>
        <c:axId val="136957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679532"/>
      </c:catAx>
      <c:valAx>
        <c:axId val="123367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575586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1195417279"/>
        <c:axId val="391138313"/>
      </c:bar3DChart>
      <c:catAx>
        <c:axId val="119541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138313"/>
      </c:catAx>
      <c:valAx>
        <c:axId val="391138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417279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1112223952"/>
        <c:axId val="741484582"/>
      </c:bar3DChart>
      <c:catAx>
        <c:axId val="11122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84582"/>
      </c:catAx>
      <c:valAx>
        <c:axId val="74148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223952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94555083"/>
        <c:axId val="1043864050"/>
      </c:bar3DChart>
      <c:catAx>
        <c:axId val="9455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64050"/>
      </c:catAx>
      <c:valAx>
        <c:axId val="104386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55083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1607417106"/>
        <c:axId val="1828207915"/>
      </c:bar3DChart>
      <c:catAx>
        <c:axId val="160741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207915"/>
      </c:catAx>
      <c:valAx>
        <c:axId val="182820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417106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1655935098"/>
        <c:axId val="1326215694"/>
      </c:bar3DChart>
      <c:catAx>
        <c:axId val="1655935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215694"/>
      </c:catAx>
      <c:valAx>
        <c:axId val="132621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3509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487748428"/>
        <c:axId val="766684215"/>
      </c:bar3DChart>
      <c:catAx>
        <c:axId val="148774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684215"/>
      </c:catAx>
      <c:valAx>
        <c:axId val="766684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74842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428636329"/>
        <c:axId val="1200557568"/>
      </c:bar3DChart>
      <c:catAx>
        <c:axId val="42863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557568"/>
      </c:catAx>
      <c:valAx>
        <c:axId val="1200557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63632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346252491"/>
        <c:axId val="958795983"/>
      </c:bar3DChart>
      <c:catAx>
        <c:axId val="346252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95983"/>
      </c:catAx>
      <c:valAx>
        <c:axId val="95879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25249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573519568"/>
        <c:axId val="780143450"/>
      </c:bar3DChart>
      <c:catAx>
        <c:axId val="57351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43450"/>
      </c:catAx>
      <c:valAx>
        <c:axId val="78014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51956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1581930040"/>
        <c:axId val="1167748478"/>
      </c:bar3DChart>
      <c:catAx>
        <c:axId val="158193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748478"/>
      </c:catAx>
      <c:valAx>
        <c:axId val="116774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93004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2104451708"/>
        <c:axId val="1120348440"/>
      </c:bar3DChart>
      <c:catAx>
        <c:axId val="210445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348440"/>
      </c:catAx>
      <c:valAx>
        <c:axId val="112034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45170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498917591"/>
        <c:axId val="1677834045"/>
      </c:bar3DChart>
      <c:catAx>
        <c:axId val="498917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834045"/>
      </c:catAx>
      <c:valAx>
        <c:axId val="1677834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1759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509587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509587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220075" cy="274320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3910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</xdr:colOff>
      <xdr:row>36</xdr:row>
      <xdr:rowOff>247650</xdr:rowOff>
    </xdr:from>
    <xdr:ext cx="7981950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01000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2005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7981950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247650</xdr:rowOff>
    </xdr:from>
    <xdr:ext cx="803910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7991475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175000</v>
      </c>
      <c r="H2" s="6" t="s">
        <v>2</v>
      </c>
      <c r="I2" s="7">
        <f>SUM(I5:I33)</f>
        <v>3000000</v>
      </c>
      <c r="J2" s="8" t="s">
        <v>3</v>
      </c>
      <c r="K2" s="9">
        <f>SUM(I2-G2)</f>
        <v>2825000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45662.0</v>
      </c>
      <c r="C5" s="24" t="s">
        <v>15</v>
      </c>
      <c r="D5" s="25" t="s">
        <v>16</v>
      </c>
      <c r="E5" s="26" t="s">
        <v>17</v>
      </c>
      <c r="F5" s="27" t="s">
        <v>18</v>
      </c>
      <c r="G5" s="28">
        <v>50000.0</v>
      </c>
      <c r="H5" s="29"/>
      <c r="I5" s="30"/>
      <c r="J5" s="31"/>
      <c r="K5" s="32"/>
      <c r="M5" s="33" t="str">
        <f>'항목'!C3</f>
        <v>통신비</v>
      </c>
      <c r="N5" s="34">
        <f t="shared" ref="N5:N10" si="1">SUMIF($C$5:$C$33,M5,$G$5:$G$33)</f>
        <v>50000</v>
      </c>
      <c r="O5" s="35">
        <f t="shared" ref="O5:O15" si="2">IF((N5=0),"",SUM(N5/$N$15))</f>
        <v>0.2857142857</v>
      </c>
    </row>
    <row r="6" ht="19.5" customHeight="1">
      <c r="B6" s="23">
        <v>45667.0</v>
      </c>
      <c r="C6" s="24" t="s">
        <v>19</v>
      </c>
      <c r="D6" s="25" t="s">
        <v>20</v>
      </c>
      <c r="E6" s="26" t="s">
        <v>17</v>
      </c>
      <c r="F6" s="27"/>
      <c r="G6" s="28"/>
      <c r="H6" s="29" t="s">
        <v>18</v>
      </c>
      <c r="I6" s="30">
        <v>3000000.0</v>
      </c>
      <c r="J6" s="31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45672.0</v>
      </c>
      <c r="C7" s="24" t="s">
        <v>21</v>
      </c>
      <c r="D7" s="25" t="s">
        <v>22</v>
      </c>
      <c r="E7" s="26" t="s">
        <v>17</v>
      </c>
      <c r="F7" s="27" t="s">
        <v>23</v>
      </c>
      <c r="G7" s="28">
        <v>70000.0</v>
      </c>
      <c r="H7" s="36"/>
      <c r="I7" s="37"/>
      <c r="J7" s="31"/>
      <c r="K7" s="32"/>
      <c r="M7" s="33" t="str">
        <f>'항목'!E3</f>
        <v>식비</v>
      </c>
      <c r="N7" s="34">
        <f t="shared" si="1"/>
        <v>70000</v>
      </c>
      <c r="O7" s="35">
        <f t="shared" si="2"/>
        <v>0.4</v>
      </c>
    </row>
    <row r="8" ht="19.5" customHeight="1">
      <c r="B8" s="23">
        <v>45677.0</v>
      </c>
      <c r="C8" s="24" t="s">
        <v>24</v>
      </c>
      <c r="D8" s="25" t="s">
        <v>25</v>
      </c>
      <c r="E8" s="26" t="s">
        <v>17</v>
      </c>
      <c r="F8" s="27" t="s">
        <v>26</v>
      </c>
      <c r="G8" s="28">
        <v>55000.0</v>
      </c>
      <c r="H8" s="29"/>
      <c r="I8" s="30"/>
      <c r="J8" s="31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26"/>
      <c r="F9" s="27"/>
      <c r="G9" s="28"/>
      <c r="H9" s="29"/>
      <c r="I9" s="30"/>
      <c r="J9" s="31"/>
      <c r="K9" s="32"/>
      <c r="M9" s="33" t="str">
        <f>'항목'!G3</f>
        <v>생활용품</v>
      </c>
      <c r="N9" s="34">
        <f t="shared" si="1"/>
        <v>55000</v>
      </c>
      <c r="O9" s="35">
        <f t="shared" si="2"/>
        <v>0.3142857143</v>
      </c>
      <c r="R9" s="38" t="s">
        <v>27</v>
      </c>
    </row>
    <row r="10" ht="19.5" customHeight="1">
      <c r="B10" s="23"/>
      <c r="C10" s="24"/>
      <c r="D10" s="25"/>
      <c r="E10" s="26"/>
      <c r="F10" s="27"/>
      <c r="G10" s="28"/>
      <c r="H10" s="29"/>
      <c r="I10" s="30"/>
      <c r="J10" s="31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26"/>
      <c r="F11" s="27"/>
      <c r="G11" s="28"/>
      <c r="H11" s="29"/>
      <c r="I11" s="30"/>
      <c r="J11" s="31"/>
      <c r="K11" s="32"/>
      <c r="M11" s="33" t="str">
        <f>'항목'!I3</f>
        <v>용돈</v>
      </c>
      <c r="N11" s="34">
        <f> SUMIF( $C$5:$C$33 , M11 , $G$5:$G$33 )</f>
        <v>0</v>
      </c>
      <c r="O11" s="35" t="str">
        <f t="shared" si="2"/>
        <v/>
      </c>
    </row>
    <row r="12" ht="19.5" customHeight="1">
      <c r="B12" s="23"/>
      <c r="C12" s="24"/>
      <c r="D12" s="25"/>
      <c r="E12" s="26"/>
      <c r="F12" s="27"/>
      <c r="G12" s="28"/>
      <c r="H12" s="29"/>
      <c r="I12" s="30"/>
      <c r="J12" s="31"/>
      <c r="K12" s="32"/>
      <c r="M12" s="33" t="str">
        <f>'항목'!J3</f>
        <v>경조교제비</v>
      </c>
      <c r="N12" s="34">
        <f t="shared" ref="N12:N14" si="3">SUMIF($C$5:$C$33,M12,$G$5:$G$33)</f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26"/>
      <c r="F13" s="27"/>
      <c r="G13" s="28"/>
      <c r="H13" s="29"/>
      <c r="I13" s="30"/>
      <c r="J13" s="31"/>
      <c r="K13" s="32"/>
      <c r="M13" s="33" t="str">
        <f>'항목'!K3</f>
        <v>문화생활비</v>
      </c>
      <c r="N13" s="34">
        <f t="shared" si="3"/>
        <v>0</v>
      </c>
      <c r="O13" s="35" t="str">
        <f t="shared" si="2"/>
        <v/>
      </c>
    </row>
    <row r="14" ht="19.5" customHeight="1">
      <c r="B14" s="23"/>
      <c r="C14" s="24"/>
      <c r="D14" s="25"/>
      <c r="E14" s="26"/>
      <c r="F14" s="27"/>
      <c r="G14" s="28"/>
      <c r="H14" s="29"/>
      <c r="I14" s="30"/>
      <c r="J14" s="31"/>
      <c r="K14" s="32"/>
      <c r="M14" s="39" t="str">
        <f>'항목'!L3</f>
        <v>예비비</v>
      </c>
      <c r="N14" s="40">
        <f t="shared" si="3"/>
        <v>0</v>
      </c>
      <c r="O14" s="41" t="str">
        <f t="shared" si="2"/>
        <v/>
      </c>
    </row>
    <row r="15" ht="19.5" customHeight="1">
      <c r="B15" s="23"/>
      <c r="C15" s="24"/>
      <c r="D15" s="25"/>
      <c r="E15" s="26"/>
      <c r="F15" s="27"/>
      <c r="G15" s="28"/>
      <c r="H15" s="29"/>
      <c r="I15" s="30"/>
      <c r="J15" s="31"/>
      <c r="K15" s="32"/>
      <c r="M15" s="42" t="s">
        <v>28</v>
      </c>
      <c r="N15" s="43">
        <f>SUM(N5:N14)</f>
        <v>175000</v>
      </c>
      <c r="O15" s="44">
        <f t="shared" si="2"/>
        <v>1</v>
      </c>
    </row>
    <row r="16" ht="19.5" customHeight="1">
      <c r="B16" s="45"/>
      <c r="C16" s="24"/>
      <c r="D16" s="46"/>
      <c r="E16" s="26"/>
      <c r="F16" s="47"/>
      <c r="G16" s="48"/>
      <c r="H16" s="36"/>
      <c r="I16" s="37"/>
      <c r="J16" s="31"/>
      <c r="K16" s="32"/>
    </row>
    <row r="17" ht="19.5" customHeight="1">
      <c r="B17" s="45"/>
      <c r="C17" s="24"/>
      <c r="D17" s="46"/>
      <c r="E17" s="26"/>
      <c r="F17" s="47"/>
      <c r="G17" s="48"/>
      <c r="H17" s="36"/>
      <c r="I17" s="37"/>
      <c r="J17" s="31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26"/>
      <c r="F18" s="47"/>
      <c r="G18" s="48"/>
      <c r="H18" s="36"/>
      <c r="I18" s="37"/>
      <c r="J18" s="31"/>
      <c r="K18" s="32"/>
      <c r="M18" s="51"/>
      <c r="N18" s="51"/>
      <c r="O18" s="51"/>
    </row>
    <row r="19" ht="19.5" customHeight="1">
      <c r="B19" s="45"/>
      <c r="C19" s="52"/>
      <c r="D19" s="46"/>
      <c r="E19" s="26"/>
      <c r="F19" s="47"/>
      <c r="G19" s="48"/>
      <c r="H19" s="36"/>
      <c r="I19" s="37"/>
      <c r="J19" s="31"/>
      <c r="K19" s="32"/>
      <c r="M19" s="53" t="str">
        <f>'항목'!B4</f>
        <v>월회비(현금)</v>
      </c>
      <c r="N19" s="54">
        <f>SUMIF('01월'!$D$5:$D$33,M19,'01월'!$I$5:$I$33)</f>
        <v>0</v>
      </c>
      <c r="O19" s="55" t="str">
        <f t="shared" ref="O19:O26" si="4">IF((N19=0),"",SUM(N19/$N$26))</f>
        <v/>
      </c>
    </row>
    <row r="20" ht="19.5" customHeight="1">
      <c r="B20" s="45"/>
      <c r="C20" s="52"/>
      <c r="D20" s="46"/>
      <c r="E20" s="26"/>
      <c r="F20" s="47"/>
      <c r="G20" s="48"/>
      <c r="H20" s="36"/>
      <c r="I20" s="37"/>
      <c r="J20" s="31"/>
      <c r="K20" s="32"/>
      <c r="M20" s="56" t="str">
        <f>'항목'!B5</f>
        <v>월회비(통장)</v>
      </c>
      <c r="N20" s="57">
        <f>SUMIF('01월'!$D$5:$D$33,M20,'01월'!$I$5:$I$33)</f>
        <v>0</v>
      </c>
      <c r="O20" s="58" t="str">
        <f t="shared" si="4"/>
        <v/>
      </c>
    </row>
    <row r="21" ht="19.5" customHeight="1">
      <c r="B21" s="45"/>
      <c r="C21" s="24"/>
      <c r="D21" s="46"/>
      <c r="E21" s="26"/>
      <c r="F21" s="47"/>
      <c r="G21" s="48"/>
      <c r="H21" s="36"/>
      <c r="I21" s="37"/>
      <c r="J21" s="31"/>
      <c r="K21" s="32"/>
      <c r="M21" s="33" t="str">
        <f>'항목'!B6</f>
        <v>가입비</v>
      </c>
      <c r="N21" s="34">
        <f>SUMIF('01월'!$D$5:$D$33,M21,'01월'!$I$5:$I$33)</f>
        <v>0</v>
      </c>
      <c r="O21" s="58" t="str">
        <f t="shared" si="4"/>
        <v/>
      </c>
    </row>
    <row r="22" ht="19.5" customHeight="1">
      <c r="B22" s="45"/>
      <c r="C22" s="52"/>
      <c r="D22" s="46"/>
      <c r="E22" s="26"/>
      <c r="F22" s="47"/>
      <c r="G22" s="48"/>
      <c r="H22" s="36"/>
      <c r="I22" s="37"/>
      <c r="J22" s="31"/>
      <c r="K22" s="32"/>
      <c r="M22" s="59" t="str">
        <f>'항목'!B7</f>
        <v>이월금</v>
      </c>
      <c r="N22" s="60">
        <f>SUMIF('01월'!$D$5:$D$33,M22,'01월'!$I$5:$I$33)</f>
        <v>3000000</v>
      </c>
      <c r="O22" s="58">
        <f t="shared" si="4"/>
        <v>1</v>
      </c>
    </row>
    <row r="23" ht="19.5" customHeight="1">
      <c r="B23" s="45"/>
      <c r="C23" s="52"/>
      <c r="D23" s="46"/>
      <c r="E23" s="26"/>
      <c r="F23" s="47"/>
      <c r="G23" s="48"/>
      <c r="H23" s="36"/>
      <c r="I23" s="37"/>
      <c r="J23" s="31"/>
      <c r="K23" s="32"/>
      <c r="M23" s="33" t="str">
        <f>'항목'!B8</f>
        <v>이자</v>
      </c>
      <c r="N23" s="34">
        <f>SUMIF('01월'!$D$5:$D$33,M23,'01월'!$I$5:$I$33)</f>
        <v>0</v>
      </c>
      <c r="O23" s="58" t="str">
        <f t="shared" si="4"/>
        <v/>
      </c>
    </row>
    <row r="24" ht="19.5" customHeight="1">
      <c r="B24" s="45"/>
      <c r="C24" s="52"/>
      <c r="D24" s="46"/>
      <c r="E24" s="26"/>
      <c r="F24" s="47"/>
      <c r="G24" s="48"/>
      <c r="H24" s="36"/>
      <c r="I24" s="37"/>
      <c r="J24" s="31"/>
      <c r="K24" s="32"/>
      <c r="M24" s="33" t="str">
        <f>'항목'!B9</f>
        <v>찬조금</v>
      </c>
      <c r="N24" s="34">
        <f>SUMIF('01월'!$D$5:$D$33,M24,'01월'!$I$5:$I$33)</f>
        <v>0</v>
      </c>
      <c r="O24" s="58" t="str">
        <f t="shared" si="4"/>
        <v/>
      </c>
    </row>
    <row r="25" ht="19.5" customHeight="1">
      <c r="B25" s="45"/>
      <c r="C25" s="52"/>
      <c r="D25" s="46"/>
      <c r="E25" s="26"/>
      <c r="F25" s="47"/>
      <c r="G25" s="48"/>
      <c r="H25" s="36"/>
      <c r="I25" s="37"/>
      <c r="J25" s="31"/>
      <c r="K25" s="32"/>
      <c r="M25" s="39" t="str">
        <f>'항목'!B10</f>
        <v>기타수입</v>
      </c>
      <c r="N25" s="40">
        <f>SUMIF('01월'!$D$5:$D$33,M25,'01월'!$I$5:$I$33)</f>
        <v>0</v>
      </c>
      <c r="O25" s="61" t="str">
        <f t="shared" si="4"/>
        <v/>
      </c>
    </row>
    <row r="26" ht="19.5" customHeight="1">
      <c r="B26" s="45"/>
      <c r="C26" s="52"/>
      <c r="D26" s="46"/>
      <c r="E26" s="26"/>
      <c r="F26" s="47"/>
      <c r="G26" s="48"/>
      <c r="H26" s="36"/>
      <c r="I26" s="37"/>
      <c r="J26" s="31"/>
      <c r="K26" s="32"/>
      <c r="M26" s="42" t="s">
        <v>30</v>
      </c>
      <c r="N26" s="43">
        <f>SUM(N19:N25)</f>
        <v>3000000</v>
      </c>
      <c r="O26" s="44">
        <f t="shared" si="4"/>
        <v>1</v>
      </c>
    </row>
    <row r="27" ht="19.5" customHeight="1">
      <c r="B27" s="45"/>
      <c r="C27" s="52"/>
      <c r="D27" s="46"/>
      <c r="E27" s="26"/>
      <c r="F27" s="47"/>
      <c r="G27" s="48"/>
      <c r="H27" s="36"/>
      <c r="I27" s="37"/>
      <c r="J27" s="31"/>
      <c r="K27" s="32"/>
    </row>
    <row r="28" ht="19.5" customHeight="1">
      <c r="B28" s="45"/>
      <c r="C28" s="52"/>
      <c r="D28" s="46"/>
      <c r="E28" s="26"/>
      <c r="F28" s="47"/>
      <c r="G28" s="48"/>
      <c r="H28" s="36"/>
      <c r="I28" s="37"/>
      <c r="J28" s="31"/>
      <c r="K28" s="32"/>
    </row>
    <row r="29" ht="19.5" customHeight="1">
      <c r="B29" s="45"/>
      <c r="C29" s="52"/>
      <c r="D29" s="46"/>
      <c r="E29" s="26"/>
      <c r="F29" s="47"/>
      <c r="G29" s="48"/>
      <c r="H29" s="36"/>
      <c r="I29" s="37"/>
      <c r="J29" s="31"/>
      <c r="K29" s="32"/>
    </row>
    <row r="30" ht="19.5" customHeight="1">
      <c r="B30" s="45"/>
      <c r="C30" s="52"/>
      <c r="D30" s="46"/>
      <c r="E30" s="26"/>
      <c r="F30" s="47"/>
      <c r="G30" s="48"/>
      <c r="H30" s="36"/>
      <c r="I30" s="37"/>
      <c r="J30" s="31"/>
      <c r="K30" s="32"/>
    </row>
    <row r="31" ht="19.5" customHeight="1">
      <c r="B31" s="45"/>
      <c r="C31" s="52"/>
      <c r="D31" s="46"/>
      <c r="E31" s="26"/>
      <c r="F31" s="47"/>
      <c r="G31" s="48"/>
      <c r="H31" s="36"/>
      <c r="I31" s="37"/>
      <c r="J31" s="31"/>
      <c r="K31" s="32"/>
    </row>
    <row r="32" ht="19.5" customHeight="1">
      <c r="B32" s="45"/>
      <c r="C32" s="52"/>
      <c r="D32" s="46"/>
      <c r="E32" s="26"/>
      <c r="F32" s="47"/>
      <c r="G32" s="48"/>
      <c r="H32" s="36"/>
      <c r="I32" s="37"/>
      <c r="J32" s="31"/>
      <c r="K32" s="32"/>
    </row>
    <row r="33" ht="19.5" customHeight="1">
      <c r="B33" s="62"/>
      <c r="C33" s="63"/>
      <c r="D33" s="64"/>
      <c r="E33" s="26"/>
      <c r="F33" s="65"/>
      <c r="G33" s="66"/>
      <c r="H33" s="67"/>
      <c r="I33" s="68"/>
      <c r="J33" s="31"/>
      <c r="K33" s="32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43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'09월'!K2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SUMIF('10월'!$D$5:$D$33,M19,'10월'!$I$5:$I$33)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SUMIF('10월'!$D$5:$D$33,M20,'10월'!$I$5:$I$33)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SUMIF('10월'!$D$5:$D$33,M21,'10월'!$I$5:$I$33)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SUMIF('10월'!$D$5:$D$33,M22,'10월'!$I$5:$I$33)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SUMIF('10월'!$D$5:$D$33,M23,'10월'!$I$5:$I$33)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SUMIF('10월'!$D$5:$D$33,M24,'10월'!$I$5:$I$33)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SUMIF('10월'!$D$5:$D$33,M25,'10월'!$I$5:$I$33)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44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'10월'!K2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SUMIF('11월'!$D$5:$D$33,M19,'11월'!$I$5:$I$33)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SUMIF('11월'!$D$5:$D$33,M20,'11월'!$I$5:$I$33)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SUMIF('11월'!$D$5:$D$33,M21,'11월'!$I$5:$I$33)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SUMIF('11월'!$D$5:$D$33,M22,'11월'!$I$5:$I$33)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SUMIF('11월'!$D$5:$D$33,M23,'11월'!$I$5:$I$33)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SUMIF('11월'!$D$5:$D$33,M24,'11월'!$I$5:$I$33)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SUMIF('11월'!$D$5:$D$33,M25,'11월'!$I$5:$I$33)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45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'11월'!K2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SUMIF('12월'!$D$5:$D$33,M19,'12월'!$I$5:$I$33)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SUMIF('12월'!$D$5:$D$33,M20,'12월'!$I$5:$I$33)</f>
        <v>0</v>
      </c>
      <c r="O20" s="35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SUMIF('12월'!$D$5:$D$33,M21,'12월'!$I$5:$I$33)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SUMIF('12월'!$D$5:$D$33,M22,'12월'!$I$5:$I$33)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SUMIF('12월'!$D$5:$D$33,M23,'12월'!$I$5:$I$33)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SUMIF('12월'!$D$5:$D$33,M24,'12월'!$I$5:$I$33)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SUMIF('12월'!$D$5:$D$33,M25,'12월'!$I$5:$I$33)</f>
        <v>0</v>
      </c>
      <c r="O25" s="61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5" t="s">
        <v>46</v>
      </c>
      <c r="C2" s="76"/>
      <c r="D2" s="76"/>
      <c r="E2" s="76"/>
      <c r="F2" s="77" t="s">
        <v>47</v>
      </c>
      <c r="G2" s="77" t="s">
        <v>48</v>
      </c>
      <c r="H2" s="76"/>
      <c r="I2" s="76"/>
      <c r="J2" s="76"/>
      <c r="K2" s="76"/>
      <c r="L2" s="78"/>
    </row>
    <row r="3" ht="39.0" customHeight="1">
      <c r="B3" s="79" t="s">
        <v>19</v>
      </c>
      <c r="C3" s="80" t="s">
        <v>15</v>
      </c>
      <c r="D3" s="81" t="s">
        <v>49</v>
      </c>
      <c r="E3" s="80" t="s">
        <v>21</v>
      </c>
      <c r="F3" s="80" t="s">
        <v>50</v>
      </c>
      <c r="G3" s="80" t="s">
        <v>24</v>
      </c>
      <c r="H3" s="80" t="s">
        <v>51</v>
      </c>
      <c r="I3" s="80" t="s">
        <v>52</v>
      </c>
      <c r="J3" s="80" t="s">
        <v>33</v>
      </c>
      <c r="K3" s="80" t="s">
        <v>53</v>
      </c>
      <c r="L3" s="82" t="s">
        <v>54</v>
      </c>
      <c r="M3" s="83" t="s">
        <v>10</v>
      </c>
      <c r="N3" s="82" t="s">
        <v>8</v>
      </c>
    </row>
    <row r="4" ht="21.75" customHeight="1">
      <c r="B4" s="84" t="s">
        <v>55</v>
      </c>
      <c r="C4" s="85" t="s">
        <v>16</v>
      </c>
      <c r="D4" s="86" t="s">
        <v>56</v>
      </c>
      <c r="E4" s="87" t="s">
        <v>57</v>
      </c>
      <c r="F4" s="85" t="s">
        <v>58</v>
      </c>
      <c r="G4" s="85" t="s">
        <v>59</v>
      </c>
      <c r="H4" s="85" t="s">
        <v>60</v>
      </c>
      <c r="I4" s="85" t="s">
        <v>61</v>
      </c>
      <c r="J4" s="85" t="s">
        <v>34</v>
      </c>
      <c r="K4" s="85" t="s">
        <v>62</v>
      </c>
      <c r="L4" s="88" t="s">
        <v>63</v>
      </c>
      <c r="M4" s="89" t="s">
        <v>26</v>
      </c>
      <c r="N4" s="89" t="s">
        <v>26</v>
      </c>
    </row>
    <row r="5" ht="21.75" customHeight="1">
      <c r="B5" s="84" t="s">
        <v>32</v>
      </c>
      <c r="C5" s="90" t="s">
        <v>64</v>
      </c>
      <c r="D5" s="90" t="s">
        <v>65</v>
      </c>
      <c r="E5" s="90" t="s">
        <v>22</v>
      </c>
      <c r="F5" s="90" t="s">
        <v>66</v>
      </c>
      <c r="G5" s="90" t="s">
        <v>67</v>
      </c>
      <c r="H5" s="90" t="s">
        <v>68</v>
      </c>
      <c r="I5" s="90" t="s">
        <v>61</v>
      </c>
      <c r="J5" s="90" t="s">
        <v>69</v>
      </c>
      <c r="K5" s="87" t="s">
        <v>70</v>
      </c>
      <c r="L5" s="91" t="s">
        <v>71</v>
      </c>
      <c r="M5" s="89" t="s">
        <v>18</v>
      </c>
      <c r="N5" s="89" t="s">
        <v>18</v>
      </c>
    </row>
    <row r="6" ht="21.75" customHeight="1">
      <c r="B6" s="92" t="s">
        <v>72</v>
      </c>
      <c r="C6" s="90" t="s">
        <v>73</v>
      </c>
      <c r="D6" s="90" t="s">
        <v>74</v>
      </c>
      <c r="E6" s="85" t="s">
        <v>75</v>
      </c>
      <c r="F6" s="90" t="s">
        <v>76</v>
      </c>
      <c r="G6" s="90" t="s">
        <v>77</v>
      </c>
      <c r="H6" s="90"/>
      <c r="I6" s="90"/>
      <c r="J6" s="90" t="s">
        <v>78</v>
      </c>
      <c r="K6" s="90" t="s">
        <v>79</v>
      </c>
      <c r="L6" s="93"/>
      <c r="M6" s="94"/>
      <c r="N6" s="94" t="s">
        <v>23</v>
      </c>
    </row>
    <row r="7" ht="21.75" customHeight="1">
      <c r="B7" s="95" t="s">
        <v>20</v>
      </c>
      <c r="C7" s="90"/>
      <c r="D7" s="90" t="s">
        <v>80</v>
      </c>
      <c r="E7" s="87" t="s">
        <v>81</v>
      </c>
      <c r="F7" s="90" t="s">
        <v>25</v>
      </c>
      <c r="G7" s="90" t="s">
        <v>35</v>
      </c>
      <c r="H7" s="90"/>
      <c r="I7" s="90"/>
      <c r="J7" s="90" t="s">
        <v>82</v>
      </c>
      <c r="K7" s="87" t="s">
        <v>83</v>
      </c>
      <c r="L7" s="93"/>
      <c r="M7" s="96"/>
      <c r="N7" s="94" t="s">
        <v>84</v>
      </c>
    </row>
    <row r="8" ht="21.75" customHeight="1">
      <c r="B8" s="92" t="s">
        <v>85</v>
      </c>
      <c r="C8" s="90"/>
      <c r="D8" s="97" t="s">
        <v>86</v>
      </c>
      <c r="E8" s="90"/>
      <c r="F8" s="90"/>
      <c r="G8" s="90" t="s">
        <v>87</v>
      </c>
      <c r="H8" s="90"/>
      <c r="I8" s="90"/>
      <c r="J8" s="90"/>
      <c r="K8" s="87" t="s">
        <v>88</v>
      </c>
      <c r="L8" s="93"/>
    </row>
    <row r="9" ht="21.75" customHeight="1">
      <c r="B9" s="92" t="s">
        <v>89</v>
      </c>
      <c r="C9" s="98"/>
      <c r="D9" s="90"/>
      <c r="E9" s="99"/>
      <c r="F9" s="90"/>
      <c r="G9" s="90"/>
      <c r="H9" s="87"/>
      <c r="I9" s="90"/>
      <c r="J9" s="90"/>
      <c r="K9" s="90"/>
      <c r="L9" s="93"/>
    </row>
    <row r="10" ht="21.75" customHeight="1">
      <c r="B10" s="92" t="s">
        <v>90</v>
      </c>
      <c r="C10" s="90"/>
      <c r="D10" s="100"/>
      <c r="E10" s="90"/>
      <c r="F10" s="90"/>
      <c r="G10" s="90"/>
      <c r="H10" s="90"/>
      <c r="I10" s="90"/>
      <c r="J10" s="90"/>
      <c r="K10" s="90"/>
      <c r="L10" s="93"/>
    </row>
    <row r="11" ht="21.75" customHeight="1">
      <c r="B11" s="96"/>
      <c r="C11" s="101"/>
      <c r="D11" s="101"/>
      <c r="E11" s="101"/>
      <c r="F11" s="101"/>
      <c r="G11" s="101"/>
      <c r="H11" s="101"/>
      <c r="I11" s="101"/>
      <c r="J11" s="101"/>
      <c r="K11" s="101"/>
      <c r="L11" s="102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31</v>
      </c>
      <c r="C2" s="2"/>
      <c r="D2" s="2"/>
      <c r="E2" s="3"/>
      <c r="F2" s="4" t="s">
        <v>1</v>
      </c>
      <c r="G2" s="5">
        <f>SUM(G5:G33)</f>
        <v>157777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45693.0</v>
      </c>
      <c r="C5" s="24" t="s">
        <v>19</v>
      </c>
      <c r="D5" s="25" t="s">
        <v>32</v>
      </c>
      <c r="E5" s="69" t="s">
        <v>17</v>
      </c>
      <c r="F5" s="27"/>
      <c r="G5" s="28"/>
      <c r="H5" s="29" t="s">
        <v>18</v>
      </c>
      <c r="I5" s="30">
        <v>250000.0</v>
      </c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>
        <v>45693.0</v>
      </c>
      <c r="C6" s="24" t="s">
        <v>33</v>
      </c>
      <c r="D6" s="25" t="s">
        <v>34</v>
      </c>
      <c r="E6" s="69" t="s">
        <v>17</v>
      </c>
      <c r="F6" s="27" t="s">
        <v>26</v>
      </c>
      <c r="G6" s="28">
        <v>150000.0</v>
      </c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45694.0</v>
      </c>
      <c r="C7" s="24" t="s">
        <v>24</v>
      </c>
      <c r="D7" s="25" t="s">
        <v>35</v>
      </c>
      <c r="E7" s="69" t="s">
        <v>17</v>
      </c>
      <c r="F7" s="27" t="s">
        <v>23</v>
      </c>
      <c r="G7" s="28">
        <v>7777.0</v>
      </c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7777</v>
      </c>
      <c r="O9" s="35">
        <f t="shared" si="2"/>
        <v>0.04929108805</v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150000</v>
      </c>
      <c r="O12" s="35">
        <f t="shared" si="2"/>
        <v>0.9507089119</v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157777</v>
      </c>
      <c r="O15" s="44">
        <f t="shared" si="2"/>
        <v>1</v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SUMIF('02월'!$D$5:$D$33,M19,'02월'!$I$5:$I$33)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SUMIF('02월'!$D$5:$D$33,M20,'02월'!$I$5:$I$33)</f>
        <v>250000</v>
      </c>
      <c r="O20" s="58">
        <f t="shared" si="3"/>
        <v>1</v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SUMIF('02월'!$D$5:$D$33,M21,'02월'!$I$5:$I$33)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SUMIF('02월'!$D$5:$D$33,M22,'02월'!$I$5:$I$33)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SUMIF('02월'!$D$5:$D$33,M23,'02월'!$I$5:$I$33)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SUMIF('02월'!$D$5:$D$33,M24,'02월'!$I$5:$I$33)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SUMIF('02월'!$D$5:$D$33,M25,'02월'!$I$5:$I$33)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250000</v>
      </c>
      <c r="O26" s="44">
        <f t="shared" si="3"/>
        <v>1</v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36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SUMIF('03월'!$D$5:$D$33,M19,'03월'!$I$5:$I$33)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SUMIF('03월'!$D$5:$D$33,M20,'03월'!$I$5:$I$33)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SUMIF('03월'!$D$5:$D$33,M21,'03월'!$I$5:$I$33)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SUMIF('03월'!$D$5:$D$33,M22,'03월'!$I$5:$I$33)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SUMIF('03월'!$D$5:$D$33,M23,'03월'!$I$5:$I$33)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SUMIF('03월'!$D$5:$D$33,M24,'03월'!$I$5:$I$33)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SUMIF('03월'!$D$5:$D$33,M25,'03월'!$I$5:$I$33)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37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'03월'!K2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SUMIF('04월'!$D$5:$D$33,M19,'04월'!$I$5:$I$33)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SUMIF('04월'!$D$5:$D$33,M20,'04월'!$I$5:$I$33)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SUMIF('04월'!$D$5:$D$33,M21,'04월'!$I$5:$I$33)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SUMIF('04월'!$D$5:$D$33,M22,'04월'!$I$5:$I$33)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SUMIF('04월'!$D$5:$D$33,M23,'04월'!$I$5:$I$33)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SUMIF('04월'!$D$5:$D$33,M24,'04월'!$I$5:$I$33)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SUMIF('04월'!$D$5:$D$33,M25,'04월'!$I$5:$I$33)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38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'04월'!K2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SUMIF('05월'!$D$5:$D$33,M19,'05월'!$I$5:$I$33)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SUMIF('05월'!$D$5:$D$33,M20,'05월'!$I$5:$I$33)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SUMIF('05월'!$D$5:$D$33,M21,'05월'!$I$5:$I$33)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SUMIF('05월'!$D$5:$D$33,M22,'05월'!$I$5:$I$33)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SUMIF('05월'!$D$5:$D$33,M23,'05월'!$I$5:$I$33)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SUMIF('05월'!$D$5:$D$33,M24,'05월'!$I$5:$I$33)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SUMIF('05월'!$D$5:$D$33,M25,'05월'!$I$5:$I$33)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39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'05월'!K2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SUMIF('06월'!$D$5:$D$33,M19,'06월'!$I$5:$I$33)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SUMIF('06월'!$D$5:$D$33,M20,'06월'!$I$5:$I$33)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SUMIF('06월'!$D$5:$D$33,M21,'06월'!$I$5:$I$33)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SUMIF('06월'!$D$5:$D$33,M22,'06월'!$I$5:$I$33)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SUMIF('06월'!$D$5:$D$33,M23,'06월'!$I$5:$I$33)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SUMIF('06월'!$D$5:$D$33,M24,'06월'!$I$5:$I$33)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SUMIF('06월'!$D$5:$D$33,M25,'06월'!$I$5:$I$33)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'06월'!K2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SUMIF('07월'!$D$5:$D$33,M19,'07월'!$I$5:$I$33)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SUMIF('07월'!$D$5:$D$33,M20,'07월'!$I$5:$I$33)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SUMIF('07월'!$D$5:$D$33,M21,'07월'!$I$5:$I$33)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SUMIF('07월'!$D$5:$D$33,M22,'07월'!$I$5:$I$33)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SUMIF('07월'!$D$5:$D$33,M23,'07월'!$I$5:$I$33)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SUMIF('07월'!$D$5:$D$33,M24,'07월'!$I$5:$I$33)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SUMIF('07월'!$D$5:$D$33,M25,'07월'!$I$5:$I$33)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41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'07월'!K2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SUMIF('08월'!$D$5:$D$33,M19,'08월'!$I$5:$I$33)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SUMIF('08월'!$D$5:$D$33,M20,'08월'!$I$5:$I$33)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SUMIF('08월'!$D$5:$D$33,M21,'08월'!$I$5:$I$33)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SUMIF('08월'!$D$5:$D$33,M22,'08월'!$I$5:$I$33)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SUMIF('08월'!$D$5:$D$33,M23,'08월'!$I$5:$I$33)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SUMIF('08월'!$D$5:$D$33,M24,'08월'!$I$5:$I$33)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SUMIF('08월'!$D$5:$D$33,M25,'08월'!$I$5:$I$33)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42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'08월'!K2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SUMIF('09월'!$D$5:$D$33,M19,'09월'!$I$5:$I$33)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SUMIF('09월'!$D$5:$D$33,M20,'09월'!$I$5:$I$33)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SUMIF('09월'!$D$5:$D$33,M21,'09월'!$I$5:$I$33)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SUMIF('09월'!$D$5:$D$33,M22,'09월'!$I$5:$I$33)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SUMIF('09월'!$D$5:$D$33,M23,'09월'!$I$5:$I$33)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SUMIF('09월'!$D$5:$D$33,M24,'09월'!$I$5:$I$33)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SUMIF('09월'!$D$5:$D$33,M25,'09월'!$I$5:$I$33)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