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G:\Job\Highland\"/>
    </mc:Choice>
  </mc:AlternateContent>
  <xr:revisionPtr revIDLastSave="0" documentId="13_ncr:1000001_{271C21C6-EA0E-A644-898A-674D48DC4807}" xr6:coauthVersionLast="47" xr6:coauthVersionMax="47" xr10:uidLastSave="{00000000-0000-0000-0000-000000000000}"/>
  <bookViews>
    <workbookView xWindow="0" yWindow="0" windowWidth="18780" windowHeight="7695" xr2:uid="{00000000-000D-0000-FFFF-FFFF00000000}"/>
  </bookViews>
  <sheets>
    <sheet name="회비집계" sheetId="7" r:id="rId1"/>
    <sheet name="출납" sheetId="3" r:id="rId2"/>
    <sheet name="과목" sheetId="4" r:id="rId3"/>
  </sheets>
  <definedNames>
    <definedName name="_xlnm._FilterDatabase" localSheetId="1" hidden="1">출납!$A$5:$H$5</definedName>
    <definedName name="계정과목">OFFSET(출납!$D$6,0,0,COUNT(출납!$B:$B))</definedName>
    <definedName name="계정범위">과목!$A$2:$C$3</definedName>
    <definedName name="구분">OFFSET(출납!$C$6,0,0,COUNT(출납!$B:$B))</definedName>
    <definedName name="수입">OFFSET(출납!$F$6,0,0,COUNT(출납!$B:$B))</definedName>
    <definedName name="월회비">회비집계!$A$11:$A$20</definedName>
    <definedName name="일자">OFFSET(출납!$B$6,0,0,COUNT(출납!$B:$B))</definedName>
    <definedName name="지출">OFFSET(출납!$G$6,0,0,COUNT(출납!$B:$B))</definedName>
    <definedName name="항목">과목!$A$2:$C$2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B3" i="4"/>
  <c r="A3" i="4"/>
  <c r="B23" i="7"/>
  <c r="B21" i="7"/>
  <c r="B19" i="7"/>
  <c r="B17" i="7"/>
  <c r="B15" i="7"/>
  <c r="B13" i="7"/>
  <c r="B11" i="7"/>
  <c r="D30" i="7"/>
  <c r="D32" i="7"/>
  <c r="D34" i="7"/>
  <c r="D31" i="7"/>
  <c r="D33" i="7"/>
  <c r="D35" i="7"/>
  <c r="D29" i="7"/>
  <c r="M5" i="7"/>
  <c r="B29" i="7"/>
  <c r="J35" i="7"/>
  <c r="J29" i="7"/>
  <c r="J30" i="7"/>
  <c r="J34" i="7"/>
  <c r="J33" i="7"/>
  <c r="J32" i="7"/>
  <c r="J31" i="7"/>
  <c r="M20" i="7"/>
  <c r="K20" i="7"/>
  <c r="I20" i="7"/>
  <c r="G20" i="7"/>
  <c r="E20" i="7"/>
  <c r="C20" i="7"/>
  <c r="M19" i="7"/>
  <c r="K19" i="7"/>
  <c r="N18" i="7"/>
  <c r="L18" i="7"/>
  <c r="J18" i="7"/>
  <c r="H18" i="7"/>
  <c r="F18" i="7"/>
  <c r="D18" i="7"/>
  <c r="N17" i="7"/>
  <c r="L17" i="7"/>
  <c r="J17" i="7"/>
  <c r="M16" i="7"/>
  <c r="K16" i="7"/>
  <c r="I16" i="7"/>
  <c r="G16" i="7"/>
  <c r="E16" i="7"/>
  <c r="C16" i="7"/>
  <c r="M15" i="7"/>
  <c r="K15" i="7"/>
  <c r="N14" i="7"/>
  <c r="L14" i="7"/>
  <c r="J14" i="7"/>
  <c r="H14" i="7"/>
  <c r="F14" i="7"/>
  <c r="D14" i="7"/>
  <c r="N13" i="7"/>
  <c r="L13" i="7"/>
  <c r="J13" i="7"/>
  <c r="N20" i="7"/>
  <c r="L20" i="7"/>
  <c r="J20" i="7"/>
  <c r="H20" i="7"/>
  <c r="F20" i="7"/>
  <c r="D20" i="7"/>
  <c r="N19" i="7"/>
  <c r="L19" i="7"/>
  <c r="J19" i="7"/>
  <c r="M18" i="7"/>
  <c r="K18" i="7"/>
  <c r="I18" i="7"/>
  <c r="G18" i="7"/>
  <c r="E18" i="7"/>
  <c r="C18" i="7"/>
  <c r="M17" i="7"/>
  <c r="K17" i="7"/>
  <c r="N16" i="7"/>
  <c r="L16" i="7"/>
  <c r="J16" i="7"/>
  <c r="H16" i="7"/>
  <c r="F16" i="7"/>
  <c r="D16" i="7"/>
  <c r="N15" i="7"/>
  <c r="L15" i="7"/>
  <c r="J15" i="7"/>
  <c r="M14" i="7"/>
  <c r="K14" i="7"/>
  <c r="I14" i="7"/>
  <c r="G14" i="7"/>
  <c r="E14" i="7"/>
  <c r="C14" i="7"/>
  <c r="M13" i="7"/>
  <c r="K13" i="7"/>
  <c r="M27" i="7"/>
  <c r="G30" i="7"/>
  <c r="G32" i="7"/>
  <c r="G33" i="7"/>
  <c r="G35" i="7"/>
  <c r="G31" i="7"/>
  <c r="G34" i="7"/>
  <c r="G29" i="7"/>
  <c r="N23" i="7"/>
  <c r="L23" i="7"/>
  <c r="J23" i="7"/>
  <c r="N21" i="7"/>
  <c r="L21" i="7"/>
  <c r="J21" i="7"/>
  <c r="N11" i="7"/>
  <c r="L11" i="7"/>
  <c r="J11" i="7"/>
  <c r="N24" i="7"/>
  <c r="L24" i="7"/>
  <c r="J24" i="7"/>
  <c r="H24" i="7"/>
  <c r="F24" i="7"/>
  <c r="D24" i="7"/>
  <c r="N22" i="7"/>
  <c r="L22" i="7"/>
  <c r="J22" i="7"/>
  <c r="H22" i="7"/>
  <c r="F22" i="7"/>
  <c r="D22" i="7"/>
  <c r="N12" i="7"/>
  <c r="L12" i="7"/>
  <c r="J12" i="7"/>
  <c r="H12" i="7"/>
  <c r="F12" i="7"/>
  <c r="D12" i="7"/>
  <c r="M23" i="7"/>
  <c r="K23" i="7"/>
  <c r="M21" i="7"/>
  <c r="K21" i="7"/>
  <c r="M11" i="7"/>
  <c r="K11" i="7"/>
  <c r="M24" i="7"/>
  <c r="K24" i="7"/>
  <c r="I24" i="7"/>
  <c r="G24" i="7"/>
  <c r="E24" i="7"/>
  <c r="C24" i="7"/>
  <c r="M22" i="7"/>
  <c r="K22" i="7"/>
  <c r="I22" i="7"/>
  <c r="G22" i="7"/>
  <c r="E22" i="7"/>
  <c r="C22" i="7"/>
  <c r="M12" i="7"/>
  <c r="K12" i="7"/>
  <c r="I12" i="7"/>
  <c r="G12" i="7"/>
  <c r="E12" i="7"/>
  <c r="C12" i="7"/>
  <c r="G36" i="7"/>
  <c r="C6" i="7"/>
  <c r="R9" i="7"/>
  <c r="P3" i="7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1" i="3"/>
  <c r="A42" i="3"/>
  <c r="A43" i="3"/>
  <c r="A44" i="3"/>
  <c r="A45" i="3"/>
  <c r="A46" i="3"/>
  <c r="A47" i="3"/>
  <c r="A40" i="3"/>
  <c r="A39" i="3"/>
  <c r="A38" i="3"/>
  <c r="A37" i="3"/>
  <c r="A36" i="3"/>
  <c r="A35" i="3"/>
  <c r="A34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38" i="3"/>
  <c r="H39" i="3"/>
  <c r="H40" i="3"/>
  <c r="H41" i="3"/>
  <c r="H42" i="3"/>
  <c r="H43" i="3"/>
  <c r="H44" i="3"/>
  <c r="H45" i="3"/>
  <c r="H46" i="3"/>
  <c r="H47" i="3"/>
  <c r="H37" i="3"/>
  <c r="H36" i="3"/>
  <c r="H35" i="3"/>
  <c r="H34" i="3"/>
  <c r="H33" i="3"/>
  <c r="H6" i="3"/>
  <c r="G4" i="3"/>
  <c r="F4" i="3"/>
  <c r="I19" i="7"/>
  <c r="G19" i="7"/>
  <c r="E19" i="7"/>
  <c r="C19" i="7"/>
  <c r="I17" i="7"/>
  <c r="G17" i="7"/>
  <c r="E17" i="7"/>
  <c r="C17" i="7"/>
  <c r="I15" i="7"/>
  <c r="G15" i="7"/>
  <c r="E15" i="7"/>
  <c r="C15" i="7"/>
  <c r="I13" i="7"/>
  <c r="G13" i="7"/>
  <c r="E13" i="7"/>
  <c r="C13" i="7"/>
  <c r="M32" i="7"/>
  <c r="P32" i="7"/>
  <c r="M33" i="7"/>
  <c r="P33" i="7"/>
  <c r="M35" i="7"/>
  <c r="P35" i="7"/>
  <c r="H19" i="7"/>
  <c r="F19" i="7"/>
  <c r="D19" i="7"/>
  <c r="H17" i="7"/>
  <c r="F17" i="7"/>
  <c r="D17" i="7"/>
  <c r="H15" i="7"/>
  <c r="F15" i="7"/>
  <c r="D15" i="7"/>
  <c r="H13" i="7"/>
  <c r="F13" i="7"/>
  <c r="D13" i="7"/>
  <c r="M31" i="7"/>
  <c r="P31" i="7"/>
  <c r="M34" i="7"/>
  <c r="P34" i="7"/>
  <c r="F23" i="7"/>
  <c r="F21" i="7"/>
  <c r="F11" i="7"/>
  <c r="I23" i="7"/>
  <c r="E23" i="7"/>
  <c r="I21" i="7"/>
  <c r="E21" i="7"/>
  <c r="I11" i="7"/>
  <c r="E11" i="7"/>
  <c r="H23" i="7"/>
  <c r="D23" i="7"/>
  <c r="H21" i="7"/>
  <c r="D21" i="7"/>
  <c r="H11" i="7"/>
  <c r="D11" i="7"/>
  <c r="G23" i="7"/>
  <c r="C23" i="7"/>
  <c r="G21" i="7"/>
  <c r="C21" i="7"/>
  <c r="G11" i="7"/>
  <c r="C11" i="7"/>
  <c r="N8" i="7"/>
  <c r="K8" i="7"/>
  <c r="L8" i="7"/>
  <c r="J8" i="7"/>
  <c r="M8" i="7"/>
  <c r="K9" i="7"/>
  <c r="L9" i="7"/>
  <c r="M9" i="7"/>
  <c r="J9" i="7"/>
  <c r="N9" i="7"/>
  <c r="I8" i="7"/>
  <c r="I9" i="7"/>
  <c r="O11" i="7"/>
  <c r="P11" i="7"/>
  <c r="Q11" i="7"/>
  <c r="O21" i="7"/>
  <c r="P21" i="7"/>
  <c r="Q21" i="7"/>
  <c r="O23" i="7"/>
  <c r="P23" i="7"/>
  <c r="Q23" i="7"/>
  <c r="D8" i="7"/>
  <c r="E8" i="7"/>
  <c r="F9" i="7"/>
  <c r="C9" i="7"/>
  <c r="H8" i="7"/>
  <c r="G8" i="7"/>
  <c r="C8" i="7"/>
  <c r="D9" i="7"/>
  <c r="G9" i="7"/>
  <c r="F8" i="7"/>
  <c r="O13" i="7"/>
  <c r="P13" i="7"/>
  <c r="Q13" i="7"/>
  <c r="O15" i="7"/>
  <c r="P15" i="7"/>
  <c r="Q15" i="7"/>
  <c r="O17" i="7"/>
  <c r="P17" i="7"/>
  <c r="Q17" i="7"/>
  <c r="O19" i="7"/>
  <c r="P19" i="7"/>
  <c r="Q19" i="7"/>
  <c r="E9" i="7"/>
  <c r="H9" i="7"/>
  <c r="M29" i="7"/>
  <c r="O8" i="7"/>
  <c r="H3" i="7"/>
  <c r="O9" i="7"/>
  <c r="P9" i="7"/>
  <c r="K3" i="7"/>
  <c r="P29" i="7"/>
  <c r="Q9" i="7"/>
  <c r="M3" i="7"/>
  <c r="M30" i="7"/>
  <c r="P30" i="7"/>
  <c r="P36" i="7"/>
  <c r="M36" i="7"/>
  <c r="J36" i="7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</calcChain>
</file>

<file path=xl/sharedStrings.xml><?xml version="1.0" encoding="utf-8"?>
<sst xmlns="http://schemas.openxmlformats.org/spreadsheetml/2006/main" count="139" uniqueCount="96">
  <si>
    <t>일  자</t>
    <phoneticPr fontId="11" type="noConversion"/>
  </si>
  <si>
    <t>적                    요</t>
    <phoneticPr fontId="11" type="noConversion"/>
  </si>
  <si>
    <t>수  입</t>
    <phoneticPr fontId="11" type="noConversion"/>
  </si>
  <si>
    <t>지  출</t>
    <phoneticPr fontId="11" type="noConversion"/>
  </si>
  <si>
    <t>잔      액</t>
    <phoneticPr fontId="11" type="noConversion"/>
  </si>
  <si>
    <t>기타</t>
    <phoneticPr fontId="18" type="noConversion"/>
  </si>
  <si>
    <t>계정과목</t>
    <phoneticPr fontId="18" type="noConversion"/>
  </si>
  <si>
    <t>수입</t>
    <phoneticPr fontId="18" type="noConversion"/>
  </si>
  <si>
    <t>지출</t>
    <phoneticPr fontId="18" type="noConversion"/>
  </si>
  <si>
    <t>예/적금</t>
    <phoneticPr fontId="2" type="noConversion"/>
  </si>
  <si>
    <t>수입</t>
  </si>
  <si>
    <t>수입</t>
    <phoneticPr fontId="11" type="noConversion"/>
  </si>
  <si>
    <t>식비</t>
    <phoneticPr fontId="2" type="noConversion"/>
  </si>
  <si>
    <t>이자수입</t>
  </si>
  <si>
    <t>기타</t>
  </si>
  <si>
    <t>예/적금</t>
  </si>
  <si>
    <t>여비교통비</t>
    <phoneticPr fontId="2" type="noConversion"/>
  </si>
  <si>
    <t>회비(이월)</t>
  </si>
  <si>
    <t>출 납 장 부 - 2015년</t>
    <phoneticPr fontId="11" type="noConversion"/>
  </si>
  <si>
    <t>집들이찬조</t>
    <phoneticPr fontId="2" type="noConversion"/>
  </si>
  <si>
    <t>예/적금인출</t>
  </si>
  <si>
    <t>잡수익</t>
  </si>
  <si>
    <t>2015년 1,2월 회비</t>
  </si>
  <si>
    <t>2015년 3월 회비</t>
    <phoneticPr fontId="11" type="noConversion"/>
  </si>
  <si>
    <t>2015년 4월 회비</t>
    <phoneticPr fontId="11" type="noConversion"/>
  </si>
  <si>
    <t>2015년 5월 회비</t>
  </si>
  <si>
    <t>2015년 5월 회비</t>
    <phoneticPr fontId="11" type="noConversion"/>
  </si>
  <si>
    <t>구분</t>
    <phoneticPr fontId="11" type="noConversion"/>
  </si>
  <si>
    <t>항 목</t>
    <phoneticPr fontId="11" type="noConversion"/>
  </si>
  <si>
    <t>2015년 6월 회비</t>
    <phoneticPr fontId="11" type="noConversion"/>
  </si>
  <si>
    <t>순번</t>
    <phoneticPr fontId="11" type="noConversion"/>
  </si>
  <si>
    <t>미납</t>
    <phoneticPr fontId="18" type="noConversion"/>
  </si>
  <si>
    <t>금년</t>
    <phoneticPr fontId="18" type="noConversion"/>
  </si>
  <si>
    <t>미수금</t>
    <phoneticPr fontId="18" type="noConversion"/>
  </si>
  <si>
    <t>계</t>
    <phoneticPr fontId="2" type="noConversion"/>
  </si>
  <si>
    <t>개월</t>
    <phoneticPr fontId="18" type="noConversion"/>
  </si>
  <si>
    <t>미수</t>
    <phoneticPr fontId="18" type="noConversion"/>
  </si>
  <si>
    <t>입 금 정 보</t>
    <phoneticPr fontId="18" type="noConversion"/>
  </si>
  <si>
    <t xml:space="preserve">          월
구분</t>
    <phoneticPr fontId="2" type="noConversion"/>
  </si>
  <si>
    <t xml:space="preserve"> 입금  계</t>
    <phoneticPr fontId="2" type="noConversion"/>
  </si>
  <si>
    <t>미납개월</t>
    <phoneticPr fontId="18" type="noConversion"/>
  </si>
  <si>
    <t>전년</t>
    <phoneticPr fontId="18" type="noConversion"/>
  </si>
  <si>
    <t>전년 미수 누계</t>
    <phoneticPr fontId="18" type="noConversion"/>
  </si>
  <si>
    <t>회비입금</t>
    <phoneticPr fontId="18" type="noConversion"/>
  </si>
  <si>
    <t>입금건수</t>
    <phoneticPr fontId="18" type="noConversion"/>
  </si>
  <si>
    <t>찬조금</t>
    <phoneticPr fontId="18" type="noConversion"/>
  </si>
  <si>
    <t>월회비  :</t>
    <phoneticPr fontId="18" type="noConversion"/>
  </si>
  <si>
    <t>돌돌이</t>
  </si>
  <si>
    <t>돌돌이</t>
    <phoneticPr fontId="18" type="noConversion"/>
  </si>
  <si>
    <t>순돌이</t>
  </si>
  <si>
    <t>순돌이</t>
    <phoneticPr fontId="18" type="noConversion"/>
  </si>
  <si>
    <t>치돌이</t>
  </si>
  <si>
    <t>치돌이</t>
    <phoneticPr fontId="18" type="noConversion"/>
  </si>
  <si>
    <t>찍찍이</t>
  </si>
  <si>
    <t>찍찍이</t>
    <phoneticPr fontId="18" type="noConversion"/>
  </si>
  <si>
    <t>설설이</t>
  </si>
  <si>
    <t>설설이</t>
    <phoneticPr fontId="18" type="noConversion"/>
  </si>
  <si>
    <t>아롱이</t>
  </si>
  <si>
    <t>아롱이</t>
    <phoneticPr fontId="2" type="noConversion"/>
  </si>
  <si>
    <t>잡수입</t>
  </si>
  <si>
    <t>축의금</t>
    <phoneticPr fontId="2" type="noConversion"/>
  </si>
  <si>
    <t>부의금</t>
    <phoneticPr fontId="2" type="noConversion"/>
  </si>
  <si>
    <t>여가생활</t>
    <phoneticPr fontId="18" type="noConversion"/>
  </si>
  <si>
    <t>유류대</t>
    <phoneticPr fontId="2" type="noConversion"/>
  </si>
  <si>
    <t>실입금 회비</t>
    <phoneticPr fontId="18" type="noConversion"/>
  </si>
  <si>
    <t>비고</t>
    <phoneticPr fontId="18" type="noConversion"/>
  </si>
  <si>
    <t>잡비</t>
    <phoneticPr fontId="18" type="noConversion"/>
  </si>
  <si>
    <t>계</t>
    <phoneticPr fontId="18" type="noConversion"/>
  </si>
  <si>
    <r>
      <rPr>
        <b/>
        <sz val="10"/>
        <color indexed="8"/>
        <rFont val="굴림"/>
        <family val="3"/>
        <charset val="129"/>
      </rPr>
      <t>연 도</t>
    </r>
    <phoneticPr fontId="18" type="noConversion"/>
  </si>
  <si>
    <t>정상 회비</t>
    <phoneticPr fontId="18" type="noConversion"/>
  </si>
  <si>
    <t>회비 미수금</t>
    <phoneticPr fontId="18" type="noConversion"/>
  </si>
  <si>
    <t>전년도 회비 잔액 이월금</t>
    <phoneticPr fontId="11" type="noConversion"/>
  </si>
  <si>
    <t>2015년 1,2월 회비</t>
    <phoneticPr fontId="11" type="noConversion"/>
  </si>
  <si>
    <t>회비인수인계 이체(S은행-&gt;K은행)시 초과 입금分</t>
    <phoneticPr fontId="11" type="noConversion"/>
  </si>
  <si>
    <t>S은행:정기예금 만기 원금 인출</t>
    <phoneticPr fontId="11" type="noConversion"/>
  </si>
  <si>
    <t>S은행:정기예금 만기 이자</t>
    <phoneticPr fontId="11" type="noConversion"/>
  </si>
  <si>
    <t>H저축은행:정기예금(2.5%/복리)</t>
    <phoneticPr fontId="11" type="noConversion"/>
  </si>
  <si>
    <t>2015년 1월 회비</t>
    <phoneticPr fontId="11" type="noConversion"/>
  </si>
  <si>
    <t>2015년 1~10월 회비</t>
    <phoneticPr fontId="11" type="noConversion"/>
  </si>
  <si>
    <t>2015년 7월 회비</t>
    <phoneticPr fontId="11" type="noConversion"/>
  </si>
  <si>
    <t>2015년 2~5월 회비</t>
    <phoneticPr fontId="11" type="noConversion"/>
  </si>
  <si>
    <t>2015년 3~6월 회비</t>
    <phoneticPr fontId="11" type="noConversion"/>
  </si>
  <si>
    <t>2015년 3,4월 회비</t>
    <phoneticPr fontId="11" type="noConversion"/>
  </si>
  <si>
    <t>2015년 1~3월 회비</t>
    <phoneticPr fontId="11" type="noConversion"/>
  </si>
  <si>
    <t>슈우슈</t>
  </si>
  <si>
    <t>슈우슈</t>
    <phoneticPr fontId="2" type="noConversion"/>
  </si>
  <si>
    <t>2015년 5~7월 회비</t>
    <phoneticPr fontId="11" type="noConversion"/>
  </si>
  <si>
    <t>회원(항목)</t>
    <phoneticPr fontId="18" type="noConversion"/>
  </si>
  <si>
    <r>
      <rPr>
        <b/>
        <sz val="11"/>
        <color rgb="FF7030A0"/>
        <rFont val="굴림"/>
        <family val="3"/>
        <charset val="129"/>
      </rPr>
      <t>▶</t>
    </r>
    <r>
      <rPr>
        <b/>
        <sz val="11"/>
        <color theme="1"/>
        <rFont val="굴림"/>
        <family val="3"/>
        <charset val="129"/>
      </rPr>
      <t xml:space="preserve"> 회원별 - 회비 미수금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</si>
</sst>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76" formatCode="#,###__;&quot;△&quot;#,###__"/>
    <numFmt numFmtId="177" formatCode="_(* #,##0_);_(* \(#,##0\);_(* &quot;-&quot;_);_(@_)"/>
    <numFmt numFmtId="178" formatCode="0_ &quot;월&quot;"/>
    <numFmt numFmtId="179" formatCode="0_);[Red]\(0\)"/>
    <numFmt numFmtId="180" formatCode="yyyy/mm/dd\ \(aaa\)"/>
    <numFmt numFmtId="181" formatCode="#,##0_ "/>
    <numFmt numFmtId="182" formatCode="#&quot;월&quot;"/>
    <numFmt numFmtId="183" formatCode="#,##0_);[Red]\(#,##0\)"/>
    <numFmt numFmtId="184" formatCode="yyyy&quot;년&quot;\ m&quot;월&quot;\ &quot;현재 (단위:만원)&quot;"/>
    <numFmt numFmtId="185" formatCode="dd&quot;일&quot;"/>
    <numFmt numFmtId="186" formatCode="#,###&quot;만원&quot;"/>
    <numFmt numFmtId="187" formatCode="#&quot;개&quot;"/>
    <numFmt numFmtId="188" formatCode="[Red]\(#,###\)&quot;만원&quot;;[Blue][&lt;0]#,###\ &quot;만원 선납&quot;;&quot;(없슴)&quot;"/>
  </numFmts>
  <fonts count="37" x14ac:knownFonts="1">
    <font>
      <sz val="11"/>
      <color theme="1"/>
      <name val="굴림"/>
      <family val="2"/>
      <charset val="129"/>
    </font>
    <font>
      <sz val="11"/>
      <color theme="1"/>
      <name val="굴림"/>
      <family val="2"/>
      <charset val="129"/>
    </font>
    <font>
      <sz val="8"/>
      <name val="굴림"/>
      <family val="2"/>
      <charset val="129"/>
    </font>
    <font>
      <sz val="9"/>
      <name val="굴림"/>
      <family val="3"/>
      <charset val="129"/>
    </font>
    <font>
      <sz val="10"/>
      <name val="굴림"/>
      <family val="3"/>
      <charset val="129"/>
    </font>
    <font>
      <sz val="8"/>
      <color indexed="9"/>
      <name val="굴림"/>
      <family val="3"/>
      <charset val="129"/>
    </font>
    <font>
      <sz val="11"/>
      <name val="돋움"/>
      <family val="3"/>
      <charset val="129"/>
    </font>
    <font>
      <sz val="9"/>
      <color indexed="10"/>
      <name val="돋움"/>
      <family val="3"/>
      <charset val="129"/>
    </font>
    <font>
      <sz val="9"/>
      <color indexed="9"/>
      <name val="돋움"/>
      <family val="3"/>
      <charset val="129"/>
    </font>
    <font>
      <sz val="11"/>
      <color indexed="9"/>
      <name val="돋움"/>
      <family val="3"/>
      <charset val="129"/>
    </font>
    <font>
      <sz val="10"/>
      <name val="돋움"/>
      <family val="3"/>
      <charset val="129"/>
    </font>
    <font>
      <sz val="8"/>
      <name val="바탕"/>
      <family val="1"/>
      <charset val="129"/>
    </font>
    <font>
      <sz val="10"/>
      <color indexed="10"/>
      <name val="돋움"/>
      <family val="3"/>
      <charset val="129"/>
    </font>
    <font>
      <sz val="10"/>
      <color indexed="12"/>
      <name val="돋움"/>
      <family val="3"/>
      <charset val="129"/>
    </font>
    <font>
      <sz val="12"/>
      <name val="바탕체"/>
      <family val="1"/>
      <charset val="129"/>
    </font>
    <font>
      <sz val="11"/>
      <color theme="1"/>
      <name val="Arial"/>
      <family val="2"/>
    </font>
    <font>
      <sz val="10"/>
      <name val="Arial"/>
      <family val="2"/>
    </font>
    <font>
      <b/>
      <sz val="10"/>
      <name val="굴림"/>
      <family val="3"/>
      <charset val="129"/>
    </font>
    <font>
      <sz val="8"/>
      <name val="돋움"/>
      <family val="3"/>
      <charset val="129"/>
    </font>
    <font>
      <sz val="10"/>
      <color indexed="9"/>
      <name val="굴림"/>
      <family val="3"/>
      <charset val="129"/>
    </font>
    <font>
      <b/>
      <sz val="10"/>
      <name val="Arial"/>
      <family val="2"/>
    </font>
    <font>
      <sz val="9"/>
      <name val="Arial"/>
      <family val="2"/>
    </font>
    <font>
      <sz val="10"/>
      <color theme="1"/>
      <name val="굴림"/>
      <family val="2"/>
      <charset val="129"/>
    </font>
    <font>
      <b/>
      <sz val="10"/>
      <color indexed="8"/>
      <name val="굴림"/>
      <family val="3"/>
      <charset val="129"/>
    </font>
    <font>
      <b/>
      <sz val="11"/>
      <color theme="1"/>
      <name val="굴림"/>
      <family val="3"/>
      <charset val="129"/>
    </font>
    <font>
      <sz val="9"/>
      <color theme="0"/>
      <name val="굴림"/>
      <family val="3"/>
      <charset val="129"/>
    </font>
    <font>
      <b/>
      <sz val="10"/>
      <color theme="1"/>
      <name val="굴림"/>
      <family val="3"/>
      <charset val="129"/>
    </font>
    <font>
      <b/>
      <sz val="1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0"/>
      <name val="굴림"/>
      <family val="3"/>
      <charset val="129"/>
    </font>
    <font>
      <b/>
      <sz val="10"/>
      <color indexed="9"/>
      <name val="굴림"/>
      <family val="3"/>
      <charset val="129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5"/>
      <color theme="1"/>
      <name val="굴림"/>
      <family val="2"/>
      <charset val="129"/>
    </font>
    <font>
      <sz val="9"/>
      <color theme="0"/>
      <name val="굴림"/>
      <family val="2"/>
      <charset val="129"/>
    </font>
    <font>
      <sz val="10"/>
      <color theme="0"/>
      <name val="굴림"/>
      <family val="2"/>
      <charset val="129"/>
    </font>
    <font>
      <b/>
      <sz val="11"/>
      <color rgb="FF7030A0"/>
      <name val="굴림"/>
      <family val="3"/>
      <charset val="129"/>
    </font>
  </fonts>
  <fills count="12">
    <fill>
      <patternFill patternType="none"/>
    </fill>
    <fill>
      <patternFill patternType="gray125"/>
    </fill>
    <fill>
      <patternFill patternType="gray0625">
        <fgColor indexed="47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8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medium">
        <color indexed="62"/>
      </top>
      <bottom style="thin">
        <color indexed="62"/>
      </bottom>
      <diagonal/>
    </border>
    <border>
      <left/>
      <right style="medium">
        <color indexed="62"/>
      </right>
      <top style="medium">
        <color indexed="62"/>
      </top>
      <bottom style="thin">
        <color indexed="62"/>
      </bottom>
      <diagonal/>
    </border>
    <border>
      <left style="medium">
        <color indexed="62"/>
      </left>
      <right/>
      <top style="medium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 style="medium">
        <color indexed="62"/>
      </left>
      <right style="medium">
        <color indexed="62"/>
      </right>
      <top style="thin">
        <color indexed="62"/>
      </top>
      <bottom style="thin">
        <color indexed="62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medium">
        <color indexed="62"/>
      </right>
      <top style="thin">
        <color indexed="62"/>
      </top>
      <bottom style="thin">
        <color indexed="62"/>
      </bottom>
      <diagonal/>
    </border>
    <border diagonalDown="1">
      <left style="medium">
        <color indexed="62"/>
      </left>
      <right style="medium">
        <color indexed="62"/>
      </right>
      <top style="medium">
        <color indexed="62"/>
      </top>
      <bottom/>
      <diagonal style="thin">
        <color indexed="62"/>
      </diagonal>
    </border>
    <border diagonalDown="1">
      <left style="medium">
        <color indexed="62"/>
      </left>
      <right style="medium">
        <color indexed="62"/>
      </right>
      <top/>
      <bottom style="thin">
        <color indexed="62"/>
      </bottom>
      <diagonal style="thin">
        <color indexed="62"/>
      </diagonal>
    </border>
    <border>
      <left/>
      <right/>
      <top/>
      <bottom style="thin">
        <color indexed="23"/>
      </bottom>
      <diagonal/>
    </border>
    <border>
      <left style="medium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/>
      <top/>
      <bottom style="thin">
        <color indexed="62"/>
      </bottom>
      <diagonal/>
    </border>
    <border>
      <left style="thin">
        <color indexed="62"/>
      </left>
      <right style="medium">
        <color indexed="62"/>
      </right>
      <top/>
      <bottom style="thin">
        <color indexed="62"/>
      </bottom>
      <diagonal/>
    </border>
    <border>
      <left/>
      <right style="medium">
        <color indexed="62"/>
      </right>
      <top style="thin">
        <color indexed="62"/>
      </top>
      <bottom style="thin">
        <color indexed="62"/>
      </bottom>
      <diagonal/>
    </border>
    <border>
      <left style="medium">
        <color indexed="17"/>
      </left>
      <right/>
      <top style="medium">
        <color indexed="17"/>
      </top>
      <bottom style="thin">
        <color indexed="17"/>
      </bottom>
      <diagonal/>
    </border>
    <border>
      <left style="medium">
        <color indexed="17"/>
      </left>
      <right/>
      <top style="thin">
        <color indexed="17"/>
      </top>
      <bottom style="medium">
        <color indexed="17"/>
      </bottom>
      <diagonal/>
    </border>
    <border>
      <left/>
      <right style="thin">
        <color indexed="17"/>
      </right>
      <top style="thin">
        <color indexed="17"/>
      </top>
      <bottom style="medium">
        <color indexed="17"/>
      </bottom>
      <diagonal/>
    </border>
    <border>
      <left style="thin">
        <color indexed="17"/>
      </left>
      <right/>
      <top style="thin">
        <color indexed="17"/>
      </top>
      <bottom style="medium">
        <color indexed="17"/>
      </bottom>
      <diagonal/>
    </border>
    <border>
      <left/>
      <right/>
      <top/>
      <bottom style="medium">
        <color indexed="62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medium">
        <color indexed="62"/>
      </right>
      <top style="thin">
        <color indexed="62"/>
      </top>
      <bottom/>
      <diagonal/>
    </border>
    <border>
      <left style="medium">
        <color indexed="62"/>
      </left>
      <right/>
      <top/>
      <bottom style="thin">
        <color indexed="62"/>
      </bottom>
      <diagonal/>
    </border>
    <border>
      <left/>
      <right style="medium">
        <color indexed="62"/>
      </right>
      <top/>
      <bottom style="thin">
        <color indexed="62"/>
      </bottom>
      <diagonal/>
    </border>
    <border>
      <left/>
      <right/>
      <top style="medium">
        <color indexed="17"/>
      </top>
      <bottom style="thin">
        <color indexed="17"/>
      </bottom>
      <diagonal/>
    </border>
    <border>
      <left/>
      <right/>
      <top/>
      <bottom style="medium">
        <color indexed="17"/>
      </bottom>
      <diagonal/>
    </border>
    <border>
      <left/>
      <right/>
      <top style="thin">
        <color indexed="17"/>
      </top>
      <bottom style="medium">
        <color indexed="17"/>
      </bottom>
      <diagonal/>
    </border>
    <border>
      <left style="thin">
        <color indexed="17"/>
      </left>
      <right/>
      <top style="medium">
        <color indexed="17"/>
      </top>
      <bottom style="thin">
        <color indexed="17"/>
      </bottom>
      <diagonal/>
    </border>
    <border>
      <left/>
      <right style="thin">
        <color indexed="17"/>
      </right>
      <top style="medium">
        <color indexed="17"/>
      </top>
      <bottom style="thin">
        <color indexed="17"/>
      </bottom>
      <diagonal/>
    </border>
    <border>
      <left style="medium">
        <color indexed="62"/>
      </left>
      <right style="medium">
        <color indexed="62"/>
      </right>
      <top style="thin">
        <color indexed="23"/>
      </top>
      <bottom/>
      <diagonal/>
    </border>
    <border>
      <left style="medium">
        <color indexed="62"/>
      </left>
      <right style="medium">
        <color indexed="62"/>
      </right>
      <top/>
      <bottom style="thin">
        <color indexed="23"/>
      </bottom>
      <diagonal/>
    </border>
    <border>
      <left style="medium">
        <color indexed="62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medium">
        <color indexed="62"/>
      </right>
      <top/>
      <bottom style="thin">
        <color indexed="23"/>
      </bottom>
      <diagonal/>
    </border>
    <border>
      <left style="medium">
        <color indexed="62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medium">
        <color indexed="62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medium">
        <color indexed="62"/>
      </left>
      <right style="thin">
        <color indexed="23"/>
      </right>
      <top style="dotted">
        <color indexed="62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dotted">
        <color indexed="62"/>
      </top>
      <bottom style="thin">
        <color indexed="23"/>
      </bottom>
      <diagonal/>
    </border>
    <border>
      <left style="thin">
        <color indexed="23"/>
      </left>
      <right/>
      <top style="dotted">
        <color indexed="62"/>
      </top>
      <bottom style="thin">
        <color indexed="23"/>
      </bottom>
      <diagonal/>
    </border>
    <border>
      <left style="medium">
        <color indexed="62"/>
      </left>
      <right style="medium">
        <color indexed="62"/>
      </right>
      <top/>
      <bottom style="medium">
        <color indexed="62"/>
      </bottom>
      <diagonal/>
    </border>
    <border>
      <left style="medium">
        <color indexed="62"/>
      </left>
      <right style="thin">
        <color indexed="23"/>
      </right>
      <top style="dotted">
        <color indexed="62"/>
      </top>
      <bottom style="medium">
        <color indexed="62"/>
      </bottom>
      <diagonal/>
    </border>
    <border>
      <left style="thin">
        <color indexed="23"/>
      </left>
      <right style="thin">
        <color indexed="23"/>
      </right>
      <top style="dotted">
        <color indexed="62"/>
      </top>
      <bottom style="medium">
        <color indexed="62"/>
      </bottom>
      <diagonal/>
    </border>
    <border>
      <left style="thin">
        <color indexed="23"/>
      </left>
      <right style="medium">
        <color indexed="62"/>
      </right>
      <top/>
      <bottom style="medium">
        <color indexed="62"/>
      </bottom>
      <diagonal/>
    </border>
    <border>
      <left style="medium">
        <color indexed="62"/>
      </left>
      <right style="thin">
        <color indexed="23"/>
      </right>
      <top/>
      <bottom style="medium">
        <color indexed="62"/>
      </bottom>
      <diagonal/>
    </border>
    <border>
      <left style="thin">
        <color indexed="23"/>
      </left>
      <right style="thin">
        <color indexed="23"/>
      </right>
      <top/>
      <bottom style="medium">
        <color indexed="62"/>
      </bottom>
      <diagonal/>
    </border>
    <border>
      <left/>
      <right style="thick">
        <color indexed="10"/>
      </right>
      <top/>
      <bottom style="medium">
        <color indexed="17"/>
      </bottom>
      <diagonal/>
    </border>
    <border>
      <left/>
      <right style="thick">
        <color indexed="10"/>
      </right>
      <top style="medium">
        <color rgb="FF008000"/>
      </top>
      <bottom style="thin">
        <color rgb="FF008000"/>
      </bottom>
      <diagonal/>
    </border>
    <border>
      <left/>
      <right/>
      <top style="medium">
        <color rgb="FF008000"/>
      </top>
      <bottom style="thin">
        <color rgb="FF008000"/>
      </bottom>
      <diagonal/>
    </border>
    <border>
      <left style="thick">
        <color indexed="10"/>
      </left>
      <right/>
      <top style="thick">
        <color indexed="10"/>
      </top>
      <bottom style="thin">
        <color indexed="10"/>
      </bottom>
      <diagonal/>
    </border>
    <border>
      <left/>
      <right/>
      <top style="thick">
        <color indexed="10"/>
      </top>
      <bottom style="thin">
        <color indexed="10"/>
      </bottom>
      <diagonal/>
    </border>
    <border>
      <left/>
      <right style="thick">
        <color indexed="10"/>
      </right>
      <top style="thick">
        <color indexed="10"/>
      </top>
      <bottom style="thin">
        <color indexed="10"/>
      </bottom>
      <diagonal/>
    </border>
    <border>
      <left style="thick">
        <color indexed="10"/>
      </left>
      <right/>
      <top style="thin">
        <color indexed="10"/>
      </top>
      <bottom style="thick">
        <color indexed="10"/>
      </bottom>
      <diagonal/>
    </border>
    <border>
      <left/>
      <right/>
      <top style="thin">
        <color indexed="10"/>
      </top>
      <bottom style="thick">
        <color indexed="10"/>
      </bottom>
      <diagonal/>
    </border>
    <border>
      <left/>
      <right style="thick">
        <color indexed="10"/>
      </right>
      <top style="thin">
        <color indexed="10"/>
      </top>
      <bottom style="thick">
        <color indexed="1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333399"/>
      </right>
      <top/>
      <bottom/>
      <diagonal/>
    </border>
    <border>
      <left style="medium">
        <color rgb="FF333399"/>
      </left>
      <right/>
      <top style="thin">
        <color auto="1"/>
      </top>
      <bottom style="medium">
        <color rgb="FF333399"/>
      </bottom>
      <diagonal/>
    </border>
    <border>
      <left/>
      <right/>
      <top style="thin">
        <color auto="1"/>
      </top>
      <bottom style="medium">
        <color rgb="FF333399"/>
      </bottom>
      <diagonal/>
    </border>
    <border>
      <left/>
      <right style="thin">
        <color auto="1"/>
      </right>
      <top style="thin">
        <color auto="1"/>
      </top>
      <bottom style="medium">
        <color rgb="FF333399"/>
      </bottom>
      <diagonal/>
    </border>
    <border>
      <left style="thin">
        <color auto="1"/>
      </left>
      <right/>
      <top style="thin">
        <color auto="1"/>
      </top>
      <bottom style="medium">
        <color rgb="FF333399"/>
      </bottom>
      <diagonal/>
    </border>
    <border>
      <left/>
      <right style="medium">
        <color rgb="FF333399"/>
      </right>
      <top style="thin">
        <color auto="1"/>
      </top>
      <bottom style="medium">
        <color rgb="FF33339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333399"/>
      </left>
      <right/>
      <top style="medium">
        <color rgb="FF333399"/>
      </top>
      <bottom style="thin">
        <color auto="1"/>
      </bottom>
      <diagonal/>
    </border>
    <border>
      <left/>
      <right style="thin">
        <color auto="1"/>
      </right>
      <top style="medium">
        <color rgb="FF333399"/>
      </top>
      <bottom style="thin">
        <color auto="1"/>
      </bottom>
      <diagonal/>
    </border>
    <border>
      <left style="thin">
        <color auto="1"/>
      </left>
      <right/>
      <top style="medium">
        <color rgb="FF333399"/>
      </top>
      <bottom style="thin">
        <color auto="1"/>
      </bottom>
      <diagonal/>
    </border>
    <border>
      <left/>
      <right/>
      <top style="medium">
        <color rgb="FF333399"/>
      </top>
      <bottom style="thin">
        <color auto="1"/>
      </bottom>
      <diagonal/>
    </border>
    <border>
      <left/>
      <right style="medium">
        <color rgb="FF333399"/>
      </right>
      <top style="medium">
        <color rgb="FF333399"/>
      </top>
      <bottom style="thin">
        <color auto="1"/>
      </bottom>
      <diagonal/>
    </border>
    <border>
      <left style="medium">
        <color rgb="FF333399"/>
      </left>
      <right/>
      <top style="thin">
        <color auto="1"/>
      </top>
      <bottom/>
      <diagonal/>
    </border>
    <border>
      <left/>
      <right style="medium">
        <color rgb="FF333399"/>
      </right>
      <top style="thin">
        <color auto="1"/>
      </top>
      <bottom/>
      <diagonal/>
    </border>
    <border>
      <left style="medium">
        <color rgb="FF333399"/>
      </left>
      <right/>
      <top/>
      <bottom/>
      <diagonal/>
    </border>
    <border>
      <left style="medium">
        <color rgb="FF333399"/>
      </left>
      <right/>
      <top/>
      <bottom style="thin">
        <color auto="1"/>
      </bottom>
      <diagonal/>
    </border>
    <border>
      <left/>
      <right style="medium">
        <color rgb="FF333399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/>
    <xf numFmtId="0" fontId="14" fillId="0" borderId="0" applyFont="0" applyFill="0" applyBorder="0" applyAlignment="0" applyProtection="0"/>
    <xf numFmtId="0" fontId="16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</cellStyleXfs>
  <cellXfs count="195">
    <xf numFmtId="0" fontId="0" fillId="0" borderId="0" xfId="0">
      <alignment vertical="center"/>
    </xf>
    <xf numFmtId="0" fontId="3" fillId="2" borderId="0" xfId="0" applyFont="1" applyFill="1" applyBorder="1" applyAlignment="1">
      <alignment horizontal="left" vertical="center"/>
    </xf>
    <xf numFmtId="1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176" fontId="3" fillId="2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14" fontId="7" fillId="0" borderId="0" xfId="2" applyNumberFormat="1" applyFont="1" applyFill="1" applyBorder="1" applyAlignment="1">
      <alignment horizontal="center"/>
    </xf>
    <xf numFmtId="0" fontId="6" fillId="0" borderId="0" xfId="2" applyFont="1" applyFill="1"/>
    <xf numFmtId="0" fontId="8" fillId="0" borderId="0" xfId="2" applyFont="1" applyFill="1"/>
    <xf numFmtId="0" fontId="9" fillId="0" borderId="0" xfId="2" applyFont="1" applyFill="1"/>
    <xf numFmtId="14" fontId="7" fillId="0" borderId="0" xfId="2" applyNumberFormat="1" applyFont="1" applyFill="1" applyAlignment="1">
      <alignment horizontal="center"/>
    </xf>
    <xf numFmtId="41" fontId="10" fillId="0" borderId="0" xfId="1" applyFont="1" applyFill="1" applyBorder="1" applyAlignment="1"/>
    <xf numFmtId="178" fontId="7" fillId="0" borderId="0" xfId="2" applyNumberFormat="1" applyFont="1" applyFill="1" applyAlignment="1">
      <alignment horizontal="right"/>
    </xf>
    <xf numFmtId="41" fontId="12" fillId="0" borderId="0" xfId="1" applyFont="1" applyFill="1" applyBorder="1" applyAlignment="1"/>
    <xf numFmtId="179" fontId="8" fillId="0" borderId="0" xfId="2" applyNumberFormat="1" applyFont="1" applyFill="1"/>
    <xf numFmtId="0" fontId="6" fillId="0" borderId="0" xfId="2" applyFont="1"/>
    <xf numFmtId="41" fontId="5" fillId="2" borderId="0" xfId="1" applyFont="1" applyFill="1" applyBorder="1" applyAlignment="1">
      <alignment horizontal="left" vertical="center"/>
    </xf>
    <xf numFmtId="41" fontId="13" fillId="0" borderId="0" xfId="1" applyFont="1" applyFill="1" applyBorder="1" applyAlignment="1"/>
    <xf numFmtId="0" fontId="6" fillId="0" borderId="0" xfId="2" applyFont="1" applyBorder="1"/>
    <xf numFmtId="58" fontId="4" fillId="0" borderId="0" xfId="0" applyNumberFormat="1" applyFont="1" applyFill="1" applyBorder="1" applyAlignment="1">
      <alignment horizontal="center" vertical="center"/>
    </xf>
    <xf numFmtId="0" fontId="16" fillId="0" borderId="0" xfId="4" applyFont="1">
      <alignment vertical="center"/>
    </xf>
    <xf numFmtId="0" fontId="16" fillId="0" borderId="0" xfId="4">
      <alignment vertical="center"/>
    </xf>
    <xf numFmtId="0" fontId="4" fillId="3" borderId="1" xfId="4" applyFont="1" applyFill="1" applyBorder="1" applyAlignment="1">
      <alignment horizontal="center" vertical="center"/>
    </xf>
    <xf numFmtId="0" fontId="4" fillId="0" borderId="1" xfId="5" applyNumberFormat="1" applyFont="1" applyFill="1" applyBorder="1" applyAlignment="1">
      <alignment vertical="center"/>
    </xf>
    <xf numFmtId="0" fontId="4" fillId="0" borderId="1" xfId="4" applyNumberFormat="1" applyFont="1" applyFill="1" applyBorder="1" applyAlignment="1">
      <alignment vertical="center"/>
    </xf>
    <xf numFmtId="0" fontId="21" fillId="0" borderId="0" xfId="2" applyFont="1" applyFill="1" applyAlignment="1">
      <alignment horizontal="center" vertical="center"/>
    </xf>
    <xf numFmtId="180" fontId="16" fillId="0" borderId="0" xfId="2" applyNumberFormat="1" applyFont="1" applyFill="1" applyAlignment="1">
      <alignment horizontal="center" vertical="center"/>
    </xf>
    <xf numFmtId="0" fontId="4" fillId="0" borderId="0" xfId="2" applyFont="1" applyFill="1" applyAlignment="1">
      <alignment horizontal="left" vertical="center"/>
    </xf>
    <xf numFmtId="41" fontId="16" fillId="0" borderId="0" xfId="1" applyFont="1" applyFill="1" applyAlignment="1">
      <alignment vertical="center"/>
    </xf>
    <xf numFmtId="177" fontId="16" fillId="0" borderId="0" xfId="3" applyNumberFormat="1" applyFont="1" applyFill="1" applyAlignment="1">
      <alignment vertical="center"/>
    </xf>
    <xf numFmtId="41" fontId="20" fillId="0" borderId="0" xfId="1" applyFont="1" applyFill="1" applyBorder="1" applyAlignment="1">
      <alignment vertical="center"/>
    </xf>
    <xf numFmtId="41" fontId="16" fillId="0" borderId="0" xfId="1" applyFont="1" applyFill="1" applyBorder="1" applyAlignment="1">
      <alignment vertical="center"/>
    </xf>
    <xf numFmtId="177" fontId="20" fillId="0" borderId="0" xfId="3" applyNumberFormat="1" applyFont="1" applyFill="1" applyAlignment="1">
      <alignment vertical="center"/>
    </xf>
    <xf numFmtId="0" fontId="24" fillId="0" borderId="0" xfId="0" applyFont="1">
      <alignment vertical="center"/>
    </xf>
    <xf numFmtId="14" fontId="29" fillId="4" borderId="1" xfId="2" applyNumberFormat="1" applyFont="1" applyFill="1" applyBorder="1" applyAlignment="1">
      <alignment horizontal="center" vertical="center"/>
    </xf>
    <xf numFmtId="0" fontId="29" fillId="4" borderId="1" xfId="2" applyFont="1" applyFill="1" applyBorder="1" applyAlignment="1">
      <alignment horizontal="center" vertical="center"/>
    </xf>
    <xf numFmtId="0" fontId="29" fillId="4" borderId="1" xfId="3" applyFont="1" applyFill="1" applyBorder="1" applyAlignment="1">
      <alignment horizontal="center" vertical="center"/>
    </xf>
    <xf numFmtId="176" fontId="29" fillId="4" borderId="1" xfId="3" applyNumberFormat="1" applyFont="1" applyFill="1" applyBorder="1" applyAlignment="1">
      <alignment horizontal="center" vertical="center"/>
    </xf>
    <xf numFmtId="0" fontId="25" fillId="4" borderId="1" xfId="2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183" fontId="4" fillId="7" borderId="18" xfId="1" applyNumberFormat="1" applyFont="1" applyFill="1" applyBorder="1" applyAlignment="1">
      <alignment horizontal="center" vertical="center" shrinkToFit="1"/>
    </xf>
    <xf numFmtId="14" fontId="4" fillId="7" borderId="27" xfId="0" applyNumberFormat="1" applyFont="1" applyFill="1" applyBorder="1" applyAlignment="1">
      <alignment horizontal="center" vertical="center"/>
    </xf>
    <xf numFmtId="181" fontId="4" fillId="7" borderId="7" xfId="0" applyNumberFormat="1" applyFont="1" applyFill="1" applyBorder="1" applyAlignment="1">
      <alignment horizontal="center" vertical="center"/>
    </xf>
    <xf numFmtId="181" fontId="4" fillId="7" borderId="28" xfId="0" applyNumberFormat="1" applyFont="1" applyFill="1" applyBorder="1" applyAlignment="1">
      <alignment horizontal="center" vertical="center"/>
    </xf>
    <xf numFmtId="183" fontId="4" fillId="7" borderId="29" xfId="1" applyNumberFormat="1" applyFont="1" applyFill="1" applyBorder="1" applyAlignment="1">
      <alignment horizontal="center" vertical="center" shrinkToFit="1"/>
    </xf>
    <xf numFmtId="183" fontId="4" fillId="7" borderId="30" xfId="1" applyNumberFormat="1" applyFont="1" applyFill="1" applyBorder="1" applyAlignment="1">
      <alignment horizontal="center" vertical="center" shrinkToFit="1"/>
    </xf>
    <xf numFmtId="41" fontId="16" fillId="0" borderId="0" xfId="1" applyFont="1" applyFill="1" applyBorder="1" applyAlignment="1">
      <alignment horizontal="center" vertical="center"/>
    </xf>
    <xf numFmtId="179" fontId="16" fillId="0" borderId="0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16" fillId="8" borderId="16" xfId="0" applyNumberFormat="1" applyFont="1" applyFill="1" applyBorder="1" applyAlignment="1">
      <alignment horizontal="center" vertical="center" shrinkToFit="1"/>
    </xf>
    <xf numFmtId="179" fontId="16" fillId="0" borderId="44" xfId="1" applyNumberFormat="1" applyFont="1" applyBorder="1" applyAlignment="1">
      <alignment horizontal="center" vertical="center"/>
    </xf>
    <xf numFmtId="179" fontId="16" fillId="0" borderId="42" xfId="1" applyNumberFormat="1" applyFont="1" applyBorder="1" applyAlignment="1">
      <alignment horizontal="center" vertical="center"/>
    </xf>
    <xf numFmtId="179" fontId="16" fillId="0" borderId="45" xfId="1" applyNumberFormat="1" applyFont="1" applyBorder="1" applyAlignment="1">
      <alignment horizontal="center" vertical="center"/>
    </xf>
    <xf numFmtId="0" fontId="4" fillId="7" borderId="9" xfId="1" applyNumberFormat="1" applyFont="1" applyFill="1" applyBorder="1" applyAlignment="1">
      <alignment vertical="center" shrinkToFit="1"/>
    </xf>
    <xf numFmtId="179" fontId="20" fillId="7" borderId="12" xfId="1" applyNumberFormat="1" applyFont="1" applyFill="1" applyBorder="1" applyAlignment="1">
      <alignment horizontal="center" vertical="center" shrinkToFit="1"/>
    </xf>
    <xf numFmtId="183" fontId="20" fillId="7" borderId="11" xfId="1" applyNumberFormat="1" applyFont="1" applyFill="1" applyBorder="1" applyAlignment="1">
      <alignment horizontal="center" vertical="center" shrinkToFit="1"/>
    </xf>
    <xf numFmtId="181" fontId="20" fillId="7" borderId="21" xfId="1" applyNumberFormat="1" applyFont="1" applyFill="1" applyBorder="1" applyAlignment="1">
      <alignment horizontal="center" vertical="center" shrinkToFit="1"/>
    </xf>
    <xf numFmtId="179" fontId="20" fillId="8" borderId="16" xfId="1" applyNumberFormat="1" applyFont="1" applyFill="1" applyBorder="1">
      <alignment vertical="center"/>
    </xf>
    <xf numFmtId="183" fontId="20" fillId="8" borderId="16" xfId="1" applyNumberFormat="1" applyFont="1" applyFill="1" applyBorder="1" applyAlignment="1">
      <alignment horizontal="center" vertical="center"/>
    </xf>
    <xf numFmtId="181" fontId="20" fillId="8" borderId="16" xfId="1" applyNumberFormat="1" applyFont="1" applyFill="1" applyBorder="1" applyAlignment="1">
      <alignment horizontal="center" vertical="center"/>
    </xf>
    <xf numFmtId="185" fontId="16" fillId="0" borderId="46" xfId="1" applyNumberFormat="1" applyFont="1" applyBorder="1" applyAlignment="1">
      <alignment horizontal="center" vertical="center"/>
    </xf>
    <xf numFmtId="185" fontId="16" fillId="0" borderId="47" xfId="1" applyNumberFormat="1" applyFont="1" applyBorder="1" applyAlignment="1">
      <alignment horizontal="center" vertical="center"/>
    </xf>
    <xf numFmtId="185" fontId="16" fillId="0" borderId="48" xfId="1" applyNumberFormat="1" applyFont="1" applyBorder="1" applyAlignment="1">
      <alignment horizontal="center" vertical="center"/>
    </xf>
    <xf numFmtId="185" fontId="16" fillId="0" borderId="50" xfId="1" applyNumberFormat="1" applyFont="1" applyBorder="1" applyAlignment="1">
      <alignment horizontal="center" vertical="center"/>
    </xf>
    <xf numFmtId="185" fontId="16" fillId="0" borderId="51" xfId="1" applyNumberFormat="1" applyFont="1" applyBorder="1" applyAlignment="1">
      <alignment horizontal="center" vertical="center"/>
    </xf>
    <xf numFmtId="182" fontId="4" fillId="11" borderId="6" xfId="0" applyNumberFormat="1" applyFont="1" applyFill="1" applyBorder="1" applyAlignment="1">
      <alignment horizontal="center" vertical="center" shrinkToFit="1"/>
    </xf>
    <xf numFmtId="182" fontId="4" fillId="11" borderId="7" xfId="0" applyNumberFormat="1" applyFont="1" applyFill="1" applyBorder="1" applyAlignment="1">
      <alignment horizontal="center" vertical="center" shrinkToFit="1"/>
    </xf>
    <xf numFmtId="182" fontId="4" fillId="11" borderId="8" xfId="0" applyNumberFormat="1" applyFont="1" applyFill="1" applyBorder="1" applyAlignment="1">
      <alignment horizontal="center" vertical="center" shrinkToFit="1"/>
    </xf>
    <xf numFmtId="179" fontId="16" fillId="11" borderId="10" xfId="1" applyNumberFormat="1" applyFont="1" applyFill="1" applyBorder="1" applyAlignment="1">
      <alignment horizontal="center" vertical="center"/>
    </xf>
    <xf numFmtId="179" fontId="16" fillId="11" borderId="11" xfId="1" applyNumberFormat="1" applyFont="1" applyFill="1" applyBorder="1" applyAlignment="1">
      <alignment horizontal="center" vertical="center"/>
    </xf>
    <xf numFmtId="179" fontId="16" fillId="11" borderId="12" xfId="1" applyNumberFormat="1" applyFont="1" applyFill="1" applyBorder="1" applyAlignment="1">
      <alignment horizontal="center" vertical="center"/>
    </xf>
    <xf numFmtId="179" fontId="20" fillId="11" borderId="13" xfId="1" applyNumberFormat="1" applyFont="1" applyFill="1" applyBorder="1" applyAlignment="1">
      <alignment horizontal="center" vertical="center"/>
    </xf>
    <xf numFmtId="179" fontId="16" fillId="11" borderId="17" xfId="1" applyNumberFormat="1" applyFont="1" applyFill="1" applyBorder="1" applyAlignment="1">
      <alignment horizontal="center" vertical="center" shrinkToFit="1"/>
    </xf>
    <xf numFmtId="179" fontId="16" fillId="11" borderId="18" xfId="1" applyNumberFormat="1" applyFont="1" applyFill="1" applyBorder="1" applyAlignment="1">
      <alignment horizontal="center" vertical="center" shrinkToFit="1"/>
    </xf>
    <xf numFmtId="179" fontId="16" fillId="11" borderId="19" xfId="1" applyNumberFormat="1" applyFont="1" applyFill="1" applyBorder="1" applyAlignment="1">
      <alignment horizontal="center" vertical="center" shrinkToFit="1"/>
    </xf>
    <xf numFmtId="179" fontId="16" fillId="11" borderId="20" xfId="1" applyNumberFormat="1" applyFont="1" applyFill="1" applyBorder="1" applyAlignment="1">
      <alignment horizontal="center" vertical="center" shrinkToFit="1"/>
    </xf>
    <xf numFmtId="181" fontId="17" fillId="11" borderId="8" xfId="0" applyNumberFormat="1" applyFont="1" applyFill="1" applyBorder="1" applyAlignment="1">
      <alignment horizontal="center" vertical="center" shrinkToFit="1"/>
    </xf>
    <xf numFmtId="14" fontId="0" fillId="0" borderId="0" xfId="0" applyNumberFormat="1">
      <alignment vertical="center"/>
    </xf>
    <xf numFmtId="0" fontId="4" fillId="7" borderId="9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>
      <alignment vertical="center"/>
    </xf>
    <xf numFmtId="186" fontId="34" fillId="0" borderId="0" xfId="0" applyNumberFormat="1" applyFont="1" applyAlignment="1">
      <alignment horizontal="center" vertical="center"/>
    </xf>
    <xf numFmtId="0" fontId="19" fillId="4" borderId="2" xfId="4" applyFont="1" applyFill="1" applyBorder="1" applyAlignment="1">
      <alignment horizontal="centerContinuous" vertical="center"/>
    </xf>
    <xf numFmtId="0" fontId="0" fillId="0" borderId="0" xfId="0" applyAlignment="1">
      <alignment vertical="center"/>
    </xf>
    <xf numFmtId="0" fontId="35" fillId="8" borderId="0" xfId="0" applyFont="1" applyFill="1" applyAlignment="1">
      <alignment horizontal="center" vertical="center"/>
    </xf>
    <xf numFmtId="0" fontId="27" fillId="0" borderId="1" xfId="2" applyFont="1" applyFill="1" applyBorder="1" applyAlignment="1">
      <alignment horizontal="center" vertical="center"/>
    </xf>
    <xf numFmtId="41" fontId="4" fillId="0" borderId="0" xfId="1" applyFont="1" applyFill="1" applyAlignment="1">
      <alignment horizontal="left" vertical="center"/>
    </xf>
    <xf numFmtId="0" fontId="27" fillId="0" borderId="0" xfId="4" applyFont="1">
      <alignment vertical="center"/>
    </xf>
    <xf numFmtId="0" fontId="19" fillId="9" borderId="57" xfId="0" applyFont="1" applyFill="1" applyBorder="1" applyAlignment="1">
      <alignment horizontal="center" vertical="center"/>
    </xf>
    <xf numFmtId="0" fontId="19" fillId="9" borderId="56" xfId="0" applyFont="1" applyFill="1" applyBorder="1" applyAlignment="1">
      <alignment horizontal="center" vertical="center"/>
    </xf>
    <xf numFmtId="181" fontId="16" fillId="0" borderId="43" xfId="1" applyNumberFormat="1" applyFont="1" applyBorder="1" applyAlignment="1">
      <alignment horizontal="center" vertical="center"/>
    </xf>
    <xf numFmtId="181" fontId="16" fillId="0" borderId="40" xfId="1" applyNumberFormat="1" applyFont="1" applyBorder="1" applyAlignment="1">
      <alignment horizontal="center" vertical="center"/>
    </xf>
    <xf numFmtId="0" fontId="4" fillId="0" borderId="36" xfId="0" applyNumberFormat="1" applyFont="1" applyBorder="1" applyAlignment="1">
      <alignment horizontal="center" vertical="center"/>
    </xf>
    <xf numFmtId="0" fontId="4" fillId="0" borderId="37" xfId="0" applyNumberFormat="1" applyFont="1" applyBorder="1" applyAlignment="1">
      <alignment horizontal="center" vertical="center"/>
    </xf>
    <xf numFmtId="179" fontId="20" fillId="0" borderId="43" xfId="1" applyNumberFormat="1" applyFont="1" applyBorder="1" applyAlignment="1">
      <alignment horizontal="center" vertical="center"/>
    </xf>
    <xf numFmtId="179" fontId="20" fillId="0" borderId="40" xfId="1" applyNumberFormat="1" applyFont="1" applyBorder="1" applyAlignment="1">
      <alignment horizontal="center" vertical="center"/>
    </xf>
    <xf numFmtId="187" fontId="16" fillId="0" borderId="41" xfId="1" applyNumberFormat="1" applyFont="1" applyBorder="1" applyAlignment="1">
      <alignment horizontal="center" vertical="center"/>
    </xf>
    <xf numFmtId="187" fontId="16" fillId="0" borderId="38" xfId="1" applyNumberFormat="1" applyFont="1" applyBorder="1" applyAlignment="1">
      <alignment horizontal="center" vertical="center"/>
    </xf>
    <xf numFmtId="183" fontId="20" fillId="0" borderId="42" xfId="1" applyNumberFormat="1" applyFont="1" applyBorder="1" applyAlignment="1">
      <alignment horizontal="center" vertical="center"/>
    </xf>
    <xf numFmtId="183" fontId="20" fillId="0" borderId="39" xfId="1" applyNumberFormat="1" applyFont="1" applyBorder="1" applyAlignment="1">
      <alignment horizontal="center" vertical="center"/>
    </xf>
    <xf numFmtId="0" fontId="4" fillId="0" borderId="49" xfId="0" applyNumberFormat="1" applyFont="1" applyBorder="1" applyAlignment="1">
      <alignment horizontal="center" vertical="center"/>
    </xf>
    <xf numFmtId="179" fontId="20" fillId="0" borderId="52" xfId="1" applyNumberFormat="1" applyFont="1" applyBorder="1" applyAlignment="1">
      <alignment horizontal="center" vertical="center"/>
    </xf>
    <xf numFmtId="187" fontId="16" fillId="0" borderId="53" xfId="1" applyNumberFormat="1" applyFont="1" applyBorder="1" applyAlignment="1">
      <alignment horizontal="center" vertical="center"/>
    </xf>
    <xf numFmtId="183" fontId="20" fillId="0" borderId="54" xfId="1" applyNumberFormat="1" applyFont="1" applyBorder="1" applyAlignment="1">
      <alignment horizontal="center" vertical="center"/>
    </xf>
    <xf numFmtId="181" fontId="16" fillId="0" borderId="52" xfId="1" applyNumberFormat="1" applyFont="1" applyBorder="1" applyAlignment="1">
      <alignment horizontal="center" vertical="center"/>
    </xf>
    <xf numFmtId="184" fontId="32" fillId="0" borderId="26" xfId="0" applyNumberFormat="1" applyFont="1" applyBorder="1" applyAlignment="1">
      <alignment vertical="center"/>
    </xf>
    <xf numFmtId="186" fontId="16" fillId="0" borderId="32" xfId="1" applyNumberFormat="1" applyFont="1" applyFill="1" applyBorder="1" applyAlignment="1">
      <alignment horizontal="center" vertical="center"/>
    </xf>
    <xf numFmtId="186" fontId="16" fillId="0" borderId="55" xfId="1" applyNumberFormat="1" applyFont="1" applyFill="1" applyBorder="1" applyAlignment="1">
      <alignment horizontal="center" vertical="center"/>
    </xf>
    <xf numFmtId="0" fontId="19" fillId="9" borderId="22" xfId="0" applyFont="1" applyFill="1" applyBorder="1" applyAlignment="1">
      <alignment horizontal="center" vertical="center"/>
    </xf>
    <xf numFmtId="0" fontId="19" fillId="9" borderId="31" xfId="0" applyFont="1" applyFill="1" applyBorder="1" applyAlignment="1">
      <alignment horizontal="center" vertical="center"/>
    </xf>
    <xf numFmtId="0" fontId="19" fillId="9" borderId="35" xfId="0" applyFont="1" applyFill="1" applyBorder="1" applyAlignment="1">
      <alignment horizontal="center" vertical="center"/>
    </xf>
    <xf numFmtId="186" fontId="16" fillId="0" borderId="23" xfId="1" applyNumberFormat="1" applyFont="1" applyFill="1" applyBorder="1" applyAlignment="1">
      <alignment horizontal="center" vertical="center"/>
    </xf>
    <xf numFmtId="186" fontId="16" fillId="0" borderId="33" xfId="1" applyNumberFormat="1" applyFont="1" applyFill="1" applyBorder="1" applyAlignment="1">
      <alignment horizontal="center" vertical="center"/>
    </xf>
    <xf numFmtId="186" fontId="16" fillId="0" borderId="24" xfId="1" applyNumberFormat="1" applyFont="1" applyFill="1" applyBorder="1" applyAlignment="1">
      <alignment horizontal="center" vertical="center"/>
    </xf>
    <xf numFmtId="0" fontId="19" fillId="9" borderId="34" xfId="0" applyFont="1" applyFill="1" applyBorder="1" applyAlignment="1">
      <alignment horizontal="center" vertical="center"/>
    </xf>
    <xf numFmtId="179" fontId="16" fillId="0" borderId="25" xfId="1" applyNumberFormat="1" applyFont="1" applyFill="1" applyBorder="1" applyAlignment="1">
      <alignment horizontal="center" vertical="center"/>
    </xf>
    <xf numFmtId="179" fontId="16" fillId="0" borderId="24" xfId="1" applyNumberFormat="1" applyFont="1" applyFill="1" applyBorder="1" applyAlignment="1">
      <alignment horizontal="center" vertical="center"/>
    </xf>
    <xf numFmtId="181" fontId="4" fillId="5" borderId="58" xfId="0" applyNumberFormat="1" applyFont="1" applyFill="1" applyBorder="1" applyAlignment="1">
      <alignment horizontal="center" vertical="center"/>
    </xf>
    <xf numFmtId="181" fontId="4" fillId="5" borderId="59" xfId="0" applyNumberFormat="1" applyFont="1" applyFill="1" applyBorder="1" applyAlignment="1">
      <alignment horizontal="center" vertical="center"/>
    </xf>
    <xf numFmtId="181" fontId="4" fillId="5" borderId="60" xfId="0" applyNumberFormat="1" applyFont="1" applyFill="1" applyBorder="1" applyAlignment="1">
      <alignment horizontal="center" vertical="center"/>
    </xf>
    <xf numFmtId="186" fontId="31" fillId="0" borderId="61" xfId="0" applyNumberFormat="1" applyFont="1" applyBorder="1" applyAlignment="1">
      <alignment horizontal="center" vertical="center"/>
    </xf>
    <xf numFmtId="186" fontId="31" fillId="0" borderId="62" xfId="0" applyNumberFormat="1" applyFont="1" applyBorder="1" applyAlignment="1">
      <alignment horizontal="center" vertical="center"/>
    </xf>
    <xf numFmtId="186" fontId="31" fillId="0" borderId="63" xfId="0" applyNumberFormat="1" applyFont="1" applyBorder="1" applyAlignment="1">
      <alignment horizontal="center" vertical="center"/>
    </xf>
    <xf numFmtId="0" fontId="4" fillId="6" borderId="14" xfId="0" applyFont="1" applyFill="1" applyBorder="1" applyAlignment="1">
      <alignment vertical="center" wrapText="1"/>
    </xf>
    <xf numFmtId="0" fontId="4" fillId="6" borderId="15" xfId="0" applyFont="1" applyFill="1" applyBorder="1" applyAlignment="1">
      <alignment vertical="center"/>
    </xf>
    <xf numFmtId="181" fontId="17" fillId="10" borderId="5" xfId="0" applyNumberFormat="1" applyFont="1" applyFill="1" applyBorder="1" applyAlignment="1">
      <alignment horizontal="center" vertical="center"/>
    </xf>
    <xf numFmtId="181" fontId="17" fillId="10" borderId="3" xfId="0" applyNumberFormat="1" applyFont="1" applyFill="1" applyBorder="1" applyAlignment="1">
      <alignment horizontal="center" vertical="center"/>
    </xf>
    <xf numFmtId="181" fontId="17" fillId="10" borderId="4" xfId="0" applyNumberFormat="1" applyFont="1" applyFill="1" applyBorder="1" applyAlignment="1">
      <alignment horizontal="center" vertical="center"/>
    </xf>
    <xf numFmtId="181" fontId="30" fillId="8" borderId="5" xfId="0" applyNumberFormat="1" applyFont="1" applyFill="1" applyBorder="1" applyAlignment="1">
      <alignment horizontal="center" vertical="center"/>
    </xf>
    <xf numFmtId="181" fontId="30" fillId="8" borderId="3" xfId="0" applyNumberFormat="1" applyFont="1" applyFill="1" applyBorder="1" applyAlignment="1">
      <alignment horizontal="center" vertical="center"/>
    </xf>
    <xf numFmtId="181" fontId="30" fillId="8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8" fillId="0" borderId="85" xfId="0" applyFont="1" applyBorder="1" applyAlignment="1">
      <alignment vertical="center"/>
    </xf>
    <xf numFmtId="0" fontId="28" fillId="0" borderId="67" xfId="0" applyFont="1" applyBorder="1" applyAlignment="1">
      <alignment vertical="center"/>
    </xf>
    <xf numFmtId="0" fontId="28" fillId="0" borderId="86" xfId="0" applyFont="1" applyBorder="1" applyAlignment="1">
      <alignment vertical="center"/>
    </xf>
    <xf numFmtId="0" fontId="28" fillId="0" borderId="68" xfId="0" applyFont="1" applyBorder="1" applyAlignment="1">
      <alignment vertical="center"/>
    </xf>
    <xf numFmtId="186" fontId="28" fillId="0" borderId="65" xfId="0" applyNumberFormat="1" applyFont="1" applyBorder="1" applyAlignment="1">
      <alignment horizontal="center" vertical="center"/>
    </xf>
    <xf numFmtId="186" fontId="28" fillId="0" borderId="0" xfId="0" applyNumberFormat="1" applyFont="1" applyBorder="1" applyAlignment="1">
      <alignment horizontal="center" vertical="center"/>
    </xf>
    <xf numFmtId="186" fontId="28" fillId="0" borderId="67" xfId="0" applyNumberFormat="1" applyFont="1" applyBorder="1" applyAlignment="1">
      <alignment horizontal="center" vertical="center"/>
    </xf>
    <xf numFmtId="0" fontId="15" fillId="0" borderId="83" xfId="0" applyFont="1" applyBorder="1" applyAlignment="1">
      <alignment horizontal="center" vertical="center"/>
    </xf>
    <xf numFmtId="0" fontId="15" fillId="0" borderId="77" xfId="0" applyFont="1" applyBorder="1" applyAlignment="1">
      <alignment horizontal="center" vertical="center"/>
    </xf>
    <xf numFmtId="0" fontId="22" fillId="0" borderId="75" xfId="0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77" xfId="0" applyFont="1" applyBorder="1" applyAlignment="1">
      <alignment horizontal="center" vertical="center"/>
    </xf>
    <xf numFmtId="186" fontId="28" fillId="0" borderId="75" xfId="0" applyNumberFormat="1" applyFont="1" applyBorder="1" applyAlignment="1">
      <alignment horizontal="center" vertical="center"/>
    </xf>
    <xf numFmtId="186" fontId="28" fillId="0" borderId="76" xfId="0" applyNumberFormat="1" applyFont="1" applyBorder="1" applyAlignment="1">
      <alignment horizontal="center" vertical="center"/>
    </xf>
    <xf numFmtId="186" fontId="28" fillId="0" borderId="77" xfId="0" applyNumberFormat="1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186" fontId="32" fillId="0" borderId="73" xfId="0" applyNumberFormat="1" applyFont="1" applyBorder="1" applyAlignment="1">
      <alignment horizontal="center" vertical="center"/>
    </xf>
    <xf numFmtId="186" fontId="32" fillId="0" borderId="71" xfId="0" applyNumberFormat="1" applyFont="1" applyBorder="1" applyAlignment="1">
      <alignment horizontal="center" vertical="center"/>
    </xf>
    <xf numFmtId="186" fontId="32" fillId="0" borderId="72" xfId="0" applyNumberFormat="1" applyFont="1" applyBorder="1" applyAlignment="1">
      <alignment horizontal="center" vertical="center"/>
    </xf>
    <xf numFmtId="184" fontId="32" fillId="0" borderId="0" xfId="0" applyNumberFormat="1" applyFont="1" applyBorder="1" applyAlignment="1">
      <alignment horizontal="right" vertical="center"/>
    </xf>
    <xf numFmtId="0" fontId="32" fillId="0" borderId="0" xfId="0" applyFont="1" applyBorder="1" applyAlignment="1">
      <alignment horizontal="right" vertical="center"/>
    </xf>
    <xf numFmtId="41" fontId="28" fillId="0" borderId="65" xfId="1" applyFont="1" applyBorder="1" applyAlignment="1">
      <alignment horizontal="center" vertical="center"/>
    </xf>
    <xf numFmtId="41" fontId="28" fillId="0" borderId="0" xfId="1" applyFont="1" applyBorder="1" applyAlignment="1">
      <alignment horizontal="center" vertical="center"/>
    </xf>
    <xf numFmtId="41" fontId="28" fillId="0" borderId="69" xfId="1" applyFont="1" applyBorder="1" applyAlignment="1">
      <alignment horizontal="center" vertical="center"/>
    </xf>
    <xf numFmtId="0" fontId="26" fillId="11" borderId="80" xfId="0" applyFont="1" applyFill="1" applyBorder="1" applyAlignment="1">
      <alignment horizontal="center" vertical="center"/>
    </xf>
    <xf numFmtId="0" fontId="26" fillId="11" borderId="81" xfId="0" applyFont="1" applyFill="1" applyBorder="1" applyAlignment="1">
      <alignment horizontal="center" vertical="center"/>
    </xf>
    <xf numFmtId="0" fontId="26" fillId="11" borderId="82" xfId="0" applyFont="1" applyFill="1" applyBorder="1" applyAlignment="1">
      <alignment horizontal="center" vertical="center"/>
    </xf>
    <xf numFmtId="188" fontId="28" fillId="0" borderId="65" xfId="0" applyNumberFormat="1" applyFont="1" applyBorder="1" applyAlignment="1">
      <alignment horizontal="center" vertical="center"/>
    </xf>
    <xf numFmtId="188" fontId="28" fillId="0" borderId="0" xfId="0" applyNumberFormat="1" applyFont="1" applyBorder="1" applyAlignment="1">
      <alignment horizontal="center" vertical="center"/>
    </xf>
    <xf numFmtId="188" fontId="28" fillId="0" borderId="67" xfId="0" applyNumberFormat="1" applyFont="1" applyBorder="1" applyAlignment="1">
      <alignment horizontal="center" vertical="center"/>
    </xf>
    <xf numFmtId="41" fontId="28" fillId="0" borderId="75" xfId="1" applyFont="1" applyBorder="1" applyAlignment="1">
      <alignment horizontal="center" vertical="center"/>
    </xf>
    <xf numFmtId="41" fontId="28" fillId="0" borderId="76" xfId="1" applyFont="1" applyBorder="1" applyAlignment="1">
      <alignment horizontal="center" vertical="center"/>
    </xf>
    <xf numFmtId="41" fontId="28" fillId="0" borderId="84" xfId="1" applyFont="1" applyBorder="1" applyAlignment="1">
      <alignment horizontal="center" vertical="center"/>
    </xf>
    <xf numFmtId="188" fontId="32" fillId="0" borderId="73" xfId="0" applyNumberFormat="1" applyFont="1" applyBorder="1" applyAlignment="1">
      <alignment horizontal="center" vertical="center"/>
    </xf>
    <xf numFmtId="188" fontId="32" fillId="0" borderId="71" xfId="0" applyNumberFormat="1" applyFont="1" applyBorder="1" applyAlignment="1">
      <alignment horizontal="center" vertical="center"/>
    </xf>
    <xf numFmtId="188" fontId="32" fillId="0" borderId="72" xfId="0" applyNumberFormat="1" applyFont="1" applyBorder="1" applyAlignment="1">
      <alignment horizontal="center" vertical="center"/>
    </xf>
    <xf numFmtId="0" fontId="32" fillId="0" borderId="73" xfId="0" applyFont="1" applyBorder="1" applyAlignment="1">
      <alignment horizontal="center" vertical="center"/>
    </xf>
    <xf numFmtId="0" fontId="32" fillId="0" borderId="71" xfId="0" applyFont="1" applyBorder="1" applyAlignment="1">
      <alignment horizontal="center" vertical="center"/>
    </xf>
    <xf numFmtId="0" fontId="32" fillId="0" borderId="74" xfId="0" applyFont="1" applyBorder="1" applyAlignment="1">
      <alignment horizontal="center" vertical="center"/>
    </xf>
    <xf numFmtId="0" fontId="26" fillId="0" borderId="70" xfId="0" applyFont="1" applyBorder="1" applyAlignment="1">
      <alignment horizontal="center" vertical="center"/>
    </xf>
    <xf numFmtId="0" fontId="26" fillId="0" borderId="71" xfId="0" applyFont="1" applyBorder="1" applyAlignment="1">
      <alignment horizontal="center" vertical="center"/>
    </xf>
    <xf numFmtId="0" fontId="26" fillId="0" borderId="72" xfId="0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186" fontId="28" fillId="0" borderId="66" xfId="0" applyNumberFormat="1" applyFont="1" applyBorder="1" applyAlignment="1">
      <alignment horizontal="center" vertical="center"/>
    </xf>
    <xf numFmtId="186" fontId="28" fillId="0" borderId="64" xfId="0" applyNumberFormat="1" applyFont="1" applyBorder="1" applyAlignment="1">
      <alignment horizontal="center" vertical="center"/>
    </xf>
    <xf numFmtId="186" fontId="28" fillId="0" borderId="68" xfId="0" applyNumberFormat="1" applyFont="1" applyBorder="1" applyAlignment="1">
      <alignment horizontal="center" vertical="center"/>
    </xf>
    <xf numFmtId="188" fontId="28" fillId="0" borderId="66" xfId="0" applyNumberFormat="1" applyFont="1" applyBorder="1" applyAlignment="1">
      <alignment horizontal="center" vertical="center"/>
    </xf>
    <xf numFmtId="188" fontId="28" fillId="0" borderId="64" xfId="0" applyNumberFormat="1" applyFont="1" applyBorder="1" applyAlignment="1">
      <alignment horizontal="center" vertical="center"/>
    </xf>
    <xf numFmtId="188" fontId="28" fillId="0" borderId="68" xfId="0" applyNumberFormat="1" applyFont="1" applyBorder="1" applyAlignment="1">
      <alignment horizontal="center" vertical="center"/>
    </xf>
    <xf numFmtId="41" fontId="28" fillId="0" borderId="66" xfId="1" applyFont="1" applyBorder="1" applyAlignment="1">
      <alignment horizontal="center" vertical="center"/>
    </xf>
    <xf numFmtId="41" fontId="28" fillId="0" borderId="64" xfId="1" applyFont="1" applyBorder="1" applyAlignment="1">
      <alignment horizontal="center" vertical="center"/>
    </xf>
    <xf numFmtId="41" fontId="28" fillId="0" borderId="87" xfId="1" applyFont="1" applyBorder="1" applyAlignment="1">
      <alignment horizontal="center" vertical="center"/>
    </xf>
    <xf numFmtId="41" fontId="17" fillId="11" borderId="78" xfId="6" applyFont="1" applyFill="1" applyBorder="1" applyAlignment="1">
      <alignment horizontal="center" vertical="center"/>
    </xf>
    <xf numFmtId="41" fontId="17" fillId="11" borderId="79" xfId="6" applyFont="1" applyFill="1" applyBorder="1" applyAlignment="1">
      <alignment horizontal="center" vertical="center"/>
    </xf>
    <xf numFmtId="0" fontId="26" fillId="11" borderId="79" xfId="0" applyFont="1" applyFill="1" applyBorder="1" applyAlignment="1">
      <alignment horizontal="center" vertical="center"/>
    </xf>
    <xf numFmtId="188" fontId="28" fillId="0" borderId="75" xfId="0" applyNumberFormat="1" applyFont="1" applyBorder="1" applyAlignment="1">
      <alignment horizontal="center" vertical="center"/>
    </xf>
    <xf numFmtId="188" fontId="28" fillId="0" borderId="76" xfId="0" applyNumberFormat="1" applyFont="1" applyBorder="1" applyAlignment="1">
      <alignment horizontal="center" vertical="center"/>
    </xf>
    <xf numFmtId="188" fontId="28" fillId="0" borderId="77" xfId="0" applyNumberFormat="1" applyFont="1" applyBorder="1" applyAlignment="1">
      <alignment horizontal="center" vertical="center"/>
    </xf>
  </cellXfs>
  <cellStyles count="7">
    <cellStyle name="쉼표 [0]" xfId="1" builtinId="6"/>
    <cellStyle name="쉼표 [0] 2" xfId="5" xr:uid="{00000000-0005-0000-0000-000001000000}"/>
    <cellStyle name="쉼표 [0]_Sheet1" xfId="6" xr:uid="{00000000-0005-0000-0000-000002000000}"/>
    <cellStyle name="쉼표 [0]_현금출납부" xfId="3" xr:uid="{00000000-0005-0000-0000-000003000000}"/>
    <cellStyle name="표준" xfId="0" builtinId="0"/>
    <cellStyle name="표준 2" xfId="4" xr:uid="{00000000-0005-0000-0000-000005000000}"/>
    <cellStyle name="표준_현금출납부" xfId="2" xr:uid="{00000000-0005-0000-0000-000006000000}"/>
  </cellStyles>
  <dxfs count="12">
    <dxf>
      <fill>
        <patternFill>
          <bgColor indexed="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7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4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7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indexed="44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theme="0"/>
      </font>
      <fill>
        <patternFill>
          <bgColor rgb="FF333399"/>
        </patternFill>
      </fill>
    </dxf>
  </dxfs>
  <tableStyles count="0" defaultTableStyle="TableStyleMedium2" defaultPivotStyle="PivotStyleLight16"/>
  <colors>
    <mruColors>
      <color rgb="FF333399"/>
      <color rgb="FFFFFF99"/>
      <color rgb="FFFFFFFF"/>
      <color rgb="FF808080"/>
      <color rgb="FFFFFF66"/>
      <color rgb="FF008000"/>
      <color rgb="FFCCFFFF"/>
      <color rgb="FF00FFFF"/>
      <color rgb="FF66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trlProps/ctrlProp1.xml><?xml version="1.0" encoding="utf-8"?>
<formControlPr xmlns="http://schemas.microsoft.com/office/spreadsheetml/2009/9/main" objectType="Spin" dx="22" fmlaLink="$L$5" inc="31" max="30000" min="1" page="10" val="187"/>
</file>

<file path=xl/ctrlProps/ctrlProp2.xml><?xml version="1.0" encoding="utf-8"?>
<formControlPr xmlns="http://schemas.microsoft.com/office/spreadsheetml/2009/9/main" objectType="Drop" dropStyle="combo" dx="16" fmlaLink="$C$5" fmlaRange="월회비" sel="2" val="0"/>
</file>

<file path=xl/ctrlProps/ctrlProp3.xml><?xml version="1.0" encoding="utf-8"?>
<formControlPr xmlns="http://schemas.microsoft.com/office/spreadsheetml/2009/9/main" objectType="CheckBox" checked="Checked" fmlaLink="$I$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200025</xdr:rowOff>
    </xdr:from>
    <xdr:to>
      <xdr:col>18</xdr:col>
      <xdr:colOff>9525</xdr:colOff>
      <xdr:row>24</xdr:row>
      <xdr:rowOff>9525</xdr:rowOff>
    </xdr:to>
    <xdr:sp macro="" textlink="">
      <xdr:nvSpPr>
        <xdr:cNvPr id="7" name="Rectangle 5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180975" y="923925"/>
          <a:ext cx="5800725" cy="26955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88900" dir="2400000" algn="ctr" rotWithShape="0">
            <a:srgbClr val="80808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9525</xdr:colOff>
      <xdr:row>1</xdr:row>
      <xdr:rowOff>0</xdr:rowOff>
    </xdr:from>
    <xdr:to>
      <xdr:col>5</xdr:col>
      <xdr:colOff>114301</xdr:colOff>
      <xdr:row>2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0500" y="209550"/>
          <a:ext cx="16859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dist="50800" dir="2700000" algn="tl" rotWithShape="0">
            <a:prstClr val="black">
              <a:alpha val="55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ko-KR" altLang="en-US" sz="1400" b="1">
              <a:latin typeface="굴림" pitchFamily="50" charset="-127"/>
              <a:ea typeface="굴림" pitchFamily="50" charset="-127"/>
            </a:rPr>
            <a:t>월  회 비  집 계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180975</xdr:colOff>
          <xdr:row>4</xdr:row>
          <xdr:rowOff>0</xdr:rowOff>
        </xdr:from>
        <xdr:to>
          <xdr:col>12</xdr:col>
          <xdr:colOff>133350</xdr:colOff>
          <xdr:row>4</xdr:row>
          <xdr:rowOff>190500</xdr:rowOff>
        </xdr:to>
        <xdr:sp macro="" textlink="">
          <xdr:nvSpPr>
            <xdr:cNvPr id="10243" name="Spinner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0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304801</xdr:colOff>
      <xdr:row>1</xdr:row>
      <xdr:rowOff>0</xdr:rowOff>
    </xdr:from>
    <xdr:to>
      <xdr:col>18</xdr:col>
      <xdr:colOff>9525</xdr:colOff>
      <xdr:row>3</xdr:row>
      <xdr:rowOff>9526</xdr:rowOff>
    </xdr:to>
    <xdr:sp macro="" textlink="">
      <xdr:nvSpPr>
        <xdr:cNvPr id="11" name="Rectangle 5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2390776" y="209550"/>
          <a:ext cx="3590924" cy="428626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63500" dir="2700000" algn="ctr" rotWithShape="0">
            <a:srgbClr val="80808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4</xdr:col>
          <xdr:colOff>28575</xdr:colOff>
          <xdr:row>4</xdr:row>
          <xdr:rowOff>190500</xdr:rowOff>
        </xdr:to>
        <xdr:sp macro="" textlink="">
          <xdr:nvSpPr>
            <xdr:cNvPr id="10244" name="Drop Down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0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27</xdr:row>
      <xdr:rowOff>0</xdr:rowOff>
    </xdr:from>
    <xdr:to>
      <xdr:col>18</xdr:col>
      <xdr:colOff>9525</xdr:colOff>
      <xdr:row>36</xdr:row>
      <xdr:rowOff>9525</xdr:rowOff>
    </xdr:to>
    <xdr:sp macro="" textlink="">
      <xdr:nvSpPr>
        <xdr:cNvPr id="9" name="Rectangle 5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180975" y="4305300"/>
          <a:ext cx="5800725" cy="25241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88900" dir="2400000" algn="ctr" rotWithShape="0">
            <a:srgbClr val="80808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0</xdr:row>
          <xdr:rowOff>66675</xdr:rowOff>
        </xdr:from>
        <xdr:to>
          <xdr:col>7</xdr:col>
          <xdr:colOff>409575</xdr:colOff>
          <xdr:row>1</xdr:row>
          <xdr:rowOff>104775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09E8E84-426E-40DD-AFC4-6F175D3DCCD1}">
                <a14:hiddenFill>
                  <a:solidFill>
                    <a:srgbClr val="CCFFCC" mc:Ignorable="a14" a14:legacySpreadsheetColorIndex="42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금액보기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blurRad="12700" dist="50800" dir="2700000" algn="ctr" rotWithShape="0">
            <a:srgbClr val="80808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/>
      <a:lstStyle/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Relationship Id="rId5" Type="http://schemas.openxmlformats.org/officeDocument/2006/relationships/ctrlProp" Target="../ctrlProps/ctrlProp2.xml" /><Relationship Id="rId4" Type="http://schemas.openxmlformats.org/officeDocument/2006/relationships/ctrlProp" Target="../ctrlProps/ctrlProp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 /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Relationship Id="rId4" Type="http://schemas.openxmlformats.org/officeDocument/2006/relationships/ctrlProp" Target="../ctrlProps/ctrlProp3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8"/>
  <sheetViews>
    <sheetView showGridLines="0" showZeros="0" tabSelected="1" zoomScaleNormal="100" zoomScaleSheetLayoutView="100" workbookViewId="0">
      <selection activeCell="B1" sqref="B1"/>
    </sheetView>
  </sheetViews>
  <sheetFormatPr defaultRowHeight="16.5" x14ac:dyDescent="0.25"/>
  <cols>
    <col min="1" max="1" width="2.31640625" customWidth="1"/>
    <col min="2" max="2" width="8.046875" customWidth="1"/>
    <col min="3" max="18" width="4.265625" customWidth="1"/>
    <col min="19" max="19" width="2.31640625" customWidth="1"/>
    <col min="20" max="20" width="9.0234375" customWidth="1"/>
  </cols>
  <sheetData>
    <row r="1" spans="1:21" ht="17.100000000000001" customHeight="1" thickBot="1" x14ac:dyDescent="0.3"/>
    <row r="2" spans="1:21" ht="17.100000000000001" customHeight="1" thickTop="1" x14ac:dyDescent="0.25">
      <c r="H2" s="108" t="s">
        <v>43</v>
      </c>
      <c r="I2" s="109"/>
      <c r="J2" s="110"/>
      <c r="K2" s="114" t="s">
        <v>40</v>
      </c>
      <c r="L2" s="110"/>
      <c r="M2" s="88" t="s">
        <v>33</v>
      </c>
      <c r="N2" s="88"/>
      <c r="O2" s="89"/>
      <c r="P2" s="117" t="s">
        <v>42</v>
      </c>
      <c r="Q2" s="118"/>
      <c r="R2" s="119"/>
    </row>
    <row r="3" spans="1:21" ht="16.5" customHeight="1" thickBot="1" x14ac:dyDescent="0.3">
      <c r="H3" s="111">
        <f ca="1">O8</f>
        <v>92</v>
      </c>
      <c r="I3" s="112"/>
      <c r="J3" s="113"/>
      <c r="K3" s="115" t="str">
        <f ca="1">P9&amp;"개"</f>
        <v>3개</v>
      </c>
      <c r="L3" s="116"/>
      <c r="M3" s="106">
        <f ca="1">Q9</f>
        <v>6</v>
      </c>
      <c r="N3" s="106"/>
      <c r="O3" s="107"/>
      <c r="P3" s="120">
        <f>R9</f>
        <v>8</v>
      </c>
      <c r="Q3" s="121"/>
      <c r="R3" s="122"/>
    </row>
    <row r="4" spans="1:21" ht="7.5" customHeight="1" x14ac:dyDescent="0.25">
      <c r="G4" s="46"/>
      <c r="H4" s="46"/>
      <c r="I4" s="46"/>
      <c r="J4" s="47"/>
      <c r="K4" s="47"/>
      <c r="L4" s="46"/>
      <c r="M4" s="46"/>
      <c r="N4" s="46"/>
      <c r="O4" s="46"/>
      <c r="P4" s="46"/>
      <c r="Q4" s="48"/>
      <c r="R4" s="48"/>
    </row>
    <row r="5" spans="1:21" ht="17.100000000000001" customHeight="1" thickBot="1" x14ac:dyDescent="0.3">
      <c r="B5" s="84" t="s">
        <v>46</v>
      </c>
      <c r="C5">
        <v>2</v>
      </c>
      <c r="L5" s="80">
        <v>187</v>
      </c>
      <c r="M5" s="105">
        <f>DATE(2015,1,1)+L5</f>
        <v>42192</v>
      </c>
      <c r="N5" s="105"/>
      <c r="O5" s="105"/>
      <c r="P5" s="105"/>
      <c r="Q5" s="105"/>
      <c r="R5" s="105"/>
    </row>
    <row r="6" spans="1:21" ht="17.100000000000001" customHeight="1" x14ac:dyDescent="0.25">
      <c r="B6" s="123" t="s">
        <v>38</v>
      </c>
      <c r="C6" s="125" t="str">
        <f>YEAR(M5)&amp;"년 "&amp;"회비 입금 내역"</f>
        <v>2015년 회비 입금 내역</v>
      </c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  <c r="P6" s="128" t="s">
        <v>37</v>
      </c>
      <c r="Q6" s="129"/>
      <c r="R6" s="130"/>
    </row>
    <row r="7" spans="1:21" ht="17.100000000000001" customHeight="1" x14ac:dyDescent="0.25">
      <c r="B7" s="124"/>
      <c r="C7" s="65">
        <v>1</v>
      </c>
      <c r="D7" s="66">
        <v>2</v>
      </c>
      <c r="E7" s="66">
        <v>3</v>
      </c>
      <c r="F7" s="66">
        <v>4</v>
      </c>
      <c r="G7" s="66">
        <v>5</v>
      </c>
      <c r="H7" s="66">
        <v>6</v>
      </c>
      <c r="I7" s="66">
        <v>7</v>
      </c>
      <c r="J7" s="66">
        <v>8</v>
      </c>
      <c r="K7" s="66">
        <v>9</v>
      </c>
      <c r="L7" s="66">
        <v>10</v>
      </c>
      <c r="M7" s="66">
        <v>11</v>
      </c>
      <c r="N7" s="67">
        <v>12</v>
      </c>
      <c r="O7" s="76" t="s">
        <v>34</v>
      </c>
      <c r="P7" s="41" t="s">
        <v>31</v>
      </c>
      <c r="Q7" s="42" t="s">
        <v>32</v>
      </c>
      <c r="R7" s="43" t="s">
        <v>41</v>
      </c>
    </row>
    <row r="8" spans="1:21" ht="17.100000000000001" customHeight="1" x14ac:dyDescent="0.25">
      <c r="B8" s="53" t="s">
        <v>39</v>
      </c>
      <c r="C8" s="68">
        <f t="shared" ref="C8:N8" ca="1" si="0">SUMPRODUCT((MOD(ROW(C11:C24),2)=1)*C11:C24)</f>
        <v>2</v>
      </c>
      <c r="D8" s="69">
        <f t="shared" ca="1" si="0"/>
        <v>12</v>
      </c>
      <c r="E8" s="69">
        <f t="shared" ca="1" si="0"/>
        <v>18</v>
      </c>
      <c r="F8" s="69">
        <f t="shared" ca="1" si="0"/>
        <v>12</v>
      </c>
      <c r="G8" s="69">
        <f t="shared" ca="1" si="0"/>
        <v>12</v>
      </c>
      <c r="H8" s="69">
        <f t="shared" ca="1" si="0"/>
        <v>6</v>
      </c>
      <c r="I8" s="69">
        <f t="shared" ca="1" si="0"/>
        <v>30</v>
      </c>
      <c r="J8" s="69">
        <f t="shared" ca="1" si="0"/>
        <v>0</v>
      </c>
      <c r="K8" s="69">
        <f t="shared" ca="1" si="0"/>
        <v>0</v>
      </c>
      <c r="L8" s="69">
        <f t="shared" ca="1" si="0"/>
        <v>0</v>
      </c>
      <c r="M8" s="69">
        <f t="shared" ca="1" si="0"/>
        <v>0</v>
      </c>
      <c r="N8" s="70">
        <f t="shared" ca="1" si="0"/>
        <v>0</v>
      </c>
      <c r="O8" s="71">
        <f ca="1">SUM(C8:N8)</f>
        <v>92</v>
      </c>
      <c r="P8" s="44" t="s">
        <v>35</v>
      </c>
      <c r="Q8" s="40" t="s">
        <v>36</v>
      </c>
      <c r="R8" s="45" t="s">
        <v>36</v>
      </c>
      <c r="T8" s="77"/>
    </row>
    <row r="9" spans="1:21" ht="17.100000000000001" customHeight="1" x14ac:dyDescent="0.25">
      <c r="B9" s="78" t="s">
        <v>44</v>
      </c>
      <c r="C9" s="72">
        <f t="shared" ref="C9:N9" ca="1" si="1">SUMPRODUCT((MOD(ROW(C11:C24),2)=0)*(C11:C24&gt;0)*1)</f>
        <v>1</v>
      </c>
      <c r="D9" s="73">
        <f t="shared" ca="1" si="1"/>
        <v>3</v>
      </c>
      <c r="E9" s="73">
        <f t="shared" ca="1" si="1"/>
        <v>4</v>
      </c>
      <c r="F9" s="73">
        <f t="shared" ca="1" si="1"/>
        <v>3</v>
      </c>
      <c r="G9" s="73">
        <f t="shared" ca="1" si="1"/>
        <v>3</v>
      </c>
      <c r="H9" s="73">
        <f t="shared" ca="1" si="1"/>
        <v>2</v>
      </c>
      <c r="I9" s="73">
        <f t="shared" ca="1" si="1"/>
        <v>4</v>
      </c>
      <c r="J9" s="73">
        <f t="shared" ca="1" si="1"/>
        <v>0</v>
      </c>
      <c r="K9" s="73">
        <f t="shared" ca="1" si="1"/>
        <v>0</v>
      </c>
      <c r="L9" s="73">
        <f t="shared" ca="1" si="1"/>
        <v>0</v>
      </c>
      <c r="M9" s="73">
        <f t="shared" ca="1" si="1"/>
        <v>0</v>
      </c>
      <c r="N9" s="74">
        <f t="shared" ca="1" si="1"/>
        <v>0</v>
      </c>
      <c r="O9" s="75">
        <f ca="1">SUM(C9:N9)</f>
        <v>20</v>
      </c>
      <c r="P9" s="54">
        <f ca="1">SUM(P11:P24)</f>
        <v>3</v>
      </c>
      <c r="Q9" s="55">
        <f ca="1">SUM(Q11:Q24)</f>
        <v>6</v>
      </c>
      <c r="R9" s="56">
        <f>SUM(R11:R24)</f>
        <v>8</v>
      </c>
      <c r="U9" s="79"/>
    </row>
    <row r="10" spans="1:21" ht="2.25" customHeight="1" x14ac:dyDescent="0.25">
      <c r="B10" s="3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57"/>
      <c r="Q10" s="58"/>
      <c r="R10" s="59"/>
    </row>
    <row r="11" spans="1:21" ht="17.100000000000001" customHeight="1" x14ac:dyDescent="0.25">
      <c r="A11" s="81">
        <v>1</v>
      </c>
      <c r="B11" s="92" t="str">
        <f>과목!A4</f>
        <v>돌돌이</v>
      </c>
      <c r="C11" s="50">
        <f t="shared" ref="C11:N11" ca="1" si="2">IF(C$7&gt;MONTH($M$5),0,SUMPRODUCT((YEAR(일자)=YEAR($M$5))*(MONTH(일자)=C$7)*(계정과목=$B11)*수입)/10000)</f>
        <v>0</v>
      </c>
      <c r="D11" s="51">
        <f t="shared" ca="1" si="2"/>
        <v>4</v>
      </c>
      <c r="E11" s="51">
        <f t="shared" ca="1" si="2"/>
        <v>2</v>
      </c>
      <c r="F11" s="51">
        <f t="shared" ca="1" si="2"/>
        <v>2</v>
      </c>
      <c r="G11" s="51">
        <f t="shared" ca="1" si="2"/>
        <v>2</v>
      </c>
      <c r="H11" s="51">
        <f t="shared" ca="1" si="2"/>
        <v>2</v>
      </c>
      <c r="I11" s="51">
        <f t="shared" ca="1" si="2"/>
        <v>2</v>
      </c>
      <c r="J11" s="51">
        <f t="shared" ca="1" si="2"/>
        <v>0</v>
      </c>
      <c r="K11" s="51">
        <f t="shared" ca="1" si="2"/>
        <v>0</v>
      </c>
      <c r="L11" s="51">
        <f t="shared" ca="1" si="2"/>
        <v>0</v>
      </c>
      <c r="M11" s="51">
        <f t="shared" ca="1" si="2"/>
        <v>0</v>
      </c>
      <c r="N11" s="52">
        <f t="shared" ca="1" si="2"/>
        <v>0</v>
      </c>
      <c r="O11" s="94">
        <f ca="1">SUM(C11:N11)</f>
        <v>14</v>
      </c>
      <c r="P11" s="96">
        <f ca="1">($C$5*MONTH($M$5)-O11)/$C$5</f>
        <v>0</v>
      </c>
      <c r="Q11" s="98">
        <f ca="1">P11*$C$5</f>
        <v>0</v>
      </c>
      <c r="R11" s="90"/>
      <c r="U11" s="131"/>
    </row>
    <row r="12" spans="1:21" ht="12" customHeight="1" x14ac:dyDescent="0.25">
      <c r="A12" s="81">
        <v>2</v>
      </c>
      <c r="B12" s="93"/>
      <c r="C12" s="60">
        <f t="shared" ref="C12:N12" ca="1" si="3">IF(C$7&gt;MONTH($M$5),0,SUMPRODUCT((YEAR(일자)=YEAR($M$5))*(MONTH(일자)=C$7)*(계정과목=$B11)*일자))</f>
        <v>0</v>
      </c>
      <c r="D12" s="61">
        <f t="shared" ca="1" si="3"/>
        <v>42063</v>
      </c>
      <c r="E12" s="61">
        <f t="shared" ca="1" si="3"/>
        <v>42094</v>
      </c>
      <c r="F12" s="61">
        <f t="shared" ca="1" si="3"/>
        <v>42124</v>
      </c>
      <c r="G12" s="61">
        <f t="shared" ca="1" si="3"/>
        <v>42155</v>
      </c>
      <c r="H12" s="61">
        <f t="shared" ca="1" si="3"/>
        <v>42185</v>
      </c>
      <c r="I12" s="61">
        <f t="shared" ca="1" si="3"/>
        <v>42198</v>
      </c>
      <c r="J12" s="61">
        <f t="shared" ca="1" si="3"/>
        <v>0</v>
      </c>
      <c r="K12" s="61">
        <f t="shared" ca="1" si="3"/>
        <v>0</v>
      </c>
      <c r="L12" s="61">
        <f t="shared" ca="1" si="3"/>
        <v>0</v>
      </c>
      <c r="M12" s="61">
        <f t="shared" ca="1" si="3"/>
        <v>0</v>
      </c>
      <c r="N12" s="62">
        <f t="shared" ca="1" si="3"/>
        <v>0</v>
      </c>
      <c r="O12" s="95"/>
      <c r="P12" s="97"/>
      <c r="Q12" s="99"/>
      <c r="R12" s="91"/>
      <c r="U12" s="131"/>
    </row>
    <row r="13" spans="1:21" ht="17.100000000000001" customHeight="1" x14ac:dyDescent="0.25">
      <c r="A13" s="81">
        <v>3</v>
      </c>
      <c r="B13" s="92" t="str">
        <f>과목!A5</f>
        <v>순돌이</v>
      </c>
      <c r="C13" s="50">
        <f t="shared" ref="C13:N13" ca="1" si="4">IF(C$7&gt;MONTH($M$5),0,SUMPRODUCT((YEAR(일자)=YEAR($M$5))*(MONTH(일자)=C$7)*(계정과목=$B13)*수입)/10000)</f>
        <v>0</v>
      </c>
      <c r="D13" s="51">
        <f t="shared" ca="1" si="4"/>
        <v>4</v>
      </c>
      <c r="E13" s="51">
        <f t="shared" ca="1" si="4"/>
        <v>2</v>
      </c>
      <c r="F13" s="51">
        <f t="shared" ca="1" si="4"/>
        <v>2</v>
      </c>
      <c r="G13" s="51">
        <f t="shared" ca="1" si="4"/>
        <v>0</v>
      </c>
      <c r="H13" s="51">
        <f t="shared" ca="1" si="4"/>
        <v>4</v>
      </c>
      <c r="I13" s="51">
        <f t="shared" ca="1" si="4"/>
        <v>0</v>
      </c>
      <c r="J13" s="51">
        <f t="shared" ca="1" si="4"/>
        <v>0</v>
      </c>
      <c r="K13" s="51">
        <f t="shared" ca="1" si="4"/>
        <v>0</v>
      </c>
      <c r="L13" s="51">
        <f t="shared" ca="1" si="4"/>
        <v>0</v>
      </c>
      <c r="M13" s="51">
        <f t="shared" ca="1" si="4"/>
        <v>0</v>
      </c>
      <c r="N13" s="52">
        <f t="shared" ca="1" si="4"/>
        <v>0</v>
      </c>
      <c r="O13" s="94">
        <f t="shared" ref="O13" ca="1" si="5">SUM(C13:N13)</f>
        <v>12</v>
      </c>
      <c r="P13" s="96">
        <f t="shared" ref="P13" ca="1" si="6">($C$5*MONTH($M$5)-O13)/$C$5</f>
        <v>1</v>
      </c>
      <c r="Q13" s="98">
        <f t="shared" ref="Q13" ca="1" si="7">P13*$C$5</f>
        <v>2</v>
      </c>
      <c r="R13" s="90"/>
      <c r="U13" s="131"/>
    </row>
    <row r="14" spans="1:21" ht="12" customHeight="1" x14ac:dyDescent="0.25">
      <c r="A14" s="81">
        <v>4</v>
      </c>
      <c r="B14" s="93"/>
      <c r="C14" s="60">
        <f t="shared" ref="C14:N14" ca="1" si="8">IF(C$7&gt;MONTH($M$5),0,SUMPRODUCT((YEAR(일자)=YEAR($M$5))*(MONTH(일자)=C$7)*(계정과목=$B13)*일자))</f>
        <v>0</v>
      </c>
      <c r="D14" s="61">
        <f t="shared" ca="1" si="8"/>
        <v>42053</v>
      </c>
      <c r="E14" s="61">
        <f t="shared" ca="1" si="8"/>
        <v>42094</v>
      </c>
      <c r="F14" s="61">
        <f t="shared" ca="1" si="8"/>
        <v>42124</v>
      </c>
      <c r="G14" s="61">
        <f t="shared" ca="1" si="8"/>
        <v>0</v>
      </c>
      <c r="H14" s="61">
        <f t="shared" ca="1" si="8"/>
        <v>84341</v>
      </c>
      <c r="I14" s="61">
        <f t="shared" ca="1" si="8"/>
        <v>0</v>
      </c>
      <c r="J14" s="61">
        <f t="shared" ca="1" si="8"/>
        <v>0</v>
      </c>
      <c r="K14" s="61">
        <f t="shared" ca="1" si="8"/>
        <v>0</v>
      </c>
      <c r="L14" s="61">
        <f t="shared" ca="1" si="8"/>
        <v>0</v>
      </c>
      <c r="M14" s="61">
        <f t="shared" ca="1" si="8"/>
        <v>0</v>
      </c>
      <c r="N14" s="61">
        <f t="shared" ca="1" si="8"/>
        <v>0</v>
      </c>
      <c r="O14" s="95"/>
      <c r="P14" s="97"/>
      <c r="Q14" s="99"/>
      <c r="R14" s="91"/>
      <c r="U14" s="131"/>
    </row>
    <row r="15" spans="1:21" ht="17.100000000000001" customHeight="1" x14ac:dyDescent="0.25">
      <c r="A15" s="81">
        <v>5</v>
      </c>
      <c r="B15" s="92" t="str">
        <f>과목!A6</f>
        <v>치돌이</v>
      </c>
      <c r="C15" s="50">
        <f t="shared" ref="C15:N15" ca="1" si="9">IF(C$7&gt;MONTH($M$5),0,SUMPRODUCT((YEAR(일자)=YEAR($M$5))*(MONTH(일자)=C$7)*(계정과목=$B15)*수입)/10000)</f>
        <v>0</v>
      </c>
      <c r="D15" s="51">
        <f t="shared" ca="1" si="9"/>
        <v>0</v>
      </c>
      <c r="E15" s="51">
        <f t="shared" ca="1" si="9"/>
        <v>6</v>
      </c>
      <c r="F15" s="51">
        <f t="shared" ca="1" si="9"/>
        <v>0</v>
      </c>
      <c r="G15" s="51">
        <f t="shared" ca="1" si="9"/>
        <v>2</v>
      </c>
      <c r="H15" s="51">
        <f t="shared" ca="1" si="9"/>
        <v>0</v>
      </c>
      <c r="I15" s="51">
        <f t="shared" ca="1" si="9"/>
        <v>2</v>
      </c>
      <c r="J15" s="51">
        <f t="shared" ca="1" si="9"/>
        <v>0</v>
      </c>
      <c r="K15" s="51">
        <f t="shared" ca="1" si="9"/>
        <v>0</v>
      </c>
      <c r="L15" s="51">
        <f t="shared" ca="1" si="9"/>
        <v>0</v>
      </c>
      <c r="M15" s="51">
        <f t="shared" ca="1" si="9"/>
        <v>0</v>
      </c>
      <c r="N15" s="52">
        <f t="shared" ca="1" si="9"/>
        <v>0</v>
      </c>
      <c r="O15" s="94">
        <f t="shared" ref="O15" ca="1" si="10">SUM(C15:N15)</f>
        <v>10</v>
      </c>
      <c r="P15" s="96">
        <f t="shared" ref="P15" ca="1" si="11">($C$5*MONTH($M$5)-O15)/$C$5</f>
        <v>2</v>
      </c>
      <c r="Q15" s="98">
        <f t="shared" ref="Q15" ca="1" si="12">P15*$C$5</f>
        <v>4</v>
      </c>
      <c r="R15" s="90">
        <v>2</v>
      </c>
      <c r="U15" s="131"/>
    </row>
    <row r="16" spans="1:21" ht="12" customHeight="1" x14ac:dyDescent="0.25">
      <c r="A16" s="81">
        <v>6</v>
      </c>
      <c r="B16" s="93"/>
      <c r="C16" s="60">
        <f t="shared" ref="C16:N16" ca="1" si="13">IF(C$7&gt;MONTH($M$5),0,SUMPRODUCT((YEAR(일자)=YEAR($M$5))*(MONTH(일자)=C$7)*(계정과목=$B15)*일자))</f>
        <v>0</v>
      </c>
      <c r="D16" s="61">
        <f t="shared" ca="1" si="13"/>
        <v>0</v>
      </c>
      <c r="E16" s="61">
        <f t="shared" ca="1" si="13"/>
        <v>42078</v>
      </c>
      <c r="F16" s="61">
        <f t="shared" ca="1" si="13"/>
        <v>0</v>
      </c>
      <c r="G16" s="61">
        <f t="shared" ca="1" si="13"/>
        <v>42137</v>
      </c>
      <c r="H16" s="61">
        <f t="shared" ca="1" si="13"/>
        <v>0</v>
      </c>
      <c r="I16" s="61">
        <f t="shared" ca="1" si="13"/>
        <v>42192</v>
      </c>
      <c r="J16" s="61">
        <f t="shared" ca="1" si="13"/>
        <v>0</v>
      </c>
      <c r="K16" s="61">
        <f t="shared" ca="1" si="13"/>
        <v>0</v>
      </c>
      <c r="L16" s="61">
        <f t="shared" ca="1" si="13"/>
        <v>0</v>
      </c>
      <c r="M16" s="61">
        <f t="shared" ca="1" si="13"/>
        <v>0</v>
      </c>
      <c r="N16" s="61">
        <f t="shared" ca="1" si="13"/>
        <v>0</v>
      </c>
      <c r="O16" s="95"/>
      <c r="P16" s="97"/>
      <c r="Q16" s="99"/>
      <c r="R16" s="91"/>
      <c r="U16" s="131"/>
    </row>
    <row r="17" spans="1:21" ht="17.100000000000001" customHeight="1" x14ac:dyDescent="0.25">
      <c r="A17" s="81">
        <v>7</v>
      </c>
      <c r="B17" s="92" t="str">
        <f>과목!A7</f>
        <v>찍찍이</v>
      </c>
      <c r="C17" s="50">
        <f t="shared" ref="C17:N17" ca="1" si="14">IF(C$7&gt;MONTH($M$5),0,SUMPRODUCT((YEAR(일자)=YEAR($M$5))*(MONTH(일자)=C$7)*(계정과목=$B17)*수입)/10000)</f>
        <v>0</v>
      </c>
      <c r="D17" s="51">
        <f t="shared" ca="1" si="14"/>
        <v>0</v>
      </c>
      <c r="E17" s="51">
        <f t="shared" ca="1" si="14"/>
        <v>8</v>
      </c>
      <c r="F17" s="51">
        <f t="shared" ca="1" si="14"/>
        <v>0</v>
      </c>
      <c r="G17" s="51">
        <f t="shared" ca="1" si="14"/>
        <v>0</v>
      </c>
      <c r="H17" s="51">
        <f t="shared" ca="1" si="14"/>
        <v>0</v>
      </c>
      <c r="I17" s="51">
        <f t="shared" ca="1" si="14"/>
        <v>6</v>
      </c>
      <c r="J17" s="51">
        <f t="shared" ca="1" si="14"/>
        <v>0</v>
      </c>
      <c r="K17" s="51">
        <f t="shared" ca="1" si="14"/>
        <v>0</v>
      </c>
      <c r="L17" s="51">
        <f t="shared" ca="1" si="14"/>
        <v>0</v>
      </c>
      <c r="M17" s="51">
        <f t="shared" ca="1" si="14"/>
        <v>0</v>
      </c>
      <c r="N17" s="52">
        <f t="shared" ca="1" si="14"/>
        <v>0</v>
      </c>
      <c r="O17" s="94">
        <f t="shared" ref="O17" ca="1" si="15">SUM(C17:N17)</f>
        <v>14</v>
      </c>
      <c r="P17" s="96">
        <f t="shared" ref="P17" ca="1" si="16">($C$5*MONTH($M$5)-O17)/$C$5</f>
        <v>0</v>
      </c>
      <c r="Q17" s="98">
        <f t="shared" ref="Q17" ca="1" si="17">P17*$C$5</f>
        <v>0</v>
      </c>
      <c r="R17" s="90">
        <v>6</v>
      </c>
      <c r="U17" s="131"/>
    </row>
    <row r="18" spans="1:21" ht="12" customHeight="1" x14ac:dyDescent="0.25">
      <c r="A18" s="81">
        <v>8</v>
      </c>
      <c r="B18" s="93"/>
      <c r="C18" s="60">
        <f t="shared" ref="C18:N18" ca="1" si="18">IF(C$7&gt;MONTH($M$5),0,SUMPRODUCT((YEAR(일자)=YEAR($M$5))*(MONTH(일자)=C$7)*(계정과목=$B17)*일자))</f>
        <v>0</v>
      </c>
      <c r="D18" s="61">
        <f t="shared" ca="1" si="18"/>
        <v>0</v>
      </c>
      <c r="E18" s="61">
        <f t="shared" ca="1" si="18"/>
        <v>84158</v>
      </c>
      <c r="F18" s="61">
        <f t="shared" ca="1" si="18"/>
        <v>0</v>
      </c>
      <c r="G18" s="61">
        <f t="shared" ca="1" si="18"/>
        <v>0</v>
      </c>
      <c r="H18" s="61">
        <f t="shared" ca="1" si="18"/>
        <v>0</v>
      </c>
      <c r="I18" s="61">
        <f t="shared" ca="1" si="18"/>
        <v>42191</v>
      </c>
      <c r="J18" s="61">
        <f t="shared" ca="1" si="18"/>
        <v>0</v>
      </c>
      <c r="K18" s="61">
        <f t="shared" ca="1" si="18"/>
        <v>0</v>
      </c>
      <c r="L18" s="61">
        <f t="shared" ca="1" si="18"/>
        <v>0</v>
      </c>
      <c r="M18" s="61">
        <f t="shared" ca="1" si="18"/>
        <v>0</v>
      </c>
      <c r="N18" s="61">
        <f t="shared" ca="1" si="18"/>
        <v>0</v>
      </c>
      <c r="O18" s="95"/>
      <c r="P18" s="97"/>
      <c r="Q18" s="99"/>
      <c r="R18" s="91"/>
      <c r="U18" s="131"/>
    </row>
    <row r="19" spans="1:21" ht="17.100000000000001" customHeight="1" x14ac:dyDescent="0.25">
      <c r="A19" s="81">
        <v>9</v>
      </c>
      <c r="B19" s="92" t="str">
        <f>과목!A8</f>
        <v>설설이</v>
      </c>
      <c r="C19" s="50">
        <f t="shared" ref="C19:N19" ca="1" si="19">IF(C$7&gt;MONTH($M$5),0,SUMPRODUCT((YEAR(일자)=YEAR($M$5))*(MONTH(일자)=C$7)*(계정과목=$B19)*수입)/10000)</f>
        <v>2</v>
      </c>
      <c r="D19" s="51">
        <f t="shared" ca="1" si="19"/>
        <v>0</v>
      </c>
      <c r="E19" s="51">
        <f t="shared" ca="1" si="19"/>
        <v>0</v>
      </c>
      <c r="F19" s="51">
        <f t="shared" ca="1" si="19"/>
        <v>0</v>
      </c>
      <c r="G19" s="51">
        <f t="shared" ca="1" si="19"/>
        <v>8</v>
      </c>
      <c r="H19" s="51">
        <f t="shared" ca="1" si="19"/>
        <v>0</v>
      </c>
      <c r="I19" s="51">
        <f t="shared" ca="1" si="19"/>
        <v>0</v>
      </c>
      <c r="J19" s="51">
        <f t="shared" ca="1" si="19"/>
        <v>0</v>
      </c>
      <c r="K19" s="51">
        <f t="shared" ca="1" si="19"/>
        <v>0</v>
      </c>
      <c r="L19" s="51">
        <f t="shared" ca="1" si="19"/>
        <v>0</v>
      </c>
      <c r="M19" s="51">
        <f t="shared" ca="1" si="19"/>
        <v>0</v>
      </c>
      <c r="N19" s="52">
        <f t="shared" ca="1" si="19"/>
        <v>0</v>
      </c>
      <c r="O19" s="94">
        <f t="shared" ref="O19" ca="1" si="20">SUM(C19:N19)</f>
        <v>10</v>
      </c>
      <c r="P19" s="96">
        <f t="shared" ref="P19" ca="1" si="21">($C$5*MONTH($M$5)-O19)/$C$5</f>
        <v>2</v>
      </c>
      <c r="Q19" s="98">
        <f t="shared" ref="Q19" ca="1" si="22">P19*$C$5</f>
        <v>4</v>
      </c>
      <c r="R19" s="90"/>
      <c r="U19" s="131"/>
    </row>
    <row r="20" spans="1:21" ht="12" customHeight="1" x14ac:dyDescent="0.25">
      <c r="A20" s="81">
        <v>10</v>
      </c>
      <c r="B20" s="93"/>
      <c r="C20" s="60">
        <f t="shared" ref="C20:N20" ca="1" si="23">IF(C$7&gt;MONTH($M$5),0,SUMPRODUCT((YEAR(일자)=YEAR($M$5))*(MONTH(일자)=C$7)*(계정과목=$B19)*일자))</f>
        <v>42017</v>
      </c>
      <c r="D20" s="61">
        <f t="shared" ca="1" si="23"/>
        <v>0</v>
      </c>
      <c r="E20" s="61">
        <f t="shared" ca="1" si="23"/>
        <v>0</v>
      </c>
      <c r="F20" s="61">
        <f t="shared" ca="1" si="23"/>
        <v>0</v>
      </c>
      <c r="G20" s="61">
        <f t="shared" ca="1" si="23"/>
        <v>42152</v>
      </c>
      <c r="H20" s="61">
        <f t="shared" ca="1" si="23"/>
        <v>0</v>
      </c>
      <c r="I20" s="61">
        <f t="shared" ca="1" si="23"/>
        <v>0</v>
      </c>
      <c r="J20" s="61">
        <f t="shared" ca="1" si="23"/>
        <v>0</v>
      </c>
      <c r="K20" s="61">
        <f t="shared" ca="1" si="23"/>
        <v>0</v>
      </c>
      <c r="L20" s="61">
        <f t="shared" ca="1" si="23"/>
        <v>0</v>
      </c>
      <c r="M20" s="61">
        <f t="shared" ca="1" si="23"/>
        <v>0</v>
      </c>
      <c r="N20" s="61">
        <f t="shared" ca="1" si="23"/>
        <v>0</v>
      </c>
      <c r="O20" s="95"/>
      <c r="P20" s="97"/>
      <c r="Q20" s="99"/>
      <c r="R20" s="91"/>
      <c r="U20" s="131"/>
    </row>
    <row r="21" spans="1:21" ht="17.100000000000001" customHeight="1" x14ac:dyDescent="0.25">
      <c r="A21" s="81"/>
      <c r="B21" s="92" t="str">
        <f>과목!A9</f>
        <v>슈우슈</v>
      </c>
      <c r="C21" s="50">
        <f t="shared" ref="C21:N21" ca="1" si="24">IF(C$7&gt;MONTH($M$5),0,SUMPRODUCT((YEAR(일자)=YEAR($M$5))*(MONTH(일자)=C$7)*(계정과목=$B21)*수입)/10000)</f>
        <v>0</v>
      </c>
      <c r="D21" s="51">
        <f t="shared" ca="1" si="24"/>
        <v>0</v>
      </c>
      <c r="E21" s="51">
        <f t="shared" ca="1" si="24"/>
        <v>0</v>
      </c>
      <c r="F21" s="51">
        <f t="shared" ca="1" si="24"/>
        <v>0</v>
      </c>
      <c r="G21" s="51">
        <f t="shared" ca="1" si="24"/>
        <v>0</v>
      </c>
      <c r="H21" s="51">
        <f t="shared" ca="1" si="24"/>
        <v>0</v>
      </c>
      <c r="I21" s="51">
        <f t="shared" ca="1" si="24"/>
        <v>20</v>
      </c>
      <c r="J21" s="51">
        <f t="shared" ca="1" si="24"/>
        <v>0</v>
      </c>
      <c r="K21" s="51">
        <f t="shared" ca="1" si="24"/>
        <v>0</v>
      </c>
      <c r="L21" s="51">
        <f t="shared" ca="1" si="24"/>
        <v>0</v>
      </c>
      <c r="M21" s="51">
        <f t="shared" ca="1" si="24"/>
        <v>0</v>
      </c>
      <c r="N21" s="52">
        <f t="shared" ca="1" si="24"/>
        <v>0</v>
      </c>
      <c r="O21" s="94">
        <f t="shared" ref="O21" ca="1" si="25">SUM(C21:N21)</f>
        <v>20</v>
      </c>
      <c r="P21" s="96">
        <f t="shared" ref="P21" ca="1" si="26">($C$5*MONTH($M$5)-O21)/$C$5</f>
        <v>-3</v>
      </c>
      <c r="Q21" s="98">
        <f t="shared" ref="Q21" ca="1" si="27">P21*$C$5</f>
        <v>-6</v>
      </c>
      <c r="R21" s="90"/>
      <c r="U21" s="131"/>
    </row>
    <row r="22" spans="1:21" ht="12" customHeight="1" x14ac:dyDescent="0.25">
      <c r="A22" s="81"/>
      <c r="B22" s="93"/>
      <c r="C22" s="60">
        <f t="shared" ref="C22:N22" ca="1" si="28">IF(C$7&gt;MONTH($M$5),0,SUMPRODUCT((YEAR(일자)=YEAR($M$5))*(MONTH(일자)=C$7)*(계정과목=$B21)*일자))</f>
        <v>0</v>
      </c>
      <c r="D22" s="61">
        <f t="shared" ca="1" si="28"/>
        <v>0</v>
      </c>
      <c r="E22" s="61">
        <f t="shared" ca="1" si="28"/>
        <v>0</v>
      </c>
      <c r="F22" s="61">
        <f t="shared" ca="1" si="28"/>
        <v>0</v>
      </c>
      <c r="G22" s="61">
        <f t="shared" ca="1" si="28"/>
        <v>0</v>
      </c>
      <c r="H22" s="61">
        <f t="shared" ca="1" si="28"/>
        <v>0</v>
      </c>
      <c r="I22" s="61">
        <f t="shared" ca="1" si="28"/>
        <v>42186</v>
      </c>
      <c r="J22" s="61">
        <f t="shared" ca="1" si="28"/>
        <v>0</v>
      </c>
      <c r="K22" s="61">
        <f t="shared" ca="1" si="28"/>
        <v>0</v>
      </c>
      <c r="L22" s="61">
        <f t="shared" ca="1" si="28"/>
        <v>0</v>
      </c>
      <c r="M22" s="61">
        <f t="shared" ca="1" si="28"/>
        <v>0</v>
      </c>
      <c r="N22" s="61">
        <f t="shared" ca="1" si="28"/>
        <v>0</v>
      </c>
      <c r="O22" s="95"/>
      <c r="P22" s="97"/>
      <c r="Q22" s="99"/>
      <c r="R22" s="91"/>
      <c r="U22" s="131"/>
    </row>
    <row r="23" spans="1:21" ht="17.100000000000001" customHeight="1" x14ac:dyDescent="0.25">
      <c r="A23" s="81"/>
      <c r="B23" s="92" t="str">
        <f>과목!A10</f>
        <v>아롱이</v>
      </c>
      <c r="C23" s="50">
        <f t="shared" ref="C23:N23" ca="1" si="29">IF(C$7&gt;MONTH($M$5),0,SUMPRODUCT((YEAR(일자)=YEAR($M$5))*(MONTH(일자)=C$7)*(계정과목=$B23)*수입)/10000)</f>
        <v>0</v>
      </c>
      <c r="D23" s="51">
        <f t="shared" ca="1" si="29"/>
        <v>4</v>
      </c>
      <c r="E23" s="51">
        <f t="shared" ca="1" si="29"/>
        <v>0</v>
      </c>
      <c r="F23" s="51">
        <f t="shared" ca="1" si="29"/>
        <v>8</v>
      </c>
      <c r="G23" s="51">
        <f t="shared" ca="1" si="29"/>
        <v>0</v>
      </c>
      <c r="H23" s="51">
        <f t="shared" ca="1" si="29"/>
        <v>0</v>
      </c>
      <c r="I23" s="51">
        <f t="shared" ca="1" si="29"/>
        <v>0</v>
      </c>
      <c r="J23" s="51">
        <f t="shared" ca="1" si="29"/>
        <v>0</v>
      </c>
      <c r="K23" s="51">
        <f t="shared" ca="1" si="29"/>
        <v>0</v>
      </c>
      <c r="L23" s="51">
        <f t="shared" ca="1" si="29"/>
        <v>0</v>
      </c>
      <c r="M23" s="51">
        <f t="shared" ca="1" si="29"/>
        <v>0</v>
      </c>
      <c r="N23" s="52">
        <f t="shared" ca="1" si="29"/>
        <v>0</v>
      </c>
      <c r="O23" s="94">
        <f t="shared" ref="O23" ca="1" si="30">SUM(C23:N23)</f>
        <v>12</v>
      </c>
      <c r="P23" s="96">
        <f t="shared" ref="P23" ca="1" si="31">($C$5*MONTH($M$5)-O23)/$C$5</f>
        <v>1</v>
      </c>
      <c r="Q23" s="98">
        <f t="shared" ref="Q23" ca="1" si="32">P23*$C$5</f>
        <v>2</v>
      </c>
      <c r="R23" s="90"/>
      <c r="U23" s="131"/>
    </row>
    <row r="24" spans="1:21" ht="12" customHeight="1" thickBot="1" x14ac:dyDescent="0.3">
      <c r="A24" s="81"/>
      <c r="B24" s="100"/>
      <c r="C24" s="63">
        <f t="shared" ref="C24:N24" ca="1" si="33">IF(C$7&gt;MONTH($M$5),0,SUMPRODUCT((YEAR(일자)=YEAR($M$5))*(MONTH(일자)=C$7)*(계정과목=$B23)*일자))</f>
        <v>0</v>
      </c>
      <c r="D24" s="64">
        <f t="shared" ca="1" si="33"/>
        <v>42062</v>
      </c>
      <c r="E24" s="64">
        <f t="shared" ca="1" si="33"/>
        <v>0</v>
      </c>
      <c r="F24" s="64">
        <f t="shared" ca="1" si="33"/>
        <v>42119</v>
      </c>
      <c r="G24" s="64">
        <f t="shared" ca="1" si="33"/>
        <v>0</v>
      </c>
      <c r="H24" s="64">
        <f t="shared" ca="1" si="33"/>
        <v>0</v>
      </c>
      <c r="I24" s="64">
        <f t="shared" ca="1" si="33"/>
        <v>0</v>
      </c>
      <c r="J24" s="64">
        <f t="shared" ca="1" si="33"/>
        <v>0</v>
      </c>
      <c r="K24" s="64">
        <f t="shared" ca="1" si="33"/>
        <v>0</v>
      </c>
      <c r="L24" s="64">
        <f t="shared" ca="1" si="33"/>
        <v>0</v>
      </c>
      <c r="M24" s="64">
        <f t="shared" ca="1" si="33"/>
        <v>0</v>
      </c>
      <c r="N24" s="64">
        <f t="shared" ca="1" si="33"/>
        <v>0</v>
      </c>
      <c r="O24" s="101"/>
      <c r="P24" s="102"/>
      <c r="Q24" s="103"/>
      <c r="R24" s="104"/>
      <c r="U24" s="131"/>
    </row>
    <row r="27" spans="1:21" ht="17.25" thickBot="1" x14ac:dyDescent="0.3">
      <c r="B27" s="33" t="s">
        <v>88</v>
      </c>
      <c r="M27" s="154">
        <f>M5</f>
        <v>42192</v>
      </c>
      <c r="N27" s="155"/>
      <c r="O27" s="155"/>
      <c r="P27" s="155"/>
      <c r="Q27" s="155"/>
      <c r="R27" s="155"/>
    </row>
    <row r="28" spans="1:21" ht="17.100000000000001" customHeight="1" x14ac:dyDescent="0.25">
      <c r="B28" s="189" t="s">
        <v>68</v>
      </c>
      <c r="C28" s="190"/>
      <c r="D28" s="159" t="s">
        <v>87</v>
      </c>
      <c r="E28" s="160"/>
      <c r="F28" s="191"/>
      <c r="G28" s="159" t="s">
        <v>69</v>
      </c>
      <c r="H28" s="160"/>
      <c r="I28" s="191"/>
      <c r="J28" s="159" t="s">
        <v>64</v>
      </c>
      <c r="K28" s="160"/>
      <c r="L28" s="191"/>
      <c r="M28" s="159" t="s">
        <v>70</v>
      </c>
      <c r="N28" s="160"/>
      <c r="O28" s="191"/>
      <c r="P28" s="159" t="s">
        <v>65</v>
      </c>
      <c r="Q28" s="160"/>
      <c r="R28" s="161"/>
    </row>
    <row r="29" spans="1:21" ht="17.100000000000001" customHeight="1" x14ac:dyDescent="0.25">
      <c r="B29" s="140">
        <f>YEAR($M$5)</f>
        <v>2015</v>
      </c>
      <c r="C29" s="141"/>
      <c r="D29" s="142" t="str">
        <f ca="1">INDIRECT("B"&amp;ROW($B10)+ROW()-28)</f>
        <v>돌돌이</v>
      </c>
      <c r="E29" s="143"/>
      <c r="F29" s="144"/>
      <c r="G29" s="145">
        <f>MONTH($M$5)*$C$5</f>
        <v>14</v>
      </c>
      <c r="H29" s="146"/>
      <c r="I29" s="147"/>
      <c r="J29" s="145">
        <f ca="1">SUMPRODUCT((YEAR(일자)=$B$29)*(MONTH(일자)&gt;=1)*(MONTH(일자)&lt;=MONTH($M$5))*(계정과목=$D29)*수입)/10000</f>
        <v>14</v>
      </c>
      <c r="K29" s="146"/>
      <c r="L29" s="147"/>
      <c r="M29" s="192">
        <f ca="1">G29-J29</f>
        <v>0</v>
      </c>
      <c r="N29" s="193"/>
      <c r="O29" s="194"/>
      <c r="P29" s="165">
        <f ca="1">IF(M29=0,0,IF(M29&lt;0,ABS(M29)/$C$5&amp;"개월 선납",M29/$C$5&amp;"개월 미납"))</f>
        <v>0</v>
      </c>
      <c r="Q29" s="166"/>
      <c r="R29" s="167"/>
    </row>
    <row r="30" spans="1:21" ht="17.100000000000001" customHeight="1" x14ac:dyDescent="0.25">
      <c r="B30" s="133"/>
      <c r="C30" s="134"/>
      <c r="D30" s="148" t="str">
        <f t="shared" ref="D30:D35" ca="1" si="34">INDIRECT("B"&amp;ROW($B11)+ROW()-28)</f>
        <v>순돌이</v>
      </c>
      <c r="E30" s="149"/>
      <c r="F30" s="150"/>
      <c r="G30" s="137">
        <f t="shared" ref="G30:G35" si="35">MONTH($M$5)*$C$5</f>
        <v>14</v>
      </c>
      <c r="H30" s="138"/>
      <c r="I30" s="139"/>
      <c r="J30" s="137">
        <f ca="1">SUMPRODUCT((YEAR(일자)=$B$29)*(MONTH(일자)&gt;=1)*(MONTH(일자)&lt;=MONTH($M$5))*(계정과목=$D30)*수입)/10000</f>
        <v>12</v>
      </c>
      <c r="K30" s="138"/>
      <c r="L30" s="139"/>
      <c r="M30" s="162">
        <f t="shared" ref="M30:M35" ca="1" si="36">G30-J30</f>
        <v>2</v>
      </c>
      <c r="N30" s="163"/>
      <c r="O30" s="164"/>
      <c r="P30" s="156" t="str">
        <f t="shared" ref="P30:P35" ca="1" si="37">IF(M30=0,0,IF(M30&lt;0,ABS(M30)/$C$5&amp;"개월 선납",M30/$C$5&amp;"개월 미납"))</f>
        <v>1개월 미납</v>
      </c>
      <c r="Q30" s="157"/>
      <c r="R30" s="158"/>
    </row>
    <row r="31" spans="1:21" ht="17.100000000000001" customHeight="1" x14ac:dyDescent="0.25">
      <c r="B31" s="133"/>
      <c r="C31" s="134"/>
      <c r="D31" s="148" t="str">
        <f t="shared" ca="1" si="34"/>
        <v>치돌이</v>
      </c>
      <c r="E31" s="149"/>
      <c r="F31" s="150"/>
      <c r="G31" s="137">
        <f t="shared" si="35"/>
        <v>14</v>
      </c>
      <c r="H31" s="138"/>
      <c r="I31" s="139"/>
      <c r="J31" s="137">
        <f ca="1">SUMPRODUCT((YEAR(일자)=$B$29)*(MONTH(일자)&gt;=1)*(MONTH(일자)&lt;=MONTH($M$5))*(계정과목=$D31)*수입)/10000</f>
        <v>10</v>
      </c>
      <c r="K31" s="138"/>
      <c r="L31" s="139"/>
      <c r="M31" s="162">
        <f t="shared" ca="1" si="36"/>
        <v>4</v>
      </c>
      <c r="N31" s="163"/>
      <c r="O31" s="164"/>
      <c r="P31" s="156" t="str">
        <f t="shared" ca="1" si="37"/>
        <v>2개월 미납</v>
      </c>
      <c r="Q31" s="157"/>
      <c r="R31" s="158"/>
    </row>
    <row r="32" spans="1:21" ht="17.100000000000001" customHeight="1" x14ac:dyDescent="0.25">
      <c r="B32" s="133"/>
      <c r="C32" s="134"/>
      <c r="D32" s="148" t="str">
        <f t="shared" ca="1" si="34"/>
        <v>찍찍이</v>
      </c>
      <c r="E32" s="149"/>
      <c r="F32" s="150"/>
      <c r="G32" s="137">
        <f t="shared" si="35"/>
        <v>14</v>
      </c>
      <c r="H32" s="138"/>
      <c r="I32" s="139"/>
      <c r="J32" s="137">
        <f ca="1">SUMPRODUCT((YEAR(일자)=$B$29)*(MONTH(일자)&gt;=1)*(MONTH(일자)&lt;=MONTH($M$5))*(계정과목=$D32)*수입)/10000</f>
        <v>14</v>
      </c>
      <c r="K32" s="138"/>
      <c r="L32" s="139"/>
      <c r="M32" s="162">
        <f t="shared" ca="1" si="36"/>
        <v>0</v>
      </c>
      <c r="N32" s="163"/>
      <c r="O32" s="164"/>
      <c r="P32" s="156">
        <f t="shared" ca="1" si="37"/>
        <v>0</v>
      </c>
      <c r="Q32" s="157"/>
      <c r="R32" s="158"/>
    </row>
    <row r="33" spans="2:18" ht="17.100000000000001" customHeight="1" x14ac:dyDescent="0.25">
      <c r="B33" s="133"/>
      <c r="C33" s="134"/>
      <c r="D33" s="148" t="str">
        <f t="shared" ca="1" si="34"/>
        <v>설설이</v>
      </c>
      <c r="E33" s="149"/>
      <c r="F33" s="150"/>
      <c r="G33" s="137">
        <f t="shared" si="35"/>
        <v>14</v>
      </c>
      <c r="H33" s="138"/>
      <c r="I33" s="139"/>
      <c r="J33" s="137">
        <f ca="1">SUMPRODUCT((YEAR(일자)=$B$29)*(MONTH(일자)&gt;=1)*(MONTH(일자)&lt;=MONTH($M$5))*(계정과목=$D33)*수입)/10000</f>
        <v>10</v>
      </c>
      <c r="K33" s="138"/>
      <c r="L33" s="139"/>
      <c r="M33" s="162">
        <f t="shared" ca="1" si="36"/>
        <v>4</v>
      </c>
      <c r="N33" s="163"/>
      <c r="O33" s="164"/>
      <c r="P33" s="156" t="str">
        <f t="shared" ca="1" si="37"/>
        <v>2개월 미납</v>
      </c>
      <c r="Q33" s="157"/>
      <c r="R33" s="158"/>
    </row>
    <row r="34" spans="2:18" ht="17.100000000000001" customHeight="1" x14ac:dyDescent="0.25">
      <c r="B34" s="133"/>
      <c r="C34" s="134"/>
      <c r="D34" s="148" t="str">
        <f t="shared" ca="1" si="34"/>
        <v>슈우슈</v>
      </c>
      <c r="E34" s="149"/>
      <c r="F34" s="150"/>
      <c r="G34" s="137">
        <f t="shared" si="35"/>
        <v>14</v>
      </c>
      <c r="H34" s="138"/>
      <c r="I34" s="139"/>
      <c r="J34" s="137">
        <f ca="1">SUMPRODUCT((YEAR(일자)=$B$29)*(MONTH(일자)&gt;=1)*(MONTH(일자)&lt;=MONTH($M$5))*(계정과목=$D34)*수입)/10000</f>
        <v>20</v>
      </c>
      <c r="K34" s="138"/>
      <c r="L34" s="139"/>
      <c r="M34" s="162">
        <f t="shared" ca="1" si="36"/>
        <v>-6</v>
      </c>
      <c r="N34" s="163"/>
      <c r="O34" s="164"/>
      <c r="P34" s="156" t="str">
        <f t="shared" ca="1" si="37"/>
        <v>3개월 선납</v>
      </c>
      <c r="Q34" s="157"/>
      <c r="R34" s="158"/>
    </row>
    <row r="35" spans="2:18" ht="17.100000000000001" customHeight="1" x14ac:dyDescent="0.25">
      <c r="B35" s="135"/>
      <c r="C35" s="136"/>
      <c r="D35" s="177" t="str">
        <f t="shared" ca="1" si="34"/>
        <v>아롱이</v>
      </c>
      <c r="E35" s="178"/>
      <c r="F35" s="179"/>
      <c r="G35" s="180">
        <f t="shared" si="35"/>
        <v>14</v>
      </c>
      <c r="H35" s="181"/>
      <c r="I35" s="182"/>
      <c r="J35" s="180">
        <f ca="1">SUMPRODUCT((YEAR(일자)=$B$29)*(MONTH(일자)&gt;=1)*(MONTH(일자)&lt;=MONTH($M$5))*(계정과목=$D35)*수입)/10000</f>
        <v>12</v>
      </c>
      <c r="K35" s="181"/>
      <c r="L35" s="182"/>
      <c r="M35" s="183">
        <f t="shared" ca="1" si="36"/>
        <v>2</v>
      </c>
      <c r="N35" s="184"/>
      <c r="O35" s="185"/>
      <c r="P35" s="186" t="str">
        <f t="shared" ca="1" si="37"/>
        <v>1개월 미납</v>
      </c>
      <c r="Q35" s="187"/>
      <c r="R35" s="188"/>
    </row>
    <row r="36" spans="2:18" ht="17.100000000000001" customHeight="1" thickBot="1" x14ac:dyDescent="0.3">
      <c r="B36" s="174" t="s">
        <v>67</v>
      </c>
      <c r="C36" s="175"/>
      <c r="D36" s="175"/>
      <c r="E36" s="175"/>
      <c r="F36" s="176"/>
      <c r="G36" s="151">
        <f>SUM(G29:I35)</f>
        <v>98</v>
      </c>
      <c r="H36" s="152"/>
      <c r="I36" s="153"/>
      <c r="J36" s="151">
        <f ca="1">SUM(J29:L35)</f>
        <v>92</v>
      </c>
      <c r="K36" s="152"/>
      <c r="L36" s="153"/>
      <c r="M36" s="168">
        <f ca="1">SUM(M29:O35)</f>
        <v>6</v>
      </c>
      <c r="N36" s="169"/>
      <c r="O36" s="170"/>
      <c r="P36" s="171" t="str">
        <f ca="1">IFERROR(SUMPRODUCT(VALUE(LEFT(P29:P35,LEN(P29:P35)-LEN(RIGHT(P29:P35,5)))))&amp;"개","")</f>
        <v/>
      </c>
      <c r="Q36" s="172"/>
      <c r="R36" s="173"/>
    </row>
    <row r="37" spans="2:18" x14ac:dyDescent="0.25">
      <c r="B37" s="83"/>
      <c r="C37" s="83"/>
    </row>
    <row r="38" spans="2:18" x14ac:dyDescent="0.25">
      <c r="B38" s="132"/>
      <c r="C38" s="132"/>
    </row>
  </sheetData>
  <mergeCells count="109">
    <mergeCell ref="B17:B18"/>
    <mergeCell ref="O17:O18"/>
    <mergeCell ref="P17:P18"/>
    <mergeCell ref="Q17:Q18"/>
    <mergeCell ref="R17:R18"/>
    <mergeCell ref="M36:O36"/>
    <mergeCell ref="P36:R36"/>
    <mergeCell ref="B36:F36"/>
    <mergeCell ref="D35:F35"/>
    <mergeCell ref="G35:I35"/>
    <mergeCell ref="J35:L35"/>
    <mergeCell ref="M35:O35"/>
    <mergeCell ref="P35:R35"/>
    <mergeCell ref="B28:C28"/>
    <mergeCell ref="D28:F28"/>
    <mergeCell ref="G28:I28"/>
    <mergeCell ref="J28:L28"/>
    <mergeCell ref="M28:O28"/>
    <mergeCell ref="J29:L29"/>
    <mergeCell ref="M29:O29"/>
    <mergeCell ref="J32:L32"/>
    <mergeCell ref="M32:O32"/>
    <mergeCell ref="J36:L36"/>
    <mergeCell ref="U19:U20"/>
    <mergeCell ref="M27:R27"/>
    <mergeCell ref="P32:R32"/>
    <mergeCell ref="P28:R28"/>
    <mergeCell ref="D34:F34"/>
    <mergeCell ref="G34:I34"/>
    <mergeCell ref="J34:L34"/>
    <mergeCell ref="M34:O34"/>
    <mergeCell ref="P34:R34"/>
    <mergeCell ref="D33:F33"/>
    <mergeCell ref="G33:I33"/>
    <mergeCell ref="J33:L33"/>
    <mergeCell ref="M33:O33"/>
    <mergeCell ref="P33:R33"/>
    <mergeCell ref="P29:R29"/>
    <mergeCell ref="D30:F30"/>
    <mergeCell ref="G30:I30"/>
    <mergeCell ref="J30:L30"/>
    <mergeCell ref="M30:O30"/>
    <mergeCell ref="P30:R30"/>
    <mergeCell ref="D31:F31"/>
    <mergeCell ref="J31:L31"/>
    <mergeCell ref="M31:O31"/>
    <mergeCell ref="P31:R31"/>
    <mergeCell ref="B38:C38"/>
    <mergeCell ref="B33:C33"/>
    <mergeCell ref="B34:C34"/>
    <mergeCell ref="B35:C35"/>
    <mergeCell ref="G31:I31"/>
    <mergeCell ref="B29:C29"/>
    <mergeCell ref="B30:C30"/>
    <mergeCell ref="B31:C31"/>
    <mergeCell ref="B32:C32"/>
    <mergeCell ref="D29:F29"/>
    <mergeCell ref="G29:I29"/>
    <mergeCell ref="D32:F32"/>
    <mergeCell ref="G32:I32"/>
    <mergeCell ref="G36:I36"/>
    <mergeCell ref="U23:U24"/>
    <mergeCell ref="U11:U12"/>
    <mergeCell ref="U21:U22"/>
    <mergeCell ref="U13:U14"/>
    <mergeCell ref="U15:U16"/>
    <mergeCell ref="U17:U18"/>
    <mergeCell ref="B19:B20"/>
    <mergeCell ref="O19:O20"/>
    <mergeCell ref="P19:P20"/>
    <mergeCell ref="Q19:Q20"/>
    <mergeCell ref="B11:B12"/>
    <mergeCell ref="P11:P12"/>
    <mergeCell ref="Q11:Q12"/>
    <mergeCell ref="O11:O12"/>
    <mergeCell ref="R21:R22"/>
    <mergeCell ref="B13:B14"/>
    <mergeCell ref="O13:O14"/>
    <mergeCell ref="P13:P14"/>
    <mergeCell ref="Q13:Q14"/>
    <mergeCell ref="R13:R14"/>
    <mergeCell ref="B15:B16"/>
    <mergeCell ref="O15:O16"/>
    <mergeCell ref="P15:P16"/>
    <mergeCell ref="Q15:Q16"/>
    <mergeCell ref="M2:O2"/>
    <mergeCell ref="R19:R20"/>
    <mergeCell ref="B21:B22"/>
    <mergeCell ref="O21:O22"/>
    <mergeCell ref="P21:P22"/>
    <mergeCell ref="Q21:Q22"/>
    <mergeCell ref="B23:B24"/>
    <mergeCell ref="O23:O24"/>
    <mergeCell ref="P23:P24"/>
    <mergeCell ref="Q23:Q24"/>
    <mergeCell ref="R23:R24"/>
    <mergeCell ref="M5:R5"/>
    <mergeCell ref="M3:O3"/>
    <mergeCell ref="H2:J2"/>
    <mergeCell ref="H3:J3"/>
    <mergeCell ref="K2:L2"/>
    <mergeCell ref="K3:L3"/>
    <mergeCell ref="P2:R2"/>
    <mergeCell ref="P3:R3"/>
    <mergeCell ref="B6:B7"/>
    <mergeCell ref="C6:O6"/>
    <mergeCell ref="P6:R6"/>
    <mergeCell ref="R11:R12"/>
    <mergeCell ref="R15:R16"/>
  </mergeCells>
  <phoneticPr fontId="18" type="noConversion"/>
  <conditionalFormatting sqref="C11:N24">
    <cfRule type="expression" dxfId="11" priority="4" stopIfTrue="1">
      <formula>AND(MOD(ROW(),2)=1,C11&gt;0)</formula>
    </cfRule>
    <cfRule type="expression" dxfId="10" priority="5" stopIfTrue="1">
      <formula>MONTH($M$5)&gt;C$7</formula>
    </cfRule>
    <cfRule type="expression" dxfId="9" priority="6" stopIfTrue="1">
      <formula>MONTH($M$5)=C$7</formula>
    </cfRule>
  </conditionalFormatting>
  <printOptions horizontalCentered="1"/>
  <pageMargins left="0.51" right="0.59" top="0.74803149606299213" bottom="0.74803149606299213" header="0.31496062992125984" footer="0.31496062992125984"/>
  <pageSetup paperSize="9" scale="99" orientation="portrait" horizontalDpi="0" verticalDpi="0" r:id="rId1"/>
  <colBreaks count="1" manualBreakCount="1">
    <brk id="19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Spinner 3">
              <controlPr defaultSize="0" autoPict="0">
                <anchor moveWithCells="1" sizeWithCells="1">
                  <from>
                    <xdr:col>11</xdr:col>
                    <xdr:colOff>180975</xdr:colOff>
                    <xdr:row>4</xdr:row>
                    <xdr:rowOff>0</xdr:rowOff>
                  </from>
                  <to>
                    <xdr:col>12</xdr:col>
                    <xdr:colOff>133350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5" name="Drop Down 4">
              <controlPr defaultSize="0" autoLine="0" autoPict="0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4</xdr:col>
                    <xdr:colOff>28575</xdr:colOff>
                    <xdr:row>4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S101"/>
  <sheetViews>
    <sheetView showGridLines="0" showZeros="0" workbookViewId="0">
      <pane ySplit="5" topLeftCell="A27" activePane="bottomLeft" state="frozen"/>
      <selection pane="bottomLeft" activeCell="B33" sqref="B33"/>
    </sheetView>
  </sheetViews>
  <sheetFormatPr defaultRowHeight="16.5" x14ac:dyDescent="0.25"/>
  <cols>
    <col min="1" max="1" width="3.65625" customWidth="1"/>
    <col min="2" max="2" width="12.1953125" customWidth="1"/>
    <col min="3" max="3" width="4.75390625" customWidth="1"/>
    <col min="4" max="4" width="9.6328125" customWidth="1"/>
    <col min="5" max="5" width="29.265625" customWidth="1"/>
    <col min="6" max="8" width="9.51171875" customWidth="1"/>
  </cols>
  <sheetData>
    <row r="1" spans="1:19" s="7" customFormat="1" ht="15" x14ac:dyDescent="0.1">
      <c r="A1" s="1"/>
      <c r="B1" s="2"/>
      <c r="C1" s="3"/>
      <c r="D1" s="3"/>
      <c r="E1" s="3"/>
      <c r="F1" s="1"/>
      <c r="G1" s="1"/>
      <c r="H1" s="4"/>
      <c r="I1" s="5" t="b">
        <v>1</v>
      </c>
      <c r="J1" s="6"/>
      <c r="O1" s="8"/>
      <c r="R1" s="9"/>
    </row>
    <row r="2" spans="1:19" s="7" customFormat="1" ht="11.25" customHeight="1" x14ac:dyDescent="0.1">
      <c r="A2" s="1"/>
      <c r="B2" s="2"/>
      <c r="C2" s="3"/>
      <c r="D2" s="3"/>
      <c r="E2" s="3"/>
      <c r="F2" s="1"/>
      <c r="G2" s="1"/>
      <c r="H2" s="4"/>
      <c r="I2" s="10"/>
      <c r="J2" s="11"/>
      <c r="O2" s="8"/>
      <c r="R2" s="9"/>
    </row>
    <row r="3" spans="1:19" s="15" customFormat="1" ht="19.5" customHeight="1" x14ac:dyDescent="0.1">
      <c r="A3" s="1"/>
      <c r="B3" s="2"/>
      <c r="C3" s="3"/>
      <c r="D3" s="3"/>
      <c r="E3" s="85" t="s">
        <v>18</v>
      </c>
      <c r="F3" s="1"/>
      <c r="G3" s="1"/>
      <c r="H3" s="4"/>
      <c r="I3" s="12"/>
      <c r="J3" s="13"/>
      <c r="K3" s="7"/>
      <c r="L3" s="7"/>
      <c r="M3" s="7"/>
      <c r="N3" s="7"/>
      <c r="O3" s="9"/>
      <c r="P3" s="9"/>
      <c r="Q3" s="14"/>
      <c r="R3" s="9"/>
      <c r="S3" s="7"/>
    </row>
    <row r="4" spans="1:19" s="15" customFormat="1" ht="13.5" customHeight="1" x14ac:dyDescent="0.1">
      <c r="A4" s="1"/>
      <c r="B4" s="2"/>
      <c r="C4" s="3"/>
      <c r="D4" s="3"/>
      <c r="E4" s="3"/>
      <c r="F4" s="16">
        <f>SUBTOTAL(9,F6:F1247)</f>
        <v>8121700</v>
      </c>
      <c r="G4" s="16">
        <f>SUBTOTAL(9,G6:G1247)</f>
        <v>6350000</v>
      </c>
      <c r="H4" s="4"/>
      <c r="I4" s="7"/>
      <c r="J4" s="17"/>
      <c r="K4" s="7"/>
      <c r="L4" s="7"/>
      <c r="M4" s="7"/>
      <c r="N4" s="7"/>
      <c r="O4" s="9"/>
      <c r="P4" s="9"/>
      <c r="Q4" s="14"/>
      <c r="R4" s="9"/>
      <c r="S4" s="7"/>
    </row>
    <row r="5" spans="1:19" s="15" customFormat="1" ht="17.100000000000001" customHeight="1" x14ac:dyDescent="0.1">
      <c r="A5" s="38" t="s">
        <v>30</v>
      </c>
      <c r="B5" s="34" t="s">
        <v>0</v>
      </c>
      <c r="C5" s="35" t="s">
        <v>27</v>
      </c>
      <c r="D5" s="35" t="s">
        <v>28</v>
      </c>
      <c r="E5" s="35" t="s">
        <v>1</v>
      </c>
      <c r="F5" s="36" t="s">
        <v>2</v>
      </c>
      <c r="G5" s="36" t="s">
        <v>3</v>
      </c>
      <c r="H5" s="37" t="s">
        <v>4</v>
      </c>
      <c r="I5" s="9"/>
      <c r="J5" s="18"/>
      <c r="L5" s="7"/>
      <c r="M5" s="7"/>
      <c r="N5" s="7"/>
      <c r="O5" s="7"/>
      <c r="P5" s="7"/>
      <c r="Q5" s="7"/>
      <c r="R5" s="7"/>
      <c r="S5" s="7"/>
    </row>
    <row r="6" spans="1:19" s="15" customFormat="1" ht="17.100000000000001" customHeight="1" x14ac:dyDescent="0.1">
      <c r="A6" s="25">
        <v>1</v>
      </c>
      <c r="B6" s="26">
        <v>42005</v>
      </c>
      <c r="C6" s="19" t="s">
        <v>10</v>
      </c>
      <c r="D6" s="27" t="s">
        <v>17</v>
      </c>
      <c r="E6" s="86" t="s">
        <v>71</v>
      </c>
      <c r="F6" s="28">
        <v>650000</v>
      </c>
      <c r="G6" s="29"/>
      <c r="H6" s="30">
        <f>F6-G6</f>
        <v>650000</v>
      </c>
      <c r="I6" s="7"/>
      <c r="J6" s="7"/>
      <c r="K6" s="7"/>
      <c r="L6" s="7"/>
    </row>
    <row r="7" spans="1:19" s="15" customFormat="1" ht="17.100000000000001" customHeight="1" x14ac:dyDescent="0.1">
      <c r="A7" s="25">
        <f t="shared" ref="A7:A32" si="0">IF(B7="","",A6+1)</f>
        <v>2</v>
      </c>
      <c r="B7" s="26">
        <v>42017</v>
      </c>
      <c r="C7" s="19" t="s">
        <v>10</v>
      </c>
      <c r="D7" s="27" t="s">
        <v>55</v>
      </c>
      <c r="E7" s="86" t="s">
        <v>77</v>
      </c>
      <c r="F7" s="28">
        <v>20000</v>
      </c>
      <c r="G7" s="29"/>
      <c r="H7" s="31">
        <f t="shared" ref="H7:H32" si="1">IF(AND(F7="",G7=""),"",H6+F7-G7)</f>
        <v>670000</v>
      </c>
      <c r="I7" s="7"/>
      <c r="J7" s="7"/>
      <c r="K7" s="7"/>
      <c r="L7" s="7"/>
    </row>
    <row r="8" spans="1:19" s="15" customFormat="1" ht="17.100000000000001" customHeight="1" x14ac:dyDescent="0.1">
      <c r="A8" s="25">
        <f t="shared" si="0"/>
        <v>3</v>
      </c>
      <c r="B8" s="26">
        <v>42053</v>
      </c>
      <c r="C8" s="19" t="s">
        <v>10</v>
      </c>
      <c r="D8" s="27" t="s">
        <v>49</v>
      </c>
      <c r="E8" s="86" t="s">
        <v>72</v>
      </c>
      <c r="F8" s="28">
        <v>40000</v>
      </c>
      <c r="G8" s="29"/>
      <c r="H8" s="31">
        <f t="shared" si="1"/>
        <v>710000</v>
      </c>
      <c r="I8" s="7"/>
      <c r="J8" s="7"/>
      <c r="K8" s="7"/>
      <c r="L8" s="7"/>
    </row>
    <row r="9" spans="1:19" s="15" customFormat="1" ht="17.100000000000001" customHeight="1" x14ac:dyDescent="0.1">
      <c r="A9" s="25">
        <f t="shared" si="0"/>
        <v>4</v>
      </c>
      <c r="B9" s="26">
        <v>42060</v>
      </c>
      <c r="C9" s="19" t="s">
        <v>10</v>
      </c>
      <c r="D9" s="27" t="s">
        <v>20</v>
      </c>
      <c r="E9" s="86" t="s">
        <v>74</v>
      </c>
      <c r="F9" s="28">
        <v>6400000</v>
      </c>
      <c r="G9" s="29"/>
      <c r="H9" s="31">
        <f t="shared" si="1"/>
        <v>7110000</v>
      </c>
      <c r="I9" s="7"/>
      <c r="J9" s="7"/>
      <c r="K9" s="7"/>
      <c r="L9" s="7"/>
    </row>
    <row r="10" spans="1:19" s="15" customFormat="1" ht="17.100000000000001" customHeight="1" x14ac:dyDescent="0.1">
      <c r="A10" s="25">
        <f t="shared" si="0"/>
        <v>5</v>
      </c>
      <c r="B10" s="26">
        <v>42060</v>
      </c>
      <c r="C10" s="19" t="s">
        <v>10</v>
      </c>
      <c r="D10" s="27" t="s">
        <v>13</v>
      </c>
      <c r="E10" s="86" t="s">
        <v>75</v>
      </c>
      <c r="F10" s="28">
        <v>150000</v>
      </c>
      <c r="G10" s="29"/>
      <c r="H10" s="31">
        <f t="shared" si="1"/>
        <v>7260000</v>
      </c>
      <c r="I10" s="7"/>
      <c r="J10" s="7"/>
      <c r="K10" s="7"/>
      <c r="L10" s="7"/>
    </row>
    <row r="11" spans="1:19" s="15" customFormat="1" ht="17.100000000000001" customHeight="1" x14ac:dyDescent="0.1">
      <c r="A11" s="25">
        <f t="shared" si="0"/>
        <v>6</v>
      </c>
      <c r="B11" s="26">
        <v>42060</v>
      </c>
      <c r="C11" s="19" t="s">
        <v>10</v>
      </c>
      <c r="D11" s="27" t="s">
        <v>21</v>
      </c>
      <c r="E11" s="86" t="s">
        <v>73</v>
      </c>
      <c r="F11" s="28">
        <v>1700</v>
      </c>
      <c r="G11" s="29"/>
      <c r="H11" s="31">
        <f t="shared" si="1"/>
        <v>7261700</v>
      </c>
      <c r="I11" s="7"/>
      <c r="J11" s="7"/>
      <c r="K11" s="7"/>
      <c r="L11" s="7"/>
    </row>
    <row r="12" spans="1:19" s="15" customFormat="1" ht="17.100000000000001" customHeight="1" x14ac:dyDescent="0.1">
      <c r="A12" s="25">
        <f t="shared" si="0"/>
        <v>7</v>
      </c>
      <c r="B12" s="26">
        <v>42062</v>
      </c>
      <c r="C12" s="19" t="s">
        <v>14</v>
      </c>
      <c r="D12" s="27" t="s">
        <v>15</v>
      </c>
      <c r="E12" s="86" t="s">
        <v>76</v>
      </c>
      <c r="F12" s="28"/>
      <c r="G12" s="32">
        <v>6350000</v>
      </c>
      <c r="H12" s="31">
        <f t="shared" si="1"/>
        <v>911700</v>
      </c>
      <c r="I12" s="7"/>
      <c r="J12" s="7"/>
      <c r="K12" s="7"/>
      <c r="L12" s="7"/>
    </row>
    <row r="13" spans="1:19" s="15" customFormat="1" ht="17.100000000000001" customHeight="1" x14ac:dyDescent="0.1">
      <c r="A13" s="25">
        <f t="shared" si="0"/>
        <v>8</v>
      </c>
      <c r="B13" s="26">
        <v>42062</v>
      </c>
      <c r="C13" s="19" t="s">
        <v>10</v>
      </c>
      <c r="D13" s="27" t="s">
        <v>57</v>
      </c>
      <c r="E13" s="86" t="s">
        <v>72</v>
      </c>
      <c r="F13" s="28">
        <v>40000</v>
      </c>
      <c r="G13" s="29"/>
      <c r="H13" s="31">
        <f t="shared" si="1"/>
        <v>951700</v>
      </c>
      <c r="I13" s="7"/>
      <c r="J13" s="7"/>
      <c r="K13" s="7"/>
      <c r="L13" s="7"/>
    </row>
    <row r="14" spans="1:19" s="15" customFormat="1" ht="17.100000000000001" customHeight="1" x14ac:dyDescent="0.1">
      <c r="A14" s="25">
        <f t="shared" si="0"/>
        <v>9</v>
      </c>
      <c r="B14" s="26">
        <v>42063</v>
      </c>
      <c r="C14" s="19" t="s">
        <v>10</v>
      </c>
      <c r="D14" s="27" t="s">
        <v>47</v>
      </c>
      <c r="E14" s="86" t="s">
        <v>22</v>
      </c>
      <c r="F14" s="28">
        <v>40000</v>
      </c>
      <c r="G14" s="29"/>
      <c r="H14" s="31">
        <f t="shared" si="1"/>
        <v>991700</v>
      </c>
      <c r="I14" s="7"/>
      <c r="J14" s="7"/>
      <c r="K14" s="7"/>
      <c r="L14" s="7"/>
    </row>
    <row r="15" spans="1:19" s="15" customFormat="1" ht="17.100000000000001" customHeight="1" x14ac:dyDescent="0.1">
      <c r="A15" s="25">
        <f t="shared" si="0"/>
        <v>10</v>
      </c>
      <c r="B15" s="26">
        <v>42065</v>
      </c>
      <c r="C15" s="19" t="s">
        <v>10</v>
      </c>
      <c r="D15" s="27" t="s">
        <v>53</v>
      </c>
      <c r="E15" s="86" t="s">
        <v>22</v>
      </c>
      <c r="F15" s="28">
        <v>40000</v>
      </c>
      <c r="G15" s="29"/>
      <c r="H15" s="31">
        <f t="shared" si="1"/>
        <v>1031700</v>
      </c>
      <c r="I15" s="7"/>
      <c r="J15" s="7"/>
      <c r="K15" s="7"/>
      <c r="L15" s="7"/>
    </row>
    <row r="16" spans="1:19" s="15" customFormat="1" ht="17.100000000000001" customHeight="1" x14ac:dyDescent="0.1">
      <c r="A16" s="25">
        <f t="shared" si="0"/>
        <v>11</v>
      </c>
      <c r="B16" s="26">
        <v>42078</v>
      </c>
      <c r="C16" s="19" t="s">
        <v>10</v>
      </c>
      <c r="D16" s="27" t="s">
        <v>51</v>
      </c>
      <c r="E16" s="86" t="s">
        <v>83</v>
      </c>
      <c r="F16" s="28">
        <v>60000</v>
      </c>
      <c r="G16" s="29"/>
      <c r="H16" s="31">
        <f t="shared" si="1"/>
        <v>1091700</v>
      </c>
      <c r="I16" s="7"/>
      <c r="J16" s="7"/>
      <c r="K16" s="7"/>
      <c r="L16" s="7"/>
    </row>
    <row r="17" spans="1:12" s="15" customFormat="1" ht="17.100000000000001" customHeight="1" x14ac:dyDescent="0.1">
      <c r="A17" s="25">
        <f t="shared" si="0"/>
        <v>12</v>
      </c>
      <c r="B17" s="26">
        <v>42093</v>
      </c>
      <c r="C17" s="19" t="s">
        <v>10</v>
      </c>
      <c r="D17" s="27" t="s">
        <v>53</v>
      </c>
      <c r="E17" s="86" t="s">
        <v>82</v>
      </c>
      <c r="F17" s="28">
        <v>40000</v>
      </c>
      <c r="G17" s="29"/>
      <c r="H17" s="31">
        <f t="shared" si="1"/>
        <v>1131700</v>
      </c>
      <c r="I17" s="7"/>
      <c r="J17" s="7"/>
      <c r="K17" s="7"/>
      <c r="L17" s="7"/>
    </row>
    <row r="18" spans="1:12" s="15" customFormat="1" ht="17.100000000000001" customHeight="1" x14ac:dyDescent="0.1">
      <c r="A18" s="25">
        <f t="shared" si="0"/>
        <v>13</v>
      </c>
      <c r="B18" s="26">
        <v>42094</v>
      </c>
      <c r="C18" s="19" t="s">
        <v>11</v>
      </c>
      <c r="D18" s="27" t="s">
        <v>47</v>
      </c>
      <c r="E18" s="86" t="s">
        <v>23</v>
      </c>
      <c r="F18" s="28">
        <v>20000</v>
      </c>
      <c r="G18" s="29"/>
      <c r="H18" s="31">
        <f t="shared" si="1"/>
        <v>1151700</v>
      </c>
      <c r="I18" s="7"/>
      <c r="J18" s="7"/>
      <c r="K18" s="7"/>
      <c r="L18" s="7"/>
    </row>
    <row r="19" spans="1:12" s="15" customFormat="1" ht="17.100000000000001" customHeight="1" x14ac:dyDescent="0.1">
      <c r="A19" s="25">
        <f t="shared" si="0"/>
        <v>14</v>
      </c>
      <c r="B19" s="26">
        <v>42094</v>
      </c>
      <c r="C19" s="19" t="s">
        <v>10</v>
      </c>
      <c r="D19" s="27" t="s">
        <v>49</v>
      </c>
      <c r="E19" s="86" t="s">
        <v>23</v>
      </c>
      <c r="F19" s="28">
        <v>20000</v>
      </c>
      <c r="G19" s="29"/>
      <c r="H19" s="31">
        <f t="shared" si="1"/>
        <v>1171700</v>
      </c>
      <c r="I19" s="7"/>
      <c r="J19" s="7"/>
      <c r="K19" s="7"/>
      <c r="L19" s="7"/>
    </row>
    <row r="20" spans="1:12" s="15" customFormat="1" ht="17.100000000000001" customHeight="1" x14ac:dyDescent="0.1">
      <c r="A20" s="25">
        <f t="shared" si="0"/>
        <v>15</v>
      </c>
      <c r="B20" s="26">
        <v>42119</v>
      </c>
      <c r="C20" s="19" t="s">
        <v>10</v>
      </c>
      <c r="D20" s="27" t="s">
        <v>57</v>
      </c>
      <c r="E20" s="86" t="s">
        <v>81</v>
      </c>
      <c r="F20" s="28">
        <v>80000</v>
      </c>
      <c r="G20" s="29"/>
      <c r="H20" s="31">
        <f t="shared" si="1"/>
        <v>1251700</v>
      </c>
      <c r="I20" s="7"/>
      <c r="J20" s="7"/>
      <c r="K20" s="7"/>
      <c r="L20" s="7"/>
    </row>
    <row r="21" spans="1:12" s="15" customFormat="1" ht="17.100000000000001" customHeight="1" x14ac:dyDescent="0.1">
      <c r="A21" s="25">
        <f t="shared" si="0"/>
        <v>16</v>
      </c>
      <c r="B21" s="26">
        <v>42124</v>
      </c>
      <c r="C21" s="19" t="s">
        <v>10</v>
      </c>
      <c r="D21" s="27" t="s">
        <v>47</v>
      </c>
      <c r="E21" s="86" t="s">
        <v>24</v>
      </c>
      <c r="F21" s="28">
        <v>20000</v>
      </c>
      <c r="G21" s="29"/>
      <c r="H21" s="31">
        <f t="shared" si="1"/>
        <v>1271700</v>
      </c>
      <c r="I21" s="7"/>
      <c r="J21" s="7"/>
      <c r="K21" s="7"/>
      <c r="L21" s="7"/>
    </row>
    <row r="22" spans="1:12" s="15" customFormat="1" ht="17.100000000000001" customHeight="1" x14ac:dyDescent="0.1">
      <c r="A22" s="25">
        <f t="shared" si="0"/>
        <v>17</v>
      </c>
      <c r="B22" s="26">
        <v>42124</v>
      </c>
      <c r="C22" s="19" t="s">
        <v>10</v>
      </c>
      <c r="D22" s="27" t="s">
        <v>49</v>
      </c>
      <c r="E22" s="86" t="s">
        <v>24</v>
      </c>
      <c r="F22" s="28">
        <v>20000</v>
      </c>
      <c r="G22" s="29"/>
      <c r="H22" s="31">
        <f t="shared" si="1"/>
        <v>1291700</v>
      </c>
      <c r="I22" s="7"/>
      <c r="J22" s="7"/>
      <c r="K22" s="7"/>
      <c r="L22" s="7"/>
    </row>
    <row r="23" spans="1:12" s="15" customFormat="1" ht="17.100000000000001" customHeight="1" x14ac:dyDescent="0.1">
      <c r="A23" s="25">
        <f t="shared" si="0"/>
        <v>18</v>
      </c>
      <c r="B23" s="26">
        <v>42137</v>
      </c>
      <c r="C23" s="19" t="s">
        <v>10</v>
      </c>
      <c r="D23" s="27" t="s">
        <v>51</v>
      </c>
      <c r="E23" s="86" t="s">
        <v>24</v>
      </c>
      <c r="F23" s="28">
        <v>20000</v>
      </c>
      <c r="G23" s="29"/>
      <c r="H23" s="31">
        <f t="shared" si="1"/>
        <v>1311700</v>
      </c>
      <c r="I23" s="7"/>
      <c r="J23" s="7"/>
      <c r="K23" s="7"/>
      <c r="L23" s="7"/>
    </row>
    <row r="24" spans="1:12" s="15" customFormat="1" ht="17.100000000000001" customHeight="1" x14ac:dyDescent="0.1">
      <c r="A24" s="25">
        <f t="shared" si="0"/>
        <v>19</v>
      </c>
      <c r="B24" s="26">
        <v>42152</v>
      </c>
      <c r="C24" s="19" t="s">
        <v>10</v>
      </c>
      <c r="D24" s="27" t="s">
        <v>55</v>
      </c>
      <c r="E24" s="86" t="s">
        <v>80</v>
      </c>
      <c r="F24" s="28">
        <v>80000</v>
      </c>
      <c r="G24" s="29"/>
      <c r="H24" s="31">
        <f t="shared" si="1"/>
        <v>1391700</v>
      </c>
      <c r="I24" s="7"/>
      <c r="J24" s="7"/>
      <c r="K24" s="7"/>
      <c r="L24" s="7"/>
    </row>
    <row r="25" spans="1:12" s="15" customFormat="1" ht="17.100000000000001" customHeight="1" x14ac:dyDescent="0.1">
      <c r="A25" s="25">
        <f t="shared" si="0"/>
        <v>20</v>
      </c>
      <c r="B25" s="26">
        <v>42155</v>
      </c>
      <c r="C25" s="19" t="s">
        <v>10</v>
      </c>
      <c r="D25" s="27" t="s">
        <v>47</v>
      </c>
      <c r="E25" s="86" t="s">
        <v>25</v>
      </c>
      <c r="F25" s="28">
        <v>20000</v>
      </c>
      <c r="G25" s="29"/>
      <c r="H25" s="31">
        <f t="shared" si="1"/>
        <v>1411700</v>
      </c>
      <c r="I25" s="7"/>
      <c r="J25" s="7"/>
      <c r="K25" s="7"/>
      <c r="L25" s="7"/>
    </row>
    <row r="26" spans="1:12" s="15" customFormat="1" ht="17.100000000000001" customHeight="1" x14ac:dyDescent="0.1">
      <c r="A26" s="25">
        <f t="shared" si="0"/>
        <v>21</v>
      </c>
      <c r="B26" s="26">
        <v>42156</v>
      </c>
      <c r="C26" s="19" t="s">
        <v>10</v>
      </c>
      <c r="D26" s="27" t="s">
        <v>49</v>
      </c>
      <c r="E26" s="86" t="s">
        <v>26</v>
      </c>
      <c r="F26" s="28">
        <v>20000</v>
      </c>
      <c r="G26" s="29"/>
      <c r="H26" s="31">
        <f t="shared" si="1"/>
        <v>1431700</v>
      </c>
      <c r="I26" s="7"/>
      <c r="J26" s="7"/>
      <c r="K26" s="7"/>
      <c r="L26" s="7"/>
    </row>
    <row r="27" spans="1:12" s="15" customFormat="1" ht="17.100000000000001" customHeight="1" x14ac:dyDescent="0.1">
      <c r="A27" s="25">
        <f t="shared" si="0"/>
        <v>22</v>
      </c>
      <c r="B27" s="26">
        <v>42185</v>
      </c>
      <c r="C27" s="19" t="s">
        <v>11</v>
      </c>
      <c r="D27" s="27" t="s">
        <v>47</v>
      </c>
      <c r="E27" s="86" t="s">
        <v>29</v>
      </c>
      <c r="F27" s="28">
        <v>20000</v>
      </c>
      <c r="G27" s="29"/>
      <c r="H27" s="31">
        <f t="shared" si="1"/>
        <v>1451700</v>
      </c>
      <c r="I27" s="7"/>
      <c r="J27" s="7"/>
      <c r="K27" s="7"/>
      <c r="L27" s="7"/>
    </row>
    <row r="28" spans="1:12" s="15" customFormat="1" ht="17.100000000000001" customHeight="1" x14ac:dyDescent="0.1">
      <c r="A28" s="25">
        <f t="shared" si="0"/>
        <v>23</v>
      </c>
      <c r="B28" s="26">
        <v>42185</v>
      </c>
      <c r="C28" s="19" t="s">
        <v>10</v>
      </c>
      <c r="D28" s="27" t="s">
        <v>49</v>
      </c>
      <c r="E28" s="86" t="s">
        <v>29</v>
      </c>
      <c r="F28" s="28">
        <v>20000</v>
      </c>
      <c r="G28" s="29"/>
      <c r="H28" s="31">
        <f t="shared" si="1"/>
        <v>1471700</v>
      </c>
      <c r="I28" s="7"/>
      <c r="J28" s="7"/>
      <c r="K28" s="7"/>
      <c r="L28" s="7"/>
    </row>
    <row r="29" spans="1:12" s="15" customFormat="1" ht="17.100000000000001" customHeight="1" x14ac:dyDescent="0.1">
      <c r="A29" s="25">
        <f t="shared" si="0"/>
        <v>24</v>
      </c>
      <c r="B29" s="26">
        <v>42186</v>
      </c>
      <c r="C29" s="19" t="s">
        <v>10</v>
      </c>
      <c r="D29" s="27" t="s">
        <v>84</v>
      </c>
      <c r="E29" s="86" t="s">
        <v>78</v>
      </c>
      <c r="F29" s="28">
        <v>200000</v>
      </c>
      <c r="G29" s="29"/>
      <c r="H29" s="31">
        <f t="shared" si="1"/>
        <v>1671700</v>
      </c>
      <c r="I29" s="7"/>
      <c r="J29" s="7"/>
      <c r="K29" s="7"/>
      <c r="L29" s="7"/>
    </row>
    <row r="30" spans="1:12" s="15" customFormat="1" ht="17.100000000000001" customHeight="1" x14ac:dyDescent="0.1">
      <c r="A30" s="25">
        <f t="shared" si="0"/>
        <v>25</v>
      </c>
      <c r="B30" s="26">
        <v>42191</v>
      </c>
      <c r="C30" s="19" t="s">
        <v>10</v>
      </c>
      <c r="D30" s="27" t="s">
        <v>53</v>
      </c>
      <c r="E30" s="86" t="s">
        <v>86</v>
      </c>
      <c r="F30" s="28">
        <v>60000</v>
      </c>
      <c r="G30" s="29"/>
      <c r="H30" s="31">
        <f t="shared" si="1"/>
        <v>1731700</v>
      </c>
      <c r="I30" s="7"/>
      <c r="J30" s="7"/>
      <c r="K30" s="7"/>
      <c r="L30" s="7"/>
    </row>
    <row r="31" spans="1:12" s="15" customFormat="1" ht="17.100000000000001" customHeight="1" x14ac:dyDescent="0.1">
      <c r="A31" s="25">
        <f t="shared" si="0"/>
        <v>26</v>
      </c>
      <c r="B31" s="26">
        <v>42192</v>
      </c>
      <c r="C31" s="19" t="s">
        <v>10</v>
      </c>
      <c r="D31" s="27" t="s">
        <v>51</v>
      </c>
      <c r="E31" s="86" t="s">
        <v>26</v>
      </c>
      <c r="F31" s="28">
        <v>20000</v>
      </c>
      <c r="G31" s="29"/>
      <c r="H31" s="31">
        <f t="shared" si="1"/>
        <v>1751700</v>
      </c>
      <c r="I31" s="7"/>
      <c r="J31" s="7"/>
      <c r="K31" s="7"/>
      <c r="L31" s="7"/>
    </row>
    <row r="32" spans="1:12" s="15" customFormat="1" ht="17.100000000000001" customHeight="1" x14ac:dyDescent="0.1">
      <c r="A32" s="25">
        <f t="shared" si="0"/>
        <v>27</v>
      </c>
      <c r="B32" s="26">
        <v>42198</v>
      </c>
      <c r="C32" s="19" t="s">
        <v>10</v>
      </c>
      <c r="D32" s="27" t="s">
        <v>47</v>
      </c>
      <c r="E32" s="86" t="s">
        <v>79</v>
      </c>
      <c r="F32" s="28">
        <v>20000</v>
      </c>
      <c r="G32" s="29"/>
      <c r="H32" s="31">
        <f t="shared" si="1"/>
        <v>1771700</v>
      </c>
      <c r="I32" s="7"/>
      <c r="J32" s="7"/>
      <c r="K32" s="7"/>
      <c r="L32" s="7"/>
    </row>
    <row r="33" spans="1:12" s="15" customFormat="1" ht="17.100000000000001" customHeight="1" x14ac:dyDescent="0.1">
      <c r="A33" s="25" t="str">
        <f t="shared" ref="A33:A75" si="2">IF(B33="","",A32+1)</f>
        <v/>
      </c>
      <c r="B33" s="26"/>
      <c r="C33" s="19"/>
      <c r="D33" s="27"/>
      <c r="E33" s="86"/>
      <c r="F33" s="28"/>
      <c r="G33" s="29"/>
      <c r="H33" s="31" t="str">
        <f t="shared" ref="H33:H71" si="3">IF(AND(F33="",G33=""),"",H32+F33-G33)</f>
        <v/>
      </c>
      <c r="I33" s="7"/>
      <c r="J33" s="7"/>
      <c r="K33" s="7"/>
      <c r="L33" s="7"/>
    </row>
    <row r="34" spans="1:12" s="15" customFormat="1" ht="17.100000000000001" customHeight="1" x14ac:dyDescent="0.1">
      <c r="A34" s="25" t="str">
        <f t="shared" si="2"/>
        <v/>
      </c>
      <c r="B34" s="26"/>
      <c r="C34" s="19"/>
      <c r="D34" s="27"/>
      <c r="E34" s="86"/>
      <c r="F34" s="28"/>
      <c r="G34" s="29"/>
      <c r="H34" s="31" t="str">
        <f t="shared" si="3"/>
        <v/>
      </c>
      <c r="I34" s="7"/>
      <c r="J34" s="7"/>
      <c r="K34" s="7"/>
      <c r="L34" s="7"/>
    </row>
    <row r="35" spans="1:12" s="15" customFormat="1" ht="17.100000000000001" customHeight="1" x14ac:dyDescent="0.1">
      <c r="A35" s="25" t="str">
        <f t="shared" si="2"/>
        <v/>
      </c>
      <c r="B35" s="26"/>
      <c r="C35" s="19"/>
      <c r="D35" s="27"/>
      <c r="E35" s="86"/>
      <c r="F35" s="28"/>
      <c r="G35" s="29"/>
      <c r="H35" s="31" t="str">
        <f t="shared" si="3"/>
        <v/>
      </c>
      <c r="I35" s="7"/>
      <c r="J35" s="7"/>
      <c r="K35" s="7"/>
      <c r="L35" s="7"/>
    </row>
    <row r="36" spans="1:12" s="15" customFormat="1" ht="17.100000000000001" customHeight="1" x14ac:dyDescent="0.1">
      <c r="A36" s="25" t="str">
        <f t="shared" si="2"/>
        <v/>
      </c>
      <c r="B36" s="26"/>
      <c r="C36" s="19"/>
      <c r="D36" s="27"/>
      <c r="E36" s="86"/>
      <c r="F36" s="28"/>
      <c r="G36" s="29"/>
      <c r="H36" s="31" t="str">
        <f t="shared" si="3"/>
        <v/>
      </c>
      <c r="I36" s="7"/>
      <c r="J36" s="7"/>
      <c r="K36" s="7"/>
      <c r="L36" s="7"/>
    </row>
    <row r="37" spans="1:12" s="15" customFormat="1" ht="17.100000000000001" customHeight="1" x14ac:dyDescent="0.1">
      <c r="A37" s="25" t="str">
        <f t="shared" si="2"/>
        <v/>
      </c>
      <c r="B37" s="26"/>
      <c r="C37" s="19"/>
      <c r="D37" s="27"/>
      <c r="E37" s="86"/>
      <c r="F37" s="28"/>
      <c r="G37" s="29"/>
      <c r="H37" s="31" t="str">
        <f t="shared" si="3"/>
        <v/>
      </c>
      <c r="I37" s="7"/>
      <c r="J37" s="7"/>
      <c r="K37" s="7"/>
      <c r="L37" s="7"/>
    </row>
    <row r="38" spans="1:12" s="15" customFormat="1" ht="17.100000000000001" customHeight="1" x14ac:dyDescent="0.1">
      <c r="A38" s="25" t="str">
        <f t="shared" si="2"/>
        <v/>
      </c>
      <c r="B38" s="26"/>
      <c r="C38" s="19"/>
      <c r="D38" s="27"/>
      <c r="E38" s="86"/>
      <c r="F38" s="28"/>
      <c r="G38" s="29"/>
      <c r="H38" s="31" t="str">
        <f t="shared" si="3"/>
        <v/>
      </c>
      <c r="I38" s="7"/>
      <c r="J38" s="7"/>
      <c r="K38" s="7"/>
      <c r="L38" s="7"/>
    </row>
    <row r="39" spans="1:12" s="15" customFormat="1" ht="17.100000000000001" customHeight="1" x14ac:dyDescent="0.1">
      <c r="A39" s="25" t="str">
        <f t="shared" si="2"/>
        <v/>
      </c>
      <c r="B39" s="26"/>
      <c r="C39" s="19"/>
      <c r="D39" s="27"/>
      <c r="E39" s="86"/>
      <c r="F39" s="28"/>
      <c r="G39" s="29"/>
      <c r="H39" s="31" t="str">
        <f t="shared" si="3"/>
        <v/>
      </c>
      <c r="I39" s="7"/>
      <c r="J39" s="7"/>
      <c r="K39" s="7"/>
      <c r="L39" s="7"/>
    </row>
    <row r="40" spans="1:12" s="15" customFormat="1" ht="17.100000000000001" customHeight="1" x14ac:dyDescent="0.1">
      <c r="A40" s="25" t="str">
        <f t="shared" si="2"/>
        <v/>
      </c>
      <c r="B40" s="26"/>
      <c r="C40" s="19"/>
      <c r="D40" s="27"/>
      <c r="E40" s="86"/>
      <c r="F40" s="28"/>
      <c r="G40" s="29"/>
      <c r="H40" s="31" t="str">
        <f t="shared" si="3"/>
        <v/>
      </c>
      <c r="I40" s="7"/>
      <c r="J40" s="7"/>
      <c r="K40" s="7"/>
      <c r="L40" s="7"/>
    </row>
    <row r="41" spans="1:12" s="15" customFormat="1" ht="17.100000000000001" customHeight="1" x14ac:dyDescent="0.1">
      <c r="A41" s="25" t="str">
        <f t="shared" si="2"/>
        <v/>
      </c>
      <c r="B41" s="26"/>
      <c r="C41" s="19"/>
      <c r="D41" s="27"/>
      <c r="E41" s="86"/>
      <c r="F41" s="28"/>
      <c r="G41" s="29"/>
      <c r="H41" s="31" t="str">
        <f t="shared" si="3"/>
        <v/>
      </c>
      <c r="I41" s="7"/>
      <c r="J41" s="7"/>
      <c r="K41" s="7"/>
      <c r="L41" s="7"/>
    </row>
    <row r="42" spans="1:12" s="15" customFormat="1" ht="17.100000000000001" customHeight="1" x14ac:dyDescent="0.1">
      <c r="A42" s="25" t="str">
        <f t="shared" si="2"/>
        <v/>
      </c>
      <c r="B42" s="26"/>
      <c r="C42" s="19"/>
      <c r="D42" s="27"/>
      <c r="E42" s="86"/>
      <c r="F42" s="28"/>
      <c r="G42" s="29"/>
      <c r="H42" s="31" t="str">
        <f t="shared" si="3"/>
        <v/>
      </c>
      <c r="I42" s="7"/>
      <c r="J42" s="7"/>
      <c r="K42" s="7"/>
      <c r="L42" s="7"/>
    </row>
    <row r="43" spans="1:12" s="15" customFormat="1" ht="17.100000000000001" customHeight="1" x14ac:dyDescent="0.1">
      <c r="A43" s="25" t="str">
        <f t="shared" si="2"/>
        <v/>
      </c>
      <c r="B43" s="26"/>
      <c r="C43" s="19"/>
      <c r="D43" s="27"/>
      <c r="E43" s="86"/>
      <c r="F43" s="28"/>
      <c r="G43" s="29"/>
      <c r="H43" s="31" t="str">
        <f t="shared" si="3"/>
        <v/>
      </c>
      <c r="I43" s="7"/>
      <c r="J43" s="7"/>
      <c r="K43" s="7"/>
      <c r="L43" s="7"/>
    </row>
    <row r="44" spans="1:12" s="15" customFormat="1" ht="17.100000000000001" customHeight="1" x14ac:dyDescent="0.1">
      <c r="A44" s="25" t="str">
        <f t="shared" si="2"/>
        <v/>
      </c>
      <c r="B44" s="26"/>
      <c r="C44" s="19"/>
      <c r="D44" s="27"/>
      <c r="E44" s="86"/>
      <c r="F44" s="28"/>
      <c r="G44" s="29"/>
      <c r="H44" s="31" t="str">
        <f t="shared" si="3"/>
        <v/>
      </c>
      <c r="I44" s="7"/>
      <c r="J44" s="7"/>
      <c r="K44" s="7"/>
      <c r="L44" s="7"/>
    </row>
    <row r="45" spans="1:12" s="15" customFormat="1" ht="17.100000000000001" customHeight="1" x14ac:dyDescent="0.1">
      <c r="A45" s="25" t="str">
        <f t="shared" si="2"/>
        <v/>
      </c>
      <c r="B45" s="26"/>
      <c r="C45" s="19"/>
      <c r="D45" s="27"/>
      <c r="E45" s="86"/>
      <c r="F45" s="28"/>
      <c r="G45" s="29"/>
      <c r="H45" s="31" t="str">
        <f t="shared" si="3"/>
        <v/>
      </c>
      <c r="I45" s="7"/>
      <c r="J45" s="7"/>
      <c r="K45" s="7"/>
      <c r="L45" s="7"/>
    </row>
    <row r="46" spans="1:12" s="15" customFormat="1" ht="17.100000000000001" customHeight="1" x14ac:dyDescent="0.1">
      <c r="A46" s="25" t="str">
        <f t="shared" si="2"/>
        <v/>
      </c>
      <c r="B46" s="26"/>
      <c r="C46" s="19"/>
      <c r="D46" s="27"/>
      <c r="E46" s="86"/>
      <c r="F46" s="28"/>
      <c r="G46" s="29"/>
      <c r="H46" s="31" t="str">
        <f t="shared" si="3"/>
        <v/>
      </c>
      <c r="I46" s="7"/>
      <c r="J46" s="7"/>
      <c r="K46" s="7"/>
      <c r="L46" s="7"/>
    </row>
    <row r="47" spans="1:12" s="15" customFormat="1" ht="17.100000000000001" customHeight="1" x14ac:dyDescent="0.1">
      <c r="A47" s="25" t="str">
        <f t="shared" si="2"/>
        <v/>
      </c>
      <c r="B47" s="26"/>
      <c r="C47" s="19"/>
      <c r="D47" s="27"/>
      <c r="E47" s="86"/>
      <c r="F47" s="28"/>
      <c r="G47" s="29"/>
      <c r="H47" s="31" t="str">
        <f t="shared" si="3"/>
        <v/>
      </c>
      <c r="I47" s="7"/>
      <c r="J47" s="7"/>
      <c r="K47" s="7"/>
      <c r="L47" s="7"/>
    </row>
    <row r="48" spans="1:12" s="15" customFormat="1" ht="17.100000000000001" customHeight="1" x14ac:dyDescent="0.1">
      <c r="A48" s="25" t="str">
        <f t="shared" si="2"/>
        <v/>
      </c>
      <c r="B48" s="26"/>
      <c r="C48" s="19"/>
      <c r="D48" s="27"/>
      <c r="E48" s="86"/>
      <c r="F48" s="28"/>
      <c r="G48" s="29"/>
      <c r="H48" s="31" t="str">
        <f t="shared" si="3"/>
        <v/>
      </c>
      <c r="I48" s="7"/>
      <c r="J48" s="7"/>
      <c r="K48" s="7"/>
      <c r="L48" s="7"/>
    </row>
    <row r="49" spans="1:12" s="15" customFormat="1" ht="17.100000000000001" customHeight="1" x14ac:dyDescent="0.1">
      <c r="A49" s="25" t="str">
        <f t="shared" si="2"/>
        <v/>
      </c>
      <c r="B49" s="26"/>
      <c r="C49" s="19"/>
      <c r="D49" s="27"/>
      <c r="E49" s="86"/>
      <c r="F49" s="28"/>
      <c r="G49" s="29"/>
      <c r="H49" s="31" t="str">
        <f t="shared" si="3"/>
        <v/>
      </c>
      <c r="I49" s="7"/>
      <c r="J49" s="7"/>
      <c r="K49" s="7"/>
      <c r="L49" s="7"/>
    </row>
    <row r="50" spans="1:12" s="15" customFormat="1" ht="17.100000000000001" customHeight="1" x14ac:dyDescent="0.1">
      <c r="A50" s="25" t="str">
        <f t="shared" si="2"/>
        <v/>
      </c>
      <c r="B50" s="26"/>
      <c r="C50" s="19"/>
      <c r="D50" s="27"/>
      <c r="E50" s="86"/>
      <c r="F50" s="28"/>
      <c r="G50" s="29"/>
      <c r="H50" s="31" t="str">
        <f t="shared" si="3"/>
        <v/>
      </c>
      <c r="I50" s="7"/>
      <c r="J50" s="7"/>
      <c r="K50" s="7"/>
      <c r="L50" s="7"/>
    </row>
    <row r="51" spans="1:12" s="15" customFormat="1" ht="17.100000000000001" customHeight="1" x14ac:dyDescent="0.1">
      <c r="A51" s="25" t="str">
        <f t="shared" si="2"/>
        <v/>
      </c>
      <c r="B51" s="26"/>
      <c r="C51" s="19"/>
      <c r="D51" s="27"/>
      <c r="E51" s="86"/>
      <c r="F51" s="28"/>
      <c r="G51" s="29"/>
      <c r="H51" s="31" t="str">
        <f t="shared" si="3"/>
        <v/>
      </c>
      <c r="I51" s="7"/>
      <c r="J51" s="7"/>
      <c r="K51" s="7"/>
      <c r="L51" s="7"/>
    </row>
    <row r="52" spans="1:12" s="15" customFormat="1" ht="17.100000000000001" customHeight="1" x14ac:dyDescent="0.1">
      <c r="A52" s="25" t="str">
        <f t="shared" si="2"/>
        <v/>
      </c>
      <c r="B52" s="26"/>
      <c r="C52" s="19"/>
      <c r="D52" s="27"/>
      <c r="E52" s="86"/>
      <c r="F52" s="28"/>
      <c r="G52" s="29"/>
      <c r="H52" s="31" t="str">
        <f t="shared" si="3"/>
        <v/>
      </c>
      <c r="I52" s="7"/>
      <c r="J52" s="7"/>
      <c r="K52" s="7"/>
      <c r="L52" s="7"/>
    </row>
    <row r="53" spans="1:12" s="15" customFormat="1" ht="17.100000000000001" customHeight="1" x14ac:dyDescent="0.1">
      <c r="A53" s="25" t="str">
        <f t="shared" si="2"/>
        <v/>
      </c>
      <c r="B53" s="26"/>
      <c r="C53" s="19"/>
      <c r="D53" s="27"/>
      <c r="E53" s="86"/>
      <c r="F53" s="28"/>
      <c r="G53" s="29"/>
      <c r="H53" s="31" t="str">
        <f t="shared" si="3"/>
        <v/>
      </c>
      <c r="I53" s="7"/>
      <c r="J53" s="7"/>
      <c r="K53" s="7"/>
      <c r="L53" s="7"/>
    </row>
    <row r="54" spans="1:12" s="15" customFormat="1" ht="17.100000000000001" customHeight="1" x14ac:dyDescent="0.1">
      <c r="A54" s="25" t="str">
        <f t="shared" si="2"/>
        <v/>
      </c>
      <c r="B54" s="26"/>
      <c r="C54" s="19"/>
      <c r="D54" s="27"/>
      <c r="E54" s="86"/>
      <c r="F54" s="28"/>
      <c r="G54" s="29"/>
      <c r="H54" s="31" t="str">
        <f t="shared" si="3"/>
        <v/>
      </c>
      <c r="I54" s="7"/>
      <c r="J54" s="7"/>
      <c r="K54" s="7"/>
      <c r="L54" s="7"/>
    </row>
    <row r="55" spans="1:12" s="15" customFormat="1" ht="17.100000000000001" customHeight="1" x14ac:dyDescent="0.1">
      <c r="A55" s="25" t="str">
        <f t="shared" si="2"/>
        <v/>
      </c>
      <c r="B55" s="26"/>
      <c r="C55" s="19"/>
      <c r="D55" s="27"/>
      <c r="E55" s="86"/>
      <c r="F55" s="28"/>
      <c r="G55" s="29"/>
      <c r="H55" s="31" t="str">
        <f t="shared" si="3"/>
        <v/>
      </c>
      <c r="I55" s="7"/>
      <c r="J55" s="7"/>
      <c r="K55" s="7"/>
      <c r="L55" s="7"/>
    </row>
    <row r="56" spans="1:12" s="15" customFormat="1" ht="17.100000000000001" customHeight="1" x14ac:dyDescent="0.1">
      <c r="A56" s="25" t="str">
        <f t="shared" si="2"/>
        <v/>
      </c>
      <c r="B56" s="26"/>
      <c r="C56" s="19"/>
      <c r="D56" s="27"/>
      <c r="E56" s="86"/>
      <c r="F56" s="28"/>
      <c r="G56" s="29"/>
      <c r="H56" s="31" t="str">
        <f t="shared" si="3"/>
        <v/>
      </c>
      <c r="I56" s="7"/>
      <c r="J56" s="7"/>
      <c r="K56" s="7"/>
      <c r="L56" s="7"/>
    </row>
    <row r="57" spans="1:12" s="15" customFormat="1" ht="17.100000000000001" customHeight="1" x14ac:dyDescent="0.1">
      <c r="A57" s="25" t="str">
        <f t="shared" si="2"/>
        <v/>
      </c>
      <c r="B57" s="26"/>
      <c r="C57" s="19"/>
      <c r="D57" s="27"/>
      <c r="E57" s="86"/>
      <c r="F57" s="28"/>
      <c r="G57" s="29"/>
      <c r="H57" s="31" t="str">
        <f t="shared" si="3"/>
        <v/>
      </c>
      <c r="I57" s="7"/>
      <c r="J57" s="7"/>
      <c r="K57" s="7"/>
      <c r="L57" s="7"/>
    </row>
    <row r="58" spans="1:12" s="15" customFormat="1" ht="17.100000000000001" customHeight="1" x14ac:dyDescent="0.1">
      <c r="A58" s="25" t="str">
        <f t="shared" si="2"/>
        <v/>
      </c>
      <c r="B58" s="26"/>
      <c r="C58" s="19"/>
      <c r="D58" s="27"/>
      <c r="E58" s="86"/>
      <c r="F58" s="28"/>
      <c r="G58" s="29"/>
      <c r="H58" s="31" t="str">
        <f t="shared" si="3"/>
        <v/>
      </c>
      <c r="I58" s="7"/>
      <c r="J58" s="7"/>
      <c r="K58" s="7"/>
      <c r="L58" s="7"/>
    </row>
    <row r="59" spans="1:12" s="15" customFormat="1" ht="17.100000000000001" customHeight="1" x14ac:dyDescent="0.1">
      <c r="A59" s="25" t="str">
        <f t="shared" si="2"/>
        <v/>
      </c>
      <c r="B59" s="26"/>
      <c r="C59" s="19"/>
      <c r="D59" s="27"/>
      <c r="E59" s="86"/>
      <c r="F59" s="28"/>
      <c r="G59" s="29"/>
      <c r="H59" s="31" t="str">
        <f t="shared" si="3"/>
        <v/>
      </c>
      <c r="I59" s="7"/>
      <c r="J59" s="7"/>
      <c r="K59" s="7"/>
      <c r="L59" s="7"/>
    </row>
    <row r="60" spans="1:12" s="15" customFormat="1" ht="17.100000000000001" customHeight="1" x14ac:dyDescent="0.1">
      <c r="A60" s="25" t="str">
        <f t="shared" si="2"/>
        <v/>
      </c>
      <c r="B60" s="26"/>
      <c r="C60" s="19"/>
      <c r="D60" s="27"/>
      <c r="E60" s="86"/>
      <c r="F60" s="28"/>
      <c r="G60" s="29"/>
      <c r="H60" s="31" t="str">
        <f t="shared" si="3"/>
        <v/>
      </c>
      <c r="I60" s="7"/>
      <c r="J60" s="7"/>
      <c r="K60" s="7"/>
      <c r="L60" s="7"/>
    </row>
    <row r="61" spans="1:12" s="15" customFormat="1" ht="17.100000000000001" customHeight="1" x14ac:dyDescent="0.1">
      <c r="A61" s="25" t="str">
        <f t="shared" si="2"/>
        <v/>
      </c>
      <c r="B61" s="26"/>
      <c r="C61" s="19"/>
      <c r="D61" s="27"/>
      <c r="E61" s="86"/>
      <c r="F61" s="28"/>
      <c r="G61" s="29"/>
      <c r="H61" s="31" t="str">
        <f t="shared" si="3"/>
        <v/>
      </c>
      <c r="I61" s="7"/>
      <c r="J61" s="7"/>
      <c r="K61" s="7"/>
      <c r="L61" s="7"/>
    </row>
    <row r="62" spans="1:12" s="15" customFormat="1" ht="17.100000000000001" customHeight="1" x14ac:dyDescent="0.1">
      <c r="A62" s="25" t="str">
        <f t="shared" si="2"/>
        <v/>
      </c>
      <c r="B62" s="26"/>
      <c r="C62" s="19"/>
      <c r="D62" s="27"/>
      <c r="E62" s="86"/>
      <c r="F62" s="28"/>
      <c r="G62" s="29"/>
      <c r="H62" s="31" t="str">
        <f t="shared" si="3"/>
        <v/>
      </c>
      <c r="I62" s="7"/>
      <c r="J62" s="7"/>
      <c r="K62" s="7"/>
      <c r="L62" s="7"/>
    </row>
    <row r="63" spans="1:12" s="15" customFormat="1" ht="17.100000000000001" customHeight="1" x14ac:dyDescent="0.1">
      <c r="A63" s="25" t="str">
        <f t="shared" si="2"/>
        <v/>
      </c>
      <c r="B63" s="26"/>
      <c r="C63" s="19"/>
      <c r="D63" s="27"/>
      <c r="E63" s="86"/>
      <c r="F63" s="28"/>
      <c r="G63" s="29"/>
      <c r="H63" s="31" t="str">
        <f t="shared" si="3"/>
        <v/>
      </c>
      <c r="I63" s="7"/>
      <c r="J63" s="7"/>
      <c r="K63" s="7"/>
      <c r="L63" s="7"/>
    </row>
    <row r="64" spans="1:12" s="15" customFormat="1" ht="17.100000000000001" customHeight="1" x14ac:dyDescent="0.1">
      <c r="A64" s="25" t="str">
        <f t="shared" si="2"/>
        <v/>
      </c>
      <c r="B64" s="26"/>
      <c r="C64" s="19"/>
      <c r="D64" s="27"/>
      <c r="E64" s="86"/>
      <c r="F64" s="28"/>
      <c r="G64" s="29"/>
      <c r="H64" s="31" t="str">
        <f t="shared" si="3"/>
        <v/>
      </c>
      <c r="I64" s="7"/>
      <c r="J64" s="7"/>
      <c r="K64" s="7"/>
      <c r="L64" s="7"/>
    </row>
    <row r="65" spans="1:12" s="15" customFormat="1" ht="17.100000000000001" customHeight="1" x14ac:dyDescent="0.1">
      <c r="A65" s="25" t="str">
        <f t="shared" si="2"/>
        <v/>
      </c>
      <c r="B65" s="26"/>
      <c r="C65" s="19"/>
      <c r="D65" s="27"/>
      <c r="E65" s="86"/>
      <c r="F65" s="28"/>
      <c r="G65" s="29"/>
      <c r="H65" s="31" t="str">
        <f t="shared" si="3"/>
        <v/>
      </c>
      <c r="I65" s="7"/>
      <c r="J65" s="7"/>
      <c r="K65" s="7"/>
      <c r="L65" s="7"/>
    </row>
    <row r="66" spans="1:12" s="15" customFormat="1" ht="17.100000000000001" customHeight="1" x14ac:dyDescent="0.1">
      <c r="A66" s="25" t="str">
        <f t="shared" si="2"/>
        <v/>
      </c>
      <c r="B66" s="26"/>
      <c r="C66" s="19"/>
      <c r="D66" s="27"/>
      <c r="E66" s="86"/>
      <c r="F66" s="28"/>
      <c r="G66" s="29"/>
      <c r="H66" s="31" t="str">
        <f t="shared" si="3"/>
        <v/>
      </c>
      <c r="I66" s="7"/>
      <c r="J66" s="7"/>
      <c r="K66" s="7"/>
      <c r="L66" s="7"/>
    </row>
    <row r="67" spans="1:12" s="15" customFormat="1" ht="17.100000000000001" customHeight="1" x14ac:dyDescent="0.1">
      <c r="A67" s="25" t="str">
        <f t="shared" si="2"/>
        <v/>
      </c>
      <c r="B67" s="26"/>
      <c r="C67" s="19"/>
      <c r="D67" s="27"/>
      <c r="E67" s="86"/>
      <c r="F67" s="28"/>
      <c r="G67" s="29"/>
      <c r="H67" s="31" t="str">
        <f t="shared" si="3"/>
        <v/>
      </c>
      <c r="I67" s="7"/>
      <c r="J67" s="7"/>
      <c r="K67" s="7"/>
      <c r="L67" s="7"/>
    </row>
    <row r="68" spans="1:12" s="15" customFormat="1" ht="17.100000000000001" customHeight="1" x14ac:dyDescent="0.1">
      <c r="A68" s="25" t="str">
        <f t="shared" si="2"/>
        <v/>
      </c>
      <c r="B68" s="26"/>
      <c r="C68" s="19"/>
      <c r="D68" s="27"/>
      <c r="E68" s="86"/>
      <c r="F68" s="28"/>
      <c r="G68" s="29"/>
      <c r="H68" s="31" t="str">
        <f t="shared" si="3"/>
        <v/>
      </c>
      <c r="I68" s="7"/>
      <c r="J68" s="7"/>
      <c r="K68" s="7"/>
      <c r="L68" s="7"/>
    </row>
    <row r="69" spans="1:12" s="15" customFormat="1" ht="17.100000000000001" customHeight="1" x14ac:dyDescent="0.1">
      <c r="A69" s="25" t="str">
        <f t="shared" si="2"/>
        <v/>
      </c>
      <c r="B69" s="26"/>
      <c r="C69" s="19"/>
      <c r="D69" s="27"/>
      <c r="E69" s="86"/>
      <c r="F69" s="28"/>
      <c r="G69" s="29"/>
      <c r="H69" s="31" t="str">
        <f t="shared" si="3"/>
        <v/>
      </c>
      <c r="I69" s="7"/>
      <c r="J69" s="7"/>
      <c r="K69" s="7"/>
      <c r="L69" s="7"/>
    </row>
    <row r="70" spans="1:12" s="15" customFormat="1" ht="17.100000000000001" customHeight="1" x14ac:dyDescent="0.1">
      <c r="A70" s="25" t="str">
        <f t="shared" si="2"/>
        <v/>
      </c>
      <c r="B70" s="26"/>
      <c r="C70" s="19"/>
      <c r="D70" s="27"/>
      <c r="E70" s="86"/>
      <c r="F70" s="28"/>
      <c r="G70" s="29"/>
      <c r="H70" s="31" t="str">
        <f t="shared" si="3"/>
        <v/>
      </c>
      <c r="I70" s="7"/>
      <c r="J70" s="7"/>
      <c r="K70" s="7"/>
      <c r="L70" s="7"/>
    </row>
    <row r="71" spans="1:12" s="15" customFormat="1" ht="17.100000000000001" customHeight="1" x14ac:dyDescent="0.1">
      <c r="A71" s="25" t="str">
        <f t="shared" si="2"/>
        <v/>
      </c>
      <c r="B71" s="26"/>
      <c r="C71" s="19"/>
      <c r="D71" s="27"/>
      <c r="E71" s="86"/>
      <c r="F71" s="28"/>
      <c r="G71" s="29"/>
      <c r="H71" s="31" t="str">
        <f t="shared" si="3"/>
        <v/>
      </c>
      <c r="I71" s="7"/>
      <c r="J71" s="7"/>
      <c r="K71" s="7"/>
      <c r="L71" s="7"/>
    </row>
    <row r="72" spans="1:12" s="15" customFormat="1" ht="17.100000000000001" customHeight="1" x14ac:dyDescent="0.1">
      <c r="A72" s="25" t="str">
        <f t="shared" si="2"/>
        <v/>
      </c>
      <c r="B72" s="26"/>
      <c r="C72" s="19"/>
      <c r="D72" s="27"/>
      <c r="E72" s="86"/>
      <c r="F72" s="28"/>
      <c r="G72" s="29"/>
      <c r="H72" s="31" t="str">
        <f t="shared" ref="H72:H100" si="4">IF(AND(F72="",G72=""),"",H71+F72-G72)</f>
        <v/>
      </c>
      <c r="I72" s="7"/>
      <c r="J72" s="7"/>
      <c r="K72" s="7"/>
      <c r="L72" s="7"/>
    </row>
    <row r="73" spans="1:12" s="15" customFormat="1" ht="17.100000000000001" customHeight="1" x14ac:dyDescent="0.1">
      <c r="A73" s="25" t="str">
        <f t="shared" si="2"/>
        <v/>
      </c>
      <c r="B73" s="26"/>
      <c r="C73" s="19"/>
      <c r="D73" s="27"/>
      <c r="E73" s="86"/>
      <c r="F73" s="28"/>
      <c r="G73" s="29"/>
      <c r="H73" s="31" t="str">
        <f t="shared" si="4"/>
        <v/>
      </c>
      <c r="I73" s="7"/>
      <c r="J73" s="7"/>
      <c r="K73" s="7"/>
      <c r="L73" s="7"/>
    </row>
    <row r="74" spans="1:12" s="15" customFormat="1" ht="17.100000000000001" customHeight="1" x14ac:dyDescent="0.1">
      <c r="A74" s="25" t="str">
        <f t="shared" si="2"/>
        <v/>
      </c>
      <c r="B74" s="26"/>
      <c r="C74" s="19"/>
      <c r="D74" s="27"/>
      <c r="E74" s="86"/>
      <c r="F74" s="28"/>
      <c r="G74" s="29"/>
      <c r="H74" s="31" t="str">
        <f t="shared" si="4"/>
        <v/>
      </c>
      <c r="I74" s="7"/>
      <c r="J74" s="7"/>
      <c r="K74" s="7"/>
      <c r="L74" s="7"/>
    </row>
    <row r="75" spans="1:12" s="15" customFormat="1" ht="17.100000000000001" customHeight="1" x14ac:dyDescent="0.1">
      <c r="A75" s="25" t="str">
        <f t="shared" si="2"/>
        <v/>
      </c>
      <c r="B75" s="26"/>
      <c r="C75" s="19"/>
      <c r="D75" s="27"/>
      <c r="E75" s="86"/>
      <c r="F75" s="28"/>
      <c r="G75" s="29"/>
      <c r="H75" s="31" t="str">
        <f t="shared" si="4"/>
        <v/>
      </c>
      <c r="I75" s="7"/>
      <c r="J75" s="7"/>
      <c r="K75" s="7"/>
      <c r="L75" s="7"/>
    </row>
    <row r="76" spans="1:12" s="15" customFormat="1" ht="17.100000000000001" customHeight="1" x14ac:dyDescent="0.1">
      <c r="A76" s="25" t="str">
        <f t="shared" ref="A76:A100" si="5">IF(B76="","",A75+1)</f>
        <v/>
      </c>
      <c r="B76" s="26"/>
      <c r="C76" s="19"/>
      <c r="D76" s="27"/>
      <c r="E76" s="86"/>
      <c r="F76" s="28"/>
      <c r="G76" s="29"/>
      <c r="H76" s="31" t="str">
        <f t="shared" si="4"/>
        <v/>
      </c>
      <c r="I76" s="7"/>
      <c r="J76" s="7"/>
      <c r="K76" s="7"/>
      <c r="L76" s="7"/>
    </row>
    <row r="77" spans="1:12" s="15" customFormat="1" ht="17.100000000000001" customHeight="1" x14ac:dyDescent="0.1">
      <c r="A77" s="25" t="str">
        <f t="shared" si="5"/>
        <v/>
      </c>
      <c r="B77" s="26"/>
      <c r="C77" s="19"/>
      <c r="D77" s="27"/>
      <c r="E77" s="86"/>
      <c r="F77" s="28"/>
      <c r="G77" s="29"/>
      <c r="H77" s="31" t="str">
        <f t="shared" si="4"/>
        <v/>
      </c>
      <c r="I77" s="7"/>
      <c r="J77" s="7"/>
      <c r="K77" s="7"/>
      <c r="L77" s="7"/>
    </row>
    <row r="78" spans="1:12" s="15" customFormat="1" ht="17.100000000000001" customHeight="1" x14ac:dyDescent="0.1">
      <c r="A78" s="25" t="str">
        <f t="shared" si="5"/>
        <v/>
      </c>
      <c r="B78" s="26"/>
      <c r="C78" s="19"/>
      <c r="D78" s="27"/>
      <c r="E78" s="86"/>
      <c r="F78" s="28"/>
      <c r="G78" s="29"/>
      <c r="H78" s="31" t="str">
        <f t="shared" si="4"/>
        <v/>
      </c>
      <c r="I78" s="7"/>
      <c r="J78" s="7"/>
      <c r="K78" s="7"/>
      <c r="L78" s="7"/>
    </row>
    <row r="79" spans="1:12" s="15" customFormat="1" ht="17.100000000000001" customHeight="1" x14ac:dyDescent="0.1">
      <c r="A79" s="25" t="str">
        <f t="shared" si="5"/>
        <v/>
      </c>
      <c r="B79" s="26"/>
      <c r="C79" s="19"/>
      <c r="D79" s="27"/>
      <c r="E79" s="86"/>
      <c r="F79" s="28"/>
      <c r="G79" s="29"/>
      <c r="H79" s="31" t="str">
        <f t="shared" si="4"/>
        <v/>
      </c>
      <c r="I79" s="7"/>
      <c r="J79" s="7"/>
      <c r="K79" s="7"/>
      <c r="L79" s="7"/>
    </row>
    <row r="80" spans="1:12" s="15" customFormat="1" ht="17.100000000000001" customHeight="1" x14ac:dyDescent="0.1">
      <c r="A80" s="25" t="str">
        <f t="shared" si="5"/>
        <v/>
      </c>
      <c r="B80" s="26"/>
      <c r="C80" s="19"/>
      <c r="D80" s="27"/>
      <c r="E80" s="86"/>
      <c r="F80" s="28"/>
      <c r="G80" s="29"/>
      <c r="H80" s="31" t="str">
        <f t="shared" si="4"/>
        <v/>
      </c>
      <c r="I80" s="7"/>
      <c r="J80" s="7"/>
      <c r="K80" s="7"/>
      <c r="L80" s="7"/>
    </row>
    <row r="81" spans="1:12" s="15" customFormat="1" ht="17.100000000000001" customHeight="1" x14ac:dyDescent="0.1">
      <c r="A81" s="25" t="str">
        <f t="shared" si="5"/>
        <v/>
      </c>
      <c r="B81" s="26"/>
      <c r="C81" s="19"/>
      <c r="D81" s="27"/>
      <c r="E81" s="86"/>
      <c r="F81" s="28"/>
      <c r="G81" s="29"/>
      <c r="H81" s="31" t="str">
        <f t="shared" si="4"/>
        <v/>
      </c>
      <c r="I81" s="7"/>
      <c r="J81" s="7"/>
      <c r="K81" s="7"/>
      <c r="L81" s="7"/>
    </row>
    <row r="82" spans="1:12" s="15" customFormat="1" ht="17.100000000000001" customHeight="1" x14ac:dyDescent="0.1">
      <c r="A82" s="25" t="str">
        <f t="shared" si="5"/>
        <v/>
      </c>
      <c r="B82" s="26"/>
      <c r="C82" s="19"/>
      <c r="D82" s="27"/>
      <c r="E82" s="86"/>
      <c r="F82" s="28"/>
      <c r="G82" s="29"/>
      <c r="H82" s="31" t="str">
        <f t="shared" si="4"/>
        <v/>
      </c>
      <c r="I82" s="7"/>
      <c r="J82" s="7"/>
      <c r="K82" s="7"/>
      <c r="L82" s="7"/>
    </row>
    <row r="83" spans="1:12" s="15" customFormat="1" ht="17.100000000000001" customHeight="1" x14ac:dyDescent="0.1">
      <c r="A83" s="25" t="str">
        <f t="shared" si="5"/>
        <v/>
      </c>
      <c r="B83" s="26"/>
      <c r="C83" s="19"/>
      <c r="D83" s="27"/>
      <c r="E83" s="86"/>
      <c r="F83" s="28"/>
      <c r="G83" s="29"/>
      <c r="H83" s="31" t="str">
        <f t="shared" si="4"/>
        <v/>
      </c>
      <c r="I83" s="7"/>
      <c r="J83" s="7"/>
      <c r="K83" s="7"/>
      <c r="L83" s="7"/>
    </row>
    <row r="84" spans="1:12" s="15" customFormat="1" ht="17.100000000000001" customHeight="1" x14ac:dyDescent="0.1">
      <c r="A84" s="25" t="str">
        <f t="shared" si="5"/>
        <v/>
      </c>
      <c r="B84" s="26"/>
      <c r="C84" s="19"/>
      <c r="D84" s="27"/>
      <c r="E84" s="86"/>
      <c r="F84" s="28"/>
      <c r="G84" s="29"/>
      <c r="H84" s="31" t="str">
        <f t="shared" si="4"/>
        <v/>
      </c>
      <c r="I84" s="7"/>
      <c r="J84" s="7"/>
      <c r="K84" s="7"/>
      <c r="L84" s="7"/>
    </row>
    <row r="85" spans="1:12" s="15" customFormat="1" ht="17.100000000000001" customHeight="1" x14ac:dyDescent="0.1">
      <c r="A85" s="25" t="str">
        <f t="shared" si="5"/>
        <v/>
      </c>
      <c r="B85" s="26"/>
      <c r="C85" s="19"/>
      <c r="D85" s="27"/>
      <c r="E85" s="86"/>
      <c r="F85" s="28"/>
      <c r="G85" s="29"/>
      <c r="H85" s="31" t="str">
        <f t="shared" si="4"/>
        <v/>
      </c>
      <c r="I85" s="7"/>
      <c r="J85" s="7"/>
      <c r="K85" s="7"/>
      <c r="L85" s="7"/>
    </row>
    <row r="86" spans="1:12" s="15" customFormat="1" ht="17.100000000000001" customHeight="1" x14ac:dyDescent="0.1">
      <c r="A86" s="25" t="str">
        <f t="shared" si="5"/>
        <v/>
      </c>
      <c r="B86" s="26"/>
      <c r="C86" s="19"/>
      <c r="D86" s="27"/>
      <c r="E86" s="86"/>
      <c r="F86" s="28"/>
      <c r="G86" s="29"/>
      <c r="H86" s="31" t="str">
        <f t="shared" si="4"/>
        <v/>
      </c>
      <c r="I86" s="7"/>
      <c r="J86" s="7"/>
      <c r="K86" s="7"/>
      <c r="L86" s="7"/>
    </row>
    <row r="87" spans="1:12" s="15" customFormat="1" ht="17.100000000000001" customHeight="1" x14ac:dyDescent="0.1">
      <c r="A87" s="25" t="str">
        <f t="shared" si="5"/>
        <v/>
      </c>
      <c r="B87" s="26"/>
      <c r="C87" s="19"/>
      <c r="D87" s="27"/>
      <c r="E87" s="86"/>
      <c r="F87" s="28"/>
      <c r="G87" s="29"/>
      <c r="H87" s="31" t="str">
        <f t="shared" si="4"/>
        <v/>
      </c>
      <c r="I87" s="7"/>
      <c r="J87" s="7"/>
      <c r="K87" s="7"/>
      <c r="L87" s="7"/>
    </row>
    <row r="88" spans="1:12" s="15" customFormat="1" ht="17.100000000000001" customHeight="1" x14ac:dyDescent="0.1">
      <c r="A88" s="25" t="str">
        <f t="shared" si="5"/>
        <v/>
      </c>
      <c r="B88" s="26"/>
      <c r="C88" s="19"/>
      <c r="D88" s="27"/>
      <c r="E88" s="86"/>
      <c r="F88" s="28"/>
      <c r="G88" s="29"/>
      <c r="H88" s="31" t="str">
        <f t="shared" si="4"/>
        <v/>
      </c>
      <c r="I88" s="7"/>
      <c r="J88" s="7"/>
      <c r="K88" s="7"/>
      <c r="L88" s="7"/>
    </row>
    <row r="89" spans="1:12" s="15" customFormat="1" ht="17.100000000000001" customHeight="1" x14ac:dyDescent="0.1">
      <c r="A89" s="25" t="str">
        <f t="shared" si="5"/>
        <v/>
      </c>
      <c r="B89" s="26"/>
      <c r="C89" s="19"/>
      <c r="D89" s="27"/>
      <c r="E89" s="86"/>
      <c r="F89" s="28"/>
      <c r="G89" s="29"/>
      <c r="H89" s="31" t="str">
        <f t="shared" si="4"/>
        <v/>
      </c>
      <c r="I89" s="7"/>
      <c r="J89" s="7"/>
      <c r="K89" s="7"/>
      <c r="L89" s="7"/>
    </row>
    <row r="90" spans="1:12" s="15" customFormat="1" ht="17.100000000000001" customHeight="1" x14ac:dyDescent="0.1">
      <c r="A90" s="25" t="str">
        <f t="shared" si="5"/>
        <v/>
      </c>
      <c r="B90" s="26"/>
      <c r="C90" s="19"/>
      <c r="D90" s="27"/>
      <c r="E90" s="86"/>
      <c r="F90" s="28"/>
      <c r="G90" s="29"/>
      <c r="H90" s="31" t="str">
        <f t="shared" si="4"/>
        <v/>
      </c>
      <c r="I90" s="7"/>
      <c r="J90" s="7"/>
      <c r="K90" s="7"/>
      <c r="L90" s="7"/>
    </row>
    <row r="91" spans="1:12" s="15" customFormat="1" ht="17.100000000000001" customHeight="1" x14ac:dyDescent="0.1">
      <c r="A91" s="25" t="str">
        <f t="shared" si="5"/>
        <v/>
      </c>
      <c r="B91" s="26"/>
      <c r="C91" s="19"/>
      <c r="D91" s="27"/>
      <c r="E91" s="86"/>
      <c r="F91" s="28"/>
      <c r="G91" s="29"/>
      <c r="H91" s="31" t="str">
        <f t="shared" si="4"/>
        <v/>
      </c>
      <c r="I91" s="7"/>
      <c r="J91" s="7"/>
      <c r="K91" s="7"/>
      <c r="L91" s="7"/>
    </row>
    <row r="92" spans="1:12" s="15" customFormat="1" ht="17.100000000000001" customHeight="1" x14ac:dyDescent="0.1">
      <c r="A92" s="25" t="str">
        <f t="shared" si="5"/>
        <v/>
      </c>
      <c r="B92" s="26"/>
      <c r="C92" s="19"/>
      <c r="D92" s="27"/>
      <c r="E92" s="86"/>
      <c r="F92" s="28"/>
      <c r="G92" s="29"/>
      <c r="H92" s="31" t="str">
        <f t="shared" si="4"/>
        <v/>
      </c>
      <c r="I92" s="7"/>
      <c r="J92" s="7"/>
      <c r="K92" s="7"/>
      <c r="L92" s="7"/>
    </row>
    <row r="93" spans="1:12" s="15" customFormat="1" ht="17.100000000000001" customHeight="1" x14ac:dyDescent="0.1">
      <c r="A93" s="25" t="str">
        <f t="shared" si="5"/>
        <v/>
      </c>
      <c r="B93" s="26"/>
      <c r="C93" s="19"/>
      <c r="D93" s="27"/>
      <c r="E93" s="86"/>
      <c r="F93" s="28"/>
      <c r="G93" s="29"/>
      <c r="H93" s="31" t="str">
        <f t="shared" si="4"/>
        <v/>
      </c>
      <c r="I93" s="7"/>
      <c r="J93" s="7"/>
      <c r="K93" s="7"/>
      <c r="L93" s="7"/>
    </row>
    <row r="94" spans="1:12" s="15" customFormat="1" ht="17.100000000000001" customHeight="1" x14ac:dyDescent="0.1">
      <c r="A94" s="25" t="str">
        <f t="shared" si="5"/>
        <v/>
      </c>
      <c r="B94" s="26"/>
      <c r="C94" s="19"/>
      <c r="D94" s="27"/>
      <c r="E94" s="86"/>
      <c r="F94" s="28"/>
      <c r="G94" s="29"/>
      <c r="H94" s="31" t="str">
        <f t="shared" si="4"/>
        <v/>
      </c>
      <c r="I94" s="7"/>
      <c r="J94" s="7"/>
      <c r="K94" s="7"/>
      <c r="L94" s="7"/>
    </row>
    <row r="95" spans="1:12" s="15" customFormat="1" ht="17.100000000000001" customHeight="1" x14ac:dyDescent="0.1">
      <c r="A95" s="25" t="str">
        <f t="shared" si="5"/>
        <v/>
      </c>
      <c r="B95" s="26"/>
      <c r="C95" s="19"/>
      <c r="D95" s="27"/>
      <c r="E95" s="86"/>
      <c r="F95" s="28"/>
      <c r="G95" s="29"/>
      <c r="H95" s="31" t="str">
        <f t="shared" si="4"/>
        <v/>
      </c>
      <c r="I95" s="7"/>
      <c r="J95" s="7"/>
      <c r="K95" s="7"/>
      <c r="L95" s="7"/>
    </row>
    <row r="96" spans="1:12" s="15" customFormat="1" ht="17.100000000000001" customHeight="1" x14ac:dyDescent="0.1">
      <c r="A96" s="25" t="str">
        <f t="shared" si="5"/>
        <v/>
      </c>
      <c r="B96" s="26"/>
      <c r="C96" s="19"/>
      <c r="D96" s="27"/>
      <c r="E96" s="86"/>
      <c r="F96" s="28"/>
      <c r="G96" s="29"/>
      <c r="H96" s="31" t="str">
        <f t="shared" si="4"/>
        <v/>
      </c>
      <c r="I96" s="7"/>
      <c r="J96" s="7"/>
      <c r="K96" s="7"/>
      <c r="L96" s="7"/>
    </row>
    <row r="97" spans="1:12" s="15" customFormat="1" ht="17.100000000000001" customHeight="1" x14ac:dyDescent="0.1">
      <c r="A97" s="25" t="str">
        <f t="shared" si="5"/>
        <v/>
      </c>
      <c r="B97" s="26"/>
      <c r="C97" s="19"/>
      <c r="D97" s="27"/>
      <c r="E97" s="86"/>
      <c r="F97" s="28"/>
      <c r="G97" s="29"/>
      <c r="H97" s="31" t="str">
        <f t="shared" si="4"/>
        <v/>
      </c>
      <c r="I97" s="7"/>
      <c r="J97" s="7"/>
      <c r="K97" s="7"/>
      <c r="L97" s="7"/>
    </row>
    <row r="98" spans="1:12" s="15" customFormat="1" ht="17.100000000000001" customHeight="1" x14ac:dyDescent="0.1">
      <c r="A98" s="25" t="str">
        <f t="shared" si="5"/>
        <v/>
      </c>
      <c r="B98" s="26"/>
      <c r="C98" s="19"/>
      <c r="D98" s="27"/>
      <c r="E98" s="86"/>
      <c r="F98" s="28"/>
      <c r="G98" s="29"/>
      <c r="H98" s="31" t="str">
        <f t="shared" si="4"/>
        <v/>
      </c>
      <c r="I98" s="7"/>
      <c r="J98" s="7"/>
      <c r="K98" s="7"/>
      <c r="L98" s="7"/>
    </row>
    <row r="99" spans="1:12" s="15" customFormat="1" ht="17.100000000000001" customHeight="1" x14ac:dyDescent="0.1">
      <c r="A99" s="25" t="str">
        <f t="shared" si="5"/>
        <v/>
      </c>
      <c r="B99" s="26"/>
      <c r="C99" s="19"/>
      <c r="D99" s="27"/>
      <c r="E99" s="86"/>
      <c r="F99" s="28"/>
      <c r="G99" s="29"/>
      <c r="H99" s="31" t="str">
        <f t="shared" si="4"/>
        <v/>
      </c>
      <c r="I99" s="7"/>
      <c r="J99" s="7"/>
      <c r="K99" s="7"/>
      <c r="L99" s="7"/>
    </row>
    <row r="100" spans="1:12" s="15" customFormat="1" ht="17.100000000000001" customHeight="1" x14ac:dyDescent="0.1">
      <c r="A100" s="25" t="str">
        <f t="shared" si="5"/>
        <v/>
      </c>
      <c r="B100" s="26"/>
      <c r="C100" s="19"/>
      <c r="D100" s="27"/>
      <c r="E100" s="86"/>
      <c r="F100" s="28"/>
      <c r="G100" s="29"/>
      <c r="H100" s="31" t="str">
        <f t="shared" si="4"/>
        <v/>
      </c>
      <c r="I100" s="7"/>
      <c r="J100" s="7"/>
      <c r="K100" s="7"/>
      <c r="L100" s="7"/>
    </row>
    <row r="101" spans="1:12" s="15" customFormat="1" ht="15" x14ac:dyDescent="0.1">
      <c r="A101" s="25"/>
      <c r="B101" s="26"/>
      <c r="C101" s="19"/>
      <c r="D101" s="27"/>
      <c r="E101" s="27"/>
      <c r="F101" s="28"/>
      <c r="G101" s="29"/>
      <c r="H101" s="31"/>
      <c r="I101" s="7"/>
      <c r="J101" s="7"/>
      <c r="K101" s="7"/>
      <c r="L101" s="7"/>
    </row>
  </sheetData>
  <autoFilter ref="A5:H5" xr:uid="{00000000-0009-0000-0000-000001000000}"/>
  <sortState xmlns:xlrd2="http://schemas.microsoft.com/office/spreadsheetml/2017/richdata2" ref="B6:G32">
    <sortCondition ref="B6:B32"/>
  </sortState>
  <phoneticPr fontId="11" type="noConversion"/>
  <conditionalFormatting sqref="A6:H500">
    <cfRule type="expression" dxfId="8" priority="1" stopIfTrue="1">
      <formula>AND($A6&lt;&gt;"",WEEKDAY($B6)=7)</formula>
    </cfRule>
    <cfRule type="expression" dxfId="7" priority="2" stopIfTrue="1">
      <formula>AND($A6&lt;&gt;"",WEEKDAY($B6)=1)</formula>
    </cfRule>
    <cfRule type="expression" dxfId="6" priority="3" stopIfTrue="1">
      <formula>$A6&lt;&gt;""</formula>
    </cfRule>
  </conditionalFormatting>
  <conditionalFormatting sqref="A101:H101">
    <cfRule type="expression" dxfId="5" priority="9" stopIfTrue="1">
      <formula>AND($A101&lt;&gt;"",WEEKDAY($B101)=7)</formula>
    </cfRule>
    <cfRule type="expression" dxfId="4" priority="10" stopIfTrue="1">
      <formula>AND($A101&lt;&gt;"",WEEKDAY($B101)=1)</formula>
    </cfRule>
    <cfRule type="expression" dxfId="3" priority="11" stopIfTrue="1">
      <formula>$A101&lt;&gt;""</formula>
    </cfRule>
  </conditionalFormatting>
  <conditionalFormatting sqref="F4">
    <cfRule type="expression" dxfId="2" priority="33" stopIfTrue="1">
      <formula>AND(I1=TRUE,F4 &lt;&gt; """")</formula>
    </cfRule>
  </conditionalFormatting>
  <conditionalFormatting sqref="G4">
    <cfRule type="expression" dxfId="1" priority="32" stopIfTrue="1">
      <formula>AND(I1=TRUE,G4 &lt;&gt; """")</formula>
    </cfRule>
  </conditionalFormatting>
  <dataValidations disablePrompts="1" count="2">
    <dataValidation type="list" allowBlank="1" showInputMessage="1" showErrorMessage="1" sqref="C6:C100" xr:uid="{00000000-0002-0000-0100-000000000000}">
      <formula1>항목</formula1>
    </dataValidation>
    <dataValidation type="list" allowBlank="1" showInputMessage="1" showErrorMessage="1" sqref="D6:D100" xr:uid="{00000000-0002-0000-0100-000001000000}">
      <formula1>INDIRECT("과목!"&amp;HLOOKUP($C6,계정범위,2,FALSE))</formula1>
    </dataValidation>
  </dataValidations>
  <pageMargins left="0.64" right="0.59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print="0" autoFill="0" autoLine="0" autoPict="0">
                <anchor moveWithCells="1">
                  <from>
                    <xdr:col>6</xdr:col>
                    <xdr:colOff>447675</xdr:colOff>
                    <xdr:row>0</xdr:row>
                    <xdr:rowOff>66675</xdr:rowOff>
                  </from>
                  <to>
                    <xdr:col>7</xdr:col>
                    <xdr:colOff>409575</xdr:colOff>
                    <xdr:row>1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20"/>
  <sheetViews>
    <sheetView showGridLines="0" workbookViewId="0">
      <selection activeCell="A15" sqref="A15"/>
    </sheetView>
  </sheetViews>
  <sheetFormatPr defaultRowHeight="16.5" x14ac:dyDescent="0.25"/>
  <cols>
    <col min="1" max="3" width="9.875" customWidth="1"/>
  </cols>
  <sheetData>
    <row r="1" spans="1:3" s="21" customFormat="1" x14ac:dyDescent="0.25">
      <c r="A1" s="87" t="s">
        <v>6</v>
      </c>
      <c r="B1" s="20"/>
      <c r="C1" s="20"/>
    </row>
    <row r="2" spans="1:3" s="21" customFormat="1" ht="15" x14ac:dyDescent="0.25">
      <c r="A2" s="82" t="s">
        <v>7</v>
      </c>
      <c r="B2" s="82" t="s">
        <v>8</v>
      </c>
      <c r="C2" s="82" t="s">
        <v>5</v>
      </c>
    </row>
    <row r="3" spans="1:3" s="21" customFormat="1" ht="11.25" hidden="1" customHeight="1" x14ac:dyDescent="0.25">
      <c r="A3" s="22" t="str">
        <f>"a4:a"&amp;COUNTA(A4:A50)+3</f>
        <v>a4:a14</v>
      </c>
      <c r="B3" s="22" t="str">
        <f>"b4:b"&amp;COUNTA(B4:B50)+3</f>
        <v>b4:b11</v>
      </c>
      <c r="C3" s="22" t="str">
        <f>"c4:c"&amp;COUNTA(C4:C50)+3</f>
        <v>c4:c5</v>
      </c>
    </row>
    <row r="4" spans="1:3" s="21" customFormat="1" ht="15" x14ac:dyDescent="0.25">
      <c r="A4" s="23" t="s">
        <v>48</v>
      </c>
      <c r="B4" s="23" t="s">
        <v>12</v>
      </c>
      <c r="C4" s="23" t="s">
        <v>9</v>
      </c>
    </row>
    <row r="5" spans="1:3" s="21" customFormat="1" ht="15" x14ac:dyDescent="0.25">
      <c r="A5" s="23" t="s">
        <v>50</v>
      </c>
      <c r="B5" s="23" t="s">
        <v>60</v>
      </c>
      <c r="C5" s="23" t="s">
        <v>45</v>
      </c>
    </row>
    <row r="6" spans="1:3" s="21" customFormat="1" ht="15" x14ac:dyDescent="0.25">
      <c r="A6" s="23" t="s">
        <v>52</v>
      </c>
      <c r="B6" s="23" t="s">
        <v>61</v>
      </c>
      <c r="C6" s="24"/>
    </row>
    <row r="7" spans="1:3" s="21" customFormat="1" ht="15" x14ac:dyDescent="0.25">
      <c r="A7" s="23" t="s">
        <v>54</v>
      </c>
      <c r="B7" s="23" t="s">
        <v>19</v>
      </c>
      <c r="C7" s="24"/>
    </row>
    <row r="8" spans="1:3" s="21" customFormat="1" ht="15" x14ac:dyDescent="0.25">
      <c r="A8" s="23" t="s">
        <v>56</v>
      </c>
      <c r="B8" s="23" t="s">
        <v>62</v>
      </c>
      <c r="C8" s="24"/>
    </row>
    <row r="9" spans="1:3" s="21" customFormat="1" ht="15" x14ac:dyDescent="0.25">
      <c r="A9" s="23" t="s">
        <v>85</v>
      </c>
      <c r="B9" s="23" t="s">
        <v>63</v>
      </c>
      <c r="C9" s="24"/>
    </row>
    <row r="10" spans="1:3" s="21" customFormat="1" ht="15" x14ac:dyDescent="0.25">
      <c r="A10" s="23" t="s">
        <v>58</v>
      </c>
      <c r="B10" s="23" t="s">
        <v>16</v>
      </c>
      <c r="C10" s="24"/>
    </row>
    <row r="11" spans="1:3" s="21" customFormat="1" ht="15" x14ac:dyDescent="0.25">
      <c r="A11" s="23" t="s">
        <v>13</v>
      </c>
      <c r="B11" s="23" t="s">
        <v>66</v>
      </c>
      <c r="C11" s="24"/>
    </row>
    <row r="12" spans="1:3" s="21" customFormat="1" ht="15" x14ac:dyDescent="0.25">
      <c r="A12" s="23" t="s">
        <v>59</v>
      </c>
      <c r="B12" s="23"/>
      <c r="C12" s="24"/>
    </row>
    <row r="13" spans="1:3" s="21" customFormat="1" ht="15" x14ac:dyDescent="0.25">
      <c r="A13" s="23" t="s">
        <v>20</v>
      </c>
      <c r="B13" s="23"/>
      <c r="C13" s="24"/>
    </row>
    <row r="14" spans="1:3" s="21" customFormat="1" ht="15" x14ac:dyDescent="0.25">
      <c r="A14" s="23" t="s">
        <v>17</v>
      </c>
      <c r="B14" s="23"/>
      <c r="C14" s="24"/>
    </row>
    <row r="15" spans="1:3" s="21" customFormat="1" ht="15" x14ac:dyDescent="0.25">
      <c r="A15" s="23"/>
      <c r="B15" s="23"/>
      <c r="C15" s="24"/>
    </row>
    <row r="16" spans="1:3" s="21" customFormat="1" ht="15" x14ac:dyDescent="0.25">
      <c r="A16" s="23"/>
      <c r="B16" s="23"/>
      <c r="C16" s="24"/>
    </row>
    <row r="17" spans="1:3" s="21" customFormat="1" ht="15" x14ac:dyDescent="0.25">
      <c r="A17" s="23"/>
      <c r="B17" s="23"/>
      <c r="C17" s="24"/>
    </row>
    <row r="18" spans="1:3" s="21" customFormat="1" ht="15" x14ac:dyDescent="0.25">
      <c r="A18" s="23"/>
      <c r="B18" s="23"/>
      <c r="C18" s="24"/>
    </row>
    <row r="19" spans="1:3" s="21" customFormat="1" ht="15" x14ac:dyDescent="0.25">
      <c r="A19" s="23"/>
      <c r="B19" s="23"/>
      <c r="C19" s="24"/>
    </row>
    <row r="20" spans="1:3" s="21" customFormat="1" ht="15" x14ac:dyDescent="0.25">
      <c r="A20" s="23"/>
      <c r="B20" s="23"/>
      <c r="C20" s="24"/>
    </row>
  </sheetData>
  <phoneticPr fontId="18" type="noConversion"/>
  <conditionalFormatting sqref="A4:C50">
    <cfRule type="expression" dxfId="0" priority="1" stopIfTrue="1">
      <formula>ISBLANK(A4)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회비집계</vt:lpstr>
      <vt:lpstr>출납</vt:lpstr>
      <vt:lpstr>과목</vt:lpstr>
      <vt:lpstr>계정범위</vt:lpstr>
      <vt:lpstr>월회비</vt:lpstr>
      <vt:lpstr>항목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</dc:creator>
  <cp:lastModifiedBy>Bae</cp:lastModifiedBy>
  <cp:lastPrinted>2015-07-13T06:25:44Z</cp:lastPrinted>
  <dcterms:created xsi:type="dcterms:W3CDTF">2015-02-21T07:23:57Z</dcterms:created>
  <dcterms:modified xsi:type="dcterms:W3CDTF">2015-07-17T00:32:55Z</dcterms:modified>
</cp:coreProperties>
</file>