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ccount_book\"/>
    </mc:Choice>
  </mc:AlternateContent>
  <xr:revisionPtr revIDLastSave="0" documentId="13_ncr:1_{47ADA3B8-47AE-4F40-8613-5B2AC3E3BC8F}" xr6:coauthVersionLast="47" xr6:coauthVersionMax="47" xr10:uidLastSave="{00000000-0000-0000-0000-000000000000}"/>
  <bookViews>
    <workbookView xWindow="4125" yWindow="585" windowWidth="21165" windowHeight="14190" xr2:uid="{00000000-000D-0000-FFFF-FFFF00000000}"/>
  </bookViews>
  <sheets>
    <sheet name="가계부" sheetId="1" r:id="rId1"/>
    <sheet name="수입지출항목" sheetId="2" r:id="rId2"/>
    <sheet name="가계부현황" sheetId="3" r:id="rId3"/>
  </sheets>
  <definedNames>
    <definedName name="_xlnm._FilterDatabase" localSheetId="0" hidden="1">가계부!$A$5:$C$6</definedName>
    <definedName name="경조사">수입지출항목!$H$4:$H$10</definedName>
    <definedName name="공과금">수입지출항목!$E$4:$E$10</definedName>
    <definedName name="교통비">수입지출항목!$G$4:$G$10</definedName>
    <definedName name="기타1">수입지출항목!$L$4:$L$10</definedName>
    <definedName name="기타2">수입지출항목!$M$4:$M$10</definedName>
    <definedName name="대출">수입지출항목!$J$4:$J$10</definedName>
    <definedName name="보험">수입지출항목!$K$4:$K$10</definedName>
    <definedName name="쇼핑">수입지출항목!$D$4:$D$10</definedName>
    <definedName name="수입">수입지출항목!$A$4:$A$10</definedName>
    <definedName name="수입구분">수입지출항목!$O$3:$O$4</definedName>
    <definedName name="식비">수입지출항목!$C$4:$C$10</definedName>
    <definedName name="의료비">수입지출항목!$I$4:$I$10</definedName>
    <definedName name="저축">수입지출항목!$B$4:$B$10</definedName>
    <definedName name="지출">수입지출항목!$B$3:$B$10</definedName>
    <definedName name="지출구분">수입지출항목!$N$3:$N$6</definedName>
    <definedName name="통신비">수입지출항목!$F$4:$F$10</definedName>
  </definedNames>
  <calcPr calcId="191029"/>
</workbook>
</file>

<file path=xl/calcChain.xml><?xml version="1.0" encoding="utf-8"?>
<calcChain xmlns="http://schemas.openxmlformats.org/spreadsheetml/2006/main">
  <c r="D45" i="3" l="1"/>
  <c r="E45" i="3"/>
  <c r="F45" i="3"/>
  <c r="G45" i="3"/>
  <c r="H45" i="3"/>
  <c r="I45" i="3"/>
  <c r="J45" i="3"/>
  <c r="K45" i="3"/>
  <c r="L45" i="3"/>
  <c r="M45" i="3"/>
  <c r="N45" i="3"/>
  <c r="D46" i="3"/>
  <c r="E46" i="3"/>
  <c r="F46" i="3"/>
  <c r="G46" i="3"/>
  <c r="H46" i="3"/>
  <c r="I46" i="3"/>
  <c r="J46" i="3"/>
  <c r="K46" i="3"/>
  <c r="L46" i="3"/>
  <c r="M46" i="3"/>
  <c r="N46" i="3"/>
  <c r="D47" i="3"/>
  <c r="E47" i="3"/>
  <c r="F47" i="3"/>
  <c r="G47" i="3"/>
  <c r="H47" i="3"/>
  <c r="I47" i="3"/>
  <c r="J47" i="3"/>
  <c r="K47" i="3"/>
  <c r="L47" i="3"/>
  <c r="M47" i="3"/>
  <c r="N47" i="3"/>
  <c r="C45" i="3"/>
  <c r="C46" i="3"/>
  <c r="C47" i="3"/>
  <c r="N44" i="3"/>
  <c r="N48" i="3" s="1"/>
  <c r="M44" i="3"/>
  <c r="L44" i="3"/>
  <c r="L48" i="3" s="1"/>
  <c r="K44" i="3"/>
  <c r="K48" i="3" s="1"/>
  <c r="J44" i="3"/>
  <c r="J48" i="3" s="1"/>
  <c r="I44" i="3"/>
  <c r="I48" i="3" s="1"/>
  <c r="H44" i="3"/>
  <c r="H48" i="3" s="1"/>
  <c r="G44" i="3"/>
  <c r="G48" i="3" s="1"/>
  <c r="F44" i="3"/>
  <c r="E44" i="3"/>
  <c r="E48" i="3" s="1"/>
  <c r="D44" i="3"/>
  <c r="D48" i="3" s="1"/>
  <c r="C44" i="3"/>
  <c r="F94" i="3"/>
  <c r="E94" i="3"/>
  <c r="D94" i="3"/>
  <c r="F93" i="3"/>
  <c r="E93" i="3"/>
  <c r="D93" i="3"/>
  <c r="C94" i="3"/>
  <c r="C93" i="3"/>
  <c r="F92" i="3"/>
  <c r="E92" i="3"/>
  <c r="D92" i="3"/>
  <c r="C92" i="3"/>
  <c r="F91" i="3"/>
  <c r="E91" i="3"/>
  <c r="D91" i="3"/>
  <c r="C91" i="3"/>
  <c r="F90" i="3"/>
  <c r="E90" i="3"/>
  <c r="D90" i="3"/>
  <c r="C90" i="3"/>
  <c r="F89" i="3"/>
  <c r="E89" i="3"/>
  <c r="D89" i="3"/>
  <c r="C89" i="3"/>
  <c r="D88" i="3"/>
  <c r="E88" i="3"/>
  <c r="F88" i="3"/>
  <c r="C88" i="3"/>
  <c r="F87" i="3"/>
  <c r="E87" i="3"/>
  <c r="D87" i="3"/>
  <c r="C87" i="3"/>
  <c r="D86" i="3"/>
  <c r="E86" i="3"/>
  <c r="F86" i="3"/>
  <c r="C86" i="3"/>
  <c r="C84" i="3"/>
  <c r="F85" i="3"/>
  <c r="E85" i="3"/>
  <c r="D85" i="3"/>
  <c r="C85" i="3"/>
  <c r="D84" i="3"/>
  <c r="E84" i="3"/>
  <c r="F84" i="3"/>
  <c r="F83" i="3"/>
  <c r="E83" i="3"/>
  <c r="D83" i="3"/>
  <c r="C83" i="3"/>
  <c r="F82" i="3"/>
  <c r="E82" i="3"/>
  <c r="D82" i="3"/>
  <c r="C82" i="3"/>
  <c r="F81" i="3"/>
  <c r="E81" i="3"/>
  <c r="D81" i="3"/>
  <c r="C81" i="3"/>
  <c r="D80" i="3"/>
  <c r="E80" i="3"/>
  <c r="F80" i="3"/>
  <c r="C80" i="3"/>
  <c r="C79" i="3"/>
  <c r="F79" i="3"/>
  <c r="E79" i="3"/>
  <c r="D79" i="3"/>
  <c r="F78" i="3"/>
  <c r="E78" i="3"/>
  <c r="D78" i="3"/>
  <c r="C78" i="3"/>
  <c r="F77" i="3"/>
  <c r="E77" i="3"/>
  <c r="D77" i="3"/>
  <c r="C77" i="3"/>
  <c r="F76" i="3"/>
  <c r="E76" i="3"/>
  <c r="D76" i="3"/>
  <c r="C76" i="3"/>
  <c r="D75" i="3"/>
  <c r="E75" i="3"/>
  <c r="F75" i="3"/>
  <c r="C75" i="3"/>
  <c r="F74" i="3"/>
  <c r="E74" i="3"/>
  <c r="D74" i="3"/>
  <c r="C74" i="3"/>
  <c r="D73" i="3"/>
  <c r="E73" i="3"/>
  <c r="F73" i="3"/>
  <c r="C73" i="3"/>
  <c r="F72" i="3"/>
  <c r="E72" i="3"/>
  <c r="D72" i="3"/>
  <c r="C72" i="3"/>
  <c r="F71" i="3"/>
  <c r="E71" i="3"/>
  <c r="D71" i="3"/>
  <c r="C71" i="3"/>
  <c r="F70" i="3"/>
  <c r="E70" i="3"/>
  <c r="D70" i="3"/>
  <c r="C70" i="3"/>
  <c r="F69" i="3"/>
  <c r="E69" i="3"/>
  <c r="D69" i="3"/>
  <c r="C69" i="3"/>
  <c r="F68" i="3"/>
  <c r="E68" i="3"/>
  <c r="D68" i="3"/>
  <c r="C68" i="3"/>
  <c r="D67" i="3"/>
  <c r="E67" i="3"/>
  <c r="F67" i="3"/>
  <c r="C67" i="3"/>
  <c r="F66" i="3"/>
  <c r="E66" i="3"/>
  <c r="D66" i="3"/>
  <c r="C66" i="3"/>
  <c r="F65" i="3"/>
  <c r="E65" i="3"/>
  <c r="D65" i="3"/>
  <c r="C65" i="3"/>
  <c r="F64" i="3"/>
  <c r="E64" i="3"/>
  <c r="D64" i="3"/>
  <c r="C64" i="3"/>
  <c r="F63" i="3"/>
  <c r="E63" i="3"/>
  <c r="D63" i="3"/>
  <c r="C63" i="3"/>
  <c r="F62" i="3"/>
  <c r="E62" i="3"/>
  <c r="D62" i="3"/>
  <c r="C62" i="3"/>
  <c r="D61" i="3"/>
  <c r="E61" i="3"/>
  <c r="F61" i="3"/>
  <c r="C61" i="3"/>
  <c r="C60" i="3"/>
  <c r="C59" i="3"/>
  <c r="D59" i="3"/>
  <c r="E59" i="3"/>
  <c r="F59" i="3"/>
  <c r="D60" i="3"/>
  <c r="E60" i="3"/>
  <c r="F60" i="3"/>
  <c r="D58" i="3"/>
  <c r="E58" i="3"/>
  <c r="F58" i="3"/>
  <c r="C58" i="3"/>
  <c r="C56" i="3"/>
  <c r="D56" i="3"/>
  <c r="E56" i="3"/>
  <c r="F56" i="3"/>
  <c r="C57" i="3"/>
  <c r="D57" i="3"/>
  <c r="E57" i="3"/>
  <c r="F57" i="3"/>
  <c r="D55" i="3"/>
  <c r="E55" i="3"/>
  <c r="F55" i="3"/>
  <c r="C5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N25" i="3"/>
  <c r="M25" i="3"/>
  <c r="L25" i="3"/>
  <c r="K25" i="3"/>
  <c r="J25" i="3"/>
  <c r="I25" i="3"/>
  <c r="H25" i="3"/>
  <c r="G25" i="3"/>
  <c r="F25" i="3"/>
  <c r="E25" i="3"/>
  <c r="D25" i="3"/>
  <c r="C25" i="3"/>
  <c r="D21" i="3"/>
  <c r="E21" i="3"/>
  <c r="F21" i="3"/>
  <c r="G21" i="3"/>
  <c r="H21" i="3"/>
  <c r="I21" i="3"/>
  <c r="J21" i="3"/>
  <c r="K21" i="3"/>
  <c r="L21" i="3"/>
  <c r="M21" i="3"/>
  <c r="N21" i="3"/>
  <c r="D22" i="3"/>
  <c r="E22" i="3"/>
  <c r="F22" i="3"/>
  <c r="G22" i="3"/>
  <c r="H22" i="3"/>
  <c r="I22" i="3"/>
  <c r="J22" i="3"/>
  <c r="K22" i="3"/>
  <c r="L22" i="3"/>
  <c r="M22" i="3"/>
  <c r="N22" i="3"/>
  <c r="D23" i="3"/>
  <c r="E23" i="3"/>
  <c r="F23" i="3"/>
  <c r="G23" i="3"/>
  <c r="H23" i="3"/>
  <c r="I23" i="3"/>
  <c r="J23" i="3"/>
  <c r="K23" i="3"/>
  <c r="L23" i="3"/>
  <c r="M23" i="3"/>
  <c r="N23" i="3"/>
  <c r="N20" i="3"/>
  <c r="M20" i="3"/>
  <c r="L20" i="3"/>
  <c r="K20" i="3"/>
  <c r="J20" i="3"/>
  <c r="I20" i="3"/>
  <c r="H20" i="3"/>
  <c r="G20" i="3"/>
  <c r="F20" i="3"/>
  <c r="E20" i="3"/>
  <c r="D20" i="3"/>
  <c r="C23" i="3"/>
  <c r="C21" i="3"/>
  <c r="C22" i="3"/>
  <c r="C20" i="3"/>
  <c r="H3" i="1"/>
  <c r="G3" i="1"/>
  <c r="O44" i="3" l="1"/>
  <c r="O46" i="3"/>
  <c r="M48" i="3"/>
  <c r="O47" i="3"/>
  <c r="C48" i="3"/>
  <c r="O45" i="3"/>
  <c r="F48" i="3"/>
  <c r="E37" i="3"/>
  <c r="E16" i="3" s="1"/>
  <c r="G94" i="3"/>
  <c r="H94" i="3" s="1"/>
  <c r="G56" i="3"/>
  <c r="H56" i="3" s="1"/>
  <c r="G61" i="3"/>
  <c r="H61" i="3" s="1"/>
  <c r="G66" i="3"/>
  <c r="H66" i="3" s="1"/>
  <c r="G67" i="3"/>
  <c r="G73" i="3"/>
  <c r="H73" i="3" s="1"/>
  <c r="G74" i="3"/>
  <c r="H74" i="3" s="1"/>
  <c r="G75" i="3"/>
  <c r="H75" i="3" s="1"/>
  <c r="G80" i="3"/>
  <c r="H80" i="3" s="1"/>
  <c r="G86" i="3"/>
  <c r="G87" i="3"/>
  <c r="G89" i="3"/>
  <c r="G90" i="3"/>
  <c r="H90" i="3" s="1"/>
  <c r="G91" i="3"/>
  <c r="H91" i="3" s="1"/>
  <c r="G92" i="3"/>
  <c r="H92" i="3" s="1"/>
  <c r="G93" i="3"/>
  <c r="G60" i="3"/>
  <c r="G68" i="3"/>
  <c r="G69" i="3"/>
  <c r="G70" i="3"/>
  <c r="G71" i="3"/>
  <c r="H71" i="3" s="1"/>
  <c r="G72" i="3"/>
  <c r="G81" i="3"/>
  <c r="G82" i="3"/>
  <c r="H82" i="3" s="1"/>
  <c r="G83" i="3"/>
  <c r="G88" i="3"/>
  <c r="G57" i="3"/>
  <c r="H57" i="3" s="1"/>
  <c r="G59" i="3"/>
  <c r="H59" i="3" s="1"/>
  <c r="G76" i="3"/>
  <c r="H76" i="3" s="1"/>
  <c r="G77" i="3"/>
  <c r="G78" i="3"/>
  <c r="H78" i="3" s="1"/>
  <c r="G85" i="3"/>
  <c r="H85" i="3" s="1"/>
  <c r="G84" i="3"/>
  <c r="G62" i="3"/>
  <c r="G63" i="3"/>
  <c r="G64" i="3"/>
  <c r="G65" i="3"/>
  <c r="G79" i="3"/>
  <c r="G58" i="3"/>
  <c r="E54" i="3"/>
  <c r="F54" i="3"/>
  <c r="D54" i="3"/>
  <c r="C54" i="3"/>
  <c r="G55" i="3"/>
  <c r="F37" i="3"/>
  <c r="F16" i="3" s="1"/>
  <c r="J37" i="3"/>
  <c r="J16" i="3" s="1"/>
  <c r="N37" i="3"/>
  <c r="N16" i="3" s="1"/>
  <c r="D37" i="3"/>
  <c r="D16" i="3" s="1"/>
  <c r="H37" i="3"/>
  <c r="H16" i="3" s="1"/>
  <c r="I37" i="3"/>
  <c r="I16" i="3" s="1"/>
  <c r="M37" i="3"/>
  <c r="M16" i="3" s="1"/>
  <c r="C37" i="3"/>
  <c r="C16" i="3" s="1"/>
  <c r="G37" i="3"/>
  <c r="G16" i="3" s="1"/>
  <c r="K37" i="3"/>
  <c r="K16" i="3" s="1"/>
  <c r="O36" i="3"/>
  <c r="O35" i="3"/>
  <c r="O34" i="3"/>
  <c r="O33" i="3"/>
  <c r="O32" i="3"/>
  <c r="O31" i="3"/>
  <c r="O30" i="3"/>
  <c r="O29" i="3"/>
  <c r="O27" i="3"/>
  <c r="O26" i="3"/>
  <c r="L37" i="3"/>
  <c r="L16" i="3" s="1"/>
  <c r="O28" i="3"/>
  <c r="O25" i="3"/>
  <c r="G24" i="3"/>
  <c r="G15" i="3" s="1"/>
  <c r="K24" i="3"/>
  <c r="K15" i="3" s="1"/>
  <c r="K17" i="3" s="1"/>
  <c r="C24" i="3"/>
  <c r="C15" i="3" s="1"/>
  <c r="D24" i="3"/>
  <c r="D15" i="3" s="1"/>
  <c r="H24" i="3"/>
  <c r="H15" i="3" s="1"/>
  <c r="L24" i="3"/>
  <c r="F24" i="3"/>
  <c r="F15" i="3" s="1"/>
  <c r="N24" i="3"/>
  <c r="M24" i="3"/>
  <c r="M15" i="3" s="1"/>
  <c r="I24" i="3"/>
  <c r="I15" i="3" s="1"/>
  <c r="I17" i="3" s="1"/>
  <c r="E24" i="3"/>
  <c r="O23" i="3"/>
  <c r="O21" i="3"/>
  <c r="J24" i="3"/>
  <c r="J15" i="3" s="1"/>
  <c r="J17" i="3" s="1"/>
  <c r="O22" i="3"/>
  <c r="O20" i="3"/>
  <c r="I3" i="1"/>
  <c r="M17" i="3" l="1"/>
  <c r="O48" i="3"/>
  <c r="L38" i="3"/>
  <c r="L39" i="3" s="1"/>
  <c r="L15" i="3"/>
  <c r="L17" i="3" s="1"/>
  <c r="H17" i="3"/>
  <c r="G17" i="3"/>
  <c r="O16" i="3"/>
  <c r="E38" i="3"/>
  <c r="E15" i="3"/>
  <c r="E17" i="3" s="1"/>
  <c r="C17" i="3"/>
  <c r="N38" i="3"/>
  <c r="N39" i="3" s="1"/>
  <c r="N15" i="3"/>
  <c r="N17" i="3" s="1"/>
  <c r="F17" i="3"/>
  <c r="D17" i="3"/>
  <c r="C38" i="3"/>
  <c r="C39" i="3" s="1"/>
  <c r="J38" i="3"/>
  <c r="J39" i="3" s="1"/>
  <c r="I38" i="3"/>
  <c r="I39" i="3" s="1"/>
  <c r="K38" i="3"/>
  <c r="K39" i="3" s="1"/>
  <c r="G54" i="3"/>
  <c r="H70" i="3" s="1"/>
  <c r="D38" i="3"/>
  <c r="F38" i="3"/>
  <c r="F39" i="3" s="1"/>
  <c r="H38" i="3"/>
  <c r="H39" i="3" s="1"/>
  <c r="G38" i="3"/>
  <c r="G39" i="3" s="1"/>
  <c r="M38" i="3"/>
  <c r="M39" i="3" s="1"/>
  <c r="O37" i="3"/>
  <c r="B12" i="3" s="1"/>
  <c r="O24" i="3"/>
  <c r="A12" i="3" s="1"/>
  <c r="O17" i="3" l="1"/>
  <c r="O15" i="3"/>
  <c r="H60" i="3"/>
  <c r="H88" i="3"/>
  <c r="H63" i="3"/>
  <c r="H55" i="3"/>
  <c r="H89" i="3"/>
  <c r="H87" i="3"/>
  <c r="H86" i="3"/>
  <c r="H67" i="3"/>
  <c r="H93" i="3"/>
  <c r="H58" i="3"/>
  <c r="H77" i="3"/>
  <c r="H83" i="3"/>
  <c r="H64" i="3"/>
  <c r="H81" i="3"/>
  <c r="H72" i="3"/>
  <c r="H79" i="3"/>
  <c r="H65" i="3"/>
  <c r="H69" i="3"/>
  <c r="H68" i="3"/>
  <c r="H62" i="3"/>
  <c r="H84" i="3"/>
  <c r="C12" i="3"/>
  <c r="D39" i="3"/>
  <c r="E39" i="3" s="1"/>
  <c r="O38" i="3"/>
</calcChain>
</file>

<file path=xl/sharedStrings.xml><?xml version="1.0" encoding="utf-8"?>
<sst xmlns="http://schemas.openxmlformats.org/spreadsheetml/2006/main" count="251" uniqueCount="125">
  <si>
    <t>일자</t>
    <phoneticPr fontId="3" type="noConversion"/>
  </si>
  <si>
    <t>구분</t>
    <phoneticPr fontId="3" type="noConversion"/>
  </si>
  <si>
    <t>수입</t>
    <phoneticPr fontId="3" type="noConversion"/>
  </si>
  <si>
    <t>수입</t>
    <phoneticPr fontId="3" type="noConversion"/>
  </si>
  <si>
    <t>월급</t>
  </si>
  <si>
    <t>월급</t>
    <phoneticPr fontId="3" type="noConversion"/>
  </si>
  <si>
    <t>상여금</t>
    <phoneticPr fontId="3" type="noConversion"/>
  </si>
  <si>
    <t>지출</t>
    <phoneticPr fontId="3" type="noConversion"/>
  </si>
  <si>
    <t>저축</t>
    <phoneticPr fontId="3" type="noConversion"/>
  </si>
  <si>
    <t>적금</t>
    <phoneticPr fontId="3" type="noConversion"/>
  </si>
  <si>
    <t>펀드</t>
    <phoneticPr fontId="3" type="noConversion"/>
  </si>
  <si>
    <t>국민연금</t>
    <phoneticPr fontId="3" type="noConversion"/>
  </si>
  <si>
    <t>대출</t>
    <phoneticPr fontId="3" type="noConversion"/>
  </si>
  <si>
    <t>주택대출상환</t>
    <phoneticPr fontId="3" type="noConversion"/>
  </si>
  <si>
    <t>차대출상환</t>
    <phoneticPr fontId="3" type="noConversion"/>
  </si>
  <si>
    <t>예금</t>
    <phoneticPr fontId="3" type="noConversion"/>
  </si>
  <si>
    <t>식비</t>
  </si>
  <si>
    <t>식비</t>
    <phoneticPr fontId="3" type="noConversion"/>
  </si>
  <si>
    <t>간식</t>
    <phoneticPr fontId="3" type="noConversion"/>
  </si>
  <si>
    <t>외식</t>
  </si>
  <si>
    <t>외식</t>
    <phoneticPr fontId="3" type="noConversion"/>
  </si>
  <si>
    <t>쇼핑</t>
  </si>
  <si>
    <t>쇼핑</t>
    <phoneticPr fontId="3" type="noConversion"/>
  </si>
  <si>
    <t>생필품</t>
    <phoneticPr fontId="3" type="noConversion"/>
  </si>
  <si>
    <t>식재료</t>
  </si>
  <si>
    <t>식재료</t>
    <phoneticPr fontId="3" type="noConversion"/>
  </si>
  <si>
    <t>의류</t>
    <phoneticPr fontId="3" type="noConversion"/>
  </si>
  <si>
    <t>잡화</t>
    <phoneticPr fontId="3" type="noConversion"/>
  </si>
  <si>
    <t>미용</t>
    <phoneticPr fontId="3" type="noConversion"/>
  </si>
  <si>
    <t>화장품</t>
    <phoneticPr fontId="3" type="noConversion"/>
  </si>
  <si>
    <t>공과금</t>
    <phoneticPr fontId="3" type="noConversion"/>
  </si>
  <si>
    <t>이자</t>
    <phoneticPr fontId="3" type="noConversion"/>
  </si>
  <si>
    <t>기타</t>
    <phoneticPr fontId="3" type="noConversion"/>
  </si>
  <si>
    <t>관리비</t>
    <phoneticPr fontId="3" type="noConversion"/>
  </si>
  <si>
    <t>가스비</t>
    <phoneticPr fontId="3" type="noConversion"/>
  </si>
  <si>
    <t>전기요금</t>
    <phoneticPr fontId="3" type="noConversion"/>
  </si>
  <si>
    <t>수도요금</t>
    <phoneticPr fontId="3" type="noConversion"/>
  </si>
  <si>
    <t>기타세금</t>
    <phoneticPr fontId="3" type="noConversion"/>
  </si>
  <si>
    <t>통신비</t>
    <phoneticPr fontId="3" type="noConversion"/>
  </si>
  <si>
    <t>휴대전화</t>
    <phoneticPr fontId="3" type="noConversion"/>
  </si>
  <si>
    <t>인터넷</t>
    <phoneticPr fontId="3" type="noConversion"/>
  </si>
  <si>
    <t>교통비</t>
  </si>
  <si>
    <t>교통비</t>
    <phoneticPr fontId="3" type="noConversion"/>
  </si>
  <si>
    <t>대중교통</t>
    <phoneticPr fontId="3" type="noConversion"/>
  </si>
  <si>
    <t>택시비</t>
    <phoneticPr fontId="3" type="noConversion"/>
  </si>
  <si>
    <t>주유비</t>
  </si>
  <si>
    <t>주유비</t>
    <phoneticPr fontId="3" type="noConversion"/>
  </si>
  <si>
    <t>통행료</t>
    <phoneticPr fontId="3" type="noConversion"/>
  </si>
  <si>
    <t>차량관리비</t>
    <phoneticPr fontId="3" type="noConversion"/>
  </si>
  <si>
    <t>경조사</t>
  </si>
  <si>
    <t>경조사</t>
    <phoneticPr fontId="3" type="noConversion"/>
  </si>
  <si>
    <t>축의금</t>
    <phoneticPr fontId="3" type="noConversion"/>
  </si>
  <si>
    <t>조의금</t>
  </si>
  <si>
    <t>조의금</t>
    <phoneticPr fontId="3" type="noConversion"/>
  </si>
  <si>
    <t>돌잔치</t>
    <phoneticPr fontId="3" type="noConversion"/>
  </si>
  <si>
    <t>회비</t>
    <phoneticPr fontId="3" type="noConversion"/>
  </si>
  <si>
    <t>의료비</t>
  </si>
  <si>
    <t>의료비</t>
    <phoneticPr fontId="3" type="noConversion"/>
  </si>
  <si>
    <t>병원비</t>
  </si>
  <si>
    <t>병원비</t>
    <phoneticPr fontId="3" type="noConversion"/>
  </si>
  <si>
    <t>보험</t>
    <phoneticPr fontId="3" type="noConversion"/>
  </si>
  <si>
    <t>약값</t>
    <phoneticPr fontId="3" type="noConversion"/>
  </si>
  <si>
    <t>종신보험</t>
    <phoneticPr fontId="3" type="noConversion"/>
  </si>
  <si>
    <t>실손보험</t>
    <phoneticPr fontId="3" type="noConversion"/>
  </si>
  <si>
    <t>건강보험</t>
    <phoneticPr fontId="3" type="noConversion"/>
  </si>
  <si>
    <t>자동차보험</t>
    <phoneticPr fontId="3" type="noConversion"/>
  </si>
  <si>
    <t>월세</t>
    <phoneticPr fontId="3" type="noConversion"/>
  </si>
  <si>
    <t>기타1</t>
  </si>
  <si>
    <t>기타1</t>
    <phoneticPr fontId="3" type="noConversion"/>
  </si>
  <si>
    <t>기타2</t>
    <phoneticPr fontId="3" type="noConversion"/>
  </si>
  <si>
    <t>지출구분</t>
    <phoneticPr fontId="3" type="noConversion"/>
  </si>
  <si>
    <t>수입구분</t>
    <phoneticPr fontId="3" type="noConversion"/>
  </si>
  <si>
    <t>현금</t>
  </si>
  <si>
    <t>현금</t>
    <phoneticPr fontId="3" type="noConversion"/>
  </si>
  <si>
    <t>체크카드</t>
    <phoneticPr fontId="3" type="noConversion"/>
  </si>
  <si>
    <t>항목1</t>
    <phoneticPr fontId="3" type="noConversion"/>
  </si>
  <si>
    <t>항목2</t>
    <phoneticPr fontId="3" type="noConversion"/>
  </si>
  <si>
    <t>내역</t>
    <phoneticPr fontId="3" type="noConversion"/>
  </si>
  <si>
    <t>비고</t>
    <phoneticPr fontId="3" type="noConversion"/>
  </si>
  <si>
    <t>금액</t>
    <phoneticPr fontId="3" type="noConversion"/>
  </si>
  <si>
    <t>상품권</t>
    <phoneticPr fontId="3" type="noConversion"/>
  </si>
  <si>
    <t>수입</t>
    <phoneticPr fontId="3" type="noConversion"/>
  </si>
  <si>
    <t>12월 급여</t>
    <phoneticPr fontId="3" type="noConversion"/>
  </si>
  <si>
    <t>점심</t>
    <phoneticPr fontId="3" type="noConversion"/>
  </si>
  <si>
    <t>마트</t>
    <phoneticPr fontId="3" type="noConversion"/>
  </si>
  <si>
    <t>수입합계</t>
    <phoneticPr fontId="3" type="noConversion"/>
  </si>
  <si>
    <t>지출합계</t>
    <phoneticPr fontId="3" type="noConversion"/>
  </si>
  <si>
    <t>잔액</t>
    <phoneticPr fontId="3" type="noConversion"/>
  </si>
  <si>
    <t>지인1</t>
    <phoneticPr fontId="3" type="noConversion"/>
  </si>
  <si>
    <t>스포츠토토</t>
    <phoneticPr fontId="3" type="noConversion"/>
  </si>
  <si>
    <t>구분</t>
    <phoneticPr fontId="3" type="noConversion"/>
  </si>
  <si>
    <t>수입</t>
    <phoneticPr fontId="3" type="noConversion"/>
  </si>
  <si>
    <t>지출</t>
    <phoneticPr fontId="3" type="noConversion"/>
  </si>
  <si>
    <t>저축</t>
    <phoneticPr fontId="3" type="noConversion"/>
  </si>
  <si>
    <t>국민신용카드</t>
    <phoneticPr fontId="3" type="noConversion"/>
  </si>
  <si>
    <t>농협신용카드</t>
  </si>
  <si>
    <t>농협신용카드</t>
    <phoneticPr fontId="3" type="noConversion"/>
  </si>
  <si>
    <t>수입소계</t>
    <phoneticPr fontId="3" type="noConversion"/>
  </si>
  <si>
    <t>지출소계</t>
    <phoneticPr fontId="3" type="noConversion"/>
  </si>
  <si>
    <t>잔액</t>
    <phoneticPr fontId="3" type="noConversion"/>
  </si>
  <si>
    <t>2021년 1월</t>
    <phoneticPr fontId="3" type="noConversion"/>
  </si>
  <si>
    <t>2021년 2월</t>
  </si>
  <si>
    <t>2021년 3월</t>
  </si>
  <si>
    <t>2021년 4월</t>
  </si>
  <si>
    <t>2021년 5월</t>
  </si>
  <si>
    <t>2021년 6월</t>
  </si>
  <si>
    <t>2021년 7월</t>
  </si>
  <si>
    <t>2021년 8월</t>
  </si>
  <si>
    <t>2021년 9월</t>
  </si>
  <si>
    <t>2021년 10월</t>
  </si>
  <si>
    <t>2021년 11월</t>
  </si>
  <si>
    <t>2021년 12월</t>
  </si>
  <si>
    <t>합계</t>
    <phoneticPr fontId="3" type="noConversion"/>
  </si>
  <si>
    <t>누적잔액</t>
    <phoneticPr fontId="3" type="noConversion"/>
  </si>
  <si>
    <r>
      <rPr>
        <b/>
        <sz val="10"/>
        <color theme="1"/>
        <rFont val="나눔고딕"/>
        <family val="3"/>
        <charset val="129"/>
      </rPr>
      <t>■</t>
    </r>
    <r>
      <rPr>
        <b/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  <scheme val="minor"/>
      </rPr>
      <t>수입/지출 항목별 월별 현황</t>
    </r>
    <phoneticPr fontId="3" type="noConversion"/>
  </si>
  <si>
    <t>수입합계</t>
    <phoneticPr fontId="3" type="noConversion"/>
  </si>
  <si>
    <t>지출합계</t>
    <phoneticPr fontId="3" type="noConversion"/>
  </si>
  <si>
    <r>
      <rPr>
        <b/>
        <sz val="10"/>
        <color theme="1"/>
        <rFont val="나눔고딕"/>
        <family val="3"/>
        <charset val="129"/>
      </rPr>
      <t>■</t>
    </r>
    <r>
      <rPr>
        <b/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  <scheme val="minor"/>
      </rPr>
      <t>지출 항목별 월별 현황</t>
    </r>
    <phoneticPr fontId="3" type="noConversion"/>
  </si>
  <si>
    <t>기간</t>
    <phoneticPr fontId="3" type="noConversion"/>
  </si>
  <si>
    <t>비율</t>
    <phoneticPr fontId="3" type="noConversion"/>
  </si>
  <si>
    <r>
      <rPr>
        <b/>
        <sz val="10"/>
        <color theme="1"/>
        <rFont val="나눔고딕"/>
        <family val="3"/>
        <charset val="129"/>
      </rPr>
      <t>■</t>
    </r>
    <r>
      <rPr>
        <b/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  <scheme val="minor"/>
      </rPr>
      <t>지출구분에 따른 월별 지출현황</t>
    </r>
    <phoneticPr fontId="3" type="noConversion"/>
  </si>
  <si>
    <r>
      <rPr>
        <b/>
        <sz val="10"/>
        <color theme="1"/>
        <rFont val="나눔고딕"/>
        <family val="3"/>
        <charset val="129"/>
      </rPr>
      <t>■</t>
    </r>
    <r>
      <rPr>
        <b/>
        <sz val="10"/>
        <color theme="1"/>
        <rFont val="맑은 고딕"/>
        <family val="3"/>
        <charset val="129"/>
      </rPr>
      <t xml:space="preserve"> </t>
    </r>
    <r>
      <rPr>
        <b/>
        <sz val="10"/>
        <color theme="1"/>
        <rFont val="맑은 고딕"/>
        <family val="3"/>
        <charset val="129"/>
        <scheme val="minor"/>
      </rPr>
      <t>지출 항목별 지출구분에 따른 월별 현황</t>
    </r>
    <phoneticPr fontId="3" type="noConversion"/>
  </si>
  <si>
    <t>지출구분</t>
    <phoneticPr fontId="3" type="noConversion"/>
  </si>
  <si>
    <t>농협신용카드</t>
    <phoneticPr fontId="3" type="noConversion"/>
  </si>
  <si>
    <t>금전 출납부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</si>
</sst>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&quot;년&quot;\ m&quot;월&quot;\ d&quot;일&quot;;@"/>
    <numFmt numFmtId="177" formatCode="0.0%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hair">
        <color auto="1"/>
      </top>
      <bottom style="hair">
        <color auto="1"/>
      </bottom>
      <diagonal/>
    </border>
    <border diagonalUp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theme="1" tint="0.499984740745262"/>
      </diagonal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2" fillId="0" borderId="2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41" fontId="2" fillId="0" borderId="1" xfId="1" applyFont="1" applyBorder="1">
      <alignment vertical="center"/>
    </xf>
    <xf numFmtId="41" fontId="2" fillId="0" borderId="1" xfId="0" applyNumberFormat="1" applyFont="1" applyBorder="1">
      <alignment vertical="center"/>
    </xf>
    <xf numFmtId="41" fontId="2" fillId="3" borderId="1" xfId="0" applyNumberFormat="1" applyFont="1" applyFill="1" applyBorder="1">
      <alignment vertical="center"/>
    </xf>
    <xf numFmtId="41" fontId="2" fillId="5" borderId="1" xfId="0" applyNumberFormat="1" applyFont="1" applyFill="1" applyBorder="1">
      <alignment vertical="center"/>
    </xf>
    <xf numFmtId="41" fontId="2" fillId="4" borderId="1" xfId="0" applyNumberFormat="1" applyFont="1" applyFill="1" applyBorder="1">
      <alignment vertical="center"/>
    </xf>
    <xf numFmtId="0" fontId="2" fillId="0" borderId="5" xfId="0" applyFont="1" applyBorder="1">
      <alignment vertical="center"/>
    </xf>
    <xf numFmtId="0" fontId="5" fillId="0" borderId="0" xfId="0" applyFont="1">
      <alignment vertical="center"/>
    </xf>
    <xf numFmtId="4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2" fillId="0" borderId="0" xfId="0" applyNumberFormat="1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14" fontId="2" fillId="2" borderId="4" xfId="0" applyNumberFormat="1" applyFont="1" applyFill="1" applyBorder="1">
      <alignment vertical="center"/>
    </xf>
    <xf numFmtId="41" fontId="2" fillId="0" borderId="1" xfId="1" applyFont="1" applyFill="1" applyBorder="1">
      <alignment vertical="center"/>
    </xf>
    <xf numFmtId="41" fontId="2" fillId="2" borderId="1" xfId="0" applyNumberFormat="1" applyFont="1" applyFill="1" applyBorder="1" applyAlignment="1">
      <alignment horizontal="center" vertical="center"/>
    </xf>
    <xf numFmtId="177" fontId="2" fillId="0" borderId="1" xfId="2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1" fontId="2" fillId="2" borderId="8" xfId="0" applyNumberFormat="1" applyFont="1" applyFill="1" applyBorder="1">
      <alignment vertical="center"/>
    </xf>
    <xf numFmtId="41" fontId="2" fillId="0" borderId="8" xfId="0" applyNumberFormat="1" applyFont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41" fontId="2" fillId="0" borderId="4" xfId="1" applyFont="1" applyBorder="1">
      <alignment vertical="center"/>
    </xf>
    <xf numFmtId="41" fontId="2" fillId="2" borderId="9" xfId="0" applyNumberFormat="1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가계부현황!$A$24</c:f>
              <c:strCache>
                <c:ptCount val="1"/>
                <c:pt idx="0">
                  <c:v>수입소계</c:v>
                </c:pt>
              </c:strCache>
            </c:strRef>
          </c:tx>
          <c:cat>
            <c:strRef>
              <c:f>가계부현황!$B$19:$N$19</c:f>
              <c:strCache>
                <c:ptCount val="13"/>
                <c:pt idx="1">
                  <c:v>2021년 1월</c:v>
                </c:pt>
                <c:pt idx="2">
                  <c:v>2021년 2월</c:v>
                </c:pt>
                <c:pt idx="3">
                  <c:v>2021년 3월</c:v>
                </c:pt>
                <c:pt idx="4">
                  <c:v>2021년 4월</c:v>
                </c:pt>
                <c:pt idx="5">
                  <c:v>2021년 5월</c:v>
                </c:pt>
                <c:pt idx="6">
                  <c:v>2021년 6월</c:v>
                </c:pt>
                <c:pt idx="7">
                  <c:v>2021년 7월</c:v>
                </c:pt>
                <c:pt idx="8">
                  <c:v>2021년 8월</c:v>
                </c:pt>
                <c:pt idx="9">
                  <c:v>2021년 9월</c:v>
                </c:pt>
                <c:pt idx="10">
                  <c:v>2021년 10월</c:v>
                </c:pt>
                <c:pt idx="11">
                  <c:v>2021년 11월</c:v>
                </c:pt>
                <c:pt idx="12">
                  <c:v>2021년 12월</c:v>
                </c:pt>
              </c:strCache>
            </c:strRef>
          </c:cat>
          <c:val>
            <c:numRef>
              <c:f>가계부현황!$B$24:$N$24</c:f>
              <c:numCache>
                <c:formatCode>_(* #,##0_);_(* \(#,##0\);_(* "-"_);_(@_)</c:formatCode>
                <c:ptCount val="13"/>
                <c:pt idx="1">
                  <c:v>3500000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3-4EEA-9642-E0C389FD34E7}"/>
            </c:ext>
          </c:extLst>
        </c:ser>
        <c:ser>
          <c:idx val="1"/>
          <c:order val="1"/>
          <c:tx>
            <c:strRef>
              <c:f>가계부현황!$A$37</c:f>
              <c:strCache>
                <c:ptCount val="1"/>
                <c:pt idx="0">
                  <c:v>지출소계</c:v>
                </c:pt>
              </c:strCache>
            </c:strRef>
          </c:tx>
          <c:cat>
            <c:strRef>
              <c:f>가계부현황!$B$19:$N$19</c:f>
              <c:strCache>
                <c:ptCount val="13"/>
                <c:pt idx="1">
                  <c:v>2021년 1월</c:v>
                </c:pt>
                <c:pt idx="2">
                  <c:v>2021년 2월</c:v>
                </c:pt>
                <c:pt idx="3">
                  <c:v>2021년 3월</c:v>
                </c:pt>
                <c:pt idx="4">
                  <c:v>2021년 4월</c:v>
                </c:pt>
                <c:pt idx="5">
                  <c:v>2021년 5월</c:v>
                </c:pt>
                <c:pt idx="6">
                  <c:v>2021년 6월</c:v>
                </c:pt>
                <c:pt idx="7">
                  <c:v>2021년 7월</c:v>
                </c:pt>
                <c:pt idx="8">
                  <c:v>2021년 8월</c:v>
                </c:pt>
                <c:pt idx="9">
                  <c:v>2021년 9월</c:v>
                </c:pt>
                <c:pt idx="10">
                  <c:v>2021년 10월</c:v>
                </c:pt>
                <c:pt idx="11">
                  <c:v>2021년 11월</c:v>
                </c:pt>
                <c:pt idx="12">
                  <c:v>2021년 12월</c:v>
                </c:pt>
              </c:strCache>
            </c:strRef>
          </c:cat>
          <c:val>
            <c:numRef>
              <c:f>가계부현황!$B$37:$N$37</c:f>
              <c:numCache>
                <c:formatCode>_(* #,##0_);_(* \(#,##0\);_(* "-"_);_(@_)</c:formatCode>
                <c:ptCount val="13"/>
                <c:pt idx="1">
                  <c:v>310000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3-4EEA-9642-E0C389FD34E7}"/>
            </c:ext>
          </c:extLst>
        </c:ser>
        <c:ser>
          <c:idx val="2"/>
          <c:order val="2"/>
          <c:tx>
            <c:strRef>
              <c:f>가계부현황!$A$38</c:f>
              <c:strCache>
                <c:ptCount val="1"/>
                <c:pt idx="0">
                  <c:v>잔액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가계부현황!$B$19:$N$19</c:f>
              <c:strCache>
                <c:ptCount val="13"/>
                <c:pt idx="1">
                  <c:v>2021년 1월</c:v>
                </c:pt>
                <c:pt idx="2">
                  <c:v>2021년 2월</c:v>
                </c:pt>
                <c:pt idx="3">
                  <c:v>2021년 3월</c:v>
                </c:pt>
                <c:pt idx="4">
                  <c:v>2021년 4월</c:v>
                </c:pt>
                <c:pt idx="5">
                  <c:v>2021년 5월</c:v>
                </c:pt>
                <c:pt idx="6">
                  <c:v>2021년 6월</c:v>
                </c:pt>
                <c:pt idx="7">
                  <c:v>2021년 7월</c:v>
                </c:pt>
                <c:pt idx="8">
                  <c:v>2021년 8월</c:v>
                </c:pt>
                <c:pt idx="9">
                  <c:v>2021년 9월</c:v>
                </c:pt>
                <c:pt idx="10">
                  <c:v>2021년 10월</c:v>
                </c:pt>
                <c:pt idx="11">
                  <c:v>2021년 11월</c:v>
                </c:pt>
                <c:pt idx="12">
                  <c:v>2021년 12월</c:v>
                </c:pt>
              </c:strCache>
            </c:strRef>
          </c:cat>
          <c:val>
            <c:numRef>
              <c:f>가계부현황!$B$38:$N$38</c:f>
              <c:numCache>
                <c:formatCode>_(* #,##0_);_(* \(#,##0\);_(* "-"_);_(@_)</c:formatCode>
                <c:ptCount val="13"/>
                <c:pt idx="1">
                  <c:v>3190000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C3-4EEA-9642-E0C389FD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88320"/>
        <c:axId val="87689856"/>
      </c:lineChart>
      <c:catAx>
        <c:axId val="8768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89856"/>
        <c:crosses val="autoZero"/>
        <c:auto val="1"/>
        <c:lblAlgn val="ctr"/>
        <c:lblOffset val="100"/>
        <c:noMultiLvlLbl val="0"/>
      </c:catAx>
      <c:valAx>
        <c:axId val="8768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ko-KR"/>
          </a:p>
        </c:txPr>
        <c:crossAx val="8768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900"/>
      </a:pPr>
      <a:endParaRPr lang="ko-K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85725</xdr:rowOff>
    </xdr:from>
    <xdr:to>
      <xdr:col>14</xdr:col>
      <xdr:colOff>933450</xdr:colOff>
      <xdr:row>9</xdr:row>
      <xdr:rowOff>114299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I133"/>
  <sheetViews>
    <sheetView showGridLines="0" tabSelected="1" workbookViewId="0">
      <pane ySplit="5" topLeftCell="A12" activePane="bottomLeft" state="frozen"/>
      <selection pane="bottomLeft" activeCell="I12" sqref="I12"/>
    </sheetView>
  </sheetViews>
  <sheetFormatPr defaultRowHeight="18" customHeight="1" x14ac:dyDescent="0.3"/>
  <cols>
    <col min="1" max="5" width="12.875" style="1" customWidth="1"/>
    <col min="6" max="6" width="12.875" style="10" customWidth="1"/>
    <col min="7" max="7" width="12.875" style="1" customWidth="1"/>
    <col min="8" max="8" width="12.875" style="10" customWidth="1"/>
    <col min="9" max="9" width="12.875" style="1" customWidth="1"/>
    <col min="10" max="10" width="11.875" style="1" customWidth="1"/>
    <col min="11" max="16" width="12.25" style="1" customWidth="1"/>
    <col min="17" max="16384" width="9" style="1"/>
  </cols>
  <sheetData>
    <row r="1" spans="1:9" ht="35.25" customHeight="1" x14ac:dyDescent="0.3">
      <c r="A1" s="39" t="s">
        <v>124</v>
      </c>
      <c r="B1" s="39"/>
      <c r="C1" s="39"/>
      <c r="D1" s="39"/>
      <c r="E1" s="39"/>
      <c r="F1" s="39"/>
      <c r="G1" s="39"/>
      <c r="H1" s="39"/>
      <c r="I1" s="39"/>
    </row>
    <row r="2" spans="1:9" ht="18" customHeight="1" x14ac:dyDescent="0.3">
      <c r="A2" s="11"/>
      <c r="B2" s="11"/>
      <c r="C2" s="11"/>
      <c r="D2" s="11"/>
      <c r="E2" s="11"/>
      <c r="F2" s="11"/>
      <c r="G2" s="5" t="s">
        <v>85</v>
      </c>
      <c r="H2" s="5" t="s">
        <v>86</v>
      </c>
      <c r="I2" s="5" t="s">
        <v>87</v>
      </c>
    </row>
    <row r="3" spans="1:9" ht="18" customHeight="1" x14ac:dyDescent="0.3">
      <c r="A3" s="11"/>
      <c r="B3" s="11"/>
      <c r="C3" s="11"/>
      <c r="D3" s="11"/>
      <c r="E3" s="11"/>
      <c r="F3" s="11"/>
      <c r="G3" s="12">
        <f>SUM(H6:H10073)</f>
        <v>3500000</v>
      </c>
      <c r="H3" s="12">
        <f>SUM(F6:F10073)</f>
        <v>310000</v>
      </c>
      <c r="I3" s="12">
        <f>G3-H3</f>
        <v>3190000</v>
      </c>
    </row>
    <row r="4" spans="1:9" ht="18" customHeight="1" x14ac:dyDescent="0.3">
      <c r="A4" s="40" t="s">
        <v>0</v>
      </c>
      <c r="B4" s="40" t="s">
        <v>1</v>
      </c>
      <c r="C4" s="40"/>
      <c r="D4" s="40"/>
      <c r="E4" s="40" t="s">
        <v>7</v>
      </c>
      <c r="F4" s="40"/>
      <c r="G4" s="40" t="s">
        <v>2</v>
      </c>
      <c r="H4" s="40"/>
      <c r="I4" s="40" t="s">
        <v>78</v>
      </c>
    </row>
    <row r="5" spans="1:9" ht="18" customHeight="1" x14ac:dyDescent="0.3">
      <c r="A5" s="40"/>
      <c r="B5" s="5" t="s">
        <v>75</v>
      </c>
      <c r="C5" s="5" t="s">
        <v>76</v>
      </c>
      <c r="D5" s="5" t="s">
        <v>77</v>
      </c>
      <c r="E5" s="5" t="s">
        <v>70</v>
      </c>
      <c r="F5" s="9" t="s">
        <v>79</v>
      </c>
      <c r="G5" s="5" t="s">
        <v>71</v>
      </c>
      <c r="H5" s="9" t="s">
        <v>79</v>
      </c>
      <c r="I5" s="40"/>
    </row>
    <row r="6" spans="1:9" ht="18" customHeight="1" x14ac:dyDescent="0.3">
      <c r="A6" s="6">
        <v>44197</v>
      </c>
      <c r="B6" s="7" t="s">
        <v>81</v>
      </c>
      <c r="C6" s="7" t="s">
        <v>4</v>
      </c>
      <c r="D6" s="7" t="s">
        <v>82</v>
      </c>
      <c r="E6" s="7"/>
      <c r="F6" s="8"/>
      <c r="G6" s="7" t="s">
        <v>72</v>
      </c>
      <c r="H6" s="8">
        <v>3500000</v>
      </c>
      <c r="I6" s="7"/>
    </row>
    <row r="7" spans="1:9" ht="18" customHeight="1" x14ac:dyDescent="0.3">
      <c r="A7" s="6">
        <v>44197</v>
      </c>
      <c r="B7" s="7" t="s">
        <v>16</v>
      </c>
      <c r="C7" s="7" t="s">
        <v>16</v>
      </c>
      <c r="D7" s="7" t="s">
        <v>83</v>
      </c>
      <c r="E7" s="7" t="s">
        <v>123</v>
      </c>
      <c r="F7" s="8">
        <v>8000</v>
      </c>
      <c r="G7" s="7"/>
      <c r="H7" s="8"/>
      <c r="I7" s="7"/>
    </row>
    <row r="8" spans="1:9" ht="18" customHeight="1" x14ac:dyDescent="0.3">
      <c r="A8" s="6">
        <v>44197</v>
      </c>
      <c r="B8" s="7" t="s">
        <v>21</v>
      </c>
      <c r="C8" s="7" t="s">
        <v>24</v>
      </c>
      <c r="D8" s="7" t="s">
        <v>84</v>
      </c>
      <c r="E8" s="7" t="s">
        <v>95</v>
      </c>
      <c r="F8" s="8">
        <v>35000</v>
      </c>
      <c r="G8" s="7"/>
      <c r="H8" s="8"/>
      <c r="I8" s="7"/>
    </row>
    <row r="9" spans="1:9" ht="18" customHeight="1" x14ac:dyDescent="0.3">
      <c r="A9" s="6">
        <v>44198</v>
      </c>
      <c r="B9" s="7" t="s">
        <v>49</v>
      </c>
      <c r="C9" s="7" t="s">
        <v>52</v>
      </c>
      <c r="D9" s="7" t="s">
        <v>88</v>
      </c>
      <c r="E9" s="7" t="s">
        <v>72</v>
      </c>
      <c r="F9" s="8">
        <v>100000</v>
      </c>
      <c r="G9" s="7"/>
      <c r="H9" s="8"/>
      <c r="I9" s="7"/>
    </row>
    <row r="10" spans="1:9" ht="18" customHeight="1" x14ac:dyDescent="0.3">
      <c r="A10" s="6">
        <v>44198</v>
      </c>
      <c r="B10" s="7" t="s">
        <v>67</v>
      </c>
      <c r="C10" s="7"/>
      <c r="D10" s="7" t="s">
        <v>89</v>
      </c>
      <c r="E10" s="7" t="s">
        <v>72</v>
      </c>
      <c r="F10" s="8">
        <v>30000</v>
      </c>
      <c r="G10" s="7"/>
      <c r="H10" s="8"/>
      <c r="I10" s="7"/>
    </row>
    <row r="11" spans="1:9" ht="18" customHeight="1" x14ac:dyDescent="0.3">
      <c r="A11" s="6">
        <v>44198</v>
      </c>
      <c r="B11" s="7" t="s">
        <v>41</v>
      </c>
      <c r="C11" s="7" t="s">
        <v>45</v>
      </c>
      <c r="D11" s="7"/>
      <c r="E11" s="7" t="s">
        <v>95</v>
      </c>
      <c r="F11" s="8">
        <v>50000</v>
      </c>
      <c r="G11" s="7"/>
      <c r="H11" s="8"/>
      <c r="I11" s="7"/>
    </row>
    <row r="12" spans="1:9" ht="18" customHeight="1" x14ac:dyDescent="0.3">
      <c r="A12" s="6">
        <v>44198</v>
      </c>
      <c r="B12" s="7" t="s">
        <v>56</v>
      </c>
      <c r="C12" s="7" t="s">
        <v>58</v>
      </c>
      <c r="D12" s="7"/>
      <c r="E12" s="7" t="s">
        <v>95</v>
      </c>
      <c r="F12" s="8">
        <v>30000</v>
      </c>
      <c r="G12" s="7"/>
      <c r="H12" s="8"/>
      <c r="I12" s="7"/>
    </row>
    <row r="13" spans="1:9" ht="18" customHeight="1" x14ac:dyDescent="0.3">
      <c r="A13" s="6">
        <v>44199</v>
      </c>
      <c r="B13" s="7" t="s">
        <v>16</v>
      </c>
      <c r="C13" s="7" t="s">
        <v>19</v>
      </c>
      <c r="D13" s="7"/>
      <c r="E13" s="7" t="s">
        <v>95</v>
      </c>
      <c r="F13" s="8">
        <v>50000</v>
      </c>
      <c r="G13" s="7"/>
      <c r="H13" s="8"/>
      <c r="I13" s="7"/>
    </row>
    <row r="14" spans="1:9" ht="18" customHeight="1" x14ac:dyDescent="0.3">
      <c r="A14" s="6">
        <v>44200</v>
      </c>
      <c r="B14" s="7" t="s">
        <v>16</v>
      </c>
      <c r="C14" s="7" t="s">
        <v>16</v>
      </c>
      <c r="D14" s="7"/>
      <c r="E14" s="7" t="s">
        <v>95</v>
      </c>
      <c r="F14" s="8">
        <v>7000</v>
      </c>
      <c r="G14" s="7"/>
      <c r="H14" s="8"/>
      <c r="I14" s="7"/>
    </row>
    <row r="15" spans="1:9" ht="18" customHeight="1" x14ac:dyDescent="0.3">
      <c r="A15" s="6"/>
      <c r="B15" s="7"/>
      <c r="C15" s="7"/>
      <c r="D15" s="7"/>
      <c r="E15" s="7"/>
      <c r="F15" s="8"/>
      <c r="G15" s="7"/>
      <c r="H15" s="8"/>
      <c r="I15" s="7"/>
    </row>
    <row r="16" spans="1:9" ht="18" customHeight="1" x14ac:dyDescent="0.3">
      <c r="A16" s="6"/>
      <c r="B16" s="7"/>
      <c r="C16" s="7"/>
      <c r="D16" s="7"/>
      <c r="E16" s="7"/>
      <c r="F16" s="8"/>
      <c r="G16" s="7"/>
      <c r="H16" s="8"/>
      <c r="I16" s="7"/>
    </row>
    <row r="17" spans="1:9" ht="18" customHeight="1" x14ac:dyDescent="0.3">
      <c r="A17" s="6"/>
      <c r="B17" s="7"/>
      <c r="C17" s="7"/>
      <c r="D17" s="7"/>
      <c r="E17" s="7"/>
      <c r="F17" s="8"/>
      <c r="G17" s="7"/>
      <c r="H17" s="8"/>
      <c r="I17" s="7"/>
    </row>
    <row r="18" spans="1:9" ht="18" customHeight="1" x14ac:dyDescent="0.3">
      <c r="A18" s="6"/>
      <c r="B18" s="7"/>
      <c r="C18" s="7"/>
      <c r="D18" s="7"/>
      <c r="E18" s="7"/>
      <c r="F18" s="8"/>
      <c r="G18" s="7"/>
      <c r="H18" s="8"/>
      <c r="I18" s="7"/>
    </row>
    <row r="19" spans="1:9" ht="18" customHeight="1" x14ac:dyDescent="0.3">
      <c r="A19" s="6"/>
      <c r="B19" s="7"/>
      <c r="C19" s="7"/>
      <c r="D19" s="7"/>
      <c r="E19" s="7"/>
      <c r="F19" s="8"/>
      <c r="G19" s="7"/>
      <c r="H19" s="8"/>
      <c r="I19" s="7"/>
    </row>
    <row r="20" spans="1:9" ht="18" customHeight="1" x14ac:dyDescent="0.3">
      <c r="A20" s="6"/>
      <c r="B20" s="7"/>
      <c r="C20" s="7"/>
      <c r="D20" s="7"/>
      <c r="E20" s="7"/>
      <c r="F20" s="8"/>
      <c r="G20" s="7"/>
      <c r="H20" s="8"/>
      <c r="I20" s="7"/>
    </row>
    <row r="21" spans="1:9" ht="18" customHeight="1" x14ac:dyDescent="0.3">
      <c r="A21" s="6"/>
      <c r="B21" s="7"/>
      <c r="C21" s="7"/>
      <c r="D21" s="7"/>
      <c r="E21" s="7"/>
      <c r="F21" s="8"/>
      <c r="G21" s="7"/>
      <c r="H21" s="8"/>
      <c r="I21" s="7"/>
    </row>
    <row r="22" spans="1:9" ht="18" customHeight="1" x14ac:dyDescent="0.3">
      <c r="A22" s="6"/>
      <c r="B22" s="7"/>
      <c r="C22" s="7"/>
      <c r="D22" s="7"/>
      <c r="E22" s="7"/>
      <c r="F22" s="8"/>
      <c r="G22" s="7"/>
      <c r="H22" s="8"/>
      <c r="I22" s="7"/>
    </row>
    <row r="23" spans="1:9" ht="18" customHeight="1" x14ac:dyDescent="0.3">
      <c r="A23" s="6"/>
      <c r="B23" s="7"/>
      <c r="C23" s="7"/>
      <c r="D23" s="7"/>
      <c r="E23" s="7"/>
      <c r="F23" s="8"/>
      <c r="G23" s="7"/>
      <c r="H23" s="8"/>
      <c r="I23" s="7"/>
    </row>
    <row r="24" spans="1:9" ht="18" customHeight="1" x14ac:dyDescent="0.3">
      <c r="A24" s="6"/>
      <c r="B24" s="7"/>
      <c r="C24" s="7"/>
      <c r="D24" s="7"/>
      <c r="E24" s="7"/>
      <c r="F24" s="8"/>
      <c r="G24" s="7"/>
      <c r="H24" s="8"/>
      <c r="I24" s="7"/>
    </row>
    <row r="25" spans="1:9" ht="18" customHeight="1" x14ac:dyDescent="0.3">
      <c r="A25" s="6"/>
      <c r="B25" s="7"/>
      <c r="C25" s="7"/>
      <c r="D25" s="7"/>
      <c r="E25" s="7"/>
      <c r="F25" s="8"/>
      <c r="G25" s="7"/>
      <c r="H25" s="8"/>
      <c r="I25" s="7"/>
    </row>
    <row r="26" spans="1:9" ht="18" customHeight="1" x14ac:dyDescent="0.3">
      <c r="A26" s="6"/>
      <c r="B26" s="7"/>
      <c r="C26" s="7"/>
      <c r="D26" s="7"/>
      <c r="E26" s="7"/>
      <c r="F26" s="8"/>
      <c r="G26" s="7"/>
      <c r="H26" s="8"/>
      <c r="I26" s="7"/>
    </row>
    <row r="27" spans="1:9" ht="18" customHeight="1" x14ac:dyDescent="0.3">
      <c r="A27" s="6"/>
      <c r="B27" s="7"/>
      <c r="C27" s="7"/>
      <c r="D27" s="7"/>
      <c r="E27" s="7"/>
      <c r="F27" s="8"/>
      <c r="G27" s="7"/>
      <c r="H27" s="8"/>
      <c r="I27" s="7"/>
    </row>
    <row r="28" spans="1:9" ht="18" customHeight="1" x14ac:dyDescent="0.3">
      <c r="A28" s="6"/>
      <c r="B28" s="7"/>
      <c r="C28" s="7"/>
      <c r="D28" s="7"/>
      <c r="E28" s="7"/>
      <c r="F28" s="8"/>
      <c r="G28" s="7"/>
      <c r="H28" s="8"/>
      <c r="I28" s="7"/>
    </row>
    <row r="29" spans="1:9" ht="18" customHeight="1" x14ac:dyDescent="0.3">
      <c r="A29" s="6"/>
      <c r="B29" s="7"/>
      <c r="C29" s="7"/>
      <c r="D29" s="7"/>
      <c r="E29" s="7"/>
      <c r="F29" s="8"/>
      <c r="G29" s="7"/>
      <c r="H29" s="8"/>
      <c r="I29" s="7"/>
    </row>
    <row r="30" spans="1:9" ht="18" customHeight="1" x14ac:dyDescent="0.3">
      <c r="A30" s="6"/>
      <c r="B30" s="7"/>
      <c r="C30" s="7"/>
      <c r="D30" s="7"/>
      <c r="E30" s="7"/>
      <c r="F30" s="8"/>
      <c r="G30" s="7"/>
      <c r="H30" s="8"/>
      <c r="I30" s="7"/>
    </row>
    <row r="31" spans="1:9" ht="18" customHeight="1" x14ac:dyDescent="0.3">
      <c r="A31" s="6"/>
      <c r="B31" s="7"/>
      <c r="C31" s="7"/>
      <c r="D31" s="7"/>
      <c r="E31" s="7"/>
      <c r="F31" s="8"/>
      <c r="G31" s="7"/>
      <c r="H31" s="8"/>
      <c r="I31" s="7"/>
    </row>
    <row r="32" spans="1:9" ht="18" customHeight="1" x14ac:dyDescent="0.3">
      <c r="A32" s="6"/>
      <c r="B32" s="7"/>
      <c r="C32" s="7"/>
      <c r="D32" s="7"/>
      <c r="E32" s="7"/>
      <c r="F32" s="8"/>
      <c r="G32" s="7"/>
      <c r="H32" s="8"/>
      <c r="I32" s="7"/>
    </row>
    <row r="33" spans="1:9" ht="18" customHeight="1" x14ac:dyDescent="0.3">
      <c r="A33" s="6"/>
      <c r="B33" s="7"/>
      <c r="C33" s="7"/>
      <c r="D33" s="7"/>
      <c r="E33" s="7"/>
      <c r="F33" s="8"/>
      <c r="G33" s="7"/>
      <c r="H33" s="8"/>
      <c r="I33" s="7"/>
    </row>
    <row r="34" spans="1:9" ht="18" customHeight="1" x14ac:dyDescent="0.3">
      <c r="A34" s="6"/>
      <c r="B34" s="7"/>
      <c r="C34" s="7"/>
      <c r="D34" s="7"/>
      <c r="E34" s="7"/>
      <c r="F34" s="8"/>
      <c r="G34" s="7"/>
      <c r="H34" s="8"/>
      <c r="I34" s="7"/>
    </row>
    <row r="35" spans="1:9" ht="18" customHeight="1" x14ac:dyDescent="0.3">
      <c r="A35" s="6"/>
      <c r="B35" s="7"/>
      <c r="C35" s="7"/>
      <c r="D35" s="7"/>
      <c r="E35" s="7"/>
      <c r="F35" s="8"/>
      <c r="G35" s="7"/>
      <c r="H35" s="8"/>
      <c r="I35" s="7"/>
    </row>
    <row r="36" spans="1:9" ht="18" customHeight="1" x14ac:dyDescent="0.3">
      <c r="A36" s="6"/>
      <c r="B36" s="7"/>
      <c r="C36" s="7"/>
      <c r="D36" s="7"/>
      <c r="E36" s="7"/>
      <c r="F36" s="8"/>
      <c r="G36" s="7"/>
      <c r="H36" s="8"/>
      <c r="I36" s="7"/>
    </row>
    <row r="37" spans="1:9" ht="18" customHeight="1" x14ac:dyDescent="0.3">
      <c r="A37" s="6"/>
      <c r="B37" s="7"/>
      <c r="C37" s="7"/>
      <c r="D37" s="7"/>
      <c r="E37" s="7"/>
      <c r="F37" s="8"/>
      <c r="G37" s="7"/>
      <c r="H37" s="8"/>
      <c r="I37" s="7"/>
    </row>
    <row r="38" spans="1:9" ht="18" customHeight="1" x14ac:dyDescent="0.3">
      <c r="A38" s="6"/>
      <c r="B38" s="7"/>
      <c r="C38" s="7"/>
      <c r="D38" s="7"/>
      <c r="E38" s="7"/>
      <c r="F38" s="8"/>
      <c r="G38" s="7"/>
      <c r="H38" s="8"/>
      <c r="I38" s="7"/>
    </row>
    <row r="39" spans="1:9" ht="18" customHeight="1" x14ac:dyDescent="0.3">
      <c r="A39" s="6"/>
      <c r="B39" s="7"/>
      <c r="C39" s="7"/>
      <c r="D39" s="7"/>
      <c r="E39" s="7"/>
      <c r="F39" s="8"/>
      <c r="G39" s="7"/>
      <c r="H39" s="8"/>
      <c r="I39" s="7"/>
    </row>
    <row r="40" spans="1:9" ht="18" customHeight="1" x14ac:dyDescent="0.3">
      <c r="A40" s="6"/>
      <c r="B40" s="7"/>
      <c r="C40" s="7"/>
      <c r="D40" s="7"/>
      <c r="E40" s="7"/>
      <c r="F40" s="8"/>
      <c r="G40" s="7"/>
      <c r="H40" s="8"/>
      <c r="I40" s="7"/>
    </row>
    <row r="41" spans="1:9" ht="18" customHeight="1" x14ac:dyDescent="0.3">
      <c r="A41" s="6"/>
      <c r="B41" s="7"/>
      <c r="C41" s="7"/>
      <c r="D41" s="7"/>
      <c r="E41" s="7"/>
      <c r="F41" s="8"/>
      <c r="G41" s="7"/>
      <c r="H41" s="8"/>
      <c r="I41" s="7"/>
    </row>
    <row r="42" spans="1:9" ht="18" customHeight="1" x14ac:dyDescent="0.3">
      <c r="A42" s="6"/>
      <c r="B42" s="7"/>
      <c r="C42" s="7"/>
      <c r="D42" s="7"/>
      <c r="E42" s="7"/>
      <c r="F42" s="8"/>
      <c r="G42" s="7"/>
      <c r="H42" s="8"/>
      <c r="I42" s="7"/>
    </row>
    <row r="43" spans="1:9" ht="18" customHeight="1" x14ac:dyDescent="0.3">
      <c r="A43" s="6"/>
      <c r="B43" s="7"/>
      <c r="C43" s="7"/>
      <c r="D43" s="7"/>
      <c r="E43" s="7"/>
      <c r="F43" s="8"/>
      <c r="G43" s="7"/>
      <c r="H43" s="8"/>
      <c r="I43" s="7"/>
    </row>
    <row r="44" spans="1:9" ht="18" customHeight="1" x14ac:dyDescent="0.3">
      <c r="A44" s="6"/>
      <c r="B44" s="7"/>
      <c r="C44" s="7"/>
      <c r="D44" s="7"/>
      <c r="E44" s="7"/>
      <c r="F44" s="8"/>
      <c r="G44" s="7"/>
      <c r="H44" s="8"/>
      <c r="I44" s="7"/>
    </row>
    <row r="45" spans="1:9" ht="18" customHeight="1" x14ac:dyDescent="0.3">
      <c r="A45" s="6"/>
      <c r="B45" s="7"/>
      <c r="C45" s="7"/>
      <c r="D45" s="7"/>
      <c r="E45" s="7"/>
      <c r="F45" s="8"/>
      <c r="G45" s="7"/>
      <c r="H45" s="8"/>
      <c r="I45" s="7"/>
    </row>
    <row r="46" spans="1:9" ht="18" customHeight="1" x14ac:dyDescent="0.3">
      <c r="A46" s="6"/>
      <c r="B46" s="7"/>
      <c r="C46" s="7"/>
      <c r="D46" s="7"/>
      <c r="E46" s="7"/>
      <c r="F46" s="8"/>
      <c r="G46" s="7"/>
      <c r="H46" s="8"/>
      <c r="I46" s="7"/>
    </row>
    <row r="47" spans="1:9" ht="18" customHeight="1" x14ac:dyDescent="0.3">
      <c r="A47" s="6"/>
      <c r="B47" s="7"/>
      <c r="C47" s="7"/>
      <c r="D47" s="7"/>
      <c r="E47" s="7"/>
      <c r="F47" s="8"/>
      <c r="G47" s="7"/>
      <c r="H47" s="8"/>
      <c r="I47" s="7"/>
    </row>
    <row r="48" spans="1:9" ht="18" customHeight="1" x14ac:dyDescent="0.3">
      <c r="A48" s="6"/>
      <c r="B48" s="7"/>
      <c r="C48" s="7"/>
      <c r="D48" s="7"/>
      <c r="E48" s="7"/>
      <c r="F48" s="8"/>
      <c r="G48" s="7"/>
      <c r="H48" s="8"/>
      <c r="I48" s="7"/>
    </row>
    <row r="49" spans="1:9" ht="18" customHeight="1" x14ac:dyDescent="0.3">
      <c r="A49" s="6"/>
      <c r="B49" s="7"/>
      <c r="C49" s="7"/>
      <c r="D49" s="7"/>
      <c r="E49" s="7"/>
      <c r="F49" s="8"/>
      <c r="G49" s="7"/>
      <c r="H49" s="8"/>
      <c r="I49" s="7"/>
    </row>
    <row r="50" spans="1:9" ht="18" customHeight="1" x14ac:dyDescent="0.3">
      <c r="A50" s="6"/>
      <c r="B50" s="7"/>
      <c r="C50" s="7"/>
      <c r="D50" s="7"/>
      <c r="E50" s="7"/>
      <c r="F50" s="8"/>
      <c r="G50" s="7"/>
      <c r="H50" s="8"/>
      <c r="I50" s="7"/>
    </row>
    <row r="51" spans="1:9" ht="18" customHeight="1" x14ac:dyDescent="0.3">
      <c r="A51" s="6"/>
      <c r="B51" s="7"/>
      <c r="C51" s="7"/>
      <c r="D51" s="7"/>
      <c r="E51" s="7"/>
      <c r="F51" s="8"/>
      <c r="G51" s="7"/>
      <c r="H51" s="8"/>
      <c r="I51" s="7"/>
    </row>
    <row r="52" spans="1:9" ht="18" customHeight="1" x14ac:dyDescent="0.3">
      <c r="A52" s="6"/>
      <c r="B52" s="7"/>
      <c r="C52" s="7"/>
      <c r="D52" s="7"/>
      <c r="E52" s="7"/>
      <c r="F52" s="8"/>
      <c r="G52" s="7"/>
      <c r="H52" s="8"/>
      <c r="I52" s="7"/>
    </row>
    <row r="53" spans="1:9" ht="18" customHeight="1" x14ac:dyDescent="0.3">
      <c r="A53" s="6"/>
      <c r="B53" s="7"/>
      <c r="C53" s="7"/>
      <c r="D53" s="7"/>
      <c r="E53" s="7"/>
      <c r="F53" s="8"/>
      <c r="G53" s="7"/>
      <c r="H53" s="8"/>
      <c r="I53" s="7"/>
    </row>
    <row r="54" spans="1:9" ht="18" customHeight="1" x14ac:dyDescent="0.3">
      <c r="A54" s="6"/>
      <c r="B54" s="7"/>
      <c r="C54" s="7"/>
      <c r="D54" s="7"/>
      <c r="E54" s="7"/>
      <c r="F54" s="8"/>
      <c r="G54" s="7"/>
      <c r="H54" s="8"/>
      <c r="I54" s="7"/>
    </row>
    <row r="55" spans="1:9" ht="18" customHeight="1" x14ac:dyDescent="0.3">
      <c r="A55" s="6"/>
      <c r="B55" s="7"/>
      <c r="C55" s="7"/>
      <c r="D55" s="7"/>
      <c r="E55" s="7"/>
      <c r="F55" s="8"/>
      <c r="G55" s="7"/>
      <c r="H55" s="8"/>
      <c r="I55" s="7"/>
    </row>
    <row r="56" spans="1:9" ht="18" customHeight="1" x14ac:dyDescent="0.3">
      <c r="A56" s="6"/>
      <c r="B56" s="7"/>
      <c r="C56" s="7"/>
      <c r="D56" s="7"/>
      <c r="E56" s="7"/>
      <c r="F56" s="8"/>
      <c r="G56" s="7"/>
      <c r="H56" s="8"/>
      <c r="I56" s="7"/>
    </row>
    <row r="57" spans="1:9" ht="18" customHeight="1" x14ac:dyDescent="0.3">
      <c r="A57" s="6"/>
      <c r="B57" s="7"/>
      <c r="C57" s="7"/>
      <c r="D57" s="7"/>
      <c r="E57" s="7"/>
      <c r="F57" s="8"/>
      <c r="G57" s="7"/>
      <c r="H57" s="8"/>
      <c r="I57" s="7"/>
    </row>
    <row r="58" spans="1:9" ht="18" customHeight="1" x14ac:dyDescent="0.3">
      <c r="A58" s="6"/>
      <c r="B58" s="7"/>
      <c r="C58" s="7"/>
      <c r="D58" s="7"/>
      <c r="E58" s="7"/>
      <c r="F58" s="8"/>
      <c r="G58" s="7"/>
      <c r="H58" s="8"/>
      <c r="I58" s="7"/>
    </row>
    <row r="59" spans="1:9" ht="18" customHeight="1" x14ac:dyDescent="0.3">
      <c r="A59" s="6"/>
      <c r="B59" s="7"/>
      <c r="C59" s="7"/>
      <c r="D59" s="7"/>
      <c r="E59" s="7"/>
      <c r="F59" s="8"/>
      <c r="G59" s="7"/>
      <c r="H59" s="8"/>
      <c r="I59" s="7"/>
    </row>
    <row r="60" spans="1:9" ht="18" customHeight="1" x14ac:dyDescent="0.3">
      <c r="A60" s="6"/>
      <c r="B60" s="7"/>
      <c r="C60" s="7"/>
      <c r="D60" s="7"/>
      <c r="E60" s="7"/>
      <c r="F60" s="8"/>
      <c r="G60" s="7"/>
      <c r="H60" s="8"/>
      <c r="I60" s="7"/>
    </row>
    <row r="61" spans="1:9" ht="18" customHeight="1" x14ac:dyDescent="0.3">
      <c r="A61" s="6"/>
      <c r="B61" s="7"/>
      <c r="C61" s="7"/>
      <c r="D61" s="7"/>
      <c r="E61" s="7"/>
      <c r="F61" s="8"/>
      <c r="G61" s="7"/>
      <c r="H61" s="8"/>
      <c r="I61" s="7"/>
    </row>
    <row r="62" spans="1:9" ht="18" customHeight="1" x14ac:dyDescent="0.3">
      <c r="A62" s="6"/>
      <c r="B62" s="7"/>
      <c r="C62" s="7"/>
      <c r="D62" s="7"/>
      <c r="E62" s="7"/>
      <c r="F62" s="8"/>
      <c r="G62" s="7"/>
      <c r="H62" s="8"/>
      <c r="I62" s="7"/>
    </row>
    <row r="63" spans="1:9" ht="18" customHeight="1" x14ac:dyDescent="0.3">
      <c r="A63" s="6"/>
      <c r="B63" s="7"/>
      <c r="C63" s="7"/>
      <c r="D63" s="7"/>
      <c r="E63" s="7"/>
      <c r="F63" s="8"/>
      <c r="G63" s="7"/>
      <c r="H63" s="8"/>
      <c r="I63" s="7"/>
    </row>
    <row r="64" spans="1:9" ht="18" customHeight="1" x14ac:dyDescent="0.3">
      <c r="A64" s="6"/>
      <c r="B64" s="7"/>
      <c r="C64" s="7"/>
      <c r="D64" s="7"/>
      <c r="E64" s="7"/>
      <c r="F64" s="8"/>
      <c r="G64" s="7"/>
      <c r="H64" s="8"/>
      <c r="I64" s="7"/>
    </row>
    <row r="65" spans="1:9" ht="18" customHeight="1" x14ac:dyDescent="0.3">
      <c r="A65" s="6"/>
      <c r="B65" s="7"/>
      <c r="C65" s="7"/>
      <c r="D65" s="7"/>
      <c r="E65" s="7"/>
      <c r="F65" s="8"/>
      <c r="G65" s="7"/>
      <c r="H65" s="8"/>
      <c r="I65" s="7"/>
    </row>
    <row r="66" spans="1:9" ht="18" customHeight="1" x14ac:dyDescent="0.3">
      <c r="A66" s="6"/>
      <c r="B66" s="7"/>
      <c r="C66" s="7"/>
      <c r="D66" s="7"/>
      <c r="E66" s="7"/>
      <c r="F66" s="8"/>
      <c r="G66" s="7"/>
      <c r="H66" s="8"/>
      <c r="I66" s="7"/>
    </row>
    <row r="67" spans="1:9" ht="18" customHeight="1" x14ac:dyDescent="0.3">
      <c r="A67" s="6"/>
      <c r="B67" s="7"/>
      <c r="C67" s="7"/>
      <c r="D67" s="7"/>
      <c r="E67" s="7"/>
      <c r="F67" s="8"/>
      <c r="G67" s="7"/>
      <c r="H67" s="8"/>
      <c r="I67" s="7"/>
    </row>
    <row r="68" spans="1:9" ht="18" customHeight="1" x14ac:dyDescent="0.3">
      <c r="A68" s="6"/>
      <c r="B68" s="7"/>
      <c r="C68" s="7"/>
      <c r="D68" s="7"/>
      <c r="E68" s="7"/>
      <c r="F68" s="8"/>
      <c r="G68" s="7"/>
      <c r="H68" s="8"/>
      <c r="I68" s="7"/>
    </row>
    <row r="69" spans="1:9" ht="18" customHeight="1" x14ac:dyDescent="0.3">
      <c r="A69" s="6"/>
      <c r="B69" s="7"/>
      <c r="C69" s="7"/>
      <c r="D69" s="7"/>
      <c r="E69" s="7"/>
      <c r="F69" s="8"/>
      <c r="G69" s="7"/>
      <c r="H69" s="8"/>
      <c r="I69" s="7"/>
    </row>
    <row r="70" spans="1:9" ht="18" customHeight="1" x14ac:dyDescent="0.3">
      <c r="A70" s="6"/>
      <c r="B70" s="7"/>
      <c r="C70" s="7"/>
      <c r="D70" s="7"/>
      <c r="E70" s="7"/>
      <c r="F70" s="8"/>
      <c r="G70" s="7"/>
      <c r="H70" s="8"/>
      <c r="I70" s="7"/>
    </row>
    <row r="71" spans="1:9" ht="18" customHeight="1" x14ac:dyDescent="0.3">
      <c r="A71" s="6"/>
      <c r="B71" s="7"/>
      <c r="C71" s="7"/>
      <c r="D71" s="7"/>
      <c r="E71" s="7"/>
      <c r="F71" s="8"/>
      <c r="G71" s="7"/>
      <c r="H71" s="8"/>
      <c r="I71" s="7"/>
    </row>
    <row r="72" spans="1:9" ht="18" customHeight="1" x14ac:dyDescent="0.3">
      <c r="A72" s="6"/>
      <c r="B72" s="7"/>
      <c r="C72" s="7"/>
      <c r="D72" s="7"/>
      <c r="E72" s="7"/>
      <c r="F72" s="8"/>
      <c r="G72" s="7"/>
      <c r="H72" s="8"/>
      <c r="I72" s="7"/>
    </row>
    <row r="73" spans="1:9" ht="18" customHeight="1" x14ac:dyDescent="0.3">
      <c r="A73" s="6"/>
      <c r="B73" s="7"/>
      <c r="C73" s="7"/>
      <c r="D73" s="7"/>
      <c r="E73" s="7"/>
      <c r="F73" s="8"/>
      <c r="G73" s="7"/>
      <c r="H73" s="8"/>
      <c r="I73" s="7"/>
    </row>
    <row r="74" spans="1:9" ht="18" customHeight="1" x14ac:dyDescent="0.3">
      <c r="A74" s="6"/>
      <c r="B74" s="7"/>
      <c r="C74" s="7"/>
      <c r="D74" s="7"/>
      <c r="E74" s="7"/>
      <c r="F74" s="8"/>
      <c r="G74" s="7"/>
      <c r="H74" s="8"/>
      <c r="I74" s="7"/>
    </row>
    <row r="75" spans="1:9" ht="18" customHeight="1" x14ac:dyDescent="0.3">
      <c r="A75" s="6"/>
      <c r="B75" s="7"/>
      <c r="C75" s="7"/>
      <c r="D75" s="7"/>
      <c r="E75" s="7"/>
      <c r="F75" s="8"/>
      <c r="G75" s="7"/>
      <c r="H75" s="8"/>
      <c r="I75" s="7"/>
    </row>
    <row r="76" spans="1:9" ht="18" customHeight="1" x14ac:dyDescent="0.3">
      <c r="A76" s="6"/>
      <c r="B76" s="7"/>
      <c r="C76" s="7"/>
      <c r="D76" s="7"/>
      <c r="E76" s="7"/>
      <c r="F76" s="8"/>
      <c r="G76" s="7"/>
      <c r="H76" s="8"/>
      <c r="I76" s="7"/>
    </row>
    <row r="77" spans="1:9" ht="18" customHeight="1" x14ac:dyDescent="0.3">
      <c r="A77" s="6"/>
      <c r="B77" s="7"/>
      <c r="C77" s="7"/>
      <c r="D77" s="7"/>
      <c r="E77" s="7"/>
      <c r="F77" s="8"/>
      <c r="G77" s="7"/>
      <c r="H77" s="8"/>
      <c r="I77" s="7"/>
    </row>
    <row r="78" spans="1:9" ht="18" customHeight="1" x14ac:dyDescent="0.3">
      <c r="A78" s="6"/>
      <c r="B78" s="7"/>
      <c r="C78" s="7"/>
      <c r="D78" s="7"/>
      <c r="E78" s="7"/>
      <c r="F78" s="8"/>
      <c r="G78" s="7"/>
      <c r="H78" s="8"/>
      <c r="I78" s="7"/>
    </row>
    <row r="79" spans="1:9" ht="18" customHeight="1" x14ac:dyDescent="0.3">
      <c r="A79" s="6"/>
      <c r="B79" s="7"/>
      <c r="C79" s="7"/>
      <c r="D79" s="7"/>
      <c r="E79" s="7"/>
      <c r="F79" s="8"/>
      <c r="G79" s="7"/>
      <c r="H79" s="8"/>
      <c r="I79" s="7"/>
    </row>
    <row r="80" spans="1:9" ht="18" customHeight="1" x14ac:dyDescent="0.3">
      <c r="A80" s="6"/>
      <c r="B80" s="7"/>
      <c r="C80" s="7"/>
      <c r="D80" s="7"/>
      <c r="E80" s="7"/>
      <c r="F80" s="8"/>
      <c r="G80" s="7"/>
      <c r="H80" s="8"/>
      <c r="I80" s="7"/>
    </row>
    <row r="81" spans="1:9" ht="18" customHeight="1" x14ac:dyDescent="0.3">
      <c r="A81" s="6"/>
      <c r="B81" s="7"/>
      <c r="C81" s="7"/>
      <c r="D81" s="7"/>
      <c r="E81" s="7"/>
      <c r="F81" s="8"/>
      <c r="G81" s="7"/>
      <c r="H81" s="8"/>
      <c r="I81" s="7"/>
    </row>
    <row r="82" spans="1:9" ht="18" customHeight="1" x14ac:dyDescent="0.3">
      <c r="A82" s="6"/>
      <c r="B82" s="7"/>
      <c r="C82" s="7"/>
      <c r="D82" s="7"/>
      <c r="E82" s="7"/>
      <c r="F82" s="8"/>
      <c r="G82" s="7"/>
      <c r="H82" s="8"/>
      <c r="I82" s="7"/>
    </row>
    <row r="83" spans="1:9" ht="18" customHeight="1" x14ac:dyDescent="0.3">
      <c r="A83" s="6"/>
      <c r="B83" s="7"/>
      <c r="C83" s="7"/>
      <c r="D83" s="7"/>
      <c r="E83" s="7"/>
      <c r="F83" s="8"/>
      <c r="G83" s="7"/>
      <c r="H83" s="8"/>
      <c r="I83" s="7"/>
    </row>
    <row r="84" spans="1:9" ht="18" customHeight="1" x14ac:dyDescent="0.3">
      <c r="A84" s="6"/>
      <c r="B84" s="7"/>
      <c r="C84" s="7"/>
      <c r="D84" s="7"/>
      <c r="E84" s="7"/>
      <c r="F84" s="8"/>
      <c r="G84" s="7"/>
      <c r="H84" s="8"/>
      <c r="I84" s="7"/>
    </row>
    <row r="85" spans="1:9" ht="18" customHeight="1" x14ac:dyDescent="0.3">
      <c r="A85" s="6"/>
      <c r="B85" s="7"/>
      <c r="C85" s="7"/>
      <c r="D85" s="7"/>
      <c r="E85" s="7"/>
      <c r="F85" s="8"/>
      <c r="G85" s="7"/>
      <c r="H85" s="8"/>
      <c r="I85" s="7"/>
    </row>
    <row r="86" spans="1:9" ht="18" customHeight="1" x14ac:dyDescent="0.3">
      <c r="A86" s="6"/>
      <c r="B86" s="7"/>
      <c r="C86" s="7"/>
      <c r="D86" s="7"/>
      <c r="E86" s="7"/>
      <c r="F86" s="8"/>
      <c r="G86" s="7"/>
      <c r="H86" s="8"/>
      <c r="I86" s="7"/>
    </row>
    <row r="87" spans="1:9" ht="18" customHeight="1" x14ac:dyDescent="0.3">
      <c r="A87" s="6"/>
      <c r="B87" s="7"/>
      <c r="C87" s="7"/>
      <c r="D87" s="7"/>
      <c r="E87" s="7"/>
      <c r="F87" s="8"/>
      <c r="G87" s="7"/>
      <c r="H87" s="8"/>
      <c r="I87" s="7"/>
    </row>
    <row r="88" spans="1:9" ht="18" customHeight="1" x14ac:dyDescent="0.3">
      <c r="A88" s="6"/>
      <c r="B88" s="7"/>
      <c r="C88" s="7"/>
      <c r="D88" s="7"/>
      <c r="E88" s="7"/>
      <c r="F88" s="8"/>
      <c r="G88" s="7"/>
      <c r="H88" s="8"/>
      <c r="I88" s="7"/>
    </row>
    <row r="89" spans="1:9" ht="18" customHeight="1" x14ac:dyDescent="0.3">
      <c r="A89" s="6"/>
      <c r="B89" s="7"/>
      <c r="C89" s="7"/>
      <c r="D89" s="7"/>
      <c r="E89" s="7"/>
      <c r="F89" s="8"/>
      <c r="G89" s="7"/>
      <c r="H89" s="8"/>
      <c r="I89" s="7"/>
    </row>
    <row r="90" spans="1:9" ht="18" customHeight="1" x14ac:dyDescent="0.3">
      <c r="A90" s="6"/>
      <c r="B90" s="7"/>
      <c r="C90" s="7"/>
      <c r="D90" s="7"/>
      <c r="E90" s="7"/>
      <c r="F90" s="8"/>
      <c r="G90" s="7"/>
      <c r="H90" s="8"/>
      <c r="I90" s="7"/>
    </row>
    <row r="91" spans="1:9" ht="18" customHeight="1" x14ac:dyDescent="0.3">
      <c r="A91" s="6"/>
      <c r="B91" s="7"/>
      <c r="C91" s="7"/>
      <c r="D91" s="7"/>
      <c r="E91" s="7"/>
      <c r="F91" s="8"/>
      <c r="G91" s="7"/>
      <c r="H91" s="8"/>
      <c r="I91" s="7"/>
    </row>
    <row r="92" spans="1:9" ht="18" customHeight="1" x14ac:dyDescent="0.3">
      <c r="A92" s="6"/>
      <c r="B92" s="7"/>
      <c r="C92" s="7"/>
      <c r="D92" s="7"/>
      <c r="E92" s="7"/>
      <c r="F92" s="8"/>
      <c r="G92" s="7"/>
      <c r="H92" s="8"/>
      <c r="I92" s="7"/>
    </row>
    <row r="93" spans="1:9" ht="18" customHeight="1" x14ac:dyDescent="0.3">
      <c r="A93" s="6"/>
      <c r="B93" s="7"/>
      <c r="C93" s="7"/>
      <c r="D93" s="7"/>
      <c r="E93" s="7"/>
      <c r="F93" s="8"/>
      <c r="G93" s="7"/>
      <c r="H93" s="8"/>
      <c r="I93" s="7"/>
    </row>
    <row r="94" spans="1:9" ht="18" customHeight="1" x14ac:dyDescent="0.3">
      <c r="A94" s="6"/>
      <c r="B94" s="7"/>
      <c r="C94" s="7"/>
      <c r="D94" s="7"/>
      <c r="E94" s="7"/>
      <c r="F94" s="8"/>
      <c r="G94" s="7"/>
      <c r="H94" s="8"/>
      <c r="I94" s="7"/>
    </row>
    <row r="95" spans="1:9" ht="18" customHeight="1" x14ac:dyDescent="0.3">
      <c r="A95" s="6"/>
      <c r="B95" s="7"/>
      <c r="C95" s="7"/>
      <c r="D95" s="7"/>
      <c r="E95" s="7"/>
      <c r="F95" s="8"/>
      <c r="G95" s="7"/>
      <c r="H95" s="8"/>
      <c r="I95" s="7"/>
    </row>
    <row r="96" spans="1:9" ht="18" customHeight="1" x14ac:dyDescent="0.3">
      <c r="A96" s="6"/>
      <c r="B96" s="7"/>
      <c r="C96" s="7"/>
      <c r="D96" s="7"/>
      <c r="E96" s="7"/>
      <c r="F96" s="8"/>
      <c r="G96" s="7"/>
      <c r="H96" s="8"/>
      <c r="I96" s="7"/>
    </row>
    <row r="97" spans="1:9" ht="18" customHeight="1" x14ac:dyDescent="0.3">
      <c r="A97" s="6"/>
      <c r="B97" s="7"/>
      <c r="C97" s="7"/>
      <c r="D97" s="7"/>
      <c r="E97" s="7"/>
      <c r="F97" s="8"/>
      <c r="G97" s="7"/>
      <c r="H97" s="8"/>
      <c r="I97" s="7"/>
    </row>
    <row r="98" spans="1:9" ht="18" customHeight="1" x14ac:dyDescent="0.3">
      <c r="A98" s="6"/>
      <c r="B98" s="7"/>
      <c r="C98" s="7"/>
      <c r="D98" s="7"/>
      <c r="E98" s="7"/>
      <c r="F98" s="8"/>
      <c r="G98" s="7"/>
      <c r="H98" s="8"/>
      <c r="I98" s="7"/>
    </row>
    <row r="99" spans="1:9" ht="18" customHeight="1" x14ac:dyDescent="0.3">
      <c r="A99" s="6"/>
      <c r="B99" s="7"/>
      <c r="C99" s="7"/>
      <c r="D99" s="7"/>
      <c r="E99" s="7"/>
      <c r="F99" s="8"/>
      <c r="G99" s="7"/>
      <c r="H99" s="8"/>
      <c r="I99" s="7"/>
    </row>
    <row r="100" spans="1:9" ht="18" customHeight="1" x14ac:dyDescent="0.3">
      <c r="A100" s="6"/>
      <c r="B100" s="7"/>
      <c r="C100" s="7"/>
      <c r="D100" s="7"/>
      <c r="E100" s="7"/>
      <c r="F100" s="8"/>
      <c r="G100" s="7"/>
      <c r="H100" s="8"/>
      <c r="I100" s="7"/>
    </row>
    <row r="101" spans="1:9" ht="18" customHeight="1" x14ac:dyDescent="0.3">
      <c r="A101" s="7"/>
      <c r="B101" s="7"/>
      <c r="C101" s="7"/>
      <c r="D101" s="7"/>
      <c r="E101" s="7"/>
      <c r="F101" s="8"/>
      <c r="G101" s="7"/>
      <c r="H101" s="8"/>
      <c r="I101" s="7"/>
    </row>
    <row r="102" spans="1:9" ht="18" customHeight="1" x14ac:dyDescent="0.3">
      <c r="A102" s="7"/>
      <c r="B102" s="7"/>
      <c r="C102" s="7"/>
      <c r="D102" s="7"/>
      <c r="E102" s="7"/>
      <c r="F102" s="8"/>
      <c r="G102" s="7"/>
      <c r="H102" s="8"/>
      <c r="I102" s="7"/>
    </row>
    <row r="103" spans="1:9" ht="18" customHeight="1" x14ac:dyDescent="0.3">
      <c r="A103" s="7"/>
      <c r="B103" s="7"/>
      <c r="C103" s="7"/>
      <c r="D103" s="7"/>
      <c r="E103" s="7"/>
      <c r="F103" s="8"/>
      <c r="G103" s="7"/>
      <c r="H103" s="8"/>
      <c r="I103" s="7"/>
    </row>
    <row r="104" spans="1:9" ht="18" customHeight="1" x14ac:dyDescent="0.3">
      <c r="A104" s="7"/>
      <c r="B104" s="7"/>
      <c r="C104" s="7"/>
      <c r="D104" s="7"/>
      <c r="E104" s="7"/>
      <c r="F104" s="8"/>
      <c r="G104" s="7"/>
      <c r="H104" s="8"/>
      <c r="I104" s="7"/>
    </row>
    <row r="105" spans="1:9" ht="18" customHeight="1" x14ac:dyDescent="0.3">
      <c r="A105" s="7"/>
      <c r="B105" s="7"/>
      <c r="C105" s="7"/>
      <c r="D105" s="7"/>
      <c r="E105" s="7"/>
      <c r="F105" s="8"/>
      <c r="G105" s="7"/>
      <c r="H105" s="8"/>
      <c r="I105" s="7"/>
    </row>
    <row r="106" spans="1:9" ht="18" customHeight="1" x14ac:dyDescent="0.3">
      <c r="A106" s="7"/>
      <c r="B106" s="7"/>
      <c r="C106" s="7"/>
      <c r="D106" s="7"/>
      <c r="E106" s="7"/>
      <c r="F106" s="8"/>
      <c r="G106" s="7"/>
      <c r="H106" s="8"/>
      <c r="I106" s="7"/>
    </row>
    <row r="107" spans="1:9" ht="18" customHeight="1" x14ac:dyDescent="0.3">
      <c r="A107" s="7"/>
      <c r="B107" s="7"/>
      <c r="C107" s="7"/>
      <c r="D107" s="7"/>
      <c r="E107" s="7"/>
      <c r="F107" s="8"/>
      <c r="G107" s="7"/>
      <c r="H107" s="8"/>
      <c r="I107" s="7"/>
    </row>
    <row r="108" spans="1:9" ht="18" customHeight="1" x14ac:dyDescent="0.3">
      <c r="A108" s="7"/>
      <c r="B108" s="7"/>
      <c r="C108" s="7"/>
      <c r="D108" s="7"/>
      <c r="E108" s="7"/>
      <c r="F108" s="8"/>
      <c r="G108" s="7"/>
      <c r="H108" s="8"/>
      <c r="I108" s="7"/>
    </row>
    <row r="109" spans="1:9" ht="18" customHeight="1" x14ac:dyDescent="0.3">
      <c r="A109" s="7"/>
      <c r="B109" s="7"/>
      <c r="C109" s="7"/>
      <c r="D109" s="7"/>
      <c r="E109" s="7"/>
      <c r="F109" s="8"/>
      <c r="G109" s="7"/>
      <c r="H109" s="8"/>
      <c r="I109" s="7"/>
    </row>
    <row r="110" spans="1:9" ht="18" customHeight="1" x14ac:dyDescent="0.3">
      <c r="A110" s="7"/>
      <c r="B110" s="7"/>
      <c r="C110" s="7"/>
      <c r="D110" s="7"/>
      <c r="E110" s="7"/>
      <c r="F110" s="8"/>
      <c r="G110" s="7"/>
      <c r="H110" s="8"/>
      <c r="I110" s="7"/>
    </row>
    <row r="111" spans="1:9" ht="18" customHeight="1" x14ac:dyDescent="0.3">
      <c r="A111" s="7"/>
      <c r="B111" s="7"/>
      <c r="C111" s="7"/>
      <c r="D111" s="7"/>
      <c r="E111" s="7"/>
      <c r="F111" s="8"/>
      <c r="G111" s="7"/>
      <c r="H111" s="8"/>
      <c r="I111" s="7"/>
    </row>
    <row r="112" spans="1:9" ht="18" customHeight="1" x14ac:dyDescent="0.3">
      <c r="A112" s="7"/>
      <c r="B112" s="7"/>
      <c r="C112" s="7"/>
      <c r="D112" s="7"/>
      <c r="E112" s="7"/>
      <c r="F112" s="8"/>
      <c r="G112" s="7"/>
      <c r="H112" s="8"/>
      <c r="I112" s="7"/>
    </row>
    <row r="113" spans="1:9" ht="18" customHeight="1" x14ac:dyDescent="0.3">
      <c r="A113" s="7"/>
      <c r="B113" s="7"/>
      <c r="C113" s="7"/>
      <c r="D113" s="7"/>
      <c r="E113" s="7"/>
      <c r="F113" s="8"/>
      <c r="G113" s="7"/>
      <c r="H113" s="8"/>
      <c r="I113" s="7"/>
    </row>
    <row r="114" spans="1:9" ht="18" customHeight="1" x14ac:dyDescent="0.3">
      <c r="A114" s="7"/>
      <c r="B114" s="7"/>
      <c r="C114" s="7"/>
      <c r="D114" s="7"/>
      <c r="E114" s="7"/>
      <c r="F114" s="8"/>
      <c r="G114" s="7"/>
      <c r="H114" s="8"/>
      <c r="I114" s="7"/>
    </row>
    <row r="115" spans="1:9" ht="18" customHeight="1" x14ac:dyDescent="0.3">
      <c r="A115" s="7"/>
      <c r="B115" s="7"/>
      <c r="C115" s="7"/>
      <c r="D115" s="7"/>
      <c r="E115" s="7"/>
      <c r="F115" s="8"/>
      <c r="G115" s="7"/>
      <c r="H115" s="8"/>
      <c r="I115" s="7"/>
    </row>
    <row r="116" spans="1:9" ht="18" customHeight="1" x14ac:dyDescent="0.3">
      <c r="A116" s="7"/>
      <c r="B116" s="7"/>
      <c r="C116" s="7"/>
      <c r="D116" s="7"/>
      <c r="E116" s="7"/>
      <c r="F116" s="8"/>
      <c r="G116" s="7"/>
      <c r="H116" s="8"/>
      <c r="I116" s="7"/>
    </row>
    <row r="117" spans="1:9" ht="18" customHeight="1" x14ac:dyDescent="0.3">
      <c r="A117" s="7"/>
      <c r="B117" s="7"/>
      <c r="C117" s="7"/>
      <c r="D117" s="7"/>
      <c r="E117" s="7"/>
      <c r="F117" s="8"/>
      <c r="G117" s="7"/>
      <c r="H117" s="8"/>
      <c r="I117" s="7"/>
    </row>
    <row r="118" spans="1:9" ht="18" customHeight="1" x14ac:dyDescent="0.3">
      <c r="A118" s="7"/>
      <c r="B118" s="7"/>
      <c r="C118" s="7"/>
      <c r="D118" s="7"/>
      <c r="E118" s="7"/>
      <c r="F118" s="8"/>
      <c r="G118" s="7"/>
      <c r="H118" s="8"/>
      <c r="I118" s="7"/>
    </row>
    <row r="119" spans="1:9" ht="18" customHeight="1" x14ac:dyDescent="0.3">
      <c r="A119" s="7"/>
      <c r="B119" s="7"/>
      <c r="C119" s="7"/>
      <c r="D119" s="7"/>
      <c r="E119" s="7"/>
      <c r="F119" s="8"/>
      <c r="G119" s="7"/>
      <c r="H119" s="8"/>
      <c r="I119" s="7"/>
    </row>
    <row r="120" spans="1:9" ht="18" customHeight="1" x14ac:dyDescent="0.3">
      <c r="A120" s="7"/>
      <c r="B120" s="7"/>
      <c r="C120" s="7"/>
      <c r="D120" s="7"/>
      <c r="E120" s="7"/>
      <c r="F120" s="8"/>
      <c r="G120" s="7"/>
      <c r="H120" s="8"/>
      <c r="I120" s="7"/>
    </row>
    <row r="121" spans="1:9" ht="18" customHeight="1" x14ac:dyDescent="0.3">
      <c r="A121" s="7"/>
      <c r="B121" s="7"/>
      <c r="C121" s="7"/>
      <c r="D121" s="7"/>
      <c r="E121" s="7"/>
      <c r="F121" s="8"/>
      <c r="G121" s="7"/>
      <c r="H121" s="8"/>
      <c r="I121" s="7"/>
    </row>
    <row r="122" spans="1:9" ht="18" customHeight="1" x14ac:dyDescent="0.3">
      <c r="A122" s="7"/>
      <c r="B122" s="7"/>
      <c r="C122" s="7"/>
      <c r="D122" s="7"/>
      <c r="E122" s="7"/>
      <c r="F122" s="8"/>
      <c r="G122" s="7"/>
      <c r="H122" s="8"/>
      <c r="I122" s="7"/>
    </row>
    <row r="123" spans="1:9" ht="18" customHeight="1" x14ac:dyDescent="0.3">
      <c r="A123" s="7"/>
      <c r="B123" s="7"/>
      <c r="C123" s="7"/>
      <c r="D123" s="7"/>
      <c r="E123" s="7"/>
      <c r="F123" s="8"/>
      <c r="G123" s="7"/>
      <c r="H123" s="8"/>
      <c r="I123" s="7"/>
    </row>
    <row r="124" spans="1:9" ht="18" customHeight="1" x14ac:dyDescent="0.3">
      <c r="A124" s="7"/>
      <c r="B124" s="7"/>
      <c r="C124" s="7"/>
      <c r="D124" s="7"/>
      <c r="E124" s="7"/>
      <c r="F124" s="8"/>
      <c r="G124" s="7"/>
      <c r="H124" s="8"/>
      <c r="I124" s="7"/>
    </row>
    <row r="125" spans="1:9" ht="18" customHeight="1" x14ac:dyDescent="0.3">
      <c r="A125" s="7"/>
      <c r="B125" s="7"/>
      <c r="C125" s="7"/>
      <c r="D125" s="7"/>
      <c r="E125" s="7"/>
      <c r="F125" s="8"/>
      <c r="G125" s="7"/>
      <c r="H125" s="8"/>
      <c r="I125" s="7"/>
    </row>
    <row r="126" spans="1:9" ht="18" customHeight="1" x14ac:dyDescent="0.3">
      <c r="A126" s="7"/>
      <c r="B126" s="7"/>
      <c r="C126" s="7"/>
      <c r="D126" s="7"/>
      <c r="E126" s="7"/>
      <c r="F126" s="8"/>
      <c r="G126" s="7"/>
      <c r="H126" s="8"/>
      <c r="I126" s="7"/>
    </row>
    <row r="127" spans="1:9" ht="18" customHeight="1" x14ac:dyDescent="0.3">
      <c r="A127" s="7"/>
      <c r="B127" s="7"/>
      <c r="C127" s="7"/>
      <c r="D127" s="7"/>
      <c r="E127" s="7"/>
      <c r="F127" s="8"/>
      <c r="G127" s="7"/>
      <c r="H127" s="8"/>
      <c r="I127" s="7"/>
    </row>
    <row r="128" spans="1:9" ht="18" customHeight="1" x14ac:dyDescent="0.3">
      <c r="A128" s="7"/>
      <c r="B128" s="7"/>
      <c r="C128" s="7"/>
      <c r="D128" s="7"/>
      <c r="E128" s="7"/>
      <c r="F128" s="8"/>
      <c r="G128" s="7"/>
      <c r="H128" s="8"/>
      <c r="I128" s="7"/>
    </row>
    <row r="129" spans="1:9" ht="18" customHeight="1" x14ac:dyDescent="0.3">
      <c r="A129" s="7"/>
      <c r="B129" s="7"/>
      <c r="C129" s="7"/>
      <c r="D129" s="7"/>
      <c r="E129" s="7"/>
      <c r="F129" s="8"/>
      <c r="G129" s="7"/>
      <c r="H129" s="8"/>
      <c r="I129" s="7"/>
    </row>
    <row r="130" spans="1:9" ht="18" customHeight="1" x14ac:dyDescent="0.3">
      <c r="A130" s="7"/>
      <c r="B130" s="7"/>
      <c r="C130" s="7"/>
      <c r="D130" s="7"/>
      <c r="E130" s="7"/>
      <c r="F130" s="8"/>
      <c r="G130" s="7"/>
      <c r="H130" s="8"/>
      <c r="I130" s="7"/>
    </row>
    <row r="131" spans="1:9" ht="18" customHeight="1" x14ac:dyDescent="0.3">
      <c r="A131" s="7"/>
      <c r="B131" s="7"/>
      <c r="C131" s="7"/>
      <c r="D131" s="7"/>
      <c r="E131" s="7"/>
      <c r="F131" s="8"/>
      <c r="G131" s="7"/>
      <c r="H131" s="8"/>
      <c r="I131" s="7"/>
    </row>
    <row r="132" spans="1:9" ht="18" customHeight="1" x14ac:dyDescent="0.3">
      <c r="A132" s="7"/>
      <c r="B132" s="7"/>
      <c r="C132" s="7"/>
      <c r="D132" s="7"/>
      <c r="E132" s="7"/>
      <c r="F132" s="8"/>
      <c r="G132" s="7"/>
      <c r="H132" s="8"/>
      <c r="I132" s="7"/>
    </row>
    <row r="133" spans="1:9" ht="18" customHeight="1" x14ac:dyDescent="0.3">
      <c r="A133" s="7"/>
      <c r="B133" s="7"/>
      <c r="C133" s="7"/>
      <c r="D133" s="7"/>
      <c r="E133" s="7"/>
      <c r="F133" s="8"/>
      <c r="G133" s="7"/>
      <c r="H133" s="8"/>
      <c r="I133" s="7"/>
    </row>
  </sheetData>
  <mergeCells count="6">
    <mergeCell ref="A1:I1"/>
    <mergeCell ref="A4:A5"/>
    <mergeCell ref="B4:D4"/>
    <mergeCell ref="E4:F4"/>
    <mergeCell ref="G4:H4"/>
    <mergeCell ref="I4:I5"/>
  </mergeCells>
  <phoneticPr fontId="3" type="noConversion"/>
  <dataValidations count="3">
    <dataValidation type="list" allowBlank="1" showInputMessage="1" showErrorMessage="1" sqref="C6:C100" xr:uid="{00000000-0002-0000-0000-000000000000}">
      <formula1>INDIRECT(B6)</formula1>
    </dataValidation>
    <dataValidation type="list" allowBlank="1" showInputMessage="1" showErrorMessage="1" sqref="E16:E48 E50:E73 E75:E100 E6:E14" xr:uid="{00000000-0002-0000-0000-000002000000}">
      <formula1>지출구분</formula1>
    </dataValidation>
    <dataValidation type="list" allowBlank="1" showInputMessage="1" showErrorMessage="1" sqref="G6 G15 G42 G70" xr:uid="{00000000-0002-0000-0000-000003000000}">
      <formula1>수입구분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수입지출항목!$A$3:$M$3</xm:f>
          </x14:formula1>
          <xm:sqref>B6:B100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10"/>
  <sheetViews>
    <sheetView workbookViewId="0">
      <selection activeCell="N2" sqref="N2"/>
    </sheetView>
  </sheetViews>
  <sheetFormatPr defaultRowHeight="18" customHeight="1" x14ac:dyDescent="0.3"/>
  <cols>
    <col min="1" max="10" width="10.25" style="1" customWidth="1"/>
    <col min="11" max="13" width="9" style="1"/>
    <col min="14" max="14" width="11" style="1" customWidth="1"/>
    <col min="15" max="15" width="10.25" style="1" customWidth="1"/>
    <col min="16" max="16384" width="9" style="1"/>
  </cols>
  <sheetData>
    <row r="2" spans="1:15" ht="18" customHeight="1" x14ac:dyDescent="0.3">
      <c r="A2" s="4" t="s">
        <v>3</v>
      </c>
      <c r="B2" s="41" t="s">
        <v>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1" t="s">
        <v>70</v>
      </c>
      <c r="O2" s="1" t="s">
        <v>71</v>
      </c>
    </row>
    <row r="3" spans="1:15" ht="18" customHeight="1" x14ac:dyDescent="0.3">
      <c r="A3" s="3" t="s">
        <v>2</v>
      </c>
      <c r="B3" s="3" t="s">
        <v>93</v>
      </c>
      <c r="C3" s="3" t="s">
        <v>17</v>
      </c>
      <c r="D3" s="3" t="s">
        <v>22</v>
      </c>
      <c r="E3" s="3" t="s">
        <v>30</v>
      </c>
      <c r="F3" s="3" t="s">
        <v>38</v>
      </c>
      <c r="G3" s="3" t="s">
        <v>42</v>
      </c>
      <c r="H3" s="3" t="s">
        <v>50</v>
      </c>
      <c r="I3" s="3" t="s">
        <v>57</v>
      </c>
      <c r="J3" s="3" t="s">
        <v>12</v>
      </c>
      <c r="K3" s="3" t="s">
        <v>60</v>
      </c>
      <c r="L3" s="3" t="s">
        <v>68</v>
      </c>
      <c r="M3" s="3" t="s">
        <v>69</v>
      </c>
      <c r="N3" s="1" t="s">
        <v>73</v>
      </c>
      <c r="O3" s="1" t="s">
        <v>73</v>
      </c>
    </row>
    <row r="4" spans="1:15" ht="18" customHeight="1" x14ac:dyDescent="0.3">
      <c r="A4" s="2" t="s">
        <v>5</v>
      </c>
      <c r="B4" s="2" t="s">
        <v>9</v>
      </c>
      <c r="C4" s="2" t="s">
        <v>17</v>
      </c>
      <c r="D4" s="2" t="s">
        <v>23</v>
      </c>
      <c r="E4" s="2" t="s">
        <v>33</v>
      </c>
      <c r="F4" s="2" t="s">
        <v>39</v>
      </c>
      <c r="G4" s="2" t="s">
        <v>43</v>
      </c>
      <c r="H4" s="2" t="s">
        <v>51</v>
      </c>
      <c r="I4" s="2" t="s">
        <v>59</v>
      </c>
      <c r="J4" s="2" t="s">
        <v>13</v>
      </c>
      <c r="K4" s="2" t="s">
        <v>62</v>
      </c>
      <c r="L4" s="2"/>
      <c r="M4" s="2"/>
      <c r="N4" s="1" t="s">
        <v>74</v>
      </c>
      <c r="O4" s="1" t="s">
        <v>80</v>
      </c>
    </row>
    <row r="5" spans="1:15" ht="18" customHeight="1" x14ac:dyDescent="0.3">
      <c r="A5" s="2" t="s">
        <v>6</v>
      </c>
      <c r="B5" s="2" t="s">
        <v>15</v>
      </c>
      <c r="C5" s="2" t="s">
        <v>18</v>
      </c>
      <c r="D5" s="2" t="s">
        <v>25</v>
      </c>
      <c r="E5" s="2" t="s">
        <v>34</v>
      </c>
      <c r="F5" s="2" t="s">
        <v>40</v>
      </c>
      <c r="G5" s="2" t="s">
        <v>44</v>
      </c>
      <c r="H5" s="2" t="s">
        <v>53</v>
      </c>
      <c r="I5" s="2" t="s">
        <v>61</v>
      </c>
      <c r="J5" s="2" t="s">
        <v>14</v>
      </c>
      <c r="K5" s="2" t="s">
        <v>63</v>
      </c>
      <c r="L5" s="2"/>
      <c r="M5" s="2"/>
      <c r="N5" s="1" t="s">
        <v>94</v>
      </c>
    </row>
    <row r="6" spans="1:15" ht="18" customHeight="1" x14ac:dyDescent="0.3">
      <c r="A6" s="2" t="s">
        <v>31</v>
      </c>
      <c r="B6" s="2" t="s">
        <v>10</v>
      </c>
      <c r="C6" s="2" t="s">
        <v>20</v>
      </c>
      <c r="D6" s="2" t="s">
        <v>26</v>
      </c>
      <c r="E6" s="2" t="s">
        <v>35</v>
      </c>
      <c r="F6" s="2"/>
      <c r="G6" s="2" t="s">
        <v>46</v>
      </c>
      <c r="H6" s="2" t="s">
        <v>54</v>
      </c>
      <c r="I6" s="2"/>
      <c r="J6" s="2"/>
      <c r="K6" s="2" t="s">
        <v>11</v>
      </c>
      <c r="L6" s="2"/>
      <c r="M6" s="2"/>
      <c r="N6" s="1" t="s">
        <v>96</v>
      </c>
    </row>
    <row r="7" spans="1:15" ht="18" customHeight="1" x14ac:dyDescent="0.3">
      <c r="A7" s="2" t="s">
        <v>32</v>
      </c>
      <c r="B7" s="2"/>
      <c r="C7" s="2"/>
      <c r="D7" s="2" t="s">
        <v>27</v>
      </c>
      <c r="E7" s="2" t="s">
        <v>36</v>
      </c>
      <c r="F7" s="2"/>
      <c r="G7" s="2" t="s">
        <v>47</v>
      </c>
      <c r="H7" s="2" t="s">
        <v>55</v>
      </c>
      <c r="I7" s="2"/>
      <c r="J7" s="2"/>
      <c r="K7" s="2" t="s">
        <v>64</v>
      </c>
      <c r="L7" s="2"/>
      <c r="M7" s="2"/>
    </row>
    <row r="8" spans="1:15" ht="18" customHeight="1" x14ac:dyDescent="0.3">
      <c r="A8" s="2"/>
      <c r="B8" s="2"/>
      <c r="C8" s="2"/>
      <c r="D8" s="2" t="s">
        <v>28</v>
      </c>
      <c r="E8" s="2" t="s">
        <v>37</v>
      </c>
      <c r="F8" s="2"/>
      <c r="G8" s="2" t="s">
        <v>48</v>
      </c>
      <c r="H8" s="2"/>
      <c r="I8" s="2"/>
      <c r="J8" s="2"/>
      <c r="K8" s="2" t="s">
        <v>65</v>
      </c>
      <c r="L8" s="2"/>
      <c r="M8" s="2"/>
    </row>
    <row r="9" spans="1:15" ht="18" customHeight="1" x14ac:dyDescent="0.3">
      <c r="A9" s="2"/>
      <c r="B9" s="2"/>
      <c r="C9" s="2"/>
      <c r="D9" s="2" t="s">
        <v>29</v>
      </c>
      <c r="E9" s="2" t="s">
        <v>66</v>
      </c>
      <c r="F9" s="2"/>
      <c r="G9" s="2"/>
      <c r="H9" s="2"/>
      <c r="I9" s="2"/>
      <c r="J9" s="2"/>
      <c r="K9" s="2"/>
      <c r="L9" s="2"/>
      <c r="M9" s="2"/>
    </row>
    <row r="10" spans="1:15" ht="18" customHeigh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</sheetData>
  <mergeCells count="1">
    <mergeCell ref="B2:M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"/>
  <sheetViews>
    <sheetView showGridLines="0" workbookViewId="0">
      <selection activeCell="C14" sqref="C14"/>
    </sheetView>
  </sheetViews>
  <sheetFormatPr defaultRowHeight="18" customHeight="1" x14ac:dyDescent="0.3"/>
  <cols>
    <col min="1" max="1" width="11.125" style="13" customWidth="1"/>
    <col min="2" max="2" width="12.125" style="13" customWidth="1"/>
    <col min="3" max="15" width="12.5" style="13" customWidth="1"/>
    <col min="16" max="16384" width="9" style="13"/>
  </cols>
  <sheetData>
    <row r="1" spans="1:15" ht="18" customHeight="1" x14ac:dyDescent="0.3">
      <c r="A1" s="20" t="s">
        <v>114</v>
      </c>
    </row>
    <row r="2" spans="1:15" ht="18" customHeight="1" x14ac:dyDescent="0.3">
      <c r="A2" s="20"/>
    </row>
    <row r="11" spans="1:15" ht="18" customHeight="1" x14ac:dyDescent="0.3">
      <c r="A11" s="3" t="s">
        <v>115</v>
      </c>
      <c r="B11" s="3" t="s">
        <v>116</v>
      </c>
      <c r="C11" s="3" t="s">
        <v>99</v>
      </c>
    </row>
    <row r="12" spans="1:15" ht="18" customHeight="1" x14ac:dyDescent="0.3">
      <c r="A12" s="21">
        <f>O24</f>
        <v>3500000</v>
      </c>
      <c r="B12" s="21">
        <f>O37</f>
        <v>310000</v>
      </c>
      <c r="C12" s="21">
        <f>A12-B12</f>
        <v>3190000</v>
      </c>
    </row>
    <row r="14" spans="1:15" ht="18" customHeight="1" x14ac:dyDescent="0.3">
      <c r="A14" s="45" t="s">
        <v>90</v>
      </c>
      <c r="B14" s="46"/>
      <c r="C14" s="3" t="s">
        <v>100</v>
      </c>
      <c r="D14" s="3" t="s">
        <v>101</v>
      </c>
      <c r="E14" s="3" t="s">
        <v>102</v>
      </c>
      <c r="F14" s="3" t="s">
        <v>103</v>
      </c>
      <c r="G14" s="3" t="s">
        <v>104</v>
      </c>
      <c r="H14" s="3" t="s">
        <v>105</v>
      </c>
      <c r="I14" s="3" t="s">
        <v>106</v>
      </c>
      <c r="J14" s="3" t="s">
        <v>107</v>
      </c>
      <c r="K14" s="3" t="s">
        <v>108</v>
      </c>
      <c r="L14" s="3" t="s">
        <v>109</v>
      </c>
      <c r="M14" s="3" t="s">
        <v>110</v>
      </c>
      <c r="N14" s="3" t="s">
        <v>111</v>
      </c>
      <c r="O14" s="3" t="s">
        <v>112</v>
      </c>
    </row>
    <row r="15" spans="1:15" ht="18" customHeight="1" x14ac:dyDescent="0.3">
      <c r="A15" s="42" t="s">
        <v>91</v>
      </c>
      <c r="B15" s="42"/>
      <c r="C15" s="15">
        <f>C24</f>
        <v>3500000</v>
      </c>
      <c r="D15" s="15">
        <f t="shared" ref="D15:N15" si="0">D24</f>
        <v>0</v>
      </c>
      <c r="E15" s="15">
        <f t="shared" si="0"/>
        <v>0</v>
      </c>
      <c r="F15" s="15">
        <f t="shared" si="0"/>
        <v>0</v>
      </c>
      <c r="G15" s="15">
        <f t="shared" si="0"/>
        <v>0</v>
      </c>
      <c r="H15" s="15">
        <f t="shared" si="0"/>
        <v>0</v>
      </c>
      <c r="I15" s="15">
        <f t="shared" si="0"/>
        <v>0</v>
      </c>
      <c r="J15" s="15">
        <f t="shared" si="0"/>
        <v>0</v>
      </c>
      <c r="K15" s="15">
        <f t="shared" si="0"/>
        <v>0</v>
      </c>
      <c r="L15" s="15">
        <f t="shared" si="0"/>
        <v>0</v>
      </c>
      <c r="M15" s="15">
        <f t="shared" si="0"/>
        <v>0</v>
      </c>
      <c r="N15" s="15">
        <f t="shared" si="0"/>
        <v>0</v>
      </c>
      <c r="O15" s="15">
        <f>SUM(C15:N15)</f>
        <v>3500000</v>
      </c>
    </row>
    <row r="16" spans="1:15" ht="18" customHeight="1" x14ac:dyDescent="0.3">
      <c r="A16" s="42" t="s">
        <v>92</v>
      </c>
      <c r="B16" s="42"/>
      <c r="C16" s="15">
        <f>C37</f>
        <v>310000</v>
      </c>
      <c r="D16" s="15">
        <f t="shared" ref="D16:N16" si="1">D37</f>
        <v>0</v>
      </c>
      <c r="E16" s="15">
        <f t="shared" si="1"/>
        <v>0</v>
      </c>
      <c r="F16" s="15">
        <f t="shared" si="1"/>
        <v>0</v>
      </c>
      <c r="G16" s="15">
        <f t="shared" si="1"/>
        <v>0</v>
      </c>
      <c r="H16" s="15">
        <f t="shared" si="1"/>
        <v>0</v>
      </c>
      <c r="I16" s="15">
        <f t="shared" si="1"/>
        <v>0</v>
      </c>
      <c r="J16" s="15">
        <f t="shared" si="1"/>
        <v>0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1"/>
        <v>0</v>
      </c>
      <c r="O16" s="15">
        <f t="shared" ref="O16" si="2">SUM(C16:N16)</f>
        <v>310000</v>
      </c>
    </row>
    <row r="17" spans="1:15" ht="18" customHeight="1" x14ac:dyDescent="0.3">
      <c r="A17" s="42" t="s">
        <v>99</v>
      </c>
      <c r="B17" s="42"/>
      <c r="C17" s="15">
        <f>C15-C16</f>
        <v>3190000</v>
      </c>
      <c r="D17" s="15">
        <f t="shared" ref="D17:N17" si="3">D15-D16</f>
        <v>0</v>
      </c>
      <c r="E17" s="15">
        <f t="shared" si="3"/>
        <v>0</v>
      </c>
      <c r="F17" s="15">
        <f t="shared" si="3"/>
        <v>0</v>
      </c>
      <c r="G17" s="15">
        <f t="shared" si="3"/>
        <v>0</v>
      </c>
      <c r="H17" s="15">
        <f t="shared" si="3"/>
        <v>0</v>
      </c>
      <c r="I17" s="15">
        <f t="shared" si="3"/>
        <v>0</v>
      </c>
      <c r="J17" s="15">
        <f t="shared" si="3"/>
        <v>0</v>
      </c>
      <c r="K17" s="15">
        <f t="shared" si="3"/>
        <v>0</v>
      </c>
      <c r="L17" s="15">
        <f t="shared" si="3"/>
        <v>0</v>
      </c>
      <c r="M17" s="15">
        <f t="shared" si="3"/>
        <v>0</v>
      </c>
      <c r="N17" s="15">
        <f t="shared" si="3"/>
        <v>0</v>
      </c>
      <c r="O17" s="15">
        <f>SUM(C17:N17)</f>
        <v>3190000</v>
      </c>
    </row>
    <row r="19" spans="1:15" ht="18" customHeight="1" x14ac:dyDescent="0.3">
      <c r="A19" s="45" t="s">
        <v>90</v>
      </c>
      <c r="B19" s="46"/>
      <c r="C19" s="3" t="s">
        <v>100</v>
      </c>
      <c r="D19" s="3" t="s">
        <v>101</v>
      </c>
      <c r="E19" s="3" t="s">
        <v>102</v>
      </c>
      <c r="F19" s="3" t="s">
        <v>103</v>
      </c>
      <c r="G19" s="3" t="s">
        <v>104</v>
      </c>
      <c r="H19" s="3" t="s">
        <v>105</v>
      </c>
      <c r="I19" s="3" t="s">
        <v>106</v>
      </c>
      <c r="J19" s="3" t="s">
        <v>107</v>
      </c>
      <c r="K19" s="3" t="s">
        <v>108</v>
      </c>
      <c r="L19" s="3" t="s">
        <v>109</v>
      </c>
      <c r="M19" s="3" t="s">
        <v>110</v>
      </c>
      <c r="N19" s="3" t="s">
        <v>111</v>
      </c>
      <c r="O19" s="3" t="s">
        <v>112</v>
      </c>
    </row>
    <row r="20" spans="1:15" ht="18" customHeight="1" x14ac:dyDescent="0.3">
      <c r="A20" s="42" t="s">
        <v>91</v>
      </c>
      <c r="B20" s="2" t="s">
        <v>5</v>
      </c>
      <c r="C20" s="14">
        <f>SUMPRODUCT((가계부!$A$6:$A$10000&gt;=DATE(2021,1,1))*(가계부!$A$6:$A$10000&lt;=DATE(2021,1,31))*(가계부!$B$6:$B$10000=$A$20)*(가계부!$C$6:$C$10000=$B20)*(가계부!$H$6:$H$10000))</f>
        <v>3500000</v>
      </c>
      <c r="D20" s="14">
        <f>SUMPRODUCT((가계부!$A$6:$A$10000&gt;=DATE(2021,2,1))*(가계부!$A$6:$A$10000&lt;=DATE(2021,2,28))*(가계부!$B$6:$B$10000=$A$20)*(가계부!$C$6:$C$10000=$B20)*(가계부!$H$6:$H$10000))</f>
        <v>0</v>
      </c>
      <c r="E20" s="14">
        <f>SUMPRODUCT((가계부!$A$6:$A$10000&gt;=DATE(2021,3,1))*(가계부!$A$6:$A$10000&lt;=DATE(2021,3,31))*(가계부!$B$6:$B$10000=$A$20)*(가계부!$C$6:$C$10000=$B20)*(가계부!$H$6:$H$10000))</f>
        <v>0</v>
      </c>
      <c r="F20" s="14">
        <f>SUMPRODUCT((가계부!$A$6:$A$10000&gt;=DATE(2021,4,1))*(가계부!$A$6:$A$10000&lt;=DATE(2021,4,30))*(가계부!$B$6:$B$10000=$A$20)*(가계부!$C$6:$C$10000=$B20)*(가계부!$H$6:$H$10000))</f>
        <v>0</v>
      </c>
      <c r="G20" s="14">
        <f>SUMPRODUCT((가계부!$A$6:$A$10000&gt;=DATE(2021,5,1))*(가계부!$A$6:$A$10000&lt;=DATE(2021,5,31))*(가계부!$B$6:$B$10000=$A$20)*(가계부!$C$6:$C$10000=$B20)*(가계부!$H$6:$H$10000))</f>
        <v>0</v>
      </c>
      <c r="H20" s="14">
        <f>SUMPRODUCT((가계부!$A$6:$A$10000&gt;=DATE(2021,6,1))*(가계부!$A$6:$A$10000&lt;=DATE(2021,6,30))*(가계부!$B$6:$B$10000=$A$20)*(가계부!$C$6:$C$10000=$B20)*(가계부!$H$6:$H$10000))</f>
        <v>0</v>
      </c>
      <c r="I20" s="14">
        <f>SUMPRODUCT((가계부!$A$6:$A$10000&gt;=DATE(2021,7,1))*(가계부!$A$6:$A$10000&lt;=DATE(2021,7,31))*(가계부!$B$6:$B$10000=$A$20)*(가계부!$C$6:$C$10000=$B20)*(가계부!$H$6:$H$10000))</f>
        <v>0</v>
      </c>
      <c r="J20" s="14">
        <f>SUMPRODUCT((가계부!$A$6:$A$10000&gt;=DATE(2021,8,1))*(가계부!$A$6:$A$10000&lt;=DATE(2021,8,31))*(가계부!$B$6:$B$10000=$A$20)*(가계부!$C$6:$C$10000=$B20)*(가계부!$H$6:$H$10000))</f>
        <v>0</v>
      </c>
      <c r="K20" s="14">
        <f>SUMPRODUCT((가계부!$A$6:$A$10000&gt;=DATE(2021,9,1))*(가계부!$A$6:$A$10000&lt;=DATE(2021,9,30))*(가계부!$B$6:$B$10000=$A$20)*(가계부!$C$6:$C$10000=$B20)*(가계부!$H$6:$H$10000))</f>
        <v>0</v>
      </c>
      <c r="L20" s="14">
        <f>SUMPRODUCT((가계부!$A$6:$A$10000&gt;=DATE(2021,10,1))*(가계부!$A$6:$A$10000&lt;=DATE(2021,10,31))*(가계부!$B$6:$B$10000=$A$20)*(가계부!$C$6:$C$10000=$B20)*(가계부!$H$6:$H$10000))</f>
        <v>0</v>
      </c>
      <c r="M20" s="14">
        <f>SUMPRODUCT((가계부!$A$6:$A$10000&gt;=DATE(2021,11,1))*(가계부!$A$6:$A$10000&lt;=DATE(2021,11,30))*(가계부!$B$6:$B$10000=$A$20)*(가계부!$C$6:$C$10000=$B20)*(가계부!$H$6:$H$10000))</f>
        <v>0</v>
      </c>
      <c r="N20" s="14">
        <f>SUMPRODUCT((가계부!$A$6:$A$10000&gt;=DATE(2021,12,1))*(가계부!$A$6:$A$10000&lt;=DATE(2021,12,31))*(가계부!$B$6:$B$10000=$A$20)*(가계부!$C$6:$C$10000=$B20)*(가계부!$H$6:$H$10000))</f>
        <v>0</v>
      </c>
      <c r="O20" s="15">
        <f>SUM(C20:N20)</f>
        <v>3500000</v>
      </c>
    </row>
    <row r="21" spans="1:15" ht="18" customHeight="1" x14ac:dyDescent="0.3">
      <c r="A21" s="42"/>
      <c r="B21" s="2" t="s">
        <v>6</v>
      </c>
      <c r="C21" s="14">
        <f>SUMPRODUCT((가계부!$A$6:$A$10000&gt;=DATE(2021,1,1))*(가계부!$A$6:$A$10000&lt;=DATE(2021,1,31))*(가계부!$B$6:$B$10000=$A$20)*(가계부!$C$6:$C$10000=$B21)*(가계부!$H$6:$H$10000))</f>
        <v>0</v>
      </c>
      <c r="D21" s="14">
        <f>SUMPRODUCT((가계부!$A$6:$A$10000&gt;=DATE(2021,2,1))*(가계부!$A$6:$A$10000&lt;=DATE(2021,2,28))*(가계부!$B$6:$B$10000=$A$20)*(가계부!$C$6:$C$10000=$B21)*(가계부!$H$6:$H$10000))</f>
        <v>0</v>
      </c>
      <c r="E21" s="14">
        <f>SUMPRODUCT((가계부!$A$6:$A$10000&gt;=DATE(2021,3,1))*(가계부!$A$6:$A$10000&lt;=DATE(2021,3,31))*(가계부!$B$6:$B$10000=$A$20)*(가계부!$C$6:$C$10000=$B21)*(가계부!$H$6:$H$10000))</f>
        <v>0</v>
      </c>
      <c r="F21" s="14">
        <f>SUMPRODUCT((가계부!$A$6:$A$10000&gt;=DATE(2021,4,1))*(가계부!$A$6:$A$10000&lt;=DATE(2021,4,30))*(가계부!$B$6:$B$10000=$A$20)*(가계부!$C$6:$C$10000=$B21)*(가계부!$H$6:$H$10000))</f>
        <v>0</v>
      </c>
      <c r="G21" s="14">
        <f>SUMPRODUCT((가계부!$A$6:$A$10000&gt;=DATE(2021,5,1))*(가계부!$A$6:$A$10000&lt;=DATE(2021,5,31))*(가계부!$B$6:$B$10000=$A$20)*(가계부!$C$6:$C$10000=$B21)*(가계부!$H$6:$H$10000))</f>
        <v>0</v>
      </c>
      <c r="H21" s="14">
        <f>SUMPRODUCT((가계부!$A$6:$A$10000&gt;=DATE(2021,6,1))*(가계부!$A$6:$A$10000&lt;=DATE(2021,6,30))*(가계부!$B$6:$B$10000=$A$20)*(가계부!$C$6:$C$10000=$B21)*(가계부!$H$6:$H$10000))</f>
        <v>0</v>
      </c>
      <c r="I21" s="14">
        <f>SUMPRODUCT((가계부!$A$6:$A$10000&gt;=DATE(2021,7,1))*(가계부!$A$6:$A$10000&lt;=DATE(2021,7,31))*(가계부!$B$6:$B$10000=$A$20)*(가계부!$C$6:$C$10000=$B21)*(가계부!$H$6:$H$10000))</f>
        <v>0</v>
      </c>
      <c r="J21" s="14">
        <f>SUMPRODUCT((가계부!$A$6:$A$10000&gt;=DATE(2021,8,1))*(가계부!$A$6:$A$10000&lt;=DATE(2021,8,31))*(가계부!$B$6:$B$10000=$A$20)*(가계부!$C$6:$C$10000=$B21)*(가계부!$H$6:$H$10000))</f>
        <v>0</v>
      </c>
      <c r="K21" s="14">
        <f>SUMPRODUCT((가계부!$A$6:$A$10000&gt;=DATE(2021,9,1))*(가계부!$A$6:$A$10000&lt;=DATE(2021,9,30))*(가계부!$B$6:$B$10000=$A$20)*(가계부!$C$6:$C$10000=$B21)*(가계부!$H$6:$H$10000))</f>
        <v>0</v>
      </c>
      <c r="L21" s="14">
        <f>SUMPRODUCT((가계부!$A$6:$A$10000&gt;=DATE(2021,10,1))*(가계부!$A$6:$A$10000&lt;=DATE(2021,10,31))*(가계부!$B$6:$B$10000=$A$20)*(가계부!$C$6:$C$10000=$B21)*(가계부!$H$6:$H$10000))</f>
        <v>0</v>
      </c>
      <c r="M21" s="14">
        <f>SUMPRODUCT((가계부!$A$6:$A$10000&gt;=DATE(2021,11,1))*(가계부!$A$6:$A$10000&lt;=DATE(2021,11,30))*(가계부!$B$6:$B$10000=$A$20)*(가계부!$C$6:$C$10000=$B21)*(가계부!$H$6:$H$10000))</f>
        <v>0</v>
      </c>
      <c r="N21" s="14">
        <f>SUMPRODUCT((가계부!$A$6:$A$10000&gt;=DATE(2021,12,1))*(가계부!$A$6:$A$10000&lt;=DATE(2021,12,31))*(가계부!$B$6:$B$10000=$A$20)*(가계부!$C$6:$C$10000=$B21)*(가계부!$H$6:$H$10000))</f>
        <v>0</v>
      </c>
      <c r="O21" s="15">
        <f t="shared" ref="O21:O22" si="4">SUM(C21:N21)</f>
        <v>0</v>
      </c>
    </row>
    <row r="22" spans="1:15" ht="18" customHeight="1" x14ac:dyDescent="0.3">
      <c r="A22" s="42"/>
      <c r="B22" s="2" t="s">
        <v>31</v>
      </c>
      <c r="C22" s="14">
        <f>SUMPRODUCT((가계부!$A$6:$A$10000&gt;=DATE(2021,1,1))*(가계부!$A$6:$A$10000&lt;=DATE(2021,1,31))*(가계부!$B$6:$B$10000=$A$20)*(가계부!$C$6:$C$10000=$B22)*(가계부!$H$6:$H$10000))</f>
        <v>0</v>
      </c>
      <c r="D22" s="14">
        <f>SUMPRODUCT((가계부!$A$6:$A$10000&gt;=DATE(2021,2,1))*(가계부!$A$6:$A$10000&lt;=DATE(2021,2,28))*(가계부!$B$6:$B$10000=$A$20)*(가계부!$C$6:$C$10000=$B22)*(가계부!$H$6:$H$10000))</f>
        <v>0</v>
      </c>
      <c r="E22" s="14">
        <f>SUMPRODUCT((가계부!$A$6:$A$10000&gt;=DATE(2021,3,1))*(가계부!$A$6:$A$10000&lt;=DATE(2021,3,31))*(가계부!$B$6:$B$10000=$A$20)*(가계부!$C$6:$C$10000=$B22)*(가계부!$H$6:$H$10000))</f>
        <v>0</v>
      </c>
      <c r="F22" s="14">
        <f>SUMPRODUCT((가계부!$A$6:$A$10000&gt;=DATE(2021,4,1))*(가계부!$A$6:$A$10000&lt;=DATE(2021,4,30))*(가계부!$B$6:$B$10000=$A$20)*(가계부!$C$6:$C$10000=$B22)*(가계부!$H$6:$H$10000))</f>
        <v>0</v>
      </c>
      <c r="G22" s="14">
        <f>SUMPRODUCT((가계부!$A$6:$A$10000&gt;=DATE(2021,5,1))*(가계부!$A$6:$A$10000&lt;=DATE(2021,5,31))*(가계부!$B$6:$B$10000=$A$20)*(가계부!$C$6:$C$10000=$B22)*(가계부!$H$6:$H$10000))</f>
        <v>0</v>
      </c>
      <c r="H22" s="14">
        <f>SUMPRODUCT((가계부!$A$6:$A$10000&gt;=DATE(2021,6,1))*(가계부!$A$6:$A$10000&lt;=DATE(2021,6,30))*(가계부!$B$6:$B$10000=$A$20)*(가계부!$C$6:$C$10000=$B22)*(가계부!$H$6:$H$10000))</f>
        <v>0</v>
      </c>
      <c r="I22" s="14">
        <f>SUMPRODUCT((가계부!$A$6:$A$10000&gt;=DATE(2021,7,1))*(가계부!$A$6:$A$10000&lt;=DATE(2021,7,31))*(가계부!$B$6:$B$10000=$A$20)*(가계부!$C$6:$C$10000=$B22)*(가계부!$H$6:$H$10000))</f>
        <v>0</v>
      </c>
      <c r="J22" s="14">
        <f>SUMPRODUCT((가계부!$A$6:$A$10000&gt;=DATE(2021,8,1))*(가계부!$A$6:$A$10000&lt;=DATE(2021,8,31))*(가계부!$B$6:$B$10000=$A$20)*(가계부!$C$6:$C$10000=$B22)*(가계부!$H$6:$H$10000))</f>
        <v>0</v>
      </c>
      <c r="K22" s="14">
        <f>SUMPRODUCT((가계부!$A$6:$A$10000&gt;=DATE(2021,9,1))*(가계부!$A$6:$A$10000&lt;=DATE(2021,9,30))*(가계부!$B$6:$B$10000=$A$20)*(가계부!$C$6:$C$10000=$B22)*(가계부!$H$6:$H$10000))</f>
        <v>0</v>
      </c>
      <c r="L22" s="14">
        <f>SUMPRODUCT((가계부!$A$6:$A$10000&gt;=DATE(2021,10,1))*(가계부!$A$6:$A$10000&lt;=DATE(2021,10,31))*(가계부!$B$6:$B$10000=$A$20)*(가계부!$C$6:$C$10000=$B22)*(가계부!$H$6:$H$10000))</f>
        <v>0</v>
      </c>
      <c r="M22" s="14">
        <f>SUMPRODUCT((가계부!$A$6:$A$10000&gt;=DATE(2021,11,1))*(가계부!$A$6:$A$10000&lt;=DATE(2021,11,30))*(가계부!$B$6:$B$10000=$A$20)*(가계부!$C$6:$C$10000=$B22)*(가계부!$H$6:$H$10000))</f>
        <v>0</v>
      </c>
      <c r="N22" s="14">
        <f>SUMPRODUCT((가계부!$A$6:$A$10000&gt;=DATE(2021,12,1))*(가계부!$A$6:$A$10000&lt;=DATE(2021,12,31))*(가계부!$B$6:$B$10000=$A$20)*(가계부!$C$6:$C$10000=$B22)*(가계부!$H$6:$H$10000))</f>
        <v>0</v>
      </c>
      <c r="O22" s="15">
        <f t="shared" si="4"/>
        <v>0</v>
      </c>
    </row>
    <row r="23" spans="1:15" ht="18" customHeight="1" x14ac:dyDescent="0.3">
      <c r="A23" s="42"/>
      <c r="B23" s="2" t="s">
        <v>32</v>
      </c>
      <c r="C23" s="14">
        <f>SUMPRODUCT((가계부!$A$6:$A$10000&gt;=DATE(2021,1,1))*(가계부!$A$6:$A$10000&lt;=DATE(2021,1,31))*(가계부!$B$6:$B$10000=$A$20)*(가계부!$C$6:$C$10000=$B23)*(가계부!$H$6:$H$10000))</f>
        <v>0</v>
      </c>
      <c r="D23" s="14">
        <f>SUMPRODUCT((가계부!$A$6:$A$10000&gt;=DATE(2021,2,1))*(가계부!$A$6:$A$10000&lt;=DATE(2021,2,28))*(가계부!$B$6:$B$10000=$A$20)*(가계부!$C$6:$C$10000=$B23)*(가계부!$H$6:$H$10000))</f>
        <v>0</v>
      </c>
      <c r="E23" s="14">
        <f>SUMPRODUCT((가계부!$A$6:$A$10000&gt;=DATE(2021,3,1))*(가계부!$A$6:$A$10000&lt;=DATE(2021,3,31))*(가계부!$B$6:$B$10000=$A$20)*(가계부!$C$6:$C$10000=$B23)*(가계부!$H$6:$H$10000))</f>
        <v>0</v>
      </c>
      <c r="F23" s="14">
        <f>SUMPRODUCT((가계부!$A$6:$A$10000&gt;=DATE(2021,4,1))*(가계부!$A$6:$A$10000&lt;=DATE(2021,4,30))*(가계부!$B$6:$B$10000=$A$20)*(가계부!$C$6:$C$10000=$B23)*(가계부!$H$6:$H$10000))</f>
        <v>0</v>
      </c>
      <c r="G23" s="14">
        <f>SUMPRODUCT((가계부!$A$6:$A$10000&gt;=DATE(2021,5,1))*(가계부!$A$6:$A$10000&lt;=DATE(2021,5,31))*(가계부!$B$6:$B$10000=$A$20)*(가계부!$C$6:$C$10000=$B23)*(가계부!$H$6:$H$10000))</f>
        <v>0</v>
      </c>
      <c r="H23" s="14">
        <f>SUMPRODUCT((가계부!$A$6:$A$10000&gt;=DATE(2021,6,1))*(가계부!$A$6:$A$10000&lt;=DATE(2021,6,30))*(가계부!$B$6:$B$10000=$A$20)*(가계부!$C$6:$C$10000=$B23)*(가계부!$H$6:$H$10000))</f>
        <v>0</v>
      </c>
      <c r="I23" s="14">
        <f>SUMPRODUCT((가계부!$A$6:$A$10000&gt;=DATE(2021,7,1))*(가계부!$A$6:$A$10000&lt;=DATE(2021,7,31))*(가계부!$B$6:$B$10000=$A$20)*(가계부!$C$6:$C$10000=$B23)*(가계부!$H$6:$H$10000))</f>
        <v>0</v>
      </c>
      <c r="J23" s="14">
        <f>SUMPRODUCT((가계부!$A$6:$A$10000&gt;=DATE(2021,8,1))*(가계부!$A$6:$A$10000&lt;=DATE(2021,8,31))*(가계부!$B$6:$B$10000=$A$20)*(가계부!$C$6:$C$10000=$B23)*(가계부!$H$6:$H$10000))</f>
        <v>0</v>
      </c>
      <c r="K23" s="14">
        <f>SUMPRODUCT((가계부!$A$6:$A$10000&gt;=DATE(2021,9,1))*(가계부!$A$6:$A$10000&lt;=DATE(2021,9,30))*(가계부!$B$6:$B$10000=$A$20)*(가계부!$C$6:$C$10000=$B23)*(가계부!$H$6:$H$10000))</f>
        <v>0</v>
      </c>
      <c r="L23" s="14">
        <f>SUMPRODUCT((가계부!$A$6:$A$10000&gt;=DATE(2021,10,1))*(가계부!$A$6:$A$10000&lt;=DATE(2021,10,31))*(가계부!$B$6:$B$10000=$A$20)*(가계부!$C$6:$C$10000=$B23)*(가계부!$H$6:$H$10000))</f>
        <v>0</v>
      </c>
      <c r="M23" s="14">
        <f>SUMPRODUCT((가계부!$A$6:$A$10000&gt;=DATE(2021,11,1))*(가계부!$A$6:$A$10000&lt;=DATE(2021,11,30))*(가계부!$B$6:$B$10000=$A$20)*(가계부!$C$6:$C$10000=$B23)*(가계부!$H$6:$H$10000))</f>
        <v>0</v>
      </c>
      <c r="N23" s="14">
        <f>SUMPRODUCT((가계부!$A$6:$A$10000&gt;=DATE(2021,12,1))*(가계부!$A$6:$A$10000&lt;=DATE(2021,12,31))*(가계부!$B$6:$B$10000=$A$20)*(가계부!$C$6:$C$10000=$B23)*(가계부!$H$6:$H$10000))</f>
        <v>0</v>
      </c>
      <c r="O23" s="15">
        <f>SUM(C23:N23)</f>
        <v>0</v>
      </c>
    </row>
    <row r="24" spans="1:15" ht="18" customHeight="1" x14ac:dyDescent="0.3">
      <c r="A24" s="41" t="s">
        <v>97</v>
      </c>
      <c r="B24" s="41"/>
      <c r="C24" s="16">
        <f>SUM(C20:C23)</f>
        <v>3500000</v>
      </c>
      <c r="D24" s="16">
        <f t="shared" ref="D24:N24" si="5">SUM(D20:D23)</f>
        <v>0</v>
      </c>
      <c r="E24" s="16">
        <f t="shared" si="5"/>
        <v>0</v>
      </c>
      <c r="F24" s="16">
        <f t="shared" si="5"/>
        <v>0</v>
      </c>
      <c r="G24" s="16">
        <f t="shared" si="5"/>
        <v>0</v>
      </c>
      <c r="H24" s="16">
        <f t="shared" si="5"/>
        <v>0</v>
      </c>
      <c r="I24" s="16">
        <f t="shared" si="5"/>
        <v>0</v>
      </c>
      <c r="J24" s="16">
        <f t="shared" si="5"/>
        <v>0</v>
      </c>
      <c r="K24" s="16">
        <f t="shared" si="5"/>
        <v>0</v>
      </c>
      <c r="L24" s="16">
        <f t="shared" si="5"/>
        <v>0</v>
      </c>
      <c r="M24" s="16">
        <f t="shared" si="5"/>
        <v>0</v>
      </c>
      <c r="N24" s="16">
        <f t="shared" si="5"/>
        <v>0</v>
      </c>
      <c r="O24" s="16">
        <f>SUM(O20:O23)</f>
        <v>3500000</v>
      </c>
    </row>
    <row r="25" spans="1:15" ht="18" customHeight="1" x14ac:dyDescent="0.3">
      <c r="A25" s="42" t="s">
        <v>92</v>
      </c>
      <c r="B25" s="2" t="s">
        <v>8</v>
      </c>
      <c r="C25" s="14">
        <f>SUMPRODUCT((가계부!$A$6:$A$10000&gt;=DATE(2021,1,1))*(가계부!$A$6:$A$10000&lt;=DATE(2021,1,31))*(가계부!$B$6:$B$10000=$B25)*(가계부!$F$6:$F$10000))</f>
        <v>0</v>
      </c>
      <c r="D25" s="14">
        <f>SUMPRODUCT((가계부!$A$6:$A$10000&gt;=DATE(2021,2,1))*(가계부!$A$6:$A$10000&lt;=DATE(2021,2,28))*(가계부!$B$6:$B$10000=$B25)*(가계부!$F$6:$F$10000))</f>
        <v>0</v>
      </c>
      <c r="E25" s="14">
        <f>SUMPRODUCT((가계부!$A$6:$A$10000&gt;=DATE(2021,3,1))*(가계부!$A$6:$A$10000&lt;=DATE(2021,3,31))*(가계부!$B$6:$B$10000=$B25)*(가계부!$F$6:$F$10000))</f>
        <v>0</v>
      </c>
      <c r="F25" s="14">
        <f>SUMPRODUCT((가계부!$A$6:$A$10000&gt;=DATE(2021,4,1))*(가계부!$A$6:$A$10000&lt;=DATE(2021,4,30))*(가계부!$B$6:$B$10000=$B25)*(가계부!$F$6:$F$10000))</f>
        <v>0</v>
      </c>
      <c r="G25" s="14">
        <f>SUMPRODUCT((가계부!$A$6:$A$10000&gt;=DATE(2021,5,1))*(가계부!$A$6:$A$10000&lt;=DATE(2021,5,31))*(가계부!$B$6:$B$10000=$B25)*(가계부!$F$6:$F$10000))</f>
        <v>0</v>
      </c>
      <c r="H25" s="14">
        <f>SUMPRODUCT((가계부!$A$6:$A$10000&gt;=DATE(2021,6,1))*(가계부!$A$6:$A$10000&lt;=DATE(2021,6,30))*(가계부!$B$6:$B$10000=$B25)*(가계부!$F$6:$F$10000))</f>
        <v>0</v>
      </c>
      <c r="I25" s="14">
        <f>SUMPRODUCT((가계부!$A$6:$A$10000&gt;=DATE(2021,7,1))*(가계부!$A$6:$A$10000&lt;=DATE(2021,7,31))*(가계부!$B$6:$B$10000=$B25)*(가계부!$F$6:$F$10000))</f>
        <v>0</v>
      </c>
      <c r="J25" s="14">
        <f>SUMPRODUCT((가계부!$A$6:$A$10000&gt;=DATE(2021,8,1))*(가계부!$A$6:$A$10000&lt;=DATE(2021,8,31))*(가계부!$B$6:$B$10000=$B25)*(가계부!$F$6:$F$10000))</f>
        <v>0</v>
      </c>
      <c r="K25" s="14">
        <f>SUMPRODUCT((가계부!$A$6:$A$10000&gt;=DATE(2021,9,1))*(가계부!$A$6:$A$10000&lt;=DATE(2021,9,30))*(가계부!$B$6:$B$10000=$B25)*(가계부!$F$6:$F$10000))</f>
        <v>0</v>
      </c>
      <c r="L25" s="14">
        <f>SUMPRODUCT((가계부!$A$6:$A$10000&gt;=DATE(2021,10,1))*(가계부!$A$6:$A$10000&lt;=DATE(2021,10,31))*(가계부!$B$6:$B$10000=$B25)*(가계부!$F$6:$F$10000))</f>
        <v>0</v>
      </c>
      <c r="M25" s="14">
        <f>SUMPRODUCT((가계부!$A$6:$A$10000&gt;=DATE(2021,11,1))*(가계부!$A$6:$A$10000&lt;=DATE(2021,11,30))*(가계부!$B$6:$B$10000=$B25)*(가계부!$F$6:$F$10000))</f>
        <v>0</v>
      </c>
      <c r="N25" s="14">
        <f>SUMPRODUCT((가계부!$A$6:$A$10000&gt;=DATE(2021,12,1))*(가계부!$A$6:$A$10000&lt;=DATE(2021,12,31))*(가계부!$B$6:$B$10000=$B25)*(가계부!$F$6:$F$10000))</f>
        <v>0</v>
      </c>
      <c r="O25" s="15">
        <f>SUM(C25:N25)</f>
        <v>0</v>
      </c>
    </row>
    <row r="26" spans="1:15" ht="18" customHeight="1" x14ac:dyDescent="0.3">
      <c r="A26" s="42"/>
      <c r="B26" s="2" t="s">
        <v>17</v>
      </c>
      <c r="C26" s="14">
        <f>SUMPRODUCT((가계부!$A$6:$A$10000&gt;=DATE(2021,1,1))*(가계부!$A$6:$A$10000&lt;=DATE(2021,1,31))*(가계부!$B$6:$B$10000=$B26)*(가계부!$F$6:$F$10000))</f>
        <v>65000</v>
      </c>
      <c r="D26" s="14">
        <f>SUMPRODUCT((가계부!$A$6:$A$10000&gt;=DATE(2021,2,1))*(가계부!$A$6:$A$10000&lt;=DATE(2021,2,28))*(가계부!$B$6:$B$10000=$B26)*(가계부!$F$6:$F$10000))</f>
        <v>0</v>
      </c>
      <c r="E26" s="14">
        <f>SUMPRODUCT((가계부!$A$6:$A$10000&gt;=DATE(2021,3,1))*(가계부!$A$6:$A$10000&lt;=DATE(2021,3,31))*(가계부!$B$6:$B$10000=$B26)*(가계부!$F$6:$F$10000))</f>
        <v>0</v>
      </c>
      <c r="F26" s="14">
        <f>SUMPRODUCT((가계부!$A$6:$A$10000&gt;=DATE(2021,4,1))*(가계부!$A$6:$A$10000&lt;=DATE(2021,4,30))*(가계부!$B$6:$B$10000=$B26)*(가계부!$F$6:$F$10000))</f>
        <v>0</v>
      </c>
      <c r="G26" s="14">
        <f>SUMPRODUCT((가계부!$A$6:$A$10000&gt;=DATE(2021,5,1))*(가계부!$A$6:$A$10000&lt;=DATE(2021,5,31))*(가계부!$B$6:$B$10000=$B26)*(가계부!$F$6:$F$10000))</f>
        <v>0</v>
      </c>
      <c r="H26" s="14">
        <f>SUMPRODUCT((가계부!$A$6:$A$10000&gt;=DATE(2021,6,1))*(가계부!$A$6:$A$10000&lt;=DATE(2021,6,30))*(가계부!$B$6:$B$10000=$B26)*(가계부!$F$6:$F$10000))</f>
        <v>0</v>
      </c>
      <c r="I26" s="14">
        <f>SUMPRODUCT((가계부!$A$6:$A$10000&gt;=DATE(2021,7,1))*(가계부!$A$6:$A$10000&lt;=DATE(2021,7,31))*(가계부!$B$6:$B$10000=$B26)*(가계부!$F$6:$F$10000))</f>
        <v>0</v>
      </c>
      <c r="J26" s="14">
        <f>SUMPRODUCT((가계부!$A$6:$A$10000&gt;=DATE(2021,8,1))*(가계부!$A$6:$A$10000&lt;=DATE(2021,8,31))*(가계부!$B$6:$B$10000=$B26)*(가계부!$F$6:$F$10000))</f>
        <v>0</v>
      </c>
      <c r="K26" s="14">
        <f>SUMPRODUCT((가계부!$A$6:$A$10000&gt;=DATE(2021,9,1))*(가계부!$A$6:$A$10000&lt;=DATE(2021,9,30))*(가계부!$B$6:$B$10000=$B26)*(가계부!$F$6:$F$10000))</f>
        <v>0</v>
      </c>
      <c r="L26" s="14">
        <f>SUMPRODUCT((가계부!$A$6:$A$10000&gt;=DATE(2021,10,1))*(가계부!$A$6:$A$10000&lt;=DATE(2021,10,31))*(가계부!$B$6:$B$10000=$B26)*(가계부!$F$6:$F$10000))</f>
        <v>0</v>
      </c>
      <c r="M26" s="14">
        <f>SUMPRODUCT((가계부!$A$6:$A$10000&gt;=DATE(2021,11,1))*(가계부!$A$6:$A$10000&lt;=DATE(2021,11,30))*(가계부!$B$6:$B$10000=$B26)*(가계부!$F$6:$F$10000))</f>
        <v>0</v>
      </c>
      <c r="N26" s="14">
        <f>SUMPRODUCT((가계부!$A$6:$A$10000&gt;=DATE(2021,12,1))*(가계부!$A$6:$A$10000&lt;=DATE(2021,12,31))*(가계부!$B$6:$B$10000=$B26)*(가계부!$F$6:$F$10000))</f>
        <v>0</v>
      </c>
      <c r="O26" s="15">
        <f t="shared" ref="O26:O36" si="6">SUM(C26:N26)</f>
        <v>65000</v>
      </c>
    </row>
    <row r="27" spans="1:15" ht="18" customHeight="1" x14ac:dyDescent="0.3">
      <c r="A27" s="42"/>
      <c r="B27" s="2" t="s">
        <v>22</v>
      </c>
      <c r="C27" s="14">
        <f>SUMPRODUCT((가계부!$A$6:$A$10000&gt;=DATE(2021,1,1))*(가계부!$A$6:$A$10000&lt;=DATE(2021,1,31))*(가계부!$B$6:$B$10000=$B27)*(가계부!$F$6:$F$10000))</f>
        <v>35000</v>
      </c>
      <c r="D27" s="14">
        <f>SUMPRODUCT((가계부!$A$6:$A$10000&gt;=DATE(2021,2,1))*(가계부!$A$6:$A$10000&lt;=DATE(2021,2,28))*(가계부!$B$6:$B$10000=$B27)*(가계부!$F$6:$F$10000))</f>
        <v>0</v>
      </c>
      <c r="E27" s="14">
        <f>SUMPRODUCT((가계부!$A$6:$A$10000&gt;=DATE(2021,3,1))*(가계부!$A$6:$A$10000&lt;=DATE(2021,3,31))*(가계부!$B$6:$B$10000=$B27)*(가계부!$F$6:$F$10000))</f>
        <v>0</v>
      </c>
      <c r="F27" s="14">
        <f>SUMPRODUCT((가계부!$A$6:$A$10000&gt;=DATE(2021,4,1))*(가계부!$A$6:$A$10000&lt;=DATE(2021,4,30))*(가계부!$B$6:$B$10000=$B27)*(가계부!$F$6:$F$10000))</f>
        <v>0</v>
      </c>
      <c r="G27" s="14">
        <f>SUMPRODUCT((가계부!$A$6:$A$10000&gt;=DATE(2021,5,1))*(가계부!$A$6:$A$10000&lt;=DATE(2021,5,31))*(가계부!$B$6:$B$10000=$B27)*(가계부!$F$6:$F$10000))</f>
        <v>0</v>
      </c>
      <c r="H27" s="14">
        <f>SUMPRODUCT((가계부!$A$6:$A$10000&gt;=DATE(2021,6,1))*(가계부!$A$6:$A$10000&lt;=DATE(2021,6,30))*(가계부!$B$6:$B$10000=$B27)*(가계부!$F$6:$F$10000))</f>
        <v>0</v>
      </c>
      <c r="I27" s="14">
        <f>SUMPRODUCT((가계부!$A$6:$A$10000&gt;=DATE(2021,7,1))*(가계부!$A$6:$A$10000&lt;=DATE(2021,7,31))*(가계부!$B$6:$B$10000=$B27)*(가계부!$F$6:$F$10000))</f>
        <v>0</v>
      </c>
      <c r="J27" s="14">
        <f>SUMPRODUCT((가계부!$A$6:$A$10000&gt;=DATE(2021,8,1))*(가계부!$A$6:$A$10000&lt;=DATE(2021,8,31))*(가계부!$B$6:$B$10000=$B27)*(가계부!$F$6:$F$10000))</f>
        <v>0</v>
      </c>
      <c r="K27" s="14">
        <f>SUMPRODUCT((가계부!$A$6:$A$10000&gt;=DATE(2021,9,1))*(가계부!$A$6:$A$10000&lt;=DATE(2021,9,30))*(가계부!$B$6:$B$10000=$B27)*(가계부!$F$6:$F$10000))</f>
        <v>0</v>
      </c>
      <c r="L27" s="14">
        <f>SUMPRODUCT((가계부!$A$6:$A$10000&gt;=DATE(2021,10,1))*(가계부!$A$6:$A$10000&lt;=DATE(2021,10,31))*(가계부!$B$6:$B$10000=$B27)*(가계부!$F$6:$F$10000))</f>
        <v>0</v>
      </c>
      <c r="M27" s="14">
        <f>SUMPRODUCT((가계부!$A$6:$A$10000&gt;=DATE(2021,11,1))*(가계부!$A$6:$A$10000&lt;=DATE(2021,11,30))*(가계부!$B$6:$B$10000=$B27)*(가계부!$F$6:$F$10000))</f>
        <v>0</v>
      </c>
      <c r="N27" s="14">
        <f>SUMPRODUCT((가계부!$A$6:$A$10000&gt;=DATE(2021,12,1))*(가계부!$A$6:$A$10000&lt;=DATE(2021,12,31))*(가계부!$B$6:$B$10000=$B27)*(가계부!$F$6:$F$10000))</f>
        <v>0</v>
      </c>
      <c r="O27" s="15">
        <f t="shared" si="6"/>
        <v>35000</v>
      </c>
    </row>
    <row r="28" spans="1:15" ht="18" customHeight="1" x14ac:dyDescent="0.3">
      <c r="A28" s="42"/>
      <c r="B28" s="2" t="s">
        <v>30</v>
      </c>
      <c r="C28" s="14">
        <f>SUMPRODUCT((가계부!$A$6:$A$10000&gt;=DATE(2021,1,1))*(가계부!$A$6:$A$10000&lt;=DATE(2021,1,31))*(가계부!$B$6:$B$10000=$B28)*(가계부!$F$6:$F$10000))</f>
        <v>0</v>
      </c>
      <c r="D28" s="14">
        <f>SUMPRODUCT((가계부!$A$6:$A$10000&gt;=DATE(2021,2,1))*(가계부!$A$6:$A$10000&lt;=DATE(2021,2,28))*(가계부!$B$6:$B$10000=$B28)*(가계부!$F$6:$F$10000))</f>
        <v>0</v>
      </c>
      <c r="E28" s="14">
        <f>SUMPRODUCT((가계부!$A$6:$A$10000&gt;=DATE(2021,3,1))*(가계부!$A$6:$A$10000&lt;=DATE(2021,3,31))*(가계부!$B$6:$B$10000=$B28)*(가계부!$F$6:$F$10000))</f>
        <v>0</v>
      </c>
      <c r="F28" s="14">
        <f>SUMPRODUCT((가계부!$A$6:$A$10000&gt;=DATE(2021,4,1))*(가계부!$A$6:$A$10000&lt;=DATE(2021,4,30))*(가계부!$B$6:$B$10000=$B28)*(가계부!$F$6:$F$10000))</f>
        <v>0</v>
      </c>
      <c r="G28" s="14">
        <f>SUMPRODUCT((가계부!$A$6:$A$10000&gt;=DATE(2021,5,1))*(가계부!$A$6:$A$10000&lt;=DATE(2021,5,31))*(가계부!$B$6:$B$10000=$B28)*(가계부!$F$6:$F$10000))</f>
        <v>0</v>
      </c>
      <c r="H28" s="14">
        <f>SUMPRODUCT((가계부!$A$6:$A$10000&gt;=DATE(2021,6,1))*(가계부!$A$6:$A$10000&lt;=DATE(2021,6,30))*(가계부!$B$6:$B$10000=$B28)*(가계부!$F$6:$F$10000))</f>
        <v>0</v>
      </c>
      <c r="I28" s="14">
        <f>SUMPRODUCT((가계부!$A$6:$A$10000&gt;=DATE(2021,7,1))*(가계부!$A$6:$A$10000&lt;=DATE(2021,7,31))*(가계부!$B$6:$B$10000=$B28)*(가계부!$F$6:$F$10000))</f>
        <v>0</v>
      </c>
      <c r="J28" s="14">
        <f>SUMPRODUCT((가계부!$A$6:$A$10000&gt;=DATE(2021,8,1))*(가계부!$A$6:$A$10000&lt;=DATE(2021,8,31))*(가계부!$B$6:$B$10000=$B28)*(가계부!$F$6:$F$10000))</f>
        <v>0</v>
      </c>
      <c r="K28" s="14">
        <f>SUMPRODUCT((가계부!$A$6:$A$10000&gt;=DATE(2021,9,1))*(가계부!$A$6:$A$10000&lt;=DATE(2021,9,30))*(가계부!$B$6:$B$10000=$B28)*(가계부!$F$6:$F$10000))</f>
        <v>0</v>
      </c>
      <c r="L28" s="14">
        <f>SUMPRODUCT((가계부!$A$6:$A$10000&gt;=DATE(2021,10,1))*(가계부!$A$6:$A$10000&lt;=DATE(2021,10,31))*(가계부!$B$6:$B$10000=$B28)*(가계부!$F$6:$F$10000))</f>
        <v>0</v>
      </c>
      <c r="M28" s="14">
        <f>SUMPRODUCT((가계부!$A$6:$A$10000&gt;=DATE(2021,11,1))*(가계부!$A$6:$A$10000&lt;=DATE(2021,11,30))*(가계부!$B$6:$B$10000=$B28)*(가계부!$F$6:$F$10000))</f>
        <v>0</v>
      </c>
      <c r="N28" s="14">
        <f>SUMPRODUCT((가계부!$A$6:$A$10000&gt;=DATE(2021,12,1))*(가계부!$A$6:$A$10000&lt;=DATE(2021,12,31))*(가계부!$B$6:$B$10000=$B28)*(가계부!$F$6:$F$10000))</f>
        <v>0</v>
      </c>
      <c r="O28" s="15">
        <f t="shared" si="6"/>
        <v>0</v>
      </c>
    </row>
    <row r="29" spans="1:15" ht="18" customHeight="1" x14ac:dyDescent="0.3">
      <c r="A29" s="42"/>
      <c r="B29" s="2" t="s">
        <v>38</v>
      </c>
      <c r="C29" s="14">
        <f>SUMPRODUCT((가계부!$A$6:$A$10000&gt;=DATE(2021,1,1))*(가계부!$A$6:$A$10000&lt;=DATE(2021,1,31))*(가계부!$B$6:$B$10000=$B29)*(가계부!$F$6:$F$10000))</f>
        <v>0</v>
      </c>
      <c r="D29" s="14">
        <f>SUMPRODUCT((가계부!$A$6:$A$10000&gt;=DATE(2021,2,1))*(가계부!$A$6:$A$10000&lt;=DATE(2021,2,28))*(가계부!$B$6:$B$10000=$B29)*(가계부!$F$6:$F$10000))</f>
        <v>0</v>
      </c>
      <c r="E29" s="14">
        <f>SUMPRODUCT((가계부!$A$6:$A$10000&gt;=DATE(2021,3,1))*(가계부!$A$6:$A$10000&lt;=DATE(2021,3,31))*(가계부!$B$6:$B$10000=$B29)*(가계부!$F$6:$F$10000))</f>
        <v>0</v>
      </c>
      <c r="F29" s="14">
        <f>SUMPRODUCT((가계부!$A$6:$A$10000&gt;=DATE(2021,4,1))*(가계부!$A$6:$A$10000&lt;=DATE(2021,4,30))*(가계부!$B$6:$B$10000=$B29)*(가계부!$F$6:$F$10000))</f>
        <v>0</v>
      </c>
      <c r="G29" s="14">
        <f>SUMPRODUCT((가계부!$A$6:$A$10000&gt;=DATE(2021,5,1))*(가계부!$A$6:$A$10000&lt;=DATE(2021,5,31))*(가계부!$B$6:$B$10000=$B29)*(가계부!$F$6:$F$10000))</f>
        <v>0</v>
      </c>
      <c r="H29" s="14">
        <f>SUMPRODUCT((가계부!$A$6:$A$10000&gt;=DATE(2021,6,1))*(가계부!$A$6:$A$10000&lt;=DATE(2021,6,30))*(가계부!$B$6:$B$10000=$B29)*(가계부!$F$6:$F$10000))</f>
        <v>0</v>
      </c>
      <c r="I29" s="14">
        <f>SUMPRODUCT((가계부!$A$6:$A$10000&gt;=DATE(2021,7,1))*(가계부!$A$6:$A$10000&lt;=DATE(2021,7,31))*(가계부!$B$6:$B$10000=$B29)*(가계부!$F$6:$F$10000))</f>
        <v>0</v>
      </c>
      <c r="J29" s="14">
        <f>SUMPRODUCT((가계부!$A$6:$A$10000&gt;=DATE(2021,8,1))*(가계부!$A$6:$A$10000&lt;=DATE(2021,8,31))*(가계부!$B$6:$B$10000=$B29)*(가계부!$F$6:$F$10000))</f>
        <v>0</v>
      </c>
      <c r="K29" s="14">
        <f>SUMPRODUCT((가계부!$A$6:$A$10000&gt;=DATE(2021,9,1))*(가계부!$A$6:$A$10000&lt;=DATE(2021,9,30))*(가계부!$B$6:$B$10000=$B29)*(가계부!$F$6:$F$10000))</f>
        <v>0</v>
      </c>
      <c r="L29" s="14">
        <f>SUMPRODUCT((가계부!$A$6:$A$10000&gt;=DATE(2021,10,1))*(가계부!$A$6:$A$10000&lt;=DATE(2021,10,31))*(가계부!$B$6:$B$10000=$B29)*(가계부!$F$6:$F$10000))</f>
        <v>0</v>
      </c>
      <c r="M29" s="14">
        <f>SUMPRODUCT((가계부!$A$6:$A$10000&gt;=DATE(2021,11,1))*(가계부!$A$6:$A$10000&lt;=DATE(2021,11,30))*(가계부!$B$6:$B$10000=$B29)*(가계부!$F$6:$F$10000))</f>
        <v>0</v>
      </c>
      <c r="N29" s="14">
        <f>SUMPRODUCT((가계부!$A$6:$A$10000&gt;=DATE(2021,12,1))*(가계부!$A$6:$A$10000&lt;=DATE(2021,12,31))*(가계부!$B$6:$B$10000=$B29)*(가계부!$F$6:$F$10000))</f>
        <v>0</v>
      </c>
      <c r="O29" s="15">
        <f t="shared" si="6"/>
        <v>0</v>
      </c>
    </row>
    <row r="30" spans="1:15" ht="18" customHeight="1" x14ac:dyDescent="0.3">
      <c r="A30" s="42"/>
      <c r="B30" s="2" t="s">
        <v>42</v>
      </c>
      <c r="C30" s="14">
        <f>SUMPRODUCT((가계부!$A$6:$A$10000&gt;=DATE(2021,1,1))*(가계부!$A$6:$A$10000&lt;=DATE(2021,1,31))*(가계부!$B$6:$B$10000=$B30)*(가계부!$F$6:$F$10000))</f>
        <v>50000</v>
      </c>
      <c r="D30" s="14">
        <f>SUMPRODUCT((가계부!$A$6:$A$10000&gt;=DATE(2021,2,1))*(가계부!$A$6:$A$10000&lt;=DATE(2021,2,28))*(가계부!$B$6:$B$10000=$B30)*(가계부!$F$6:$F$10000))</f>
        <v>0</v>
      </c>
      <c r="E30" s="14">
        <f>SUMPRODUCT((가계부!$A$6:$A$10000&gt;=DATE(2021,3,1))*(가계부!$A$6:$A$10000&lt;=DATE(2021,3,31))*(가계부!$B$6:$B$10000=$B30)*(가계부!$F$6:$F$10000))</f>
        <v>0</v>
      </c>
      <c r="F30" s="14">
        <f>SUMPRODUCT((가계부!$A$6:$A$10000&gt;=DATE(2021,4,1))*(가계부!$A$6:$A$10000&lt;=DATE(2021,4,30))*(가계부!$B$6:$B$10000=$B30)*(가계부!$F$6:$F$10000))</f>
        <v>0</v>
      </c>
      <c r="G30" s="14">
        <f>SUMPRODUCT((가계부!$A$6:$A$10000&gt;=DATE(2021,5,1))*(가계부!$A$6:$A$10000&lt;=DATE(2021,5,31))*(가계부!$B$6:$B$10000=$B30)*(가계부!$F$6:$F$10000))</f>
        <v>0</v>
      </c>
      <c r="H30" s="14">
        <f>SUMPRODUCT((가계부!$A$6:$A$10000&gt;=DATE(2021,6,1))*(가계부!$A$6:$A$10000&lt;=DATE(2021,6,30))*(가계부!$B$6:$B$10000=$B30)*(가계부!$F$6:$F$10000))</f>
        <v>0</v>
      </c>
      <c r="I30" s="14">
        <f>SUMPRODUCT((가계부!$A$6:$A$10000&gt;=DATE(2021,7,1))*(가계부!$A$6:$A$10000&lt;=DATE(2021,7,31))*(가계부!$B$6:$B$10000=$B30)*(가계부!$F$6:$F$10000))</f>
        <v>0</v>
      </c>
      <c r="J30" s="14">
        <f>SUMPRODUCT((가계부!$A$6:$A$10000&gt;=DATE(2021,8,1))*(가계부!$A$6:$A$10000&lt;=DATE(2021,8,31))*(가계부!$B$6:$B$10000=$B30)*(가계부!$F$6:$F$10000))</f>
        <v>0</v>
      </c>
      <c r="K30" s="14">
        <f>SUMPRODUCT((가계부!$A$6:$A$10000&gt;=DATE(2021,9,1))*(가계부!$A$6:$A$10000&lt;=DATE(2021,9,30))*(가계부!$B$6:$B$10000=$B30)*(가계부!$F$6:$F$10000))</f>
        <v>0</v>
      </c>
      <c r="L30" s="14">
        <f>SUMPRODUCT((가계부!$A$6:$A$10000&gt;=DATE(2021,10,1))*(가계부!$A$6:$A$10000&lt;=DATE(2021,10,31))*(가계부!$B$6:$B$10000=$B30)*(가계부!$F$6:$F$10000))</f>
        <v>0</v>
      </c>
      <c r="M30" s="14">
        <f>SUMPRODUCT((가계부!$A$6:$A$10000&gt;=DATE(2021,11,1))*(가계부!$A$6:$A$10000&lt;=DATE(2021,11,30))*(가계부!$B$6:$B$10000=$B30)*(가계부!$F$6:$F$10000))</f>
        <v>0</v>
      </c>
      <c r="N30" s="14">
        <f>SUMPRODUCT((가계부!$A$6:$A$10000&gt;=DATE(2021,12,1))*(가계부!$A$6:$A$10000&lt;=DATE(2021,12,31))*(가계부!$B$6:$B$10000=$B30)*(가계부!$F$6:$F$10000))</f>
        <v>0</v>
      </c>
      <c r="O30" s="15">
        <f t="shared" si="6"/>
        <v>50000</v>
      </c>
    </row>
    <row r="31" spans="1:15" ht="18" customHeight="1" x14ac:dyDescent="0.3">
      <c r="A31" s="42"/>
      <c r="B31" s="2" t="s">
        <v>50</v>
      </c>
      <c r="C31" s="14">
        <f>SUMPRODUCT((가계부!$A$6:$A$10000&gt;=DATE(2021,1,1))*(가계부!$A$6:$A$10000&lt;=DATE(2021,1,31))*(가계부!$B$6:$B$10000=$B31)*(가계부!$F$6:$F$10000))</f>
        <v>100000</v>
      </c>
      <c r="D31" s="14">
        <f>SUMPRODUCT((가계부!$A$6:$A$10000&gt;=DATE(2021,2,1))*(가계부!$A$6:$A$10000&lt;=DATE(2021,2,28))*(가계부!$B$6:$B$10000=$B31)*(가계부!$F$6:$F$10000))</f>
        <v>0</v>
      </c>
      <c r="E31" s="14">
        <f>SUMPRODUCT((가계부!$A$6:$A$10000&gt;=DATE(2021,3,1))*(가계부!$A$6:$A$10000&lt;=DATE(2021,3,31))*(가계부!$B$6:$B$10000=$B31)*(가계부!$F$6:$F$10000))</f>
        <v>0</v>
      </c>
      <c r="F31" s="14">
        <f>SUMPRODUCT((가계부!$A$6:$A$10000&gt;=DATE(2021,4,1))*(가계부!$A$6:$A$10000&lt;=DATE(2021,4,30))*(가계부!$B$6:$B$10000=$B31)*(가계부!$F$6:$F$10000))</f>
        <v>0</v>
      </c>
      <c r="G31" s="14">
        <f>SUMPRODUCT((가계부!$A$6:$A$10000&gt;=DATE(2021,5,1))*(가계부!$A$6:$A$10000&lt;=DATE(2021,5,31))*(가계부!$B$6:$B$10000=$B31)*(가계부!$F$6:$F$10000))</f>
        <v>0</v>
      </c>
      <c r="H31" s="14">
        <f>SUMPRODUCT((가계부!$A$6:$A$10000&gt;=DATE(2021,6,1))*(가계부!$A$6:$A$10000&lt;=DATE(2021,6,30))*(가계부!$B$6:$B$10000=$B31)*(가계부!$F$6:$F$10000))</f>
        <v>0</v>
      </c>
      <c r="I31" s="14">
        <f>SUMPRODUCT((가계부!$A$6:$A$10000&gt;=DATE(2021,7,1))*(가계부!$A$6:$A$10000&lt;=DATE(2021,7,31))*(가계부!$B$6:$B$10000=$B31)*(가계부!$F$6:$F$10000))</f>
        <v>0</v>
      </c>
      <c r="J31" s="14">
        <f>SUMPRODUCT((가계부!$A$6:$A$10000&gt;=DATE(2021,8,1))*(가계부!$A$6:$A$10000&lt;=DATE(2021,8,31))*(가계부!$B$6:$B$10000=$B31)*(가계부!$F$6:$F$10000))</f>
        <v>0</v>
      </c>
      <c r="K31" s="14">
        <f>SUMPRODUCT((가계부!$A$6:$A$10000&gt;=DATE(2021,9,1))*(가계부!$A$6:$A$10000&lt;=DATE(2021,9,30))*(가계부!$B$6:$B$10000=$B31)*(가계부!$F$6:$F$10000))</f>
        <v>0</v>
      </c>
      <c r="L31" s="14">
        <f>SUMPRODUCT((가계부!$A$6:$A$10000&gt;=DATE(2021,10,1))*(가계부!$A$6:$A$10000&lt;=DATE(2021,10,31))*(가계부!$B$6:$B$10000=$B31)*(가계부!$F$6:$F$10000))</f>
        <v>0</v>
      </c>
      <c r="M31" s="14">
        <f>SUMPRODUCT((가계부!$A$6:$A$10000&gt;=DATE(2021,11,1))*(가계부!$A$6:$A$10000&lt;=DATE(2021,11,30))*(가계부!$B$6:$B$10000=$B31)*(가계부!$F$6:$F$10000))</f>
        <v>0</v>
      </c>
      <c r="N31" s="14">
        <f>SUMPRODUCT((가계부!$A$6:$A$10000&gt;=DATE(2021,12,1))*(가계부!$A$6:$A$10000&lt;=DATE(2021,12,31))*(가계부!$B$6:$B$10000=$B31)*(가계부!$F$6:$F$10000))</f>
        <v>0</v>
      </c>
      <c r="O31" s="15">
        <f t="shared" si="6"/>
        <v>100000</v>
      </c>
    </row>
    <row r="32" spans="1:15" ht="18" customHeight="1" x14ac:dyDescent="0.3">
      <c r="A32" s="42"/>
      <c r="B32" s="2" t="s">
        <v>57</v>
      </c>
      <c r="C32" s="14">
        <f>SUMPRODUCT((가계부!$A$6:$A$10000&gt;=DATE(2021,1,1))*(가계부!$A$6:$A$10000&lt;=DATE(2021,1,31))*(가계부!$B$6:$B$10000=$B32)*(가계부!$F$6:$F$10000))</f>
        <v>30000</v>
      </c>
      <c r="D32" s="14">
        <f>SUMPRODUCT((가계부!$A$6:$A$10000&gt;=DATE(2021,2,1))*(가계부!$A$6:$A$10000&lt;=DATE(2021,2,28))*(가계부!$B$6:$B$10000=$B32)*(가계부!$F$6:$F$10000))</f>
        <v>0</v>
      </c>
      <c r="E32" s="14">
        <f>SUMPRODUCT((가계부!$A$6:$A$10000&gt;=DATE(2021,3,1))*(가계부!$A$6:$A$10000&lt;=DATE(2021,3,31))*(가계부!$B$6:$B$10000=$B32)*(가계부!$F$6:$F$10000))</f>
        <v>0</v>
      </c>
      <c r="F32" s="14">
        <f>SUMPRODUCT((가계부!$A$6:$A$10000&gt;=DATE(2021,4,1))*(가계부!$A$6:$A$10000&lt;=DATE(2021,4,30))*(가계부!$B$6:$B$10000=$B32)*(가계부!$F$6:$F$10000))</f>
        <v>0</v>
      </c>
      <c r="G32" s="14">
        <f>SUMPRODUCT((가계부!$A$6:$A$10000&gt;=DATE(2021,5,1))*(가계부!$A$6:$A$10000&lt;=DATE(2021,5,31))*(가계부!$B$6:$B$10000=$B32)*(가계부!$F$6:$F$10000))</f>
        <v>0</v>
      </c>
      <c r="H32" s="14">
        <f>SUMPRODUCT((가계부!$A$6:$A$10000&gt;=DATE(2021,6,1))*(가계부!$A$6:$A$10000&lt;=DATE(2021,6,30))*(가계부!$B$6:$B$10000=$B32)*(가계부!$F$6:$F$10000))</f>
        <v>0</v>
      </c>
      <c r="I32" s="14">
        <f>SUMPRODUCT((가계부!$A$6:$A$10000&gt;=DATE(2021,7,1))*(가계부!$A$6:$A$10000&lt;=DATE(2021,7,31))*(가계부!$B$6:$B$10000=$B32)*(가계부!$F$6:$F$10000))</f>
        <v>0</v>
      </c>
      <c r="J32" s="14">
        <f>SUMPRODUCT((가계부!$A$6:$A$10000&gt;=DATE(2021,8,1))*(가계부!$A$6:$A$10000&lt;=DATE(2021,8,31))*(가계부!$B$6:$B$10000=$B32)*(가계부!$F$6:$F$10000))</f>
        <v>0</v>
      </c>
      <c r="K32" s="14">
        <f>SUMPRODUCT((가계부!$A$6:$A$10000&gt;=DATE(2021,9,1))*(가계부!$A$6:$A$10000&lt;=DATE(2021,9,30))*(가계부!$B$6:$B$10000=$B32)*(가계부!$F$6:$F$10000))</f>
        <v>0</v>
      </c>
      <c r="L32" s="14">
        <f>SUMPRODUCT((가계부!$A$6:$A$10000&gt;=DATE(2021,10,1))*(가계부!$A$6:$A$10000&lt;=DATE(2021,10,31))*(가계부!$B$6:$B$10000=$B32)*(가계부!$F$6:$F$10000))</f>
        <v>0</v>
      </c>
      <c r="M32" s="14">
        <f>SUMPRODUCT((가계부!$A$6:$A$10000&gt;=DATE(2021,11,1))*(가계부!$A$6:$A$10000&lt;=DATE(2021,11,30))*(가계부!$B$6:$B$10000=$B32)*(가계부!$F$6:$F$10000))</f>
        <v>0</v>
      </c>
      <c r="N32" s="14">
        <f>SUMPRODUCT((가계부!$A$6:$A$10000&gt;=DATE(2021,12,1))*(가계부!$A$6:$A$10000&lt;=DATE(2021,12,31))*(가계부!$B$6:$B$10000=$B32)*(가계부!$F$6:$F$10000))</f>
        <v>0</v>
      </c>
      <c r="O32" s="15">
        <f t="shared" si="6"/>
        <v>30000</v>
      </c>
    </row>
    <row r="33" spans="1:15" ht="18" customHeight="1" x14ac:dyDescent="0.3">
      <c r="A33" s="42"/>
      <c r="B33" s="2" t="s">
        <v>12</v>
      </c>
      <c r="C33" s="14">
        <f>SUMPRODUCT((가계부!$A$6:$A$10000&gt;=DATE(2021,1,1))*(가계부!$A$6:$A$10000&lt;=DATE(2021,1,31))*(가계부!$B$6:$B$10000=$B33)*(가계부!$F$6:$F$10000))</f>
        <v>0</v>
      </c>
      <c r="D33" s="14">
        <f>SUMPRODUCT((가계부!$A$6:$A$10000&gt;=DATE(2021,2,1))*(가계부!$A$6:$A$10000&lt;=DATE(2021,2,28))*(가계부!$B$6:$B$10000=$B33)*(가계부!$F$6:$F$10000))</f>
        <v>0</v>
      </c>
      <c r="E33" s="14">
        <f>SUMPRODUCT((가계부!$A$6:$A$10000&gt;=DATE(2021,3,1))*(가계부!$A$6:$A$10000&lt;=DATE(2021,3,31))*(가계부!$B$6:$B$10000=$B33)*(가계부!$F$6:$F$10000))</f>
        <v>0</v>
      </c>
      <c r="F33" s="14">
        <f>SUMPRODUCT((가계부!$A$6:$A$10000&gt;=DATE(2021,4,1))*(가계부!$A$6:$A$10000&lt;=DATE(2021,4,30))*(가계부!$B$6:$B$10000=$B33)*(가계부!$F$6:$F$10000))</f>
        <v>0</v>
      </c>
      <c r="G33" s="14">
        <f>SUMPRODUCT((가계부!$A$6:$A$10000&gt;=DATE(2021,5,1))*(가계부!$A$6:$A$10000&lt;=DATE(2021,5,31))*(가계부!$B$6:$B$10000=$B33)*(가계부!$F$6:$F$10000))</f>
        <v>0</v>
      </c>
      <c r="H33" s="14">
        <f>SUMPRODUCT((가계부!$A$6:$A$10000&gt;=DATE(2021,6,1))*(가계부!$A$6:$A$10000&lt;=DATE(2021,6,30))*(가계부!$B$6:$B$10000=$B33)*(가계부!$F$6:$F$10000))</f>
        <v>0</v>
      </c>
      <c r="I33" s="14">
        <f>SUMPRODUCT((가계부!$A$6:$A$10000&gt;=DATE(2021,7,1))*(가계부!$A$6:$A$10000&lt;=DATE(2021,7,31))*(가계부!$B$6:$B$10000=$B33)*(가계부!$F$6:$F$10000))</f>
        <v>0</v>
      </c>
      <c r="J33" s="14">
        <f>SUMPRODUCT((가계부!$A$6:$A$10000&gt;=DATE(2021,8,1))*(가계부!$A$6:$A$10000&lt;=DATE(2021,8,31))*(가계부!$B$6:$B$10000=$B33)*(가계부!$F$6:$F$10000))</f>
        <v>0</v>
      </c>
      <c r="K33" s="14">
        <f>SUMPRODUCT((가계부!$A$6:$A$10000&gt;=DATE(2021,9,1))*(가계부!$A$6:$A$10000&lt;=DATE(2021,9,30))*(가계부!$B$6:$B$10000=$B33)*(가계부!$F$6:$F$10000))</f>
        <v>0</v>
      </c>
      <c r="L33" s="14">
        <f>SUMPRODUCT((가계부!$A$6:$A$10000&gt;=DATE(2021,10,1))*(가계부!$A$6:$A$10000&lt;=DATE(2021,10,31))*(가계부!$B$6:$B$10000=$B33)*(가계부!$F$6:$F$10000))</f>
        <v>0</v>
      </c>
      <c r="M33" s="14">
        <f>SUMPRODUCT((가계부!$A$6:$A$10000&gt;=DATE(2021,11,1))*(가계부!$A$6:$A$10000&lt;=DATE(2021,11,30))*(가계부!$B$6:$B$10000=$B33)*(가계부!$F$6:$F$10000))</f>
        <v>0</v>
      </c>
      <c r="N33" s="14">
        <f>SUMPRODUCT((가계부!$A$6:$A$10000&gt;=DATE(2021,12,1))*(가계부!$A$6:$A$10000&lt;=DATE(2021,12,31))*(가계부!$B$6:$B$10000=$B33)*(가계부!$F$6:$F$10000))</f>
        <v>0</v>
      </c>
      <c r="O33" s="15">
        <f t="shared" si="6"/>
        <v>0</v>
      </c>
    </row>
    <row r="34" spans="1:15" ht="18" customHeight="1" x14ac:dyDescent="0.3">
      <c r="A34" s="42"/>
      <c r="B34" s="2" t="s">
        <v>60</v>
      </c>
      <c r="C34" s="14">
        <f>SUMPRODUCT((가계부!$A$6:$A$10000&gt;=DATE(2021,1,1))*(가계부!$A$6:$A$10000&lt;=DATE(2021,1,31))*(가계부!$B$6:$B$10000=$B34)*(가계부!$F$6:$F$10000))</f>
        <v>0</v>
      </c>
      <c r="D34" s="14">
        <f>SUMPRODUCT((가계부!$A$6:$A$10000&gt;=DATE(2021,2,1))*(가계부!$A$6:$A$10000&lt;=DATE(2021,2,28))*(가계부!$B$6:$B$10000=$B34)*(가계부!$F$6:$F$10000))</f>
        <v>0</v>
      </c>
      <c r="E34" s="14">
        <f>SUMPRODUCT((가계부!$A$6:$A$10000&gt;=DATE(2021,3,1))*(가계부!$A$6:$A$10000&lt;=DATE(2021,3,31))*(가계부!$B$6:$B$10000=$B34)*(가계부!$F$6:$F$10000))</f>
        <v>0</v>
      </c>
      <c r="F34" s="14">
        <f>SUMPRODUCT((가계부!$A$6:$A$10000&gt;=DATE(2021,4,1))*(가계부!$A$6:$A$10000&lt;=DATE(2021,4,30))*(가계부!$B$6:$B$10000=$B34)*(가계부!$F$6:$F$10000))</f>
        <v>0</v>
      </c>
      <c r="G34" s="14">
        <f>SUMPRODUCT((가계부!$A$6:$A$10000&gt;=DATE(2021,5,1))*(가계부!$A$6:$A$10000&lt;=DATE(2021,5,31))*(가계부!$B$6:$B$10000=$B34)*(가계부!$F$6:$F$10000))</f>
        <v>0</v>
      </c>
      <c r="H34" s="14">
        <f>SUMPRODUCT((가계부!$A$6:$A$10000&gt;=DATE(2021,6,1))*(가계부!$A$6:$A$10000&lt;=DATE(2021,6,30))*(가계부!$B$6:$B$10000=$B34)*(가계부!$F$6:$F$10000))</f>
        <v>0</v>
      </c>
      <c r="I34" s="14">
        <f>SUMPRODUCT((가계부!$A$6:$A$10000&gt;=DATE(2021,7,1))*(가계부!$A$6:$A$10000&lt;=DATE(2021,7,31))*(가계부!$B$6:$B$10000=$B34)*(가계부!$F$6:$F$10000))</f>
        <v>0</v>
      </c>
      <c r="J34" s="14">
        <f>SUMPRODUCT((가계부!$A$6:$A$10000&gt;=DATE(2021,8,1))*(가계부!$A$6:$A$10000&lt;=DATE(2021,8,31))*(가계부!$B$6:$B$10000=$B34)*(가계부!$F$6:$F$10000))</f>
        <v>0</v>
      </c>
      <c r="K34" s="14">
        <f>SUMPRODUCT((가계부!$A$6:$A$10000&gt;=DATE(2021,9,1))*(가계부!$A$6:$A$10000&lt;=DATE(2021,9,30))*(가계부!$B$6:$B$10000=$B34)*(가계부!$F$6:$F$10000))</f>
        <v>0</v>
      </c>
      <c r="L34" s="14">
        <f>SUMPRODUCT((가계부!$A$6:$A$10000&gt;=DATE(2021,10,1))*(가계부!$A$6:$A$10000&lt;=DATE(2021,10,31))*(가계부!$B$6:$B$10000=$B34)*(가계부!$F$6:$F$10000))</f>
        <v>0</v>
      </c>
      <c r="M34" s="14">
        <f>SUMPRODUCT((가계부!$A$6:$A$10000&gt;=DATE(2021,11,1))*(가계부!$A$6:$A$10000&lt;=DATE(2021,11,30))*(가계부!$B$6:$B$10000=$B34)*(가계부!$F$6:$F$10000))</f>
        <v>0</v>
      </c>
      <c r="N34" s="14">
        <f>SUMPRODUCT((가계부!$A$6:$A$10000&gt;=DATE(2021,12,1))*(가계부!$A$6:$A$10000&lt;=DATE(2021,12,31))*(가계부!$B$6:$B$10000=$B34)*(가계부!$F$6:$F$10000))</f>
        <v>0</v>
      </c>
      <c r="O34" s="15">
        <f t="shared" si="6"/>
        <v>0</v>
      </c>
    </row>
    <row r="35" spans="1:15" ht="18" customHeight="1" x14ac:dyDescent="0.3">
      <c r="A35" s="42"/>
      <c r="B35" s="2" t="s">
        <v>68</v>
      </c>
      <c r="C35" s="14">
        <f>SUMPRODUCT((가계부!$A$6:$A$10000&gt;=DATE(2021,1,1))*(가계부!$A$6:$A$10000&lt;=DATE(2021,1,31))*(가계부!$B$6:$B$10000=$B35)*(가계부!$F$6:$F$10000))</f>
        <v>30000</v>
      </c>
      <c r="D35" s="14">
        <f>SUMPRODUCT((가계부!$A$6:$A$10000&gt;=DATE(2021,2,1))*(가계부!$A$6:$A$10000&lt;=DATE(2021,2,28))*(가계부!$B$6:$B$10000=$B35)*(가계부!$F$6:$F$10000))</f>
        <v>0</v>
      </c>
      <c r="E35" s="14">
        <f>SUMPRODUCT((가계부!$A$6:$A$10000&gt;=DATE(2021,3,1))*(가계부!$A$6:$A$10000&lt;=DATE(2021,3,31))*(가계부!$B$6:$B$10000=$B35)*(가계부!$F$6:$F$10000))</f>
        <v>0</v>
      </c>
      <c r="F35" s="14">
        <f>SUMPRODUCT((가계부!$A$6:$A$10000&gt;=DATE(2021,4,1))*(가계부!$A$6:$A$10000&lt;=DATE(2021,4,30))*(가계부!$B$6:$B$10000=$B35)*(가계부!$F$6:$F$10000))</f>
        <v>0</v>
      </c>
      <c r="G35" s="14">
        <f>SUMPRODUCT((가계부!$A$6:$A$10000&gt;=DATE(2021,5,1))*(가계부!$A$6:$A$10000&lt;=DATE(2021,5,31))*(가계부!$B$6:$B$10000=$B35)*(가계부!$F$6:$F$10000))</f>
        <v>0</v>
      </c>
      <c r="H35" s="14">
        <f>SUMPRODUCT((가계부!$A$6:$A$10000&gt;=DATE(2021,6,1))*(가계부!$A$6:$A$10000&lt;=DATE(2021,6,30))*(가계부!$B$6:$B$10000=$B35)*(가계부!$F$6:$F$10000))</f>
        <v>0</v>
      </c>
      <c r="I35" s="14">
        <f>SUMPRODUCT((가계부!$A$6:$A$10000&gt;=DATE(2021,7,1))*(가계부!$A$6:$A$10000&lt;=DATE(2021,7,31))*(가계부!$B$6:$B$10000=$B35)*(가계부!$F$6:$F$10000))</f>
        <v>0</v>
      </c>
      <c r="J35" s="14">
        <f>SUMPRODUCT((가계부!$A$6:$A$10000&gt;=DATE(2021,8,1))*(가계부!$A$6:$A$10000&lt;=DATE(2021,8,31))*(가계부!$B$6:$B$10000=$B35)*(가계부!$F$6:$F$10000))</f>
        <v>0</v>
      </c>
      <c r="K35" s="14">
        <f>SUMPRODUCT((가계부!$A$6:$A$10000&gt;=DATE(2021,9,1))*(가계부!$A$6:$A$10000&lt;=DATE(2021,9,30))*(가계부!$B$6:$B$10000=$B35)*(가계부!$F$6:$F$10000))</f>
        <v>0</v>
      </c>
      <c r="L35" s="14">
        <f>SUMPRODUCT((가계부!$A$6:$A$10000&gt;=DATE(2021,10,1))*(가계부!$A$6:$A$10000&lt;=DATE(2021,10,31))*(가계부!$B$6:$B$10000=$B35)*(가계부!$F$6:$F$10000))</f>
        <v>0</v>
      </c>
      <c r="M35" s="14">
        <f>SUMPRODUCT((가계부!$A$6:$A$10000&gt;=DATE(2021,11,1))*(가계부!$A$6:$A$10000&lt;=DATE(2021,11,30))*(가계부!$B$6:$B$10000=$B35)*(가계부!$F$6:$F$10000))</f>
        <v>0</v>
      </c>
      <c r="N35" s="14">
        <f>SUMPRODUCT((가계부!$A$6:$A$10000&gt;=DATE(2021,12,1))*(가계부!$A$6:$A$10000&lt;=DATE(2021,12,31))*(가계부!$B$6:$B$10000=$B35)*(가계부!$F$6:$F$10000))</f>
        <v>0</v>
      </c>
      <c r="O35" s="15">
        <f t="shared" si="6"/>
        <v>30000</v>
      </c>
    </row>
    <row r="36" spans="1:15" ht="18" customHeight="1" x14ac:dyDescent="0.3">
      <c r="A36" s="42"/>
      <c r="B36" s="2" t="s">
        <v>69</v>
      </c>
      <c r="C36" s="14">
        <f>SUMPRODUCT((가계부!$A$6:$A$10000&gt;=DATE(2021,1,1))*(가계부!$A$6:$A$10000&lt;=DATE(2021,1,31))*(가계부!$B$6:$B$10000=$B36)*(가계부!$F$6:$F$10000))</f>
        <v>0</v>
      </c>
      <c r="D36" s="14">
        <f>SUMPRODUCT((가계부!$A$6:$A$10000&gt;=DATE(2021,2,1))*(가계부!$A$6:$A$10000&lt;=DATE(2021,2,28))*(가계부!$B$6:$B$10000=$B36)*(가계부!$F$6:$F$10000))</f>
        <v>0</v>
      </c>
      <c r="E36" s="14">
        <f>SUMPRODUCT((가계부!$A$6:$A$10000&gt;=DATE(2021,3,1))*(가계부!$A$6:$A$10000&lt;=DATE(2021,3,31))*(가계부!$B$6:$B$10000=$B36)*(가계부!$F$6:$F$10000))</f>
        <v>0</v>
      </c>
      <c r="F36" s="14">
        <f>SUMPRODUCT((가계부!$A$6:$A$10000&gt;=DATE(2021,4,1))*(가계부!$A$6:$A$10000&lt;=DATE(2021,4,30))*(가계부!$B$6:$B$10000=$B36)*(가계부!$F$6:$F$10000))</f>
        <v>0</v>
      </c>
      <c r="G36" s="14">
        <f>SUMPRODUCT((가계부!$A$6:$A$10000&gt;=DATE(2021,5,1))*(가계부!$A$6:$A$10000&lt;=DATE(2021,5,31))*(가계부!$B$6:$B$10000=$B36)*(가계부!$F$6:$F$10000))</f>
        <v>0</v>
      </c>
      <c r="H36" s="14">
        <f>SUMPRODUCT((가계부!$A$6:$A$10000&gt;=DATE(2021,6,1))*(가계부!$A$6:$A$10000&lt;=DATE(2021,6,30))*(가계부!$B$6:$B$10000=$B36)*(가계부!$F$6:$F$10000))</f>
        <v>0</v>
      </c>
      <c r="I36" s="14">
        <f>SUMPRODUCT((가계부!$A$6:$A$10000&gt;=DATE(2021,7,1))*(가계부!$A$6:$A$10000&lt;=DATE(2021,7,31))*(가계부!$B$6:$B$10000=$B36)*(가계부!$F$6:$F$10000))</f>
        <v>0</v>
      </c>
      <c r="J36" s="14">
        <f>SUMPRODUCT((가계부!$A$6:$A$10000&gt;=DATE(2021,8,1))*(가계부!$A$6:$A$10000&lt;=DATE(2021,8,31))*(가계부!$B$6:$B$10000=$B36)*(가계부!$F$6:$F$10000))</f>
        <v>0</v>
      </c>
      <c r="K36" s="14">
        <f>SUMPRODUCT((가계부!$A$6:$A$10000&gt;=DATE(2021,9,1))*(가계부!$A$6:$A$10000&lt;=DATE(2021,9,30))*(가계부!$B$6:$B$10000=$B36)*(가계부!$F$6:$F$10000))</f>
        <v>0</v>
      </c>
      <c r="L36" s="14">
        <f>SUMPRODUCT((가계부!$A$6:$A$10000&gt;=DATE(2021,10,1))*(가계부!$A$6:$A$10000&lt;=DATE(2021,10,31))*(가계부!$B$6:$B$10000=$B36)*(가계부!$F$6:$F$10000))</f>
        <v>0</v>
      </c>
      <c r="M36" s="14">
        <f>SUMPRODUCT((가계부!$A$6:$A$10000&gt;=DATE(2021,11,1))*(가계부!$A$6:$A$10000&lt;=DATE(2021,11,30))*(가계부!$B$6:$B$10000=$B36)*(가계부!$F$6:$F$10000))</f>
        <v>0</v>
      </c>
      <c r="N36" s="14">
        <f>SUMPRODUCT((가계부!$A$6:$A$10000&gt;=DATE(2021,12,1))*(가계부!$A$6:$A$10000&lt;=DATE(2021,12,31))*(가계부!$B$6:$B$10000=$B36)*(가계부!$F$6:$F$10000))</f>
        <v>0</v>
      </c>
      <c r="O36" s="15">
        <f t="shared" si="6"/>
        <v>0</v>
      </c>
    </row>
    <row r="37" spans="1:15" ht="18" customHeight="1" x14ac:dyDescent="0.3">
      <c r="A37" s="43" t="s">
        <v>98</v>
      </c>
      <c r="B37" s="43"/>
      <c r="C37" s="17">
        <f>SUM(C25:C36)</f>
        <v>310000</v>
      </c>
      <c r="D37" s="17">
        <f t="shared" ref="D37:O37" si="7">SUM(D25:D36)</f>
        <v>0</v>
      </c>
      <c r="E37" s="17">
        <f t="shared" si="7"/>
        <v>0</v>
      </c>
      <c r="F37" s="17">
        <f t="shared" si="7"/>
        <v>0</v>
      </c>
      <c r="G37" s="17">
        <f t="shared" si="7"/>
        <v>0</v>
      </c>
      <c r="H37" s="17">
        <f t="shared" si="7"/>
        <v>0</v>
      </c>
      <c r="I37" s="17">
        <f t="shared" si="7"/>
        <v>0</v>
      </c>
      <c r="J37" s="17">
        <f t="shared" si="7"/>
        <v>0</v>
      </c>
      <c r="K37" s="17">
        <f t="shared" si="7"/>
        <v>0</v>
      </c>
      <c r="L37" s="17">
        <f t="shared" si="7"/>
        <v>0</v>
      </c>
      <c r="M37" s="17">
        <f t="shared" si="7"/>
        <v>0</v>
      </c>
      <c r="N37" s="17">
        <f t="shared" si="7"/>
        <v>0</v>
      </c>
      <c r="O37" s="17">
        <f t="shared" si="7"/>
        <v>310000</v>
      </c>
    </row>
    <row r="38" spans="1:15" ht="18" customHeight="1" x14ac:dyDescent="0.3">
      <c r="A38" s="44" t="s">
        <v>99</v>
      </c>
      <c r="B38" s="44"/>
      <c r="C38" s="18">
        <f>C24-C37</f>
        <v>3190000</v>
      </c>
      <c r="D38" s="18">
        <f t="shared" ref="D38:N38" si="8">D24-D37</f>
        <v>0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0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>SUM(C38:N38)</f>
        <v>3190000</v>
      </c>
    </row>
    <row r="39" spans="1:15" ht="18" customHeight="1" x14ac:dyDescent="0.3">
      <c r="A39" s="42" t="s">
        <v>113</v>
      </c>
      <c r="B39" s="42"/>
      <c r="C39" s="15">
        <f>C38</f>
        <v>3190000</v>
      </c>
      <c r="D39" s="15" t="str">
        <f>IF(D38=0,"",C39+D38)</f>
        <v/>
      </c>
      <c r="E39" s="15" t="str">
        <f t="shared" ref="E39:N39" si="9">IF(E38=0,"",D39+E38)</f>
        <v/>
      </c>
      <c r="F39" s="15" t="str">
        <f t="shared" si="9"/>
        <v/>
      </c>
      <c r="G39" s="15" t="str">
        <f t="shared" si="9"/>
        <v/>
      </c>
      <c r="H39" s="15" t="str">
        <f t="shared" si="9"/>
        <v/>
      </c>
      <c r="I39" s="15" t="str">
        <f t="shared" si="9"/>
        <v/>
      </c>
      <c r="J39" s="15" t="str">
        <f t="shared" si="9"/>
        <v/>
      </c>
      <c r="K39" s="15" t="str">
        <f t="shared" si="9"/>
        <v/>
      </c>
      <c r="L39" s="15" t="str">
        <f t="shared" si="9"/>
        <v/>
      </c>
      <c r="M39" s="15" t="str">
        <f t="shared" si="9"/>
        <v/>
      </c>
      <c r="N39" s="15" t="str">
        <f t="shared" si="9"/>
        <v/>
      </c>
      <c r="O39" s="19"/>
    </row>
    <row r="42" spans="1:15" ht="18" customHeight="1" x14ac:dyDescent="0.3">
      <c r="A42" s="20" t="s">
        <v>120</v>
      </c>
    </row>
    <row r="43" spans="1:15" ht="18" customHeight="1" x14ac:dyDescent="0.3">
      <c r="A43" s="47" t="s">
        <v>122</v>
      </c>
      <c r="B43" s="47"/>
      <c r="C43" s="35" t="s">
        <v>100</v>
      </c>
      <c r="D43" s="32" t="s">
        <v>101</v>
      </c>
      <c r="E43" s="32" t="s">
        <v>102</v>
      </c>
      <c r="F43" s="32" t="s">
        <v>103</v>
      </c>
      <c r="G43" s="32" t="s">
        <v>104</v>
      </c>
      <c r="H43" s="32" t="s">
        <v>105</v>
      </c>
      <c r="I43" s="32" t="s">
        <v>106</v>
      </c>
      <c r="J43" s="32" t="s">
        <v>107</v>
      </c>
      <c r="K43" s="32" t="s">
        <v>108</v>
      </c>
      <c r="L43" s="32" t="s">
        <v>109</v>
      </c>
      <c r="M43" s="32" t="s">
        <v>110</v>
      </c>
      <c r="N43" s="32" t="s">
        <v>111</v>
      </c>
      <c r="O43" s="32" t="s">
        <v>112</v>
      </c>
    </row>
    <row r="44" spans="1:15" ht="18" customHeight="1" x14ac:dyDescent="0.3">
      <c r="A44" s="42" t="s">
        <v>92</v>
      </c>
      <c r="B44" s="38" t="s">
        <v>73</v>
      </c>
      <c r="C44" s="36">
        <f>SUMPRODUCT((가계부!$A$6:$A$10000&gt;=DATE(2021,1,1))*(가계부!$A$6:$A$10000&lt;=DATE(2021,1,31))*(가계부!$E$6:$E$10000=$B44)*(가계부!$F$6:$F$10000))</f>
        <v>130000</v>
      </c>
      <c r="D44" s="14">
        <f>SUMPRODUCT((가계부!$A$6:$A$10000&gt;=DATE(2021,2,1))*(가계부!$A$6:$A$10000&lt;=DATE(2021,2,28))*(가계부!$E$6:$E$10000=$B44)*(가계부!$F$6:$F$10000))</f>
        <v>0</v>
      </c>
      <c r="E44" s="14">
        <f>SUMPRODUCT((가계부!$A$6:$A$10000&gt;=DATE(2021,3,1))*(가계부!$A$6:$A$10000&lt;=DATE(2021,3,31))*(가계부!$E$6:$E$10000=$B44)*(가계부!$F$6:$F$10000))</f>
        <v>0</v>
      </c>
      <c r="F44" s="14">
        <f>SUMPRODUCT((가계부!$A$6:$A$10000&gt;=DATE(2021,4,1))*(가계부!$A$6:$A$10000&lt;=DATE(2021,4,30))*(가계부!$E$6:$E$10000=$B44)*(가계부!$F$6:$F$10000))</f>
        <v>0</v>
      </c>
      <c r="G44" s="14">
        <f>SUMPRODUCT((가계부!$A$6:$A$10000&gt;=DATE(2021,5,1))*(가계부!$A$6:$A$10000&lt;=DATE(2021,5,31))*(가계부!$E$6:$E$10000=$B44)*(가계부!$F$6:$F$10000))</f>
        <v>0</v>
      </c>
      <c r="H44" s="14">
        <f>SUMPRODUCT((가계부!$A$6:$A$10000&gt;=DATE(2021,6,1))*(가계부!$A$6:$A$10000&lt;=DATE(2021,6,30))*(가계부!$E$6:$E$10000=$B44)*(가계부!$F$6:$F$10000))</f>
        <v>0</v>
      </c>
      <c r="I44" s="14">
        <f>SUMPRODUCT((가계부!$A$6:$A$10000&gt;=DATE(2021,7,1))*(가계부!$A$6:$A$10000&lt;=DATE(2021,7,31))*(가계부!$E$6:$E$10000=$B44)*(가계부!$F$6:$F$10000))</f>
        <v>0</v>
      </c>
      <c r="J44" s="14">
        <f>SUMPRODUCT((가계부!$A$6:$A$10000&gt;=DATE(2021,8,1))*(가계부!$A$6:$A$10000&lt;=DATE(2021,8,31))*(가계부!$E$6:$E$10000=$B44)*(가계부!$F$6:$F$10000))</f>
        <v>0</v>
      </c>
      <c r="K44" s="14">
        <f>SUMPRODUCT((가계부!$A$6:$A$10000&gt;=DATE(2021,9,1))*(가계부!$A$6:$A$10000&lt;=DATE(2021,9,30))*(가계부!$E$6:$E$10000=$B44)*(가계부!$F$6:$F$10000))</f>
        <v>0</v>
      </c>
      <c r="L44" s="14">
        <f>SUMPRODUCT((가계부!$A$6:$A$10000&gt;=DATE(2021,10,1))*(가계부!$A$6:$A$10000&lt;=DATE(2021,10,31))*(가계부!$E$6:$E$10000=$B44)*(가계부!$F$6:$F$10000))</f>
        <v>0</v>
      </c>
      <c r="M44" s="14">
        <f>SUMPRODUCT((가계부!$A$6:$A$10000&gt;=DATE(2021,11,1))*(가계부!$A$6:$A$10000&lt;=DATE(2021,11,30))*(가계부!$E$6:$E$10000=$B44)*(가계부!$F$6:$F$10000))</f>
        <v>0</v>
      </c>
      <c r="N44" s="14">
        <f>SUMPRODUCT((가계부!$A$6:$A$10000&gt;=DATE(2021,12,1))*(가계부!$A$6:$A$10000&lt;=DATE(2021,12,31))*(가계부!$E$6:$E$10000=$B44)*(가계부!$F$6:$F$10000))</f>
        <v>0</v>
      </c>
      <c r="O44" s="34">
        <f>SUM(C44:N44)</f>
        <v>130000</v>
      </c>
    </row>
    <row r="45" spans="1:15" ht="18" customHeight="1" x14ac:dyDescent="0.3">
      <c r="A45" s="42"/>
      <c r="B45" s="38" t="s">
        <v>74</v>
      </c>
      <c r="C45" s="36">
        <f>SUMPRODUCT((가계부!$A$6:$A$10000&gt;=DATE(2021,1,1))*(가계부!$A$6:$A$10000&lt;=DATE(2021,1,31))*(가계부!$E$6:$E$10000=$B45)*(가계부!$F$6:$F$10000))</f>
        <v>0</v>
      </c>
      <c r="D45" s="14">
        <f>SUMPRODUCT((가계부!$A$6:$A$10000&gt;=DATE(2021,2,1))*(가계부!$A$6:$A$10000&lt;=DATE(2021,2,28))*(가계부!$E$6:$E$10000=$B45)*(가계부!$F$6:$F$10000))</f>
        <v>0</v>
      </c>
      <c r="E45" s="14">
        <f>SUMPRODUCT((가계부!$A$6:$A$10000&gt;=DATE(2021,3,1))*(가계부!$A$6:$A$10000&lt;=DATE(2021,3,31))*(가계부!$E$6:$E$10000=$B45)*(가계부!$F$6:$F$10000))</f>
        <v>0</v>
      </c>
      <c r="F45" s="14">
        <f>SUMPRODUCT((가계부!$A$6:$A$10000&gt;=DATE(2021,4,1))*(가계부!$A$6:$A$10000&lt;=DATE(2021,4,30))*(가계부!$E$6:$E$10000=$B45)*(가계부!$F$6:$F$10000))</f>
        <v>0</v>
      </c>
      <c r="G45" s="14">
        <f>SUMPRODUCT((가계부!$A$6:$A$10000&gt;=DATE(2021,5,1))*(가계부!$A$6:$A$10000&lt;=DATE(2021,5,31))*(가계부!$E$6:$E$10000=$B45)*(가계부!$F$6:$F$10000))</f>
        <v>0</v>
      </c>
      <c r="H45" s="14">
        <f>SUMPRODUCT((가계부!$A$6:$A$10000&gt;=DATE(2021,6,1))*(가계부!$A$6:$A$10000&lt;=DATE(2021,6,30))*(가계부!$E$6:$E$10000=$B45)*(가계부!$F$6:$F$10000))</f>
        <v>0</v>
      </c>
      <c r="I45" s="14">
        <f>SUMPRODUCT((가계부!$A$6:$A$10000&gt;=DATE(2021,7,1))*(가계부!$A$6:$A$10000&lt;=DATE(2021,7,31))*(가계부!$E$6:$E$10000=$B45)*(가계부!$F$6:$F$10000))</f>
        <v>0</v>
      </c>
      <c r="J45" s="14">
        <f>SUMPRODUCT((가계부!$A$6:$A$10000&gt;=DATE(2021,8,1))*(가계부!$A$6:$A$10000&lt;=DATE(2021,8,31))*(가계부!$E$6:$E$10000=$B45)*(가계부!$F$6:$F$10000))</f>
        <v>0</v>
      </c>
      <c r="K45" s="14">
        <f>SUMPRODUCT((가계부!$A$6:$A$10000&gt;=DATE(2021,9,1))*(가계부!$A$6:$A$10000&lt;=DATE(2021,9,30))*(가계부!$E$6:$E$10000=$B45)*(가계부!$F$6:$F$10000))</f>
        <v>0</v>
      </c>
      <c r="L45" s="14">
        <f>SUMPRODUCT((가계부!$A$6:$A$10000&gt;=DATE(2021,10,1))*(가계부!$A$6:$A$10000&lt;=DATE(2021,10,31))*(가계부!$E$6:$E$10000=$B45)*(가계부!$F$6:$F$10000))</f>
        <v>0</v>
      </c>
      <c r="M45" s="14">
        <f>SUMPRODUCT((가계부!$A$6:$A$10000&gt;=DATE(2021,11,1))*(가계부!$A$6:$A$10000&lt;=DATE(2021,11,30))*(가계부!$E$6:$E$10000=$B45)*(가계부!$F$6:$F$10000))</f>
        <v>0</v>
      </c>
      <c r="N45" s="14">
        <f>SUMPRODUCT((가계부!$A$6:$A$10000&gt;=DATE(2021,12,1))*(가계부!$A$6:$A$10000&lt;=DATE(2021,12,31))*(가계부!$E$6:$E$10000=$B45)*(가계부!$F$6:$F$10000))</f>
        <v>0</v>
      </c>
      <c r="O45" s="34">
        <f t="shared" ref="O45:O46" si="10">SUM(C45:N45)</f>
        <v>0</v>
      </c>
    </row>
    <row r="46" spans="1:15" ht="18" customHeight="1" x14ac:dyDescent="0.3">
      <c r="A46" s="42"/>
      <c r="B46" s="38" t="s">
        <v>94</v>
      </c>
      <c r="C46" s="36">
        <f>SUMPRODUCT((가계부!$A$6:$A$10000&gt;=DATE(2021,1,1))*(가계부!$A$6:$A$10000&lt;=DATE(2021,1,31))*(가계부!$E$6:$E$10000=$B46)*(가계부!$F$6:$F$10000))</f>
        <v>0</v>
      </c>
      <c r="D46" s="14">
        <f>SUMPRODUCT((가계부!$A$6:$A$10000&gt;=DATE(2021,2,1))*(가계부!$A$6:$A$10000&lt;=DATE(2021,2,28))*(가계부!$E$6:$E$10000=$B46)*(가계부!$F$6:$F$10000))</f>
        <v>0</v>
      </c>
      <c r="E46" s="14">
        <f>SUMPRODUCT((가계부!$A$6:$A$10000&gt;=DATE(2021,3,1))*(가계부!$A$6:$A$10000&lt;=DATE(2021,3,31))*(가계부!$E$6:$E$10000=$B46)*(가계부!$F$6:$F$10000))</f>
        <v>0</v>
      </c>
      <c r="F46" s="14">
        <f>SUMPRODUCT((가계부!$A$6:$A$10000&gt;=DATE(2021,4,1))*(가계부!$A$6:$A$10000&lt;=DATE(2021,4,30))*(가계부!$E$6:$E$10000=$B46)*(가계부!$F$6:$F$10000))</f>
        <v>0</v>
      </c>
      <c r="G46" s="14">
        <f>SUMPRODUCT((가계부!$A$6:$A$10000&gt;=DATE(2021,5,1))*(가계부!$A$6:$A$10000&lt;=DATE(2021,5,31))*(가계부!$E$6:$E$10000=$B46)*(가계부!$F$6:$F$10000))</f>
        <v>0</v>
      </c>
      <c r="H46" s="14">
        <f>SUMPRODUCT((가계부!$A$6:$A$10000&gt;=DATE(2021,6,1))*(가계부!$A$6:$A$10000&lt;=DATE(2021,6,30))*(가계부!$E$6:$E$10000=$B46)*(가계부!$F$6:$F$10000))</f>
        <v>0</v>
      </c>
      <c r="I46" s="14">
        <f>SUMPRODUCT((가계부!$A$6:$A$10000&gt;=DATE(2021,7,1))*(가계부!$A$6:$A$10000&lt;=DATE(2021,7,31))*(가계부!$E$6:$E$10000=$B46)*(가계부!$F$6:$F$10000))</f>
        <v>0</v>
      </c>
      <c r="J46" s="14">
        <f>SUMPRODUCT((가계부!$A$6:$A$10000&gt;=DATE(2021,8,1))*(가계부!$A$6:$A$10000&lt;=DATE(2021,8,31))*(가계부!$E$6:$E$10000=$B46)*(가계부!$F$6:$F$10000))</f>
        <v>0</v>
      </c>
      <c r="K46" s="14">
        <f>SUMPRODUCT((가계부!$A$6:$A$10000&gt;=DATE(2021,9,1))*(가계부!$A$6:$A$10000&lt;=DATE(2021,9,30))*(가계부!$E$6:$E$10000=$B46)*(가계부!$F$6:$F$10000))</f>
        <v>0</v>
      </c>
      <c r="L46" s="14">
        <f>SUMPRODUCT((가계부!$A$6:$A$10000&gt;=DATE(2021,10,1))*(가계부!$A$6:$A$10000&lt;=DATE(2021,10,31))*(가계부!$E$6:$E$10000=$B46)*(가계부!$F$6:$F$10000))</f>
        <v>0</v>
      </c>
      <c r="M46" s="14">
        <f>SUMPRODUCT((가계부!$A$6:$A$10000&gt;=DATE(2021,11,1))*(가계부!$A$6:$A$10000&lt;=DATE(2021,11,30))*(가계부!$E$6:$E$10000=$B46)*(가계부!$F$6:$F$10000))</f>
        <v>0</v>
      </c>
      <c r="N46" s="14">
        <f>SUMPRODUCT((가계부!$A$6:$A$10000&gt;=DATE(2021,12,1))*(가계부!$A$6:$A$10000&lt;=DATE(2021,12,31))*(가계부!$E$6:$E$10000=$B46)*(가계부!$F$6:$F$10000))</f>
        <v>0</v>
      </c>
      <c r="O46" s="34">
        <f t="shared" si="10"/>
        <v>0</v>
      </c>
    </row>
    <row r="47" spans="1:15" ht="18" customHeight="1" x14ac:dyDescent="0.3">
      <c r="A47" s="42"/>
      <c r="B47" s="38" t="s">
        <v>96</v>
      </c>
      <c r="C47" s="36">
        <f>SUMPRODUCT((가계부!$A$6:$A$10000&gt;=DATE(2021,1,1))*(가계부!$A$6:$A$10000&lt;=DATE(2021,1,31))*(가계부!$E$6:$E$10000=$B47)*(가계부!$F$6:$F$10000))</f>
        <v>180000</v>
      </c>
      <c r="D47" s="14">
        <f>SUMPRODUCT((가계부!$A$6:$A$10000&gt;=DATE(2021,2,1))*(가계부!$A$6:$A$10000&lt;=DATE(2021,2,28))*(가계부!$E$6:$E$10000=$B47)*(가계부!$F$6:$F$10000))</f>
        <v>0</v>
      </c>
      <c r="E47" s="14">
        <f>SUMPRODUCT((가계부!$A$6:$A$10000&gt;=DATE(2021,3,1))*(가계부!$A$6:$A$10000&lt;=DATE(2021,3,31))*(가계부!$E$6:$E$10000=$B47)*(가계부!$F$6:$F$10000))</f>
        <v>0</v>
      </c>
      <c r="F47" s="14">
        <f>SUMPRODUCT((가계부!$A$6:$A$10000&gt;=DATE(2021,4,1))*(가계부!$A$6:$A$10000&lt;=DATE(2021,4,30))*(가계부!$E$6:$E$10000=$B47)*(가계부!$F$6:$F$10000))</f>
        <v>0</v>
      </c>
      <c r="G47" s="14">
        <f>SUMPRODUCT((가계부!$A$6:$A$10000&gt;=DATE(2021,5,1))*(가계부!$A$6:$A$10000&lt;=DATE(2021,5,31))*(가계부!$E$6:$E$10000=$B47)*(가계부!$F$6:$F$10000))</f>
        <v>0</v>
      </c>
      <c r="H47" s="14">
        <f>SUMPRODUCT((가계부!$A$6:$A$10000&gt;=DATE(2021,6,1))*(가계부!$A$6:$A$10000&lt;=DATE(2021,6,30))*(가계부!$E$6:$E$10000=$B47)*(가계부!$F$6:$F$10000))</f>
        <v>0</v>
      </c>
      <c r="I47" s="14">
        <f>SUMPRODUCT((가계부!$A$6:$A$10000&gt;=DATE(2021,7,1))*(가계부!$A$6:$A$10000&lt;=DATE(2021,7,31))*(가계부!$E$6:$E$10000=$B47)*(가계부!$F$6:$F$10000))</f>
        <v>0</v>
      </c>
      <c r="J47" s="14">
        <f>SUMPRODUCT((가계부!$A$6:$A$10000&gt;=DATE(2021,8,1))*(가계부!$A$6:$A$10000&lt;=DATE(2021,8,31))*(가계부!$E$6:$E$10000=$B47)*(가계부!$F$6:$F$10000))</f>
        <v>0</v>
      </c>
      <c r="K47" s="14">
        <f>SUMPRODUCT((가계부!$A$6:$A$10000&gt;=DATE(2021,9,1))*(가계부!$A$6:$A$10000&lt;=DATE(2021,9,30))*(가계부!$E$6:$E$10000=$B47)*(가계부!$F$6:$F$10000))</f>
        <v>0</v>
      </c>
      <c r="L47" s="14">
        <f>SUMPRODUCT((가계부!$A$6:$A$10000&gt;=DATE(2021,10,1))*(가계부!$A$6:$A$10000&lt;=DATE(2021,10,31))*(가계부!$E$6:$E$10000=$B47)*(가계부!$F$6:$F$10000))</f>
        <v>0</v>
      </c>
      <c r="M47" s="14">
        <f>SUMPRODUCT((가계부!$A$6:$A$10000&gt;=DATE(2021,11,1))*(가계부!$A$6:$A$10000&lt;=DATE(2021,11,30))*(가계부!$E$6:$E$10000=$B47)*(가계부!$F$6:$F$10000))</f>
        <v>0</v>
      </c>
      <c r="N47" s="14">
        <f>SUMPRODUCT((가계부!$A$6:$A$10000&gt;=DATE(2021,12,1))*(가계부!$A$6:$A$10000&lt;=DATE(2021,12,31))*(가계부!$E$6:$E$10000=$B47)*(가계부!$F$6:$F$10000))</f>
        <v>0</v>
      </c>
      <c r="O47" s="34">
        <f>SUM(C47:N47)</f>
        <v>180000</v>
      </c>
    </row>
    <row r="48" spans="1:15" ht="18" customHeight="1" x14ac:dyDescent="0.3">
      <c r="A48" s="47" t="s">
        <v>112</v>
      </c>
      <c r="B48" s="47"/>
      <c r="C48" s="37">
        <f>SUM(C44:C47)</f>
        <v>310000</v>
      </c>
      <c r="D48" s="33">
        <f t="shared" ref="D48:O48" si="11">SUM(D44:D47)</f>
        <v>0</v>
      </c>
      <c r="E48" s="33">
        <f t="shared" si="11"/>
        <v>0</v>
      </c>
      <c r="F48" s="33">
        <f t="shared" si="11"/>
        <v>0</v>
      </c>
      <c r="G48" s="33">
        <f t="shared" si="11"/>
        <v>0</v>
      </c>
      <c r="H48" s="33">
        <f t="shared" si="11"/>
        <v>0</v>
      </c>
      <c r="I48" s="33">
        <f t="shared" si="11"/>
        <v>0</v>
      </c>
      <c r="J48" s="33">
        <f t="shared" si="11"/>
        <v>0</v>
      </c>
      <c r="K48" s="33">
        <f t="shared" si="11"/>
        <v>0</v>
      </c>
      <c r="L48" s="33">
        <f t="shared" si="11"/>
        <v>0</v>
      </c>
      <c r="M48" s="33">
        <f t="shared" si="11"/>
        <v>0</v>
      </c>
      <c r="N48" s="33">
        <f t="shared" si="11"/>
        <v>0</v>
      </c>
      <c r="O48" s="33">
        <f t="shared" si="11"/>
        <v>310000</v>
      </c>
    </row>
    <row r="51" spans="1:12" ht="18" customHeight="1" x14ac:dyDescent="0.3">
      <c r="A51" s="20" t="s">
        <v>121</v>
      </c>
    </row>
    <row r="52" spans="1:12" ht="18" customHeight="1" x14ac:dyDescent="0.3">
      <c r="A52" s="47" t="s">
        <v>90</v>
      </c>
      <c r="B52" s="47"/>
      <c r="C52" s="24" t="s">
        <v>118</v>
      </c>
      <c r="D52" s="25">
        <v>44197</v>
      </c>
      <c r="E52" s="25">
        <v>44227</v>
      </c>
      <c r="F52" s="26"/>
      <c r="G52" s="26"/>
      <c r="H52" s="27"/>
      <c r="I52" s="23"/>
    </row>
    <row r="53" spans="1:12" ht="18" customHeight="1" x14ac:dyDescent="0.3">
      <c r="A53" s="47"/>
      <c r="B53" s="47"/>
      <c r="C53" s="3" t="s">
        <v>73</v>
      </c>
      <c r="D53" s="3" t="s">
        <v>74</v>
      </c>
      <c r="E53" s="3" t="s">
        <v>94</v>
      </c>
      <c r="F53" s="3" t="s">
        <v>96</v>
      </c>
      <c r="G53" s="3" t="s">
        <v>112</v>
      </c>
      <c r="H53" s="3" t="s">
        <v>119</v>
      </c>
      <c r="I53" s="1"/>
      <c r="J53" s="1"/>
      <c r="K53" s="1"/>
      <c r="L53" s="1"/>
    </row>
    <row r="54" spans="1:12" ht="18" customHeight="1" x14ac:dyDescent="0.3">
      <c r="A54" s="45" t="s">
        <v>112</v>
      </c>
      <c r="B54" s="46"/>
      <c r="C54" s="29">
        <f>SUM(C55:C94)</f>
        <v>130000</v>
      </c>
      <c r="D54" s="29">
        <f t="shared" ref="D54:F54" si="12">SUM(D55:D94)</f>
        <v>0</v>
      </c>
      <c r="E54" s="29">
        <f t="shared" si="12"/>
        <v>0</v>
      </c>
      <c r="F54" s="29">
        <f t="shared" si="12"/>
        <v>180000</v>
      </c>
      <c r="G54" s="29">
        <f>SUM(G55:G94)</f>
        <v>310000</v>
      </c>
      <c r="H54" s="31"/>
      <c r="I54" s="1"/>
      <c r="J54" s="1"/>
      <c r="K54" s="1"/>
      <c r="L54" s="1"/>
    </row>
    <row r="55" spans="1:12" ht="18" customHeight="1" x14ac:dyDescent="0.3">
      <c r="A55" s="42" t="s">
        <v>93</v>
      </c>
      <c r="B55" s="2" t="s">
        <v>9</v>
      </c>
      <c r="C55" s="28">
        <f>SUMPRODUCT((가계부!$A$6:$A$10000&gt;=$D$52)*(가계부!$A$6:$A$10000&lt;=$E$52)*(가계부!$B$6:$B$10000=$A$55)*(가계부!$C$6:$C$10000=$B55)*(가계부!$E$6:$E$10000=C$53)*(가계부!$F$6:$F$10000))</f>
        <v>0</v>
      </c>
      <c r="D55" s="28">
        <f>SUMPRODUCT((가계부!$A$6:$A$10000&gt;=$D$52)*(가계부!$A$6:$A$10000&lt;=$E$52)*(가계부!$B$6:$B$10000=$A$55)*(가계부!$C$6:$C$10000=$B55)*(가계부!$E$6:$E$10000=D$53)*(가계부!$F$6:$F$10000))</f>
        <v>0</v>
      </c>
      <c r="E55" s="28">
        <f>SUMPRODUCT((가계부!$A$6:$A$10000&gt;=$D$52)*(가계부!$A$6:$A$10000&lt;=$E$52)*(가계부!$B$6:$B$10000=$A$55)*(가계부!$C$6:$C$10000=$B55)*(가계부!$E$6:$E$10000=E$53)*(가계부!$F$6:$F$10000))</f>
        <v>0</v>
      </c>
      <c r="F55" s="28">
        <f>SUMPRODUCT((가계부!$A$6:$A$10000&gt;=$D$52)*(가계부!$A$6:$A$10000&lt;=$E$52)*(가계부!$B$6:$B$10000=$A$55)*(가계부!$C$6:$C$10000=$B55)*(가계부!$E$6:$E$10000=F$53)*(가계부!$F$6:$F$10000))</f>
        <v>0</v>
      </c>
      <c r="G55" s="15">
        <f>SUM(C55:F55)</f>
        <v>0</v>
      </c>
      <c r="H55" s="30" t="str">
        <f>IF(G55=0,"",G55/$G$54)</f>
        <v/>
      </c>
    </row>
    <row r="56" spans="1:12" ht="18" customHeight="1" x14ac:dyDescent="0.3">
      <c r="A56" s="42"/>
      <c r="B56" s="2" t="s">
        <v>15</v>
      </c>
      <c r="C56" s="28">
        <f>SUMPRODUCT((가계부!$A$6:$A$10000&gt;=$D$52)*(가계부!$A$6:$A$10000&lt;=$E$52)*(가계부!$B$6:$B$10000=$A$55)*(가계부!$C$6:$C$10000=$B56)*(가계부!$E$6:$E$10000=C$53)*(가계부!$F$6:$F$10000))</f>
        <v>0</v>
      </c>
      <c r="D56" s="28">
        <f>SUMPRODUCT((가계부!$A$6:$A$10000&gt;=$D$52)*(가계부!$A$6:$A$10000&lt;=$E$52)*(가계부!$B$6:$B$10000=$A$55)*(가계부!$C$6:$C$10000=$B56)*(가계부!$E$6:$E$10000=D$53)*(가계부!$F$6:$F$10000))</f>
        <v>0</v>
      </c>
      <c r="E56" s="28">
        <f>SUMPRODUCT((가계부!$A$6:$A$10000&gt;=$D$52)*(가계부!$A$6:$A$10000&lt;=$E$52)*(가계부!$B$6:$B$10000=$A$55)*(가계부!$C$6:$C$10000=$B56)*(가계부!$E$6:$E$10000=E$53)*(가계부!$F$6:$F$10000))</f>
        <v>0</v>
      </c>
      <c r="F56" s="28">
        <f>SUMPRODUCT((가계부!$A$6:$A$10000&gt;=$D$52)*(가계부!$A$6:$A$10000&lt;=$E$52)*(가계부!$B$6:$B$10000=$A$55)*(가계부!$C$6:$C$10000=$B56)*(가계부!$E$6:$E$10000=F$53)*(가계부!$F$6:$F$10000))</f>
        <v>0</v>
      </c>
      <c r="G56" s="15">
        <f t="shared" ref="G56:G58" si="13">SUM(C56:F56)</f>
        <v>0</v>
      </c>
      <c r="H56" s="30" t="str">
        <f t="shared" ref="H56:H94" si="14">IF(G56=0,"",G56/$G$54)</f>
        <v/>
      </c>
    </row>
    <row r="57" spans="1:12" ht="18" customHeight="1" x14ac:dyDescent="0.3">
      <c r="A57" s="42"/>
      <c r="B57" s="2" t="s">
        <v>10</v>
      </c>
      <c r="C57" s="28">
        <f>SUMPRODUCT((가계부!$A$6:$A$10000&gt;=$D$52)*(가계부!$A$6:$A$10000&lt;=$E$52)*(가계부!$B$6:$B$10000=$A$55)*(가계부!$C$6:$C$10000=$B57)*(가계부!$E$6:$E$10000=C$53)*(가계부!$F$6:$F$10000))</f>
        <v>0</v>
      </c>
      <c r="D57" s="28">
        <f>SUMPRODUCT((가계부!$A$6:$A$10000&gt;=$D$52)*(가계부!$A$6:$A$10000&lt;=$E$52)*(가계부!$B$6:$B$10000=$A$55)*(가계부!$C$6:$C$10000=$B57)*(가계부!$E$6:$E$10000=D$53)*(가계부!$F$6:$F$10000))</f>
        <v>0</v>
      </c>
      <c r="E57" s="28">
        <f>SUMPRODUCT((가계부!$A$6:$A$10000&gt;=$D$52)*(가계부!$A$6:$A$10000&lt;=$E$52)*(가계부!$B$6:$B$10000=$A$55)*(가계부!$C$6:$C$10000=$B57)*(가계부!$E$6:$E$10000=E$53)*(가계부!$F$6:$F$10000))</f>
        <v>0</v>
      </c>
      <c r="F57" s="28">
        <f>SUMPRODUCT((가계부!$A$6:$A$10000&gt;=$D$52)*(가계부!$A$6:$A$10000&lt;=$E$52)*(가계부!$B$6:$B$10000=$A$55)*(가계부!$C$6:$C$10000=$B57)*(가계부!$E$6:$E$10000=F$53)*(가계부!$F$6:$F$10000))</f>
        <v>0</v>
      </c>
      <c r="G57" s="15">
        <f t="shared" si="13"/>
        <v>0</v>
      </c>
      <c r="H57" s="30" t="str">
        <f t="shared" si="14"/>
        <v/>
      </c>
    </row>
    <row r="58" spans="1:12" ht="18" customHeight="1" x14ac:dyDescent="0.3">
      <c r="A58" s="42" t="s">
        <v>17</v>
      </c>
      <c r="B58" s="2" t="s">
        <v>17</v>
      </c>
      <c r="C58" s="28">
        <f>SUMPRODUCT((가계부!$A$6:$A$10000&gt;=$D$52)*(가계부!$A$6:$A$10000&lt;=$E$52)*(가계부!$B$6:$B$10000=$A$58)*(가계부!$C$6:$C$10000=$B58)*(가계부!$E$6:$E$10000=C$53)*(가계부!$F$6:$F$10000))</f>
        <v>0</v>
      </c>
      <c r="D58" s="28">
        <f>SUMPRODUCT((가계부!$A$6:$A$10000&gt;=$D$52)*(가계부!$A$6:$A$10000&lt;=$E$52)*(가계부!$B$6:$B$10000=$A$58)*(가계부!$C$6:$C$10000=$B58)*(가계부!$E$6:$E$10000=D$53)*(가계부!$F$6:$F$10000))</f>
        <v>0</v>
      </c>
      <c r="E58" s="28">
        <f>SUMPRODUCT((가계부!$A$6:$A$10000&gt;=$D$52)*(가계부!$A$6:$A$10000&lt;=$E$52)*(가계부!$B$6:$B$10000=$A$58)*(가계부!$C$6:$C$10000=$B58)*(가계부!$E$6:$E$10000=E$53)*(가계부!$F$6:$F$10000))</f>
        <v>0</v>
      </c>
      <c r="F58" s="28">
        <f>SUMPRODUCT((가계부!$A$6:$A$10000&gt;=$D$52)*(가계부!$A$6:$A$10000&lt;=$E$52)*(가계부!$B$6:$B$10000=$A$58)*(가계부!$C$6:$C$10000=$B58)*(가계부!$E$6:$E$10000=F$53)*(가계부!$F$6:$F$10000))</f>
        <v>15000</v>
      </c>
      <c r="G58" s="15">
        <f t="shared" si="13"/>
        <v>15000</v>
      </c>
      <c r="H58" s="30">
        <f t="shared" si="14"/>
        <v>4.8387096774193547E-2</v>
      </c>
    </row>
    <row r="59" spans="1:12" ht="18" customHeight="1" x14ac:dyDescent="0.3">
      <c r="A59" s="42"/>
      <c r="B59" s="2" t="s">
        <v>18</v>
      </c>
      <c r="C59" s="28">
        <f>SUMPRODUCT((가계부!$A$6:$A$10000&gt;=$D$52)*(가계부!$A$6:$A$10000&lt;=$E$52)*(가계부!$B$6:$B$10000=$A$58)*(가계부!$C$6:$C$10000=$B59)*(가계부!$E$6:$E$10000=C$53)*(가계부!$F$6:$F$10000))</f>
        <v>0</v>
      </c>
      <c r="D59" s="28">
        <f>SUMPRODUCT((가계부!$A$6:$A$10000&gt;=$D$52)*(가계부!$A$6:$A$10000&lt;=$E$52)*(가계부!$B$6:$B$10000=$A$58)*(가계부!$C$6:$C$10000=$B59)*(가계부!$E$6:$E$10000=D$53)*(가계부!$F$6:$F$10000))</f>
        <v>0</v>
      </c>
      <c r="E59" s="28">
        <f>SUMPRODUCT((가계부!$A$6:$A$10000&gt;=$D$52)*(가계부!$A$6:$A$10000&lt;=$E$52)*(가계부!$B$6:$B$10000=$A$58)*(가계부!$C$6:$C$10000=$B59)*(가계부!$E$6:$E$10000=E$53)*(가계부!$F$6:$F$10000))</f>
        <v>0</v>
      </c>
      <c r="F59" s="28">
        <f>SUMPRODUCT((가계부!$A$6:$A$10000&gt;=$D$52)*(가계부!$A$6:$A$10000&lt;=$E$52)*(가계부!$B$6:$B$10000=$A$58)*(가계부!$C$6:$C$10000=$B59)*(가계부!$E$6:$E$10000=F$53)*(가계부!$F$6:$F$10000))</f>
        <v>0</v>
      </c>
      <c r="G59" s="15">
        <f t="shared" ref="G59" si="15">SUM(C59:F59)</f>
        <v>0</v>
      </c>
      <c r="H59" s="30" t="str">
        <f t="shared" si="14"/>
        <v/>
      </c>
    </row>
    <row r="60" spans="1:12" ht="18" customHeight="1" x14ac:dyDescent="0.3">
      <c r="A60" s="42"/>
      <c r="B60" s="2" t="s">
        <v>20</v>
      </c>
      <c r="C60" s="28">
        <f>SUMPRODUCT((가계부!$A$6:$A$10000&gt;=$D$52)*(가계부!$A$6:$A$10000&lt;=$E$52)*(가계부!$B$6:$B$10000=$A$58)*(가계부!$C$6:$C$10000=$B60)*(가계부!$E$6:$E$10000=C$53)*(가계부!$F$6:$F$10000))</f>
        <v>0</v>
      </c>
      <c r="D60" s="28">
        <f>SUMPRODUCT((가계부!$A$6:$A$10000&gt;=$D$52)*(가계부!$A$6:$A$10000&lt;=$E$52)*(가계부!$B$6:$B$10000=$A$58)*(가계부!$C$6:$C$10000=$B60)*(가계부!$E$6:$E$10000=D$53)*(가계부!$F$6:$F$10000))</f>
        <v>0</v>
      </c>
      <c r="E60" s="28">
        <f>SUMPRODUCT((가계부!$A$6:$A$10000&gt;=$D$52)*(가계부!$A$6:$A$10000&lt;=$E$52)*(가계부!$B$6:$B$10000=$A$58)*(가계부!$C$6:$C$10000=$B60)*(가계부!$E$6:$E$10000=E$53)*(가계부!$F$6:$F$10000))</f>
        <v>0</v>
      </c>
      <c r="F60" s="28">
        <f>SUMPRODUCT((가계부!$A$6:$A$10000&gt;=$D$52)*(가계부!$A$6:$A$10000&lt;=$E$52)*(가계부!$B$6:$B$10000=$A$58)*(가계부!$C$6:$C$10000=$B60)*(가계부!$E$6:$E$10000=F$53)*(가계부!$F$6:$F$10000))</f>
        <v>50000</v>
      </c>
      <c r="G60" s="15">
        <f>SUM(C60:F60)</f>
        <v>50000</v>
      </c>
      <c r="H60" s="30">
        <f t="shared" si="14"/>
        <v>0.16129032258064516</v>
      </c>
    </row>
    <row r="61" spans="1:12" ht="18" customHeight="1" x14ac:dyDescent="0.3">
      <c r="A61" s="42" t="s">
        <v>22</v>
      </c>
      <c r="B61" s="2" t="s">
        <v>23</v>
      </c>
      <c r="C61" s="28">
        <f>SUMPRODUCT((가계부!$A$6:$A$10000&gt;=$D$52)*(가계부!$A$6:$A$10000&lt;=$E$52)*(가계부!$B$6:$B$10000=$A$61)*(가계부!$C$6:$C$10000=$B61)*(가계부!$E$6:$E$10000=C$53)*(가계부!$F$6:$F$10000))</f>
        <v>0</v>
      </c>
      <c r="D61" s="28">
        <f>SUMPRODUCT((가계부!$A$6:$A$10000&gt;=$D$52)*(가계부!$A$6:$A$10000&lt;=$E$52)*(가계부!$B$6:$B$10000=$A$61)*(가계부!$C$6:$C$10000=$B61)*(가계부!$E$6:$E$10000=D$53)*(가계부!$F$6:$F$10000))</f>
        <v>0</v>
      </c>
      <c r="E61" s="28">
        <f>SUMPRODUCT((가계부!$A$6:$A$10000&gt;=$D$52)*(가계부!$A$6:$A$10000&lt;=$E$52)*(가계부!$B$6:$B$10000=$A$61)*(가계부!$C$6:$C$10000=$B61)*(가계부!$E$6:$E$10000=E$53)*(가계부!$F$6:$F$10000))</f>
        <v>0</v>
      </c>
      <c r="F61" s="28">
        <f>SUMPRODUCT((가계부!$A$6:$A$10000&gt;=$D$52)*(가계부!$A$6:$A$10000&lt;=$E$52)*(가계부!$B$6:$B$10000=$A$61)*(가계부!$C$6:$C$10000=$B61)*(가계부!$E$6:$E$10000=F$53)*(가계부!$F$6:$F$10000))</f>
        <v>0</v>
      </c>
      <c r="G61" s="15">
        <f>SUM(C61:F61)</f>
        <v>0</v>
      </c>
      <c r="H61" s="30" t="str">
        <f t="shared" si="14"/>
        <v/>
      </c>
    </row>
    <row r="62" spans="1:12" ht="18" customHeight="1" x14ac:dyDescent="0.3">
      <c r="A62" s="42"/>
      <c r="B62" s="2" t="s">
        <v>25</v>
      </c>
      <c r="C62" s="28">
        <f>SUMPRODUCT((가계부!$A$6:$A$10000&gt;=$D$52)*(가계부!$A$6:$A$10000&lt;=$E$52)*(가계부!$B$6:$B$10000=$A$61)*(가계부!$C$6:$C$10000=$B62)*(가계부!$E$6:$E$10000=C$53)*(가계부!$F$6:$F$10000))</f>
        <v>0</v>
      </c>
      <c r="D62" s="28">
        <f>SUMPRODUCT((가계부!$A$6:$A$10000&gt;=$D$52)*(가계부!$A$6:$A$10000&lt;=$E$52)*(가계부!$B$6:$B$10000=$A$61)*(가계부!$C$6:$C$10000=$B62)*(가계부!$E$6:$E$10000=D$53)*(가계부!$F$6:$F$10000))</f>
        <v>0</v>
      </c>
      <c r="E62" s="28">
        <f>SUMPRODUCT((가계부!$A$6:$A$10000&gt;=$D$52)*(가계부!$A$6:$A$10000&lt;=$E$52)*(가계부!$B$6:$B$10000=$A$61)*(가계부!$C$6:$C$10000=$B62)*(가계부!$E$6:$E$10000=E$53)*(가계부!$F$6:$F$10000))</f>
        <v>0</v>
      </c>
      <c r="F62" s="28">
        <f>SUMPRODUCT((가계부!$A$6:$A$10000&gt;=$D$52)*(가계부!$A$6:$A$10000&lt;=$E$52)*(가계부!$B$6:$B$10000=$A$61)*(가계부!$C$6:$C$10000=$B62)*(가계부!$E$6:$E$10000=F$53)*(가계부!$F$6:$F$10000))</f>
        <v>35000</v>
      </c>
      <c r="G62" s="15">
        <f t="shared" ref="G62:G65" si="16">SUM(C62:F62)</f>
        <v>35000</v>
      </c>
      <c r="H62" s="30">
        <f t="shared" si="14"/>
        <v>0.11290322580645161</v>
      </c>
    </row>
    <row r="63" spans="1:12" ht="18" customHeight="1" x14ac:dyDescent="0.3">
      <c r="A63" s="42"/>
      <c r="B63" s="2" t="s">
        <v>26</v>
      </c>
      <c r="C63" s="28">
        <f>SUMPRODUCT((가계부!$A$6:$A$10000&gt;=$D$52)*(가계부!$A$6:$A$10000&lt;=$E$52)*(가계부!$B$6:$B$10000=$A$61)*(가계부!$C$6:$C$10000=$B63)*(가계부!$E$6:$E$10000=C$53)*(가계부!$F$6:$F$10000))</f>
        <v>0</v>
      </c>
      <c r="D63" s="28">
        <f>SUMPRODUCT((가계부!$A$6:$A$10000&gt;=$D$52)*(가계부!$A$6:$A$10000&lt;=$E$52)*(가계부!$B$6:$B$10000=$A$61)*(가계부!$C$6:$C$10000=$B63)*(가계부!$E$6:$E$10000=D$53)*(가계부!$F$6:$F$10000))</f>
        <v>0</v>
      </c>
      <c r="E63" s="28">
        <f>SUMPRODUCT((가계부!$A$6:$A$10000&gt;=$D$52)*(가계부!$A$6:$A$10000&lt;=$E$52)*(가계부!$B$6:$B$10000=$A$61)*(가계부!$C$6:$C$10000=$B63)*(가계부!$E$6:$E$10000=E$53)*(가계부!$F$6:$F$10000))</f>
        <v>0</v>
      </c>
      <c r="F63" s="28">
        <f>SUMPRODUCT((가계부!$A$6:$A$10000&gt;=$D$52)*(가계부!$A$6:$A$10000&lt;=$E$52)*(가계부!$B$6:$B$10000=$A$61)*(가계부!$C$6:$C$10000=$B63)*(가계부!$E$6:$E$10000=F$53)*(가계부!$F$6:$F$10000))</f>
        <v>0</v>
      </c>
      <c r="G63" s="15">
        <f t="shared" si="16"/>
        <v>0</v>
      </c>
      <c r="H63" s="30" t="str">
        <f t="shared" si="14"/>
        <v/>
      </c>
    </row>
    <row r="64" spans="1:12" ht="18" customHeight="1" x14ac:dyDescent="0.3">
      <c r="A64" s="42"/>
      <c r="B64" s="2" t="s">
        <v>27</v>
      </c>
      <c r="C64" s="28">
        <f>SUMPRODUCT((가계부!$A$6:$A$10000&gt;=$D$52)*(가계부!$A$6:$A$10000&lt;=$E$52)*(가계부!$B$6:$B$10000=$A$61)*(가계부!$C$6:$C$10000=$B64)*(가계부!$E$6:$E$10000=C$53)*(가계부!$F$6:$F$10000))</f>
        <v>0</v>
      </c>
      <c r="D64" s="28">
        <f>SUMPRODUCT((가계부!$A$6:$A$10000&gt;=$D$52)*(가계부!$A$6:$A$10000&lt;=$E$52)*(가계부!$B$6:$B$10000=$A$61)*(가계부!$C$6:$C$10000=$B64)*(가계부!$E$6:$E$10000=D$53)*(가계부!$F$6:$F$10000))</f>
        <v>0</v>
      </c>
      <c r="E64" s="28">
        <f>SUMPRODUCT((가계부!$A$6:$A$10000&gt;=$D$52)*(가계부!$A$6:$A$10000&lt;=$E$52)*(가계부!$B$6:$B$10000=$A$61)*(가계부!$C$6:$C$10000=$B64)*(가계부!$E$6:$E$10000=E$53)*(가계부!$F$6:$F$10000))</f>
        <v>0</v>
      </c>
      <c r="F64" s="28">
        <f>SUMPRODUCT((가계부!$A$6:$A$10000&gt;=$D$52)*(가계부!$A$6:$A$10000&lt;=$E$52)*(가계부!$B$6:$B$10000=$A$61)*(가계부!$C$6:$C$10000=$B64)*(가계부!$E$6:$E$10000=F$53)*(가계부!$F$6:$F$10000))</f>
        <v>0</v>
      </c>
      <c r="G64" s="15">
        <f t="shared" si="16"/>
        <v>0</v>
      </c>
      <c r="H64" s="30" t="str">
        <f t="shared" si="14"/>
        <v/>
      </c>
    </row>
    <row r="65" spans="1:8" ht="18" customHeight="1" x14ac:dyDescent="0.3">
      <c r="A65" s="42"/>
      <c r="B65" s="2" t="s">
        <v>28</v>
      </c>
      <c r="C65" s="28">
        <f>SUMPRODUCT((가계부!$A$6:$A$10000&gt;=$D$52)*(가계부!$A$6:$A$10000&lt;=$E$52)*(가계부!$B$6:$B$10000=$A$61)*(가계부!$C$6:$C$10000=$B65)*(가계부!$E$6:$E$10000=C$53)*(가계부!$F$6:$F$10000))</f>
        <v>0</v>
      </c>
      <c r="D65" s="28">
        <f>SUMPRODUCT((가계부!$A$6:$A$10000&gt;=$D$52)*(가계부!$A$6:$A$10000&lt;=$E$52)*(가계부!$B$6:$B$10000=$A$61)*(가계부!$C$6:$C$10000=$B65)*(가계부!$E$6:$E$10000=D$53)*(가계부!$F$6:$F$10000))</f>
        <v>0</v>
      </c>
      <c r="E65" s="28">
        <f>SUMPRODUCT((가계부!$A$6:$A$10000&gt;=$D$52)*(가계부!$A$6:$A$10000&lt;=$E$52)*(가계부!$B$6:$B$10000=$A$61)*(가계부!$C$6:$C$10000=$B65)*(가계부!$E$6:$E$10000=E$53)*(가계부!$F$6:$F$10000))</f>
        <v>0</v>
      </c>
      <c r="F65" s="28">
        <f>SUMPRODUCT((가계부!$A$6:$A$10000&gt;=$D$52)*(가계부!$A$6:$A$10000&lt;=$E$52)*(가계부!$B$6:$B$10000=$A$61)*(가계부!$C$6:$C$10000=$B65)*(가계부!$E$6:$E$10000=F$53)*(가계부!$F$6:$F$10000))</f>
        <v>0</v>
      </c>
      <c r="G65" s="15">
        <f t="shared" si="16"/>
        <v>0</v>
      </c>
      <c r="H65" s="30" t="str">
        <f t="shared" si="14"/>
        <v/>
      </c>
    </row>
    <row r="66" spans="1:8" ht="18" customHeight="1" x14ac:dyDescent="0.3">
      <c r="A66" s="42"/>
      <c r="B66" s="2" t="s">
        <v>29</v>
      </c>
      <c r="C66" s="28">
        <f>SUMPRODUCT((가계부!$A$6:$A$10000&gt;=$D$52)*(가계부!$A$6:$A$10000&lt;=$E$52)*(가계부!$B$6:$B$10000=$A$61)*(가계부!$C$6:$C$10000=$B66)*(가계부!$E$6:$E$10000=C$53)*(가계부!$F$6:$F$10000))</f>
        <v>0</v>
      </c>
      <c r="D66" s="28">
        <f>SUMPRODUCT((가계부!$A$6:$A$10000&gt;=$D$52)*(가계부!$A$6:$A$10000&lt;=$E$52)*(가계부!$B$6:$B$10000=$A$61)*(가계부!$C$6:$C$10000=$B66)*(가계부!$E$6:$E$10000=D$53)*(가계부!$F$6:$F$10000))</f>
        <v>0</v>
      </c>
      <c r="E66" s="28">
        <f>SUMPRODUCT((가계부!$A$6:$A$10000&gt;=$D$52)*(가계부!$A$6:$A$10000&lt;=$E$52)*(가계부!$B$6:$B$10000=$A$61)*(가계부!$C$6:$C$10000=$B66)*(가계부!$E$6:$E$10000=E$53)*(가계부!$F$6:$F$10000))</f>
        <v>0</v>
      </c>
      <c r="F66" s="28">
        <f>SUMPRODUCT((가계부!$A$6:$A$10000&gt;=$D$52)*(가계부!$A$6:$A$10000&lt;=$E$52)*(가계부!$B$6:$B$10000=$A$61)*(가계부!$C$6:$C$10000=$B66)*(가계부!$E$6:$E$10000=F$53)*(가계부!$F$6:$F$10000))</f>
        <v>0</v>
      </c>
      <c r="G66" s="15">
        <f>SUM(C66:F66)</f>
        <v>0</v>
      </c>
      <c r="H66" s="30" t="str">
        <f t="shared" si="14"/>
        <v/>
      </c>
    </row>
    <row r="67" spans="1:8" ht="18" customHeight="1" x14ac:dyDescent="0.3">
      <c r="A67" s="42" t="s">
        <v>30</v>
      </c>
      <c r="B67" s="2" t="s">
        <v>33</v>
      </c>
      <c r="C67" s="28">
        <f>SUMPRODUCT((가계부!$A$6:$A$10000&gt;=$D$52)*(가계부!$A$6:$A$10000&lt;=$E$52)*(가계부!$B$6:$B$10000=$A$67)*(가계부!$C$6:$C$10000=$B67)*(가계부!$E$6:$E$10000=C$53)*(가계부!$F$6:$F$10000))</f>
        <v>0</v>
      </c>
      <c r="D67" s="28">
        <f>SUMPRODUCT((가계부!$A$6:$A$10000&gt;=$D$52)*(가계부!$A$6:$A$10000&lt;=$E$52)*(가계부!$B$6:$B$10000=$A$67)*(가계부!$C$6:$C$10000=$B67)*(가계부!$E$6:$E$10000=D$53)*(가계부!$F$6:$F$10000))</f>
        <v>0</v>
      </c>
      <c r="E67" s="28">
        <f>SUMPRODUCT((가계부!$A$6:$A$10000&gt;=$D$52)*(가계부!$A$6:$A$10000&lt;=$E$52)*(가계부!$B$6:$B$10000=$A$67)*(가계부!$C$6:$C$10000=$B67)*(가계부!$E$6:$E$10000=E$53)*(가계부!$F$6:$F$10000))</f>
        <v>0</v>
      </c>
      <c r="F67" s="28">
        <f>SUMPRODUCT((가계부!$A$6:$A$10000&gt;=$D$52)*(가계부!$A$6:$A$10000&lt;=$E$52)*(가계부!$B$6:$B$10000=$A$67)*(가계부!$C$6:$C$10000=$B67)*(가계부!$E$6:$E$10000=F$53)*(가계부!$F$6:$F$10000))</f>
        <v>0</v>
      </c>
      <c r="G67" s="15">
        <f>SUM(C67:F67)</f>
        <v>0</v>
      </c>
      <c r="H67" s="30" t="str">
        <f t="shared" si="14"/>
        <v/>
      </c>
    </row>
    <row r="68" spans="1:8" ht="18" customHeight="1" x14ac:dyDescent="0.3">
      <c r="A68" s="42"/>
      <c r="B68" s="2" t="s">
        <v>34</v>
      </c>
      <c r="C68" s="28">
        <f>SUMPRODUCT((가계부!$A$6:$A$10000&gt;=$D$52)*(가계부!$A$6:$A$10000&lt;=$E$52)*(가계부!$B$6:$B$10000=$A$67)*(가계부!$C$6:$C$10000=$B68)*(가계부!$E$6:$E$10000=C$53)*(가계부!$F$6:$F$10000))</f>
        <v>0</v>
      </c>
      <c r="D68" s="28">
        <f>SUMPRODUCT((가계부!$A$6:$A$10000&gt;=$D$52)*(가계부!$A$6:$A$10000&lt;=$E$52)*(가계부!$B$6:$B$10000=$A$67)*(가계부!$C$6:$C$10000=$B68)*(가계부!$E$6:$E$10000=D$53)*(가계부!$F$6:$F$10000))</f>
        <v>0</v>
      </c>
      <c r="E68" s="28">
        <f>SUMPRODUCT((가계부!$A$6:$A$10000&gt;=$D$52)*(가계부!$A$6:$A$10000&lt;=$E$52)*(가계부!$B$6:$B$10000=$A$67)*(가계부!$C$6:$C$10000=$B68)*(가계부!$E$6:$E$10000=E$53)*(가계부!$F$6:$F$10000))</f>
        <v>0</v>
      </c>
      <c r="F68" s="28">
        <f>SUMPRODUCT((가계부!$A$6:$A$10000&gt;=$D$52)*(가계부!$A$6:$A$10000&lt;=$E$52)*(가계부!$B$6:$B$10000=$A$67)*(가계부!$C$6:$C$10000=$B68)*(가계부!$E$6:$E$10000=F$53)*(가계부!$F$6:$F$10000))</f>
        <v>0</v>
      </c>
      <c r="G68" s="15">
        <f t="shared" ref="G68:G73" si="17">SUM(C68:F68)</f>
        <v>0</v>
      </c>
      <c r="H68" s="30" t="str">
        <f t="shared" si="14"/>
        <v/>
      </c>
    </row>
    <row r="69" spans="1:8" ht="18" customHeight="1" x14ac:dyDescent="0.3">
      <c r="A69" s="42"/>
      <c r="B69" s="2" t="s">
        <v>35</v>
      </c>
      <c r="C69" s="28">
        <f>SUMPRODUCT((가계부!$A$6:$A$10000&gt;=$D$52)*(가계부!$A$6:$A$10000&lt;=$E$52)*(가계부!$B$6:$B$10000=$A$67)*(가계부!$C$6:$C$10000=$B69)*(가계부!$E$6:$E$10000=C$53)*(가계부!$F$6:$F$10000))</f>
        <v>0</v>
      </c>
      <c r="D69" s="28">
        <f>SUMPRODUCT((가계부!$A$6:$A$10000&gt;=$D$52)*(가계부!$A$6:$A$10000&lt;=$E$52)*(가계부!$B$6:$B$10000=$A$67)*(가계부!$C$6:$C$10000=$B69)*(가계부!$E$6:$E$10000=D$53)*(가계부!$F$6:$F$10000))</f>
        <v>0</v>
      </c>
      <c r="E69" s="28">
        <f>SUMPRODUCT((가계부!$A$6:$A$10000&gt;=$D$52)*(가계부!$A$6:$A$10000&lt;=$E$52)*(가계부!$B$6:$B$10000=$A$67)*(가계부!$C$6:$C$10000=$B69)*(가계부!$E$6:$E$10000=E$53)*(가계부!$F$6:$F$10000))</f>
        <v>0</v>
      </c>
      <c r="F69" s="28">
        <f>SUMPRODUCT((가계부!$A$6:$A$10000&gt;=$D$52)*(가계부!$A$6:$A$10000&lt;=$E$52)*(가계부!$B$6:$B$10000=$A$67)*(가계부!$C$6:$C$10000=$B69)*(가계부!$E$6:$E$10000=F$53)*(가계부!$F$6:$F$10000))</f>
        <v>0</v>
      </c>
      <c r="G69" s="15">
        <f t="shared" si="17"/>
        <v>0</v>
      </c>
      <c r="H69" s="30" t="str">
        <f t="shared" si="14"/>
        <v/>
      </c>
    </row>
    <row r="70" spans="1:8" ht="18" customHeight="1" x14ac:dyDescent="0.3">
      <c r="A70" s="42"/>
      <c r="B70" s="2" t="s">
        <v>36</v>
      </c>
      <c r="C70" s="28">
        <f>SUMPRODUCT((가계부!$A$6:$A$10000&gt;=$D$52)*(가계부!$A$6:$A$10000&lt;=$E$52)*(가계부!$B$6:$B$10000=$A$67)*(가계부!$C$6:$C$10000=$B70)*(가계부!$E$6:$E$10000=C$53)*(가계부!$F$6:$F$10000))</f>
        <v>0</v>
      </c>
      <c r="D70" s="28">
        <f>SUMPRODUCT((가계부!$A$6:$A$10000&gt;=$D$52)*(가계부!$A$6:$A$10000&lt;=$E$52)*(가계부!$B$6:$B$10000=$A$67)*(가계부!$C$6:$C$10000=$B70)*(가계부!$E$6:$E$10000=D$53)*(가계부!$F$6:$F$10000))</f>
        <v>0</v>
      </c>
      <c r="E70" s="28">
        <f>SUMPRODUCT((가계부!$A$6:$A$10000&gt;=$D$52)*(가계부!$A$6:$A$10000&lt;=$E$52)*(가계부!$B$6:$B$10000=$A$67)*(가계부!$C$6:$C$10000=$B70)*(가계부!$E$6:$E$10000=E$53)*(가계부!$F$6:$F$10000))</f>
        <v>0</v>
      </c>
      <c r="F70" s="28">
        <f>SUMPRODUCT((가계부!$A$6:$A$10000&gt;=$D$52)*(가계부!$A$6:$A$10000&lt;=$E$52)*(가계부!$B$6:$B$10000=$A$67)*(가계부!$C$6:$C$10000=$B70)*(가계부!$E$6:$E$10000=F$53)*(가계부!$F$6:$F$10000))</f>
        <v>0</v>
      </c>
      <c r="G70" s="15">
        <f t="shared" si="17"/>
        <v>0</v>
      </c>
      <c r="H70" s="30" t="str">
        <f t="shared" si="14"/>
        <v/>
      </c>
    </row>
    <row r="71" spans="1:8" ht="18" customHeight="1" x14ac:dyDescent="0.3">
      <c r="A71" s="42"/>
      <c r="B71" s="2" t="s">
        <v>37</v>
      </c>
      <c r="C71" s="28">
        <f>SUMPRODUCT((가계부!$A$6:$A$10000&gt;=$D$52)*(가계부!$A$6:$A$10000&lt;=$E$52)*(가계부!$B$6:$B$10000=$A$67)*(가계부!$C$6:$C$10000=$B71)*(가계부!$E$6:$E$10000=C$53)*(가계부!$F$6:$F$10000))</f>
        <v>0</v>
      </c>
      <c r="D71" s="28">
        <f>SUMPRODUCT((가계부!$A$6:$A$10000&gt;=$D$52)*(가계부!$A$6:$A$10000&lt;=$E$52)*(가계부!$B$6:$B$10000=$A$67)*(가계부!$C$6:$C$10000=$B71)*(가계부!$E$6:$E$10000=D$53)*(가계부!$F$6:$F$10000))</f>
        <v>0</v>
      </c>
      <c r="E71" s="28">
        <f>SUMPRODUCT((가계부!$A$6:$A$10000&gt;=$D$52)*(가계부!$A$6:$A$10000&lt;=$E$52)*(가계부!$B$6:$B$10000=$A$67)*(가계부!$C$6:$C$10000=$B71)*(가계부!$E$6:$E$10000=E$53)*(가계부!$F$6:$F$10000))</f>
        <v>0</v>
      </c>
      <c r="F71" s="28">
        <f>SUMPRODUCT((가계부!$A$6:$A$10000&gt;=$D$52)*(가계부!$A$6:$A$10000&lt;=$E$52)*(가계부!$B$6:$B$10000=$A$67)*(가계부!$C$6:$C$10000=$B71)*(가계부!$E$6:$E$10000=F$53)*(가계부!$F$6:$F$10000))</f>
        <v>0</v>
      </c>
      <c r="G71" s="15">
        <f t="shared" si="17"/>
        <v>0</v>
      </c>
      <c r="H71" s="30" t="str">
        <f t="shared" si="14"/>
        <v/>
      </c>
    </row>
    <row r="72" spans="1:8" ht="18" customHeight="1" x14ac:dyDescent="0.3">
      <c r="A72" s="42"/>
      <c r="B72" s="2" t="s">
        <v>66</v>
      </c>
      <c r="C72" s="28">
        <f>SUMPRODUCT((가계부!$A$6:$A$10000&gt;=$D$52)*(가계부!$A$6:$A$10000&lt;=$E$52)*(가계부!$B$6:$B$10000=$A$67)*(가계부!$C$6:$C$10000=$B72)*(가계부!$E$6:$E$10000=C$53)*(가계부!$F$6:$F$10000))</f>
        <v>0</v>
      </c>
      <c r="D72" s="28">
        <f>SUMPRODUCT((가계부!$A$6:$A$10000&gt;=$D$52)*(가계부!$A$6:$A$10000&lt;=$E$52)*(가계부!$B$6:$B$10000=$A$67)*(가계부!$C$6:$C$10000=$B72)*(가계부!$E$6:$E$10000=D$53)*(가계부!$F$6:$F$10000))</f>
        <v>0</v>
      </c>
      <c r="E72" s="28">
        <f>SUMPRODUCT((가계부!$A$6:$A$10000&gt;=$D$52)*(가계부!$A$6:$A$10000&lt;=$E$52)*(가계부!$B$6:$B$10000=$A$67)*(가계부!$C$6:$C$10000=$B72)*(가계부!$E$6:$E$10000=E$53)*(가계부!$F$6:$F$10000))</f>
        <v>0</v>
      </c>
      <c r="F72" s="28">
        <f>SUMPRODUCT((가계부!$A$6:$A$10000&gt;=$D$52)*(가계부!$A$6:$A$10000&lt;=$E$52)*(가계부!$B$6:$B$10000=$A$67)*(가계부!$C$6:$C$10000=$B72)*(가계부!$E$6:$E$10000=F$53)*(가계부!$F$6:$F$10000))</f>
        <v>0</v>
      </c>
      <c r="G72" s="15">
        <f t="shared" si="17"/>
        <v>0</v>
      </c>
      <c r="H72" s="30" t="str">
        <f t="shared" si="14"/>
        <v/>
      </c>
    </row>
    <row r="73" spans="1:8" ht="18" customHeight="1" x14ac:dyDescent="0.3">
      <c r="A73" s="42" t="s">
        <v>38</v>
      </c>
      <c r="B73" s="2" t="s">
        <v>39</v>
      </c>
      <c r="C73" s="28">
        <f>SUMPRODUCT((가계부!$A$6:$A$10000&gt;=$D$52)*(가계부!$A$6:$A$10000&lt;=$E$52)*(가계부!$B$6:$B$10000=$A$73)*(가계부!$C$6:$C$10000=$B73)*(가계부!$E$6:$E$10000=C$53)*(가계부!$F$6:$F$10000))</f>
        <v>0</v>
      </c>
      <c r="D73" s="28">
        <f>SUMPRODUCT((가계부!$A$6:$A$10000&gt;=$D$52)*(가계부!$A$6:$A$10000&lt;=$E$52)*(가계부!$B$6:$B$10000=$A$73)*(가계부!$C$6:$C$10000=$B73)*(가계부!$E$6:$E$10000=D$53)*(가계부!$F$6:$F$10000))</f>
        <v>0</v>
      </c>
      <c r="E73" s="28">
        <f>SUMPRODUCT((가계부!$A$6:$A$10000&gt;=$D$52)*(가계부!$A$6:$A$10000&lt;=$E$52)*(가계부!$B$6:$B$10000=$A$73)*(가계부!$C$6:$C$10000=$B73)*(가계부!$E$6:$E$10000=E$53)*(가계부!$F$6:$F$10000))</f>
        <v>0</v>
      </c>
      <c r="F73" s="28">
        <f>SUMPRODUCT((가계부!$A$6:$A$10000&gt;=$D$52)*(가계부!$A$6:$A$10000&lt;=$E$52)*(가계부!$B$6:$B$10000=$A$73)*(가계부!$C$6:$C$10000=$B73)*(가계부!$E$6:$E$10000=F$53)*(가계부!$F$6:$F$10000))</f>
        <v>0</v>
      </c>
      <c r="G73" s="15">
        <f t="shared" si="17"/>
        <v>0</v>
      </c>
      <c r="H73" s="30" t="str">
        <f t="shared" si="14"/>
        <v/>
      </c>
    </row>
    <row r="74" spans="1:8" ht="18" customHeight="1" x14ac:dyDescent="0.3">
      <c r="A74" s="42"/>
      <c r="B74" s="2" t="s">
        <v>40</v>
      </c>
      <c r="C74" s="28">
        <f>SUMPRODUCT((가계부!$A$6:$A$10000&gt;=$D$52)*(가계부!$A$6:$A$10000&lt;=$E$52)*(가계부!$B$6:$B$10000=$A$73)*(가계부!$C$6:$C$10000=$B74)*(가계부!$E$6:$E$10000=C$53)*(가계부!$F$6:$F$10000))</f>
        <v>0</v>
      </c>
      <c r="D74" s="28">
        <f>SUMPRODUCT((가계부!$A$6:$A$10000&gt;=$D$52)*(가계부!$A$6:$A$10000&lt;=$E$52)*(가계부!$B$6:$B$10000=$A$73)*(가계부!$C$6:$C$10000=$B74)*(가계부!$E$6:$E$10000=D$53)*(가계부!$F$6:$F$10000))</f>
        <v>0</v>
      </c>
      <c r="E74" s="28">
        <f>SUMPRODUCT((가계부!$A$6:$A$10000&gt;=$D$52)*(가계부!$A$6:$A$10000&lt;=$E$52)*(가계부!$B$6:$B$10000=$A$73)*(가계부!$C$6:$C$10000=$B74)*(가계부!$E$6:$E$10000=E$53)*(가계부!$F$6:$F$10000))</f>
        <v>0</v>
      </c>
      <c r="F74" s="28">
        <f>SUMPRODUCT((가계부!$A$6:$A$10000&gt;=$D$52)*(가계부!$A$6:$A$10000&lt;=$E$52)*(가계부!$B$6:$B$10000=$A$73)*(가계부!$C$6:$C$10000=$B74)*(가계부!$E$6:$E$10000=F$53)*(가계부!$F$6:$F$10000))</f>
        <v>0</v>
      </c>
      <c r="G74" s="15">
        <f>SUM(C74:F74)</f>
        <v>0</v>
      </c>
      <c r="H74" s="30" t="str">
        <f t="shared" si="14"/>
        <v/>
      </c>
    </row>
    <row r="75" spans="1:8" ht="18" customHeight="1" x14ac:dyDescent="0.3">
      <c r="A75" s="42" t="s">
        <v>42</v>
      </c>
      <c r="B75" s="2" t="s">
        <v>43</v>
      </c>
      <c r="C75" s="28">
        <f>SUMPRODUCT((가계부!$A$6:$A$10000&gt;=$D$52)*(가계부!$A$6:$A$10000&lt;=$E$52)*(가계부!$B$6:$B$10000=$A$75)*(가계부!$C$6:$C$10000=$B75)*(가계부!$E$6:$E$10000=C$53)*(가계부!$F$6:$F$10000))</f>
        <v>0</v>
      </c>
      <c r="D75" s="28">
        <f>SUMPRODUCT((가계부!$A$6:$A$10000&gt;=$D$52)*(가계부!$A$6:$A$10000&lt;=$E$52)*(가계부!$B$6:$B$10000=$A$75)*(가계부!$C$6:$C$10000=$B75)*(가계부!$E$6:$E$10000=D$53)*(가계부!$F$6:$F$10000))</f>
        <v>0</v>
      </c>
      <c r="E75" s="28">
        <f>SUMPRODUCT((가계부!$A$6:$A$10000&gt;=$D$52)*(가계부!$A$6:$A$10000&lt;=$E$52)*(가계부!$B$6:$B$10000=$A$75)*(가계부!$C$6:$C$10000=$B75)*(가계부!$E$6:$E$10000=E$53)*(가계부!$F$6:$F$10000))</f>
        <v>0</v>
      </c>
      <c r="F75" s="28">
        <f>SUMPRODUCT((가계부!$A$6:$A$10000&gt;=$D$52)*(가계부!$A$6:$A$10000&lt;=$E$52)*(가계부!$B$6:$B$10000=$A$75)*(가계부!$C$6:$C$10000=$B75)*(가계부!$E$6:$E$10000=F$53)*(가계부!$F$6:$F$10000))</f>
        <v>0</v>
      </c>
      <c r="G75" s="15">
        <f>SUM(C75:F75)</f>
        <v>0</v>
      </c>
      <c r="H75" s="30" t="str">
        <f t="shared" si="14"/>
        <v/>
      </c>
    </row>
    <row r="76" spans="1:8" ht="18" customHeight="1" x14ac:dyDescent="0.3">
      <c r="A76" s="42"/>
      <c r="B76" s="2" t="s">
        <v>44</v>
      </c>
      <c r="C76" s="28">
        <f>SUMPRODUCT((가계부!$A$6:$A$10000&gt;=$D$52)*(가계부!$A$6:$A$10000&lt;=$E$52)*(가계부!$B$6:$B$10000=$A$75)*(가계부!$C$6:$C$10000=$B76)*(가계부!$E$6:$E$10000=C$53)*(가계부!$F$6:$F$10000))</f>
        <v>0</v>
      </c>
      <c r="D76" s="28">
        <f>SUMPRODUCT((가계부!$A$6:$A$10000&gt;=$D$52)*(가계부!$A$6:$A$10000&lt;=$E$52)*(가계부!$B$6:$B$10000=$A$75)*(가계부!$C$6:$C$10000=$B76)*(가계부!$E$6:$E$10000=D$53)*(가계부!$F$6:$F$10000))</f>
        <v>0</v>
      </c>
      <c r="E76" s="28">
        <f>SUMPRODUCT((가계부!$A$6:$A$10000&gt;=$D$52)*(가계부!$A$6:$A$10000&lt;=$E$52)*(가계부!$B$6:$B$10000=$A$75)*(가계부!$C$6:$C$10000=$B76)*(가계부!$E$6:$E$10000=E$53)*(가계부!$F$6:$F$10000))</f>
        <v>0</v>
      </c>
      <c r="F76" s="28">
        <f>SUMPRODUCT((가계부!$A$6:$A$10000&gt;=$D$52)*(가계부!$A$6:$A$10000&lt;=$E$52)*(가계부!$B$6:$B$10000=$A$75)*(가계부!$C$6:$C$10000=$B76)*(가계부!$E$6:$E$10000=F$53)*(가계부!$F$6:$F$10000))</f>
        <v>0</v>
      </c>
      <c r="G76" s="15">
        <f t="shared" ref="G76:G80" si="18">SUM(C76:F76)</f>
        <v>0</v>
      </c>
      <c r="H76" s="30" t="str">
        <f t="shared" si="14"/>
        <v/>
      </c>
    </row>
    <row r="77" spans="1:8" ht="18" customHeight="1" x14ac:dyDescent="0.3">
      <c r="A77" s="42"/>
      <c r="B77" s="2" t="s">
        <v>46</v>
      </c>
      <c r="C77" s="28">
        <f>SUMPRODUCT((가계부!$A$6:$A$10000&gt;=$D$52)*(가계부!$A$6:$A$10000&lt;=$E$52)*(가계부!$B$6:$B$10000=$A$75)*(가계부!$C$6:$C$10000=$B77)*(가계부!$E$6:$E$10000=C$53)*(가계부!$F$6:$F$10000))</f>
        <v>0</v>
      </c>
      <c r="D77" s="28">
        <f>SUMPRODUCT((가계부!$A$6:$A$10000&gt;=$D$52)*(가계부!$A$6:$A$10000&lt;=$E$52)*(가계부!$B$6:$B$10000=$A$75)*(가계부!$C$6:$C$10000=$B77)*(가계부!$E$6:$E$10000=D$53)*(가계부!$F$6:$F$10000))</f>
        <v>0</v>
      </c>
      <c r="E77" s="28">
        <f>SUMPRODUCT((가계부!$A$6:$A$10000&gt;=$D$52)*(가계부!$A$6:$A$10000&lt;=$E$52)*(가계부!$B$6:$B$10000=$A$75)*(가계부!$C$6:$C$10000=$B77)*(가계부!$E$6:$E$10000=E$53)*(가계부!$F$6:$F$10000))</f>
        <v>0</v>
      </c>
      <c r="F77" s="28">
        <f>SUMPRODUCT((가계부!$A$6:$A$10000&gt;=$D$52)*(가계부!$A$6:$A$10000&lt;=$E$52)*(가계부!$B$6:$B$10000=$A$75)*(가계부!$C$6:$C$10000=$B77)*(가계부!$E$6:$E$10000=F$53)*(가계부!$F$6:$F$10000))</f>
        <v>50000</v>
      </c>
      <c r="G77" s="15">
        <f t="shared" si="18"/>
        <v>50000</v>
      </c>
      <c r="H77" s="30">
        <f t="shared" si="14"/>
        <v>0.16129032258064516</v>
      </c>
    </row>
    <row r="78" spans="1:8" ht="18" customHeight="1" x14ac:dyDescent="0.3">
      <c r="A78" s="42"/>
      <c r="B78" s="2" t="s">
        <v>47</v>
      </c>
      <c r="C78" s="28">
        <f>SUMPRODUCT((가계부!$A$6:$A$10000&gt;=$D$52)*(가계부!$A$6:$A$10000&lt;=$E$52)*(가계부!$B$6:$B$10000=$A$75)*(가계부!$C$6:$C$10000=$B78)*(가계부!$E$6:$E$10000=C$53)*(가계부!$F$6:$F$10000))</f>
        <v>0</v>
      </c>
      <c r="D78" s="28">
        <f>SUMPRODUCT((가계부!$A$6:$A$10000&gt;=$D$52)*(가계부!$A$6:$A$10000&lt;=$E$52)*(가계부!$B$6:$B$10000=$A$75)*(가계부!$C$6:$C$10000=$B78)*(가계부!$E$6:$E$10000=D$53)*(가계부!$F$6:$F$10000))</f>
        <v>0</v>
      </c>
      <c r="E78" s="28">
        <f>SUMPRODUCT((가계부!$A$6:$A$10000&gt;=$D$52)*(가계부!$A$6:$A$10000&lt;=$E$52)*(가계부!$B$6:$B$10000=$A$75)*(가계부!$C$6:$C$10000=$B78)*(가계부!$E$6:$E$10000=E$53)*(가계부!$F$6:$F$10000))</f>
        <v>0</v>
      </c>
      <c r="F78" s="28">
        <f>SUMPRODUCT((가계부!$A$6:$A$10000&gt;=$D$52)*(가계부!$A$6:$A$10000&lt;=$E$52)*(가계부!$B$6:$B$10000=$A$75)*(가계부!$C$6:$C$10000=$B78)*(가계부!$E$6:$E$10000=F$53)*(가계부!$F$6:$F$10000))</f>
        <v>0</v>
      </c>
      <c r="G78" s="15">
        <f t="shared" si="18"/>
        <v>0</v>
      </c>
      <c r="H78" s="30" t="str">
        <f t="shared" si="14"/>
        <v/>
      </c>
    </row>
    <row r="79" spans="1:8" ht="18" customHeight="1" x14ac:dyDescent="0.3">
      <c r="A79" s="42"/>
      <c r="B79" s="2" t="s">
        <v>48</v>
      </c>
      <c r="C79" s="28">
        <f>SUMPRODUCT((가계부!$A$6:$A$10000&gt;=$D$52)*(가계부!$A$6:$A$10000&lt;=$E$52)*(가계부!$B$6:$B$10000=$A$75)*(가계부!$C$6:$C$10000=$B79)*(가계부!$E$6:$E$10000=C$53)*(가계부!$F$6:$F$10000))</f>
        <v>0</v>
      </c>
      <c r="D79" s="28">
        <f>SUMPRODUCT((가계부!$A$6:$A$10000&gt;=$D$52)*(가계부!$A$6:$A$10000&lt;=$E$52)*(가계부!$B$6:$B$10000=$A$75)*(가계부!$C$6:$C$10000=$B79)*(가계부!$E$6:$E$10000=D$53)*(가계부!$F$6:$F$10000))</f>
        <v>0</v>
      </c>
      <c r="E79" s="28">
        <f>SUMPRODUCT((가계부!$A$6:$A$10000&gt;=$D$52)*(가계부!$A$6:$A$10000&lt;=$E$52)*(가계부!$B$6:$B$10000=$A$75)*(가계부!$C$6:$C$10000=$B79)*(가계부!$E$6:$E$10000=E$53)*(가계부!$F$6:$F$10000))</f>
        <v>0</v>
      </c>
      <c r="F79" s="28">
        <f>SUMPRODUCT((가계부!$A$6:$A$10000&gt;=$D$52)*(가계부!$A$6:$A$10000&lt;=$E$52)*(가계부!$B$6:$B$10000=$A$75)*(가계부!$C$6:$C$10000=$B79)*(가계부!$E$6:$E$10000=F$53)*(가계부!$F$6:$F$10000))</f>
        <v>0</v>
      </c>
      <c r="G79" s="15">
        <f t="shared" si="18"/>
        <v>0</v>
      </c>
      <c r="H79" s="30" t="str">
        <f t="shared" si="14"/>
        <v/>
      </c>
    </row>
    <row r="80" spans="1:8" ht="18" customHeight="1" x14ac:dyDescent="0.3">
      <c r="A80" s="42" t="s">
        <v>50</v>
      </c>
      <c r="B80" s="2" t="s">
        <v>51</v>
      </c>
      <c r="C80" s="28">
        <f>SUMPRODUCT((가계부!$A$6:$A$10000&gt;=$D$52)*(가계부!$A$6:$A$10000&lt;=$E$52)*(가계부!$B$6:$B$10000=$A$80)*(가계부!$C$6:$C$10000=$B80)*(가계부!$E$6:$E$10000=C$53)*(가계부!$F$6:$F$10000))</f>
        <v>0</v>
      </c>
      <c r="D80" s="28">
        <f>SUMPRODUCT((가계부!$A$6:$A$10000&gt;=$D$52)*(가계부!$A$6:$A$10000&lt;=$E$52)*(가계부!$B$6:$B$10000=$A$80)*(가계부!$C$6:$C$10000=$B80)*(가계부!$E$6:$E$10000=D$53)*(가계부!$F$6:$F$10000))</f>
        <v>0</v>
      </c>
      <c r="E80" s="28">
        <f>SUMPRODUCT((가계부!$A$6:$A$10000&gt;=$D$52)*(가계부!$A$6:$A$10000&lt;=$E$52)*(가계부!$B$6:$B$10000=$A$80)*(가계부!$C$6:$C$10000=$B80)*(가계부!$E$6:$E$10000=E$53)*(가계부!$F$6:$F$10000))</f>
        <v>0</v>
      </c>
      <c r="F80" s="28">
        <f>SUMPRODUCT((가계부!$A$6:$A$10000&gt;=$D$52)*(가계부!$A$6:$A$10000&lt;=$E$52)*(가계부!$B$6:$B$10000=$A$80)*(가계부!$C$6:$C$10000=$B80)*(가계부!$E$6:$E$10000=F$53)*(가계부!$F$6:$F$10000))</f>
        <v>0</v>
      </c>
      <c r="G80" s="15">
        <f t="shared" si="18"/>
        <v>0</v>
      </c>
      <c r="H80" s="30" t="str">
        <f t="shared" si="14"/>
        <v/>
      </c>
    </row>
    <row r="81" spans="1:8" ht="18" customHeight="1" x14ac:dyDescent="0.3">
      <c r="A81" s="42"/>
      <c r="B81" s="2" t="s">
        <v>53</v>
      </c>
      <c r="C81" s="28">
        <f>SUMPRODUCT((가계부!$A$6:$A$10000&gt;=$D$52)*(가계부!$A$6:$A$10000&lt;=$E$52)*(가계부!$B$6:$B$10000=$A$80)*(가계부!$C$6:$C$10000=$B81)*(가계부!$E$6:$E$10000=C$53)*(가계부!$F$6:$F$10000))</f>
        <v>100000</v>
      </c>
      <c r="D81" s="28">
        <f>SUMPRODUCT((가계부!$A$6:$A$10000&gt;=$D$52)*(가계부!$A$6:$A$10000&lt;=$E$52)*(가계부!$B$6:$B$10000=$A$80)*(가계부!$C$6:$C$10000=$B81)*(가계부!$E$6:$E$10000=D$53)*(가계부!$F$6:$F$10000))</f>
        <v>0</v>
      </c>
      <c r="E81" s="28">
        <f>SUMPRODUCT((가계부!$A$6:$A$10000&gt;=$D$52)*(가계부!$A$6:$A$10000&lt;=$E$52)*(가계부!$B$6:$B$10000=$A$80)*(가계부!$C$6:$C$10000=$B81)*(가계부!$E$6:$E$10000=E$53)*(가계부!$F$6:$F$10000))</f>
        <v>0</v>
      </c>
      <c r="F81" s="28">
        <f>SUMPRODUCT((가계부!$A$6:$A$10000&gt;=$D$52)*(가계부!$A$6:$A$10000&lt;=$E$52)*(가계부!$B$6:$B$10000=$A$80)*(가계부!$C$6:$C$10000=$B81)*(가계부!$E$6:$E$10000=F$53)*(가계부!$F$6:$F$10000))</f>
        <v>0</v>
      </c>
      <c r="G81" s="15">
        <f t="shared" ref="G81:G84" si="19">SUM(C81:F81)</f>
        <v>100000</v>
      </c>
      <c r="H81" s="30">
        <f t="shared" si="14"/>
        <v>0.32258064516129031</v>
      </c>
    </row>
    <row r="82" spans="1:8" ht="18" customHeight="1" x14ac:dyDescent="0.3">
      <c r="A82" s="42"/>
      <c r="B82" s="2" t="s">
        <v>54</v>
      </c>
      <c r="C82" s="28">
        <f>SUMPRODUCT((가계부!$A$6:$A$10000&gt;=$D$52)*(가계부!$A$6:$A$10000&lt;=$E$52)*(가계부!$B$6:$B$10000=$A$80)*(가계부!$C$6:$C$10000=$B82)*(가계부!$E$6:$E$10000=C$53)*(가계부!$F$6:$F$10000))</f>
        <v>0</v>
      </c>
      <c r="D82" s="28">
        <f>SUMPRODUCT((가계부!$A$6:$A$10000&gt;=$D$52)*(가계부!$A$6:$A$10000&lt;=$E$52)*(가계부!$B$6:$B$10000=$A$80)*(가계부!$C$6:$C$10000=$B82)*(가계부!$E$6:$E$10000=D$53)*(가계부!$F$6:$F$10000))</f>
        <v>0</v>
      </c>
      <c r="E82" s="28">
        <f>SUMPRODUCT((가계부!$A$6:$A$10000&gt;=$D$52)*(가계부!$A$6:$A$10000&lt;=$E$52)*(가계부!$B$6:$B$10000=$A$80)*(가계부!$C$6:$C$10000=$B82)*(가계부!$E$6:$E$10000=E$53)*(가계부!$F$6:$F$10000))</f>
        <v>0</v>
      </c>
      <c r="F82" s="28">
        <f>SUMPRODUCT((가계부!$A$6:$A$10000&gt;=$D$52)*(가계부!$A$6:$A$10000&lt;=$E$52)*(가계부!$B$6:$B$10000=$A$80)*(가계부!$C$6:$C$10000=$B82)*(가계부!$E$6:$E$10000=F$53)*(가계부!$F$6:$F$10000))</f>
        <v>0</v>
      </c>
      <c r="G82" s="15">
        <f t="shared" si="19"/>
        <v>0</v>
      </c>
      <c r="H82" s="30" t="str">
        <f t="shared" si="14"/>
        <v/>
      </c>
    </row>
    <row r="83" spans="1:8" ht="18" customHeight="1" x14ac:dyDescent="0.3">
      <c r="A83" s="42"/>
      <c r="B83" s="2" t="s">
        <v>55</v>
      </c>
      <c r="C83" s="28">
        <f>SUMPRODUCT((가계부!$A$6:$A$10000&gt;=$D$52)*(가계부!$A$6:$A$10000&lt;=$E$52)*(가계부!$B$6:$B$10000=$A$80)*(가계부!$C$6:$C$10000=$B83)*(가계부!$E$6:$E$10000=C$53)*(가계부!$F$6:$F$10000))</f>
        <v>0</v>
      </c>
      <c r="D83" s="28">
        <f>SUMPRODUCT((가계부!$A$6:$A$10000&gt;=$D$52)*(가계부!$A$6:$A$10000&lt;=$E$52)*(가계부!$B$6:$B$10000=$A$80)*(가계부!$C$6:$C$10000=$B83)*(가계부!$E$6:$E$10000=D$53)*(가계부!$F$6:$F$10000))</f>
        <v>0</v>
      </c>
      <c r="E83" s="28">
        <f>SUMPRODUCT((가계부!$A$6:$A$10000&gt;=$D$52)*(가계부!$A$6:$A$10000&lt;=$E$52)*(가계부!$B$6:$B$10000=$A$80)*(가계부!$C$6:$C$10000=$B83)*(가계부!$E$6:$E$10000=E$53)*(가계부!$F$6:$F$10000))</f>
        <v>0</v>
      </c>
      <c r="F83" s="28">
        <f>SUMPRODUCT((가계부!$A$6:$A$10000&gt;=$D$52)*(가계부!$A$6:$A$10000&lt;=$E$52)*(가계부!$B$6:$B$10000=$A$80)*(가계부!$C$6:$C$10000=$B83)*(가계부!$E$6:$E$10000=F$53)*(가계부!$F$6:$F$10000))</f>
        <v>0</v>
      </c>
      <c r="G83" s="15">
        <f t="shared" si="19"/>
        <v>0</v>
      </c>
      <c r="H83" s="30" t="str">
        <f t="shared" si="14"/>
        <v/>
      </c>
    </row>
    <row r="84" spans="1:8" ht="18" customHeight="1" x14ac:dyDescent="0.3">
      <c r="A84" s="42" t="s">
        <v>57</v>
      </c>
      <c r="B84" s="2" t="s">
        <v>59</v>
      </c>
      <c r="C84" s="28">
        <f>SUMPRODUCT((가계부!$A$6:$A$10000&gt;=$D$52)*(가계부!$A$6:$A$10000&lt;=$E$52)*(가계부!$B$6:$B$10000=$A$84)*(가계부!$C$6:$C$10000=$B84)*(가계부!$E$6:$E$10000=C$53)*(가계부!$F$6:$F$10000))</f>
        <v>0</v>
      </c>
      <c r="D84" s="28">
        <f>SUMPRODUCT((가계부!$A$6:$A$10000&gt;=$D$52)*(가계부!$A$6:$A$10000&lt;=$E$52)*(가계부!$B$6:$B$10000=$A$84)*(가계부!$C$6:$C$10000=$B84)*(가계부!$E$6:$E$10000=D$53)*(가계부!$F$6:$F$10000))</f>
        <v>0</v>
      </c>
      <c r="E84" s="28">
        <f>SUMPRODUCT((가계부!$A$6:$A$10000&gt;=$D$52)*(가계부!$A$6:$A$10000&lt;=$E$52)*(가계부!$B$6:$B$10000=$A$84)*(가계부!$C$6:$C$10000=$B84)*(가계부!$E$6:$E$10000=E$53)*(가계부!$F$6:$F$10000))</f>
        <v>0</v>
      </c>
      <c r="F84" s="28">
        <f>SUMPRODUCT((가계부!$A$6:$A$10000&gt;=$D$52)*(가계부!$A$6:$A$10000&lt;=$E$52)*(가계부!$B$6:$B$10000=$A$84)*(가계부!$C$6:$C$10000=$B84)*(가계부!$E$6:$E$10000=F$53)*(가계부!$F$6:$F$10000))</f>
        <v>30000</v>
      </c>
      <c r="G84" s="15">
        <f t="shared" si="19"/>
        <v>30000</v>
      </c>
      <c r="H84" s="30">
        <f t="shared" si="14"/>
        <v>9.6774193548387094E-2</v>
      </c>
    </row>
    <row r="85" spans="1:8" ht="18" customHeight="1" x14ac:dyDescent="0.3">
      <c r="A85" s="42"/>
      <c r="B85" s="2" t="s">
        <v>61</v>
      </c>
      <c r="C85" s="28">
        <f>SUMPRODUCT((가계부!$A$6:$A$10000&gt;=$D$52)*(가계부!$A$6:$A$10000&lt;=$E$52)*(가계부!$B$6:$B$10000=$A$84)*(가계부!$C$6:$C$10000=$B85)*(가계부!$E$6:$E$10000=C$53)*(가계부!$F$6:$F$10000))</f>
        <v>0</v>
      </c>
      <c r="D85" s="28">
        <f>SUMPRODUCT((가계부!$A$6:$A$10000&gt;=$D$52)*(가계부!$A$6:$A$10000&lt;=$E$52)*(가계부!$B$6:$B$10000=$A$84)*(가계부!$C$6:$C$10000=$B85)*(가계부!$E$6:$E$10000=D$53)*(가계부!$F$6:$F$10000))</f>
        <v>0</v>
      </c>
      <c r="E85" s="28">
        <f>SUMPRODUCT((가계부!$A$6:$A$10000&gt;=$D$52)*(가계부!$A$6:$A$10000&lt;=$E$52)*(가계부!$B$6:$B$10000=$A$84)*(가계부!$C$6:$C$10000=$B85)*(가계부!$E$6:$E$10000=E$53)*(가계부!$F$6:$F$10000))</f>
        <v>0</v>
      </c>
      <c r="F85" s="28">
        <f>SUMPRODUCT((가계부!$A$6:$A$10000&gt;=$D$52)*(가계부!$A$6:$A$10000&lt;=$E$52)*(가계부!$B$6:$B$10000=$A$84)*(가계부!$C$6:$C$10000=$B85)*(가계부!$E$6:$E$10000=F$53)*(가계부!$F$6:$F$10000))</f>
        <v>0</v>
      </c>
      <c r="G85" s="15">
        <f t="shared" ref="G85" si="20">SUM(C85:F85)</f>
        <v>0</v>
      </c>
      <c r="H85" s="30" t="str">
        <f t="shared" si="14"/>
        <v/>
      </c>
    </row>
    <row r="86" spans="1:8" ht="18" customHeight="1" x14ac:dyDescent="0.3">
      <c r="A86" s="42" t="s">
        <v>12</v>
      </c>
      <c r="B86" s="2" t="s">
        <v>13</v>
      </c>
      <c r="C86" s="28">
        <f>SUMPRODUCT((가계부!$A$6:$A$10000&gt;=$D$52)*(가계부!$A$6:$A$10000&lt;=$E$52)*(가계부!$B$6:$B$10000=$A$86)*(가계부!$C$6:$C$10000=$B86)*(가계부!$E$6:$E$10000=C$53)*(가계부!$F$6:$F$10000))</f>
        <v>0</v>
      </c>
      <c r="D86" s="28">
        <f>SUMPRODUCT((가계부!$A$6:$A$10000&gt;=$D$52)*(가계부!$A$6:$A$10000&lt;=$E$52)*(가계부!$B$6:$B$10000=$A$86)*(가계부!$C$6:$C$10000=$B86)*(가계부!$E$6:$E$10000=D$53)*(가계부!$F$6:$F$10000))</f>
        <v>0</v>
      </c>
      <c r="E86" s="28">
        <f>SUMPRODUCT((가계부!$A$6:$A$10000&gt;=$D$52)*(가계부!$A$6:$A$10000&lt;=$E$52)*(가계부!$B$6:$B$10000=$A$86)*(가계부!$C$6:$C$10000=$B86)*(가계부!$E$6:$E$10000=E$53)*(가계부!$F$6:$F$10000))</f>
        <v>0</v>
      </c>
      <c r="F86" s="28">
        <f>SUMPRODUCT((가계부!$A$6:$A$10000&gt;=$D$52)*(가계부!$A$6:$A$10000&lt;=$E$52)*(가계부!$B$6:$B$10000=$A$86)*(가계부!$C$6:$C$10000=$B86)*(가계부!$E$6:$E$10000=F$53)*(가계부!$F$6:$F$10000))</f>
        <v>0</v>
      </c>
      <c r="G86" s="15">
        <f>SUM(C86:F86)</f>
        <v>0</v>
      </c>
      <c r="H86" s="30" t="str">
        <f t="shared" si="14"/>
        <v/>
      </c>
    </row>
    <row r="87" spans="1:8" ht="18" customHeight="1" x14ac:dyDescent="0.3">
      <c r="A87" s="42"/>
      <c r="B87" s="2" t="s">
        <v>14</v>
      </c>
      <c r="C87" s="28">
        <f>SUMPRODUCT((가계부!$A$6:$A$10000&gt;=$D$52)*(가계부!$A$6:$A$10000&lt;=$E$52)*(가계부!$B$6:$B$10000=$A$86)*(가계부!$C$6:$C$10000=$B87)*(가계부!$E$6:$E$10000=C$53)*(가계부!$F$6:$F$10000))</f>
        <v>0</v>
      </c>
      <c r="D87" s="28">
        <f>SUMPRODUCT((가계부!$A$6:$A$10000&gt;=$D$52)*(가계부!$A$6:$A$10000&lt;=$E$52)*(가계부!$B$6:$B$10000=$A$86)*(가계부!$C$6:$C$10000=$B87)*(가계부!$E$6:$E$10000=D$53)*(가계부!$F$6:$F$10000))</f>
        <v>0</v>
      </c>
      <c r="E87" s="28">
        <f>SUMPRODUCT((가계부!$A$6:$A$10000&gt;=$D$52)*(가계부!$A$6:$A$10000&lt;=$E$52)*(가계부!$B$6:$B$10000=$A$86)*(가계부!$C$6:$C$10000=$B87)*(가계부!$E$6:$E$10000=E$53)*(가계부!$F$6:$F$10000))</f>
        <v>0</v>
      </c>
      <c r="F87" s="28">
        <f>SUMPRODUCT((가계부!$A$6:$A$10000&gt;=$D$52)*(가계부!$A$6:$A$10000&lt;=$E$52)*(가계부!$B$6:$B$10000=$A$86)*(가계부!$C$6:$C$10000=$B87)*(가계부!$E$6:$E$10000=F$53)*(가계부!$F$6:$F$10000))</f>
        <v>0</v>
      </c>
      <c r="G87" s="15">
        <f>SUM(C87:F87)</f>
        <v>0</v>
      </c>
      <c r="H87" s="30" t="str">
        <f t="shared" si="14"/>
        <v/>
      </c>
    </row>
    <row r="88" spans="1:8" ht="18" customHeight="1" x14ac:dyDescent="0.3">
      <c r="A88" s="42" t="s">
        <v>60</v>
      </c>
      <c r="B88" s="2" t="s">
        <v>62</v>
      </c>
      <c r="C88" s="28">
        <f>SUMPRODUCT((가계부!$A$6:$A$10000&gt;=$D$52)*(가계부!$A$6:$A$10000&lt;=$E$52)*(가계부!$B$6:$B$10000=$A$88)*(가계부!$C$6:$C$10000=$B88)*(가계부!$E$6:$E$10000=C$53)*(가계부!$F$6:$F$10000))</f>
        <v>0</v>
      </c>
      <c r="D88" s="28">
        <f>SUMPRODUCT((가계부!$A$6:$A$10000&gt;=$D$52)*(가계부!$A$6:$A$10000&lt;=$E$52)*(가계부!$B$6:$B$10000=$A$88)*(가계부!$C$6:$C$10000=$B88)*(가계부!$E$6:$E$10000=D$53)*(가계부!$F$6:$F$10000))</f>
        <v>0</v>
      </c>
      <c r="E88" s="28">
        <f>SUMPRODUCT((가계부!$A$6:$A$10000&gt;=$D$52)*(가계부!$A$6:$A$10000&lt;=$E$52)*(가계부!$B$6:$B$10000=$A$88)*(가계부!$C$6:$C$10000=$B88)*(가계부!$E$6:$E$10000=E$53)*(가계부!$F$6:$F$10000))</f>
        <v>0</v>
      </c>
      <c r="F88" s="28">
        <f>SUMPRODUCT((가계부!$A$6:$A$10000&gt;=$D$52)*(가계부!$A$6:$A$10000&lt;=$E$52)*(가계부!$B$6:$B$10000=$A$88)*(가계부!$C$6:$C$10000=$B88)*(가계부!$E$6:$E$10000=F$53)*(가계부!$F$6:$F$10000))</f>
        <v>0</v>
      </c>
      <c r="G88" s="15">
        <f>SUM(C88:F88)</f>
        <v>0</v>
      </c>
      <c r="H88" s="30" t="str">
        <f t="shared" si="14"/>
        <v/>
      </c>
    </row>
    <row r="89" spans="1:8" ht="18" customHeight="1" x14ac:dyDescent="0.3">
      <c r="A89" s="42"/>
      <c r="B89" s="2" t="s">
        <v>63</v>
      </c>
      <c r="C89" s="28">
        <f>SUMPRODUCT((가계부!$A$6:$A$10000&gt;=$D$52)*(가계부!$A$6:$A$10000&lt;=$E$52)*(가계부!$B$6:$B$10000=$A$88)*(가계부!$C$6:$C$10000=$B89)*(가계부!$E$6:$E$10000=C$53)*(가계부!$F$6:$F$10000))</f>
        <v>0</v>
      </c>
      <c r="D89" s="28">
        <f>SUMPRODUCT((가계부!$A$6:$A$10000&gt;=$D$52)*(가계부!$A$6:$A$10000&lt;=$E$52)*(가계부!$B$6:$B$10000=$A$88)*(가계부!$C$6:$C$10000=$B89)*(가계부!$E$6:$E$10000=D$53)*(가계부!$F$6:$F$10000))</f>
        <v>0</v>
      </c>
      <c r="E89" s="28">
        <f>SUMPRODUCT((가계부!$A$6:$A$10000&gt;=$D$52)*(가계부!$A$6:$A$10000&lt;=$E$52)*(가계부!$B$6:$B$10000=$A$88)*(가계부!$C$6:$C$10000=$B89)*(가계부!$E$6:$E$10000=E$53)*(가계부!$F$6:$F$10000))</f>
        <v>0</v>
      </c>
      <c r="F89" s="28">
        <f>SUMPRODUCT((가계부!$A$6:$A$10000&gt;=$D$52)*(가계부!$A$6:$A$10000&lt;=$E$52)*(가계부!$B$6:$B$10000=$A$88)*(가계부!$C$6:$C$10000=$B89)*(가계부!$E$6:$E$10000=F$53)*(가계부!$F$6:$F$10000))</f>
        <v>0</v>
      </c>
      <c r="G89" s="15">
        <f t="shared" ref="G89:G93" si="21">SUM(C89:F89)</f>
        <v>0</v>
      </c>
      <c r="H89" s="30" t="str">
        <f t="shared" si="14"/>
        <v/>
      </c>
    </row>
    <row r="90" spans="1:8" ht="18" customHeight="1" x14ac:dyDescent="0.3">
      <c r="A90" s="42"/>
      <c r="B90" s="2" t="s">
        <v>11</v>
      </c>
      <c r="C90" s="28">
        <f>SUMPRODUCT((가계부!$A$6:$A$10000&gt;=$D$52)*(가계부!$A$6:$A$10000&lt;=$E$52)*(가계부!$B$6:$B$10000=$A$88)*(가계부!$C$6:$C$10000=$B90)*(가계부!$E$6:$E$10000=C$53)*(가계부!$F$6:$F$10000))</f>
        <v>0</v>
      </c>
      <c r="D90" s="28">
        <f>SUMPRODUCT((가계부!$A$6:$A$10000&gt;=$D$52)*(가계부!$A$6:$A$10000&lt;=$E$52)*(가계부!$B$6:$B$10000=$A$88)*(가계부!$C$6:$C$10000=$B90)*(가계부!$E$6:$E$10000=D$53)*(가계부!$F$6:$F$10000))</f>
        <v>0</v>
      </c>
      <c r="E90" s="28">
        <f>SUMPRODUCT((가계부!$A$6:$A$10000&gt;=$D$52)*(가계부!$A$6:$A$10000&lt;=$E$52)*(가계부!$B$6:$B$10000=$A$88)*(가계부!$C$6:$C$10000=$B90)*(가계부!$E$6:$E$10000=E$53)*(가계부!$F$6:$F$10000))</f>
        <v>0</v>
      </c>
      <c r="F90" s="28">
        <f>SUMPRODUCT((가계부!$A$6:$A$10000&gt;=$D$52)*(가계부!$A$6:$A$10000&lt;=$E$52)*(가계부!$B$6:$B$10000=$A$88)*(가계부!$C$6:$C$10000=$B90)*(가계부!$E$6:$E$10000=F$53)*(가계부!$F$6:$F$10000))</f>
        <v>0</v>
      </c>
      <c r="G90" s="15">
        <f t="shared" si="21"/>
        <v>0</v>
      </c>
      <c r="H90" s="30" t="str">
        <f t="shared" si="14"/>
        <v/>
      </c>
    </row>
    <row r="91" spans="1:8" ht="18" customHeight="1" x14ac:dyDescent="0.3">
      <c r="A91" s="42"/>
      <c r="B91" s="2" t="s">
        <v>64</v>
      </c>
      <c r="C91" s="28">
        <f>SUMPRODUCT((가계부!$A$6:$A$10000&gt;=$D$52)*(가계부!$A$6:$A$10000&lt;=$E$52)*(가계부!$B$6:$B$10000=$A$88)*(가계부!$C$6:$C$10000=$B91)*(가계부!$E$6:$E$10000=C$53)*(가계부!$F$6:$F$10000))</f>
        <v>0</v>
      </c>
      <c r="D91" s="28">
        <f>SUMPRODUCT((가계부!$A$6:$A$10000&gt;=$D$52)*(가계부!$A$6:$A$10000&lt;=$E$52)*(가계부!$B$6:$B$10000=$A$88)*(가계부!$C$6:$C$10000=$B91)*(가계부!$E$6:$E$10000=D$53)*(가계부!$F$6:$F$10000))</f>
        <v>0</v>
      </c>
      <c r="E91" s="28">
        <f>SUMPRODUCT((가계부!$A$6:$A$10000&gt;=$D$52)*(가계부!$A$6:$A$10000&lt;=$E$52)*(가계부!$B$6:$B$10000=$A$88)*(가계부!$C$6:$C$10000=$B91)*(가계부!$E$6:$E$10000=E$53)*(가계부!$F$6:$F$10000))</f>
        <v>0</v>
      </c>
      <c r="F91" s="28">
        <f>SUMPRODUCT((가계부!$A$6:$A$10000&gt;=$D$52)*(가계부!$A$6:$A$10000&lt;=$E$52)*(가계부!$B$6:$B$10000=$A$88)*(가계부!$C$6:$C$10000=$B91)*(가계부!$E$6:$E$10000=F$53)*(가계부!$F$6:$F$10000))</f>
        <v>0</v>
      </c>
      <c r="G91" s="15">
        <f t="shared" si="21"/>
        <v>0</v>
      </c>
      <c r="H91" s="30" t="str">
        <f t="shared" si="14"/>
        <v/>
      </c>
    </row>
    <row r="92" spans="1:8" ht="18" customHeight="1" x14ac:dyDescent="0.3">
      <c r="A92" s="42"/>
      <c r="B92" s="2" t="s">
        <v>65</v>
      </c>
      <c r="C92" s="28">
        <f>SUMPRODUCT((가계부!$A$6:$A$10000&gt;=$D$52)*(가계부!$A$6:$A$10000&lt;=$E$52)*(가계부!$B$6:$B$10000=$A$88)*(가계부!$C$6:$C$10000=$B92)*(가계부!$E$6:$E$10000=C$53)*(가계부!$F$6:$F$10000))</f>
        <v>0</v>
      </c>
      <c r="D92" s="28">
        <f>SUMPRODUCT((가계부!$A$6:$A$10000&gt;=$D$52)*(가계부!$A$6:$A$10000&lt;=$E$52)*(가계부!$B$6:$B$10000=$A$88)*(가계부!$C$6:$C$10000=$B92)*(가계부!$E$6:$E$10000=D$53)*(가계부!$F$6:$F$10000))</f>
        <v>0</v>
      </c>
      <c r="E92" s="28">
        <f>SUMPRODUCT((가계부!$A$6:$A$10000&gt;=$D$52)*(가계부!$A$6:$A$10000&lt;=$E$52)*(가계부!$B$6:$B$10000=$A$88)*(가계부!$C$6:$C$10000=$B92)*(가계부!$E$6:$E$10000=E$53)*(가계부!$F$6:$F$10000))</f>
        <v>0</v>
      </c>
      <c r="F92" s="28">
        <f>SUMPRODUCT((가계부!$A$6:$A$10000&gt;=$D$52)*(가계부!$A$6:$A$10000&lt;=$E$52)*(가계부!$B$6:$B$10000=$A$88)*(가계부!$C$6:$C$10000=$B92)*(가계부!$E$6:$E$10000=F$53)*(가계부!$F$6:$F$10000))</f>
        <v>0</v>
      </c>
      <c r="G92" s="15">
        <f t="shared" si="21"/>
        <v>0</v>
      </c>
      <c r="H92" s="30" t="str">
        <f t="shared" si="14"/>
        <v/>
      </c>
    </row>
    <row r="93" spans="1:8" ht="18" customHeight="1" x14ac:dyDescent="0.3">
      <c r="A93" s="2" t="s">
        <v>68</v>
      </c>
      <c r="B93" s="22"/>
      <c r="C93" s="28">
        <f>SUMPRODUCT((가계부!$A$6:$A$10000&gt;=$D$52)*(가계부!$A$6:$A$10000&lt;=$E$52)*(가계부!$B$6:$B$10000=$A$93)*(가계부!$C$6:$C$10000=$B93)*(가계부!$E$6:$E$10000=C$53)*(가계부!$F$6:$F$10000))</f>
        <v>30000</v>
      </c>
      <c r="D93" s="28">
        <f>SUMPRODUCT((가계부!$A$6:$A$10000&gt;=$D$52)*(가계부!$A$6:$A$10000&lt;=$E$52)*(가계부!$B$6:$B$10000=$A$93)*(가계부!$C$6:$C$10000=$B93)*(가계부!$E$6:$E$10000=D$53)*(가계부!$F$6:$F$10000))</f>
        <v>0</v>
      </c>
      <c r="E93" s="28">
        <f>SUMPRODUCT((가계부!$A$6:$A$10000&gt;=$D$52)*(가계부!$A$6:$A$10000&lt;=$E$52)*(가계부!$B$6:$B$10000=$A$93)*(가계부!$C$6:$C$10000=$B93)*(가계부!$E$6:$E$10000=E$53)*(가계부!$F$6:$F$10000))</f>
        <v>0</v>
      </c>
      <c r="F93" s="28">
        <f>SUMPRODUCT((가계부!$A$6:$A$10000&gt;=$D$52)*(가계부!$A$6:$A$10000&lt;=$E$52)*(가계부!$B$6:$B$10000=$A$93)*(가계부!$C$6:$C$10000=$B93)*(가계부!$E$6:$E$10000=F$53)*(가계부!$F$6:$F$10000))</f>
        <v>0</v>
      </c>
      <c r="G93" s="15">
        <f t="shared" si="21"/>
        <v>30000</v>
      </c>
      <c r="H93" s="30">
        <f t="shared" si="14"/>
        <v>9.6774193548387094E-2</v>
      </c>
    </row>
    <row r="94" spans="1:8" ht="18" customHeight="1" x14ac:dyDescent="0.3">
      <c r="A94" s="2" t="s">
        <v>69</v>
      </c>
      <c r="B94" s="22"/>
      <c r="C94" s="28">
        <f>SUMPRODUCT((가계부!$A$6:$A$10000&gt;=$D$52)*(가계부!$A$6:$A$10000&lt;=$E$52)*(가계부!$B$6:$B$10000=$A$94)*(가계부!$C$6:$C$10000=$B94)*(가계부!$E$6:$E$10000=C$53)*(가계부!$F$6:$F$10000))</f>
        <v>0</v>
      </c>
      <c r="D94" s="28">
        <f>SUMPRODUCT((가계부!$A$6:$A$10000&gt;=$D$52)*(가계부!$A$6:$A$10000&lt;=$E$52)*(가계부!$B$6:$B$10000=$A$94)*(가계부!$C$6:$C$10000=$B94)*(가계부!$E$6:$E$10000=D$53)*(가계부!$F$6:$F$10000))</f>
        <v>0</v>
      </c>
      <c r="E94" s="28">
        <f>SUMPRODUCT((가계부!$A$6:$A$10000&gt;=$D$52)*(가계부!$A$6:$A$10000&lt;=$E$52)*(가계부!$B$6:$B$10000=$A$94)*(가계부!$C$6:$C$10000=$B94)*(가계부!$E$6:$E$10000=E$53)*(가계부!$F$6:$F$10000))</f>
        <v>0</v>
      </c>
      <c r="F94" s="28">
        <f>SUMPRODUCT((가계부!$A$6:$A$10000&gt;=$D$52)*(가계부!$A$6:$A$10000&lt;=$E$52)*(가계부!$B$6:$B$10000=$A$94)*(가계부!$C$6:$C$10000=$B94)*(가계부!$E$6:$E$10000=F$53)*(가계부!$F$6:$F$10000))</f>
        <v>0</v>
      </c>
      <c r="G94" s="15">
        <f>SUM(C94:F94)</f>
        <v>0</v>
      </c>
      <c r="H94" s="30" t="str">
        <f t="shared" si="14"/>
        <v/>
      </c>
    </row>
    <row r="97" spans="1:1" ht="18" customHeight="1" x14ac:dyDescent="0.3">
      <c r="A97" s="20" t="s">
        <v>117</v>
      </c>
    </row>
  </sheetData>
  <mergeCells count="26">
    <mergeCell ref="A14:B14"/>
    <mergeCell ref="A55:A57"/>
    <mergeCell ref="A52:B53"/>
    <mergeCell ref="A54:B54"/>
    <mergeCell ref="A44:A47"/>
    <mergeCell ref="A39:B39"/>
    <mergeCell ref="A19:B19"/>
    <mergeCell ref="A43:B43"/>
    <mergeCell ref="A48:B48"/>
    <mergeCell ref="A15:B15"/>
    <mergeCell ref="A16:B16"/>
    <mergeCell ref="A17:B17"/>
    <mergeCell ref="A88:A92"/>
    <mergeCell ref="A86:A87"/>
    <mergeCell ref="A84:A85"/>
    <mergeCell ref="A80:A83"/>
    <mergeCell ref="A75:A79"/>
    <mergeCell ref="A73:A74"/>
    <mergeCell ref="A67:A72"/>
    <mergeCell ref="A61:A66"/>
    <mergeCell ref="A58:A60"/>
    <mergeCell ref="A20:A23"/>
    <mergeCell ref="A25:A36"/>
    <mergeCell ref="A24:B24"/>
    <mergeCell ref="A37:B37"/>
    <mergeCell ref="A38:B38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16</vt:i4>
      </vt:variant>
    </vt:vector>
  </HeadingPairs>
  <TitlesOfParts>
    <vt:vector size="19" baseType="lpstr">
      <vt:lpstr>가계부</vt:lpstr>
      <vt:lpstr>수입지출항목</vt:lpstr>
      <vt:lpstr>가계부현황</vt:lpstr>
      <vt:lpstr>경조사</vt:lpstr>
      <vt:lpstr>공과금</vt:lpstr>
      <vt:lpstr>교통비</vt:lpstr>
      <vt:lpstr>기타1</vt:lpstr>
      <vt:lpstr>기타2</vt:lpstr>
      <vt:lpstr>대출</vt:lpstr>
      <vt:lpstr>보험</vt:lpstr>
      <vt:lpstr>쇼핑</vt:lpstr>
      <vt:lpstr>수입</vt:lpstr>
      <vt:lpstr>수입구분</vt:lpstr>
      <vt:lpstr>식비</vt:lpstr>
      <vt:lpstr>의료비</vt:lpstr>
      <vt:lpstr>저축</vt:lpstr>
      <vt:lpstr>지출</vt:lpstr>
      <vt:lpstr>지출구분</vt:lpstr>
      <vt:lpstr>통신비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jsj</cp:lastModifiedBy>
  <dcterms:created xsi:type="dcterms:W3CDTF">2021-01-13T07:52:17Z</dcterms:created>
  <dcterms:modified xsi:type="dcterms:W3CDTF">2023-05-23T08:57:30Z</dcterms:modified>
</cp:coreProperties>
</file>