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84640\Desktop\"/>
    </mc:Choice>
  </mc:AlternateContent>
  <xr:revisionPtr revIDLastSave="0" documentId="13_ncr:1_{3A8C254E-AF43-4C98-AF27-3F865A16B2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oisson" sheetId="5" r:id="rId1"/>
    <sheet name="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4" i="5" l="1"/>
  <c r="D22" i="5"/>
  <c r="G8" i="5"/>
  <c r="F8" i="5"/>
  <c r="D8" i="5"/>
  <c r="C8" i="5"/>
  <c r="J4" i="5"/>
  <c r="D12" i="5" s="1"/>
  <c r="J2" i="5"/>
  <c r="C10" i="5" s="1"/>
  <c r="Q2" i="3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" i="3"/>
  <c r="O21" i="3"/>
  <c r="R21" i="3" s="1"/>
  <c r="O3" i="3"/>
  <c r="O4" i="3"/>
  <c r="O5" i="3"/>
  <c r="O6" i="3"/>
  <c r="O7" i="3"/>
  <c r="O8" i="3"/>
  <c r="O9" i="3"/>
  <c r="R9" i="3" s="1"/>
  <c r="O10" i="3"/>
  <c r="O11" i="3"/>
  <c r="O12" i="3"/>
  <c r="O13" i="3"/>
  <c r="R13" i="3" s="1"/>
  <c r="O14" i="3"/>
  <c r="O15" i="3"/>
  <c r="O16" i="3"/>
  <c r="O17" i="3"/>
  <c r="O18" i="3"/>
  <c r="O19" i="3"/>
  <c r="O20" i="3"/>
  <c r="O2" i="3"/>
  <c r="E27" i="5" l="1"/>
  <c r="C13" i="5"/>
  <c r="C18" i="5"/>
  <c r="C17" i="5"/>
  <c r="D16" i="5"/>
  <c r="E31" i="5" s="1"/>
  <c r="C12" i="5"/>
  <c r="D9" i="5"/>
  <c r="F10" i="5" s="1"/>
  <c r="D19" i="5"/>
  <c r="E34" i="5" s="1"/>
  <c r="C16" i="5"/>
  <c r="D15" i="5"/>
  <c r="E30" i="5" s="1"/>
  <c r="D11" i="5"/>
  <c r="E26" i="5" s="1"/>
  <c r="C9" i="5"/>
  <c r="D17" i="5"/>
  <c r="E32" i="5" s="1"/>
  <c r="C15" i="5"/>
  <c r="D14" i="5"/>
  <c r="E29" i="5" s="1"/>
  <c r="C19" i="5"/>
  <c r="D18" i="5"/>
  <c r="E33" i="5" s="1"/>
  <c r="C14" i="5"/>
  <c r="D13" i="5"/>
  <c r="E28" i="5" s="1"/>
  <c r="C11" i="5"/>
  <c r="D10" i="5"/>
  <c r="E25" i="5" s="1"/>
  <c r="S17" i="3"/>
  <c r="S21" i="3"/>
  <c r="R11" i="3"/>
  <c r="R10" i="3"/>
  <c r="S7" i="3"/>
  <c r="S11" i="3"/>
  <c r="R12" i="3"/>
  <c r="S8" i="3"/>
  <c r="R2" i="3"/>
  <c r="S18" i="3"/>
  <c r="S6" i="3"/>
  <c r="S10" i="3"/>
  <c r="S19" i="3"/>
  <c r="S5" i="3"/>
  <c r="S9" i="3"/>
  <c r="S20" i="3"/>
  <c r="R19" i="3"/>
  <c r="R7" i="3"/>
  <c r="S4" i="3"/>
  <c r="R14" i="3"/>
  <c r="S15" i="3"/>
  <c r="S3" i="3"/>
  <c r="R17" i="3"/>
  <c r="R5" i="3"/>
  <c r="R16" i="3"/>
  <c r="R4" i="3"/>
  <c r="S13" i="3"/>
  <c r="S2" i="3"/>
  <c r="S14" i="3"/>
  <c r="R15" i="3"/>
  <c r="R3" i="3"/>
  <c r="S12" i="3"/>
  <c r="R6" i="3"/>
  <c r="R18" i="3"/>
  <c r="R20" i="3"/>
  <c r="R8" i="3"/>
  <c r="S16" i="3"/>
  <c r="E24" i="5" l="1"/>
  <c r="M28" i="5"/>
  <c r="M34" i="5"/>
  <c r="M27" i="5"/>
  <c r="M33" i="5"/>
  <c r="M26" i="5"/>
  <c r="M32" i="5"/>
  <c r="M25" i="5"/>
  <c r="M31" i="5"/>
  <c r="M29" i="5"/>
  <c r="M24" i="5"/>
  <c r="M30" i="5"/>
  <c r="J26" i="5"/>
  <c r="J32" i="5"/>
  <c r="J27" i="5"/>
  <c r="J25" i="5"/>
  <c r="J31" i="5"/>
  <c r="J24" i="5"/>
  <c r="J30" i="5"/>
  <c r="J33" i="5"/>
  <c r="J29" i="5"/>
  <c r="J28" i="5"/>
  <c r="J34" i="5"/>
  <c r="G12" i="5"/>
  <c r="D24" i="5"/>
  <c r="D25" i="5"/>
  <c r="D26" i="5"/>
  <c r="D34" i="5"/>
  <c r="D27" i="5"/>
  <c r="D28" i="5"/>
  <c r="D29" i="5"/>
  <c r="D30" i="5"/>
  <c r="D31" i="5"/>
  <c r="D32" i="5"/>
  <c r="D33" i="5"/>
  <c r="G11" i="5"/>
  <c r="K27" i="5"/>
  <c r="K33" i="5"/>
  <c r="K34" i="5"/>
  <c r="K26" i="5"/>
  <c r="K32" i="5"/>
  <c r="K25" i="5"/>
  <c r="K31" i="5"/>
  <c r="K28" i="5"/>
  <c r="K24" i="5"/>
  <c r="K30" i="5"/>
  <c r="K29" i="5"/>
  <c r="F11" i="5"/>
  <c r="F24" i="5"/>
  <c r="F30" i="5"/>
  <c r="F29" i="5"/>
  <c r="F25" i="5"/>
  <c r="F28" i="5"/>
  <c r="F34" i="5"/>
  <c r="F27" i="5"/>
  <c r="F33" i="5"/>
  <c r="F31" i="5"/>
  <c r="F26" i="5"/>
  <c r="F32" i="5"/>
  <c r="G25" i="5"/>
  <c r="G31" i="5"/>
  <c r="G24" i="5"/>
  <c r="G30" i="5"/>
  <c r="G29" i="5"/>
  <c r="G26" i="5"/>
  <c r="G28" i="5"/>
  <c r="G34" i="5"/>
  <c r="G27" i="5"/>
  <c r="G33" i="5"/>
  <c r="G32" i="5"/>
  <c r="I26" i="5"/>
  <c r="I32" i="5"/>
  <c r="I25" i="5"/>
  <c r="I31" i="5"/>
  <c r="I33" i="5"/>
  <c r="I27" i="5"/>
  <c r="I24" i="5"/>
  <c r="I30" i="5"/>
  <c r="I29" i="5"/>
  <c r="I28" i="5"/>
  <c r="I34" i="5"/>
  <c r="H32" i="5"/>
  <c r="H25" i="5"/>
  <c r="H31" i="5"/>
  <c r="H24" i="5"/>
  <c r="H30" i="5"/>
  <c r="H26" i="5"/>
  <c r="H29" i="5"/>
  <c r="H28" i="5"/>
  <c r="H34" i="5"/>
  <c r="H27" i="5"/>
  <c r="H33" i="5"/>
  <c r="N28" i="5"/>
  <c r="N34" i="5"/>
  <c r="N29" i="5"/>
  <c r="N27" i="5"/>
  <c r="N33" i="5"/>
  <c r="N26" i="5"/>
  <c r="N32" i="5"/>
  <c r="N25" i="5"/>
  <c r="N31" i="5"/>
  <c r="N24" i="5"/>
  <c r="N30" i="5"/>
  <c r="L27" i="5"/>
  <c r="L33" i="5"/>
  <c r="L26" i="5"/>
  <c r="L32" i="5"/>
  <c r="L25" i="5"/>
  <c r="L31" i="5"/>
  <c r="L24" i="5"/>
  <c r="L30" i="5"/>
  <c r="L28" i="5"/>
  <c r="L29" i="5"/>
  <c r="L34" i="5"/>
  <c r="G10" i="5"/>
  <c r="G15" i="5"/>
  <c r="F14" i="5"/>
  <c r="G16" i="5"/>
  <c r="F17" i="5"/>
  <c r="F18" i="5"/>
  <c r="G19" i="5"/>
  <c r="G18" i="5"/>
  <c r="F13" i="5"/>
  <c r="F16" i="5"/>
  <c r="F19" i="5"/>
  <c r="G14" i="5"/>
  <c r="G17" i="5"/>
  <c r="G13" i="5"/>
  <c r="F12" i="5"/>
  <c r="F15" i="5"/>
  <c r="I9" i="5" l="1"/>
  <c r="K9" i="5"/>
  <c r="J9" i="5" l="1"/>
</calcChain>
</file>

<file path=xl/sharedStrings.xml><?xml version="1.0" encoding="utf-8"?>
<sst xmlns="http://schemas.openxmlformats.org/spreadsheetml/2006/main" count="50" uniqueCount="50">
  <si>
    <t>MP</t>
  </si>
  <si>
    <t>W</t>
  </si>
  <si>
    <t>D</t>
  </si>
  <si>
    <t>L</t>
  </si>
  <si>
    <t>GF</t>
  </si>
  <si>
    <t>GA</t>
  </si>
  <si>
    <t>GD</t>
  </si>
  <si>
    <t>Pts</t>
  </si>
  <si>
    <t>Pts/MP</t>
  </si>
  <si>
    <t>xG</t>
  </si>
  <si>
    <t>xGA</t>
  </si>
  <si>
    <t>xGD</t>
  </si>
  <si>
    <r>
      <t> </t>
    </r>
    <r>
      <rPr>
        <sz val="11"/>
        <color theme="1"/>
        <rFont val="等线"/>
        <family val="3"/>
        <charset val="134"/>
        <scheme val="minor"/>
      </rPr>
      <t>Real Madrid</t>
    </r>
  </si>
  <si>
    <r>
      <t> </t>
    </r>
    <r>
      <rPr>
        <sz val="11"/>
        <color theme="1"/>
        <rFont val="等线"/>
        <family val="3"/>
        <charset val="134"/>
        <scheme val="minor"/>
      </rPr>
      <t>Barcelona</t>
    </r>
  </si>
  <si>
    <r>
      <t> </t>
    </r>
    <r>
      <rPr>
        <sz val="11"/>
        <color theme="1"/>
        <rFont val="等线"/>
        <family val="3"/>
        <charset val="134"/>
        <scheme val="minor"/>
      </rPr>
      <t>Girona</t>
    </r>
  </si>
  <si>
    <r>
      <t> </t>
    </r>
    <r>
      <rPr>
        <sz val="11"/>
        <color theme="1"/>
        <rFont val="等线"/>
        <family val="3"/>
        <charset val="134"/>
        <scheme val="minor"/>
      </rPr>
      <t>Atlético Madrid</t>
    </r>
  </si>
  <si>
    <r>
      <t> </t>
    </r>
    <r>
      <rPr>
        <sz val="11"/>
        <color theme="1"/>
        <rFont val="等线"/>
        <family val="3"/>
        <charset val="134"/>
        <scheme val="minor"/>
      </rPr>
      <t>Athletic Club</t>
    </r>
  </si>
  <si>
    <r>
      <t> </t>
    </r>
    <r>
      <rPr>
        <sz val="11"/>
        <color theme="1"/>
        <rFont val="等线"/>
        <family val="3"/>
        <charset val="134"/>
        <scheme val="minor"/>
      </rPr>
      <t>Real Sociedad</t>
    </r>
  </si>
  <si>
    <r>
      <t> </t>
    </r>
    <r>
      <rPr>
        <sz val="11"/>
        <color theme="1"/>
        <rFont val="等线"/>
        <family val="3"/>
        <charset val="134"/>
        <scheme val="minor"/>
      </rPr>
      <t>Betis</t>
    </r>
  </si>
  <si>
    <r>
      <t> </t>
    </r>
    <r>
      <rPr>
        <sz val="11"/>
        <color theme="1"/>
        <rFont val="等线"/>
        <family val="3"/>
        <charset val="134"/>
        <scheme val="minor"/>
      </rPr>
      <t>Villarreal</t>
    </r>
  </si>
  <si>
    <r>
      <t> </t>
    </r>
    <r>
      <rPr>
        <sz val="11"/>
        <color theme="1"/>
        <rFont val="等线"/>
        <family val="3"/>
        <charset val="134"/>
        <scheme val="minor"/>
      </rPr>
      <t>Valencia</t>
    </r>
  </si>
  <si>
    <r>
      <t> </t>
    </r>
    <r>
      <rPr>
        <sz val="11"/>
        <color theme="1"/>
        <rFont val="等线"/>
        <family val="3"/>
        <charset val="134"/>
        <scheme val="minor"/>
      </rPr>
      <t>Alavés</t>
    </r>
  </si>
  <si>
    <r>
      <t> </t>
    </r>
    <r>
      <rPr>
        <sz val="11"/>
        <color theme="1"/>
        <rFont val="等线"/>
        <family val="3"/>
        <charset val="134"/>
        <scheme val="minor"/>
      </rPr>
      <t>Osasuna</t>
    </r>
  </si>
  <si>
    <r>
      <t> </t>
    </r>
    <r>
      <rPr>
        <sz val="11"/>
        <color theme="1"/>
        <rFont val="等线"/>
        <family val="3"/>
        <charset val="134"/>
        <scheme val="minor"/>
      </rPr>
      <t>Getafe</t>
    </r>
  </si>
  <si>
    <r>
      <t> </t>
    </r>
    <r>
      <rPr>
        <sz val="11"/>
        <color theme="1"/>
        <rFont val="等线"/>
        <family val="3"/>
        <charset val="134"/>
        <scheme val="minor"/>
      </rPr>
      <t>Celta Vigo</t>
    </r>
  </si>
  <si>
    <r>
      <t> </t>
    </r>
    <r>
      <rPr>
        <sz val="11"/>
        <color theme="1"/>
        <rFont val="等线"/>
        <family val="3"/>
        <charset val="134"/>
        <scheme val="minor"/>
      </rPr>
      <t>Sevilla</t>
    </r>
  </si>
  <si>
    <r>
      <t> </t>
    </r>
    <r>
      <rPr>
        <sz val="11"/>
        <color theme="1"/>
        <rFont val="等线"/>
        <family val="3"/>
        <charset val="134"/>
        <scheme val="minor"/>
      </rPr>
      <t>Mallorca</t>
    </r>
  </si>
  <si>
    <r>
      <t> </t>
    </r>
    <r>
      <rPr>
        <sz val="11"/>
        <color theme="1"/>
        <rFont val="等线"/>
        <family val="3"/>
        <charset val="134"/>
        <scheme val="minor"/>
      </rPr>
      <t>Las Palmas</t>
    </r>
  </si>
  <si>
    <r>
      <t> </t>
    </r>
    <r>
      <rPr>
        <sz val="11"/>
        <color theme="1"/>
        <rFont val="等线"/>
        <family val="3"/>
        <charset val="134"/>
        <scheme val="minor"/>
      </rPr>
      <t>Rayo Vallecano</t>
    </r>
  </si>
  <si>
    <r>
      <t> </t>
    </r>
    <r>
      <rPr>
        <sz val="11"/>
        <color theme="1"/>
        <rFont val="等线"/>
        <family val="3"/>
        <charset val="134"/>
        <scheme val="minor"/>
      </rPr>
      <t>Cádiz</t>
    </r>
  </si>
  <si>
    <r>
      <t> </t>
    </r>
    <r>
      <rPr>
        <sz val="11"/>
        <color theme="1"/>
        <rFont val="等线"/>
        <family val="3"/>
        <charset val="134"/>
        <scheme val="minor"/>
      </rPr>
      <t>Almería</t>
    </r>
  </si>
  <si>
    <r>
      <t> </t>
    </r>
    <r>
      <rPr>
        <sz val="11"/>
        <color theme="1"/>
        <rFont val="等线"/>
        <family val="3"/>
        <charset val="134"/>
        <scheme val="minor"/>
      </rPr>
      <t>Granada</t>
    </r>
  </si>
  <si>
    <t>Team</t>
    <phoneticPr fontId="4" type="noConversion"/>
  </si>
  <si>
    <t>k</t>
  </si>
  <si>
    <t>offensive_capability</t>
    <phoneticPr fontId="4" type="noConversion"/>
  </si>
  <si>
    <t>Host team</t>
    <phoneticPr fontId="4" type="noConversion"/>
  </si>
  <si>
    <t>Away team</t>
    <phoneticPr fontId="4" type="noConversion"/>
  </si>
  <si>
    <t>average_goals</t>
    <phoneticPr fontId="4" type="noConversion"/>
  </si>
  <si>
    <t>average_goals_conceded</t>
    <phoneticPr fontId="4" type="noConversion"/>
  </si>
  <si>
    <t>league_average_goals_per_team</t>
    <phoneticPr fontId="4" type="noConversion"/>
  </si>
  <si>
    <t>defensive_capabilities</t>
    <phoneticPr fontId="4" type="noConversion"/>
  </si>
  <si>
    <t> Real Madrid</t>
  </si>
  <si>
    <t> Barcelona</t>
  </si>
  <si>
    <t>Expected goals</t>
    <phoneticPr fontId="4" type="noConversion"/>
  </si>
  <si>
    <t>Host team win rate</t>
    <phoneticPr fontId="4" type="noConversion"/>
  </si>
  <si>
    <t>Away team win rate</t>
    <phoneticPr fontId="4" type="noConversion"/>
  </si>
  <si>
    <t>Draw</t>
    <phoneticPr fontId="4" type="noConversion"/>
  </si>
  <si>
    <t>Win rate by each score value</t>
    <phoneticPr fontId="4" type="noConversion"/>
  </si>
  <si>
    <t>Probability of score</t>
    <phoneticPr fontId="4" type="noConversion"/>
  </si>
  <si>
    <t>Score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</si>
</sst>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8.6"/>
      <color rgb="FF000000"/>
      <name val="Verdana"/>
      <family val="2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right" vertical="center"/>
    </xf>
    <xf numFmtId="2" fontId="0" fillId="0" borderId="2" xfId="0" applyNumberFormat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0" fontId="0" fillId="0" borderId="0" xfId="1" applyNumberFormat="1" applyFont="1" applyBorder="1" applyAlignment="1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0" fontId="0" fillId="0" borderId="0" xfId="1" applyNumberFormat="1" applyFont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10" fontId="0" fillId="0" borderId="0" xfId="1" applyNumberFormat="1" applyFont="1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10" fontId="0" fillId="0" borderId="8" xfId="1" applyNumberFormat="1" applyFont="1" applyBorder="1" applyAlignment="1">
      <alignment horizontal="center"/>
    </xf>
    <xf numFmtId="10" fontId="0" fillId="0" borderId="9" xfId="1" applyNumberFormat="1" applyFont="1" applyBorder="1" applyAlignment="1">
      <alignment horizontal="center"/>
    </xf>
    <xf numFmtId="10" fontId="0" fillId="3" borderId="0" xfId="0" applyNumberFormat="1" applyFill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10" fontId="0" fillId="3" borderId="1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10" fontId="0" fillId="3" borderId="10" xfId="0" applyNumberFormat="1" applyFill="1" applyBorder="1" applyAlignment="1">
      <alignment horizontal="center"/>
    </xf>
    <xf numFmtId="2" fontId="3" fillId="0" borderId="0" xfId="0" applyNumberFormat="1" applyFont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2" fontId="3" fillId="0" borderId="8" xfId="0" applyNumberFormat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45403-361C-4E16-937D-A6428FAAEA15}">
  <dimension ref="B1:N34"/>
  <sheetViews>
    <sheetView tabSelected="1" zoomScale="70" zoomScaleNormal="70" workbookViewId="0">
      <selection activeCell="N11" sqref="N11:N12"/>
    </sheetView>
  </sheetViews>
  <sheetFormatPr defaultRowHeight="13.8" x14ac:dyDescent="0.25"/>
  <cols>
    <col min="2" max="2" width="13.5546875" bestFit="1" customWidth="1"/>
    <col min="3" max="3" width="15.6640625" bestFit="1" customWidth="1"/>
    <col min="4" max="4" width="11.109375" bestFit="1" customWidth="1"/>
    <col min="6" max="6" width="15.6640625" bestFit="1" customWidth="1"/>
    <col min="7" max="7" width="10.44140625" bestFit="1" customWidth="1"/>
    <col min="9" max="9" width="18.5546875" bestFit="1" customWidth="1"/>
    <col min="10" max="10" width="16.88671875" bestFit="1" customWidth="1"/>
    <col min="11" max="11" width="19.21875" bestFit="1" customWidth="1"/>
  </cols>
  <sheetData>
    <row r="1" spans="2:11" x14ac:dyDescent="0.25">
      <c r="J1" s="19" t="s">
        <v>43</v>
      </c>
    </row>
    <row r="2" spans="2:11" x14ac:dyDescent="0.25">
      <c r="B2" s="18" t="s">
        <v>35</v>
      </c>
      <c r="C2" s="18"/>
      <c r="D2" s="8" t="s">
        <v>42</v>
      </c>
      <c r="E2" s="8"/>
      <c r="F2" s="8"/>
      <c r="G2" s="8"/>
      <c r="H2" s="8"/>
      <c r="I2" s="8"/>
      <c r="J2" s="37">
        <f>_xlfn.XLOOKUP(D2,data!B:B,data!R:R)*_xlfn.XLOOKUP(poisson!D4,data!B:B,data!S:S)*data!Q2</f>
        <v>1.0756742602775595</v>
      </c>
    </row>
    <row r="3" spans="2:11" x14ac:dyDescent="0.25">
      <c r="B3" s="18"/>
      <c r="C3" s="18"/>
      <c r="D3" s="8"/>
      <c r="E3" s="8"/>
      <c r="F3" s="8"/>
      <c r="G3" s="8"/>
      <c r="H3" s="8"/>
      <c r="I3" s="8"/>
      <c r="J3" s="38"/>
    </row>
    <row r="4" spans="2:11" x14ac:dyDescent="0.25">
      <c r="B4" s="18" t="s">
        <v>36</v>
      </c>
      <c r="C4" s="18"/>
      <c r="D4" s="8" t="s">
        <v>41</v>
      </c>
      <c r="E4" s="8"/>
      <c r="F4" s="8"/>
      <c r="G4" s="8"/>
      <c r="H4" s="8"/>
      <c r="I4" s="8"/>
      <c r="J4" s="36">
        <f>_xlfn.XLOOKUP(D4,data!B:B,data!R:R)*_xlfn.XLOOKUP(poisson!D2,data!B:B,data!S:S)*data!Q2</f>
        <v>2.0047132757266297</v>
      </c>
    </row>
    <row r="5" spans="2:11" x14ac:dyDescent="0.25">
      <c r="B5" s="18"/>
      <c r="C5" s="18"/>
      <c r="D5" s="8"/>
      <c r="E5" s="8"/>
      <c r="F5" s="8"/>
      <c r="G5" s="8"/>
      <c r="H5" s="8"/>
      <c r="I5" s="8"/>
      <c r="J5" s="36"/>
    </row>
    <row r="7" spans="2:11" x14ac:dyDescent="0.25">
      <c r="F7" s="2" t="s">
        <v>47</v>
      </c>
      <c r="G7" s="2"/>
    </row>
    <row r="8" spans="2:11" x14ac:dyDescent="0.25">
      <c r="B8" s="21" t="s">
        <v>49</v>
      </c>
      <c r="C8" s="22" t="str">
        <f>D2</f>
        <v> Barcelona</v>
      </c>
      <c r="D8" s="23" t="str">
        <f>D4</f>
        <v> Real Madrid</v>
      </c>
      <c r="F8" t="str">
        <f>D2</f>
        <v> Barcelona</v>
      </c>
      <c r="G8" t="str">
        <f>D4</f>
        <v> Real Madrid</v>
      </c>
      <c r="I8" s="32" t="s">
        <v>44</v>
      </c>
      <c r="J8" s="34" t="s">
        <v>46</v>
      </c>
      <c r="K8" s="31" t="s">
        <v>45</v>
      </c>
    </row>
    <row r="9" spans="2:11" x14ac:dyDescent="0.25">
      <c r="B9" s="24">
        <v>0</v>
      </c>
      <c r="C9" s="25">
        <f>_xlfn.POISSON.DIST(B9,$J$2,FALSE)</f>
        <v>0.34106770934591418</v>
      </c>
      <c r="D9" s="26">
        <f>_xlfn.POISSON.DIST(B9,$J$4,FALSE)</f>
        <v>0.13469891160673597</v>
      </c>
      <c r="E9" s="1"/>
      <c r="F9" s="1"/>
      <c r="G9" s="1"/>
      <c r="H9" s="1"/>
      <c r="I9" s="33">
        <f>SUM(F10:F19)</f>
        <v>0.19808354407666248</v>
      </c>
      <c r="J9" s="35">
        <f>1-I9-K9</f>
        <v>0.21310708515400534</v>
      </c>
      <c r="K9" s="30">
        <f>SUM(G10:G19)</f>
        <v>0.58880937076933215</v>
      </c>
    </row>
    <row r="10" spans="2:11" x14ac:dyDescent="0.25">
      <c r="B10" s="24">
        <v>1</v>
      </c>
      <c r="C10" s="25">
        <f t="shared" ref="C10:C19" si="0">_xlfn.POISSON.DIST(B10,$J$2,FALSE)</f>
        <v>0.36687775595522792</v>
      </c>
      <c r="D10" s="26">
        <f t="shared" ref="D10:D19" si="1">_xlfn.POISSON.DIST(B10,$J$4,FALSE)</f>
        <v>0.27003269632395138</v>
      </c>
      <c r="E10" s="1"/>
      <c r="F10" s="14">
        <f>C10*D9</f>
        <v>4.9418034419890899E-2</v>
      </c>
      <c r="G10" s="15">
        <f>D10*C9</f>
        <v>9.2099433183710958E-2</v>
      </c>
      <c r="H10" s="1"/>
      <c r="I10" s="1"/>
      <c r="J10" s="1"/>
      <c r="K10" s="1"/>
    </row>
    <row r="11" spans="2:11" x14ac:dyDescent="0.25">
      <c r="B11" s="24">
        <v>2</v>
      </c>
      <c r="C11" s="25">
        <f t="shared" si="0"/>
        <v>0.19732047937471536</v>
      </c>
      <c r="D11" s="26">
        <f t="shared" si="1"/>
        <v>0.27066906560044146</v>
      </c>
      <c r="E11" s="1"/>
      <c r="F11" s="14">
        <f>C11*SUM($D$9:D10)</f>
        <v>7.9861834894982581E-2</v>
      </c>
      <c r="G11" s="15">
        <f>D11*SUM($C$9:C10)</f>
        <v>0.1916189375891299</v>
      </c>
      <c r="H11" s="1"/>
      <c r="I11" s="1"/>
      <c r="J11" s="1"/>
      <c r="K11" s="1"/>
    </row>
    <row r="12" spans="2:11" x14ac:dyDescent="0.25">
      <c r="B12" s="24">
        <v>3</v>
      </c>
      <c r="C12" s="25">
        <f t="shared" si="0"/>
        <v>7.075085356300348E-2</v>
      </c>
      <c r="D12" s="26">
        <f t="shared" si="1"/>
        <v>0.18087128971257571</v>
      </c>
      <c r="E12" s="1"/>
      <c r="F12" s="14">
        <f>C12*SUM($D$9:D11)</f>
        <v>4.778517414935482E-2</v>
      </c>
      <c r="G12" s="15">
        <f>D12*SUM($C$9:C11)</f>
        <v>0.16373661894639557</v>
      </c>
      <c r="H12" s="1"/>
      <c r="I12" s="1"/>
      <c r="J12" s="1"/>
      <c r="K12" s="1"/>
    </row>
    <row r="13" spans="2:11" x14ac:dyDescent="0.25">
      <c r="B13" s="24">
        <v>4</v>
      </c>
      <c r="C13" s="25">
        <f t="shared" si="0"/>
        <v>1.9026218017597421E-2</v>
      </c>
      <c r="D13" s="26">
        <f t="shared" si="1"/>
        <v>9.0648768921149467E-2</v>
      </c>
      <c r="E13" s="1"/>
      <c r="F13" s="14">
        <f>C13*SUM($D$9:D12)</f>
        <v>1.6291617055030887E-2</v>
      </c>
      <c r="G13" s="15">
        <f>D13*SUM($C$9:C12)</f>
        <v>8.8474721206714679E-2</v>
      </c>
      <c r="H13" s="1"/>
      <c r="I13" s="1"/>
      <c r="J13" s="1"/>
      <c r="K13" s="1"/>
    </row>
    <row r="14" spans="2:11" x14ac:dyDescent="0.25">
      <c r="B14" s="24">
        <v>5</v>
      </c>
      <c r="C14" s="25">
        <f t="shared" si="0"/>
        <v>4.0932025983917378E-3</v>
      </c>
      <c r="D14" s="26">
        <f t="shared" si="1"/>
        <v>3.6344958096900748E-2</v>
      </c>
      <c r="E14" s="1"/>
      <c r="F14" s="14">
        <f>C14*SUM($D$9:D13)</f>
        <v>3.8759384013681876E-3</v>
      </c>
      <c r="G14" s="15">
        <f>D14*SUM($C$9:C13)</f>
        <v>3.616479673045471E-2</v>
      </c>
      <c r="H14" s="1"/>
      <c r="I14" s="1"/>
      <c r="J14" s="1"/>
      <c r="K14" s="1"/>
    </row>
    <row r="15" spans="2:11" x14ac:dyDescent="0.25">
      <c r="B15" s="24">
        <v>6</v>
      </c>
      <c r="C15" s="25">
        <f t="shared" si="0"/>
        <v>7.3382544619853593E-4</v>
      </c>
      <c r="D15" s="26">
        <f t="shared" si="1"/>
        <v>1.2143536667097509E-2</v>
      </c>
      <c r="E15" s="1"/>
      <c r="F15" s="14">
        <f>C15*SUM($D$9:D14)</f>
        <v>7.2154538388804362E-4</v>
      </c>
      <c r="G15" s="15">
        <f>D15*SUM($C$9:C14)</f>
        <v>1.2133047309089035E-2</v>
      </c>
      <c r="H15" s="1"/>
      <c r="I15" s="1"/>
      <c r="J15" s="1"/>
      <c r="K15" s="1"/>
    </row>
    <row r="16" spans="2:11" x14ac:dyDescent="0.25">
      <c r="B16" s="24">
        <v>7</v>
      </c>
      <c r="C16" s="25">
        <f t="shared" si="0"/>
        <v>1.1276530628749449E-4</v>
      </c>
      <c r="D16" s="26">
        <f t="shared" si="1"/>
        <v>3.4777584529719222E-3</v>
      </c>
      <c r="E16" s="1"/>
      <c r="F16" s="14">
        <f>C16*SUM($D$9:D15)</f>
        <v>1.1224762635603015E-4</v>
      </c>
      <c r="G16" s="15">
        <f>D16*SUM($C$9:C15)</f>
        <v>3.4773064984413822E-3</v>
      </c>
      <c r="H16" s="1"/>
      <c r="I16" s="1"/>
      <c r="J16" s="1"/>
      <c r="K16" s="1"/>
    </row>
    <row r="17" spans="2:14" x14ac:dyDescent="0.25">
      <c r="B17" s="24">
        <v>8</v>
      </c>
      <c r="C17" s="25">
        <f t="shared" si="0"/>
        <v>1.5162342178221575E-5</v>
      </c>
      <c r="D17" s="26">
        <f t="shared" si="1"/>
        <v>8.7148856755541598E-4</v>
      </c>
      <c r="E17" s="1"/>
      <c r="F17" s="14">
        <f>C17*SUM($D$9:D16)</f>
        <v>1.5145466269731433E-5</v>
      </c>
      <c r="G17" s="15">
        <f>D17*SUM($C$9:C16)</f>
        <v>8.7147358632473756E-4</v>
      </c>
      <c r="H17" s="1"/>
      <c r="I17" s="1"/>
      <c r="J17" s="1"/>
      <c r="K17" s="1"/>
    </row>
    <row r="18" spans="2:14" x14ac:dyDescent="0.25">
      <c r="B18" s="24">
        <v>9</v>
      </c>
      <c r="C18" s="25">
        <f t="shared" si="0"/>
        <v>1.8121934674037502E-6</v>
      </c>
      <c r="D18" s="26">
        <f t="shared" si="1"/>
        <v>1.9412052233581375E-4</v>
      </c>
      <c r="E18" s="1"/>
      <c r="F18" s="14">
        <f>C18*SUM($D$9:D17)</f>
        <v>1.8117557754726083E-6</v>
      </c>
      <c r="G18" s="15">
        <f>D18*SUM($C$9:C17)</f>
        <v>1.9412012864959414E-4</v>
      </c>
      <c r="H18" s="1"/>
      <c r="I18" s="1"/>
      <c r="J18" s="1"/>
      <c r="K18" s="1"/>
    </row>
    <row r="19" spans="2:14" x14ac:dyDescent="0.25">
      <c r="B19" s="27">
        <v>10</v>
      </c>
      <c r="C19" s="28">
        <f t="shared" si="0"/>
        <v>1.9493298675293525E-7</v>
      </c>
      <c r="D19" s="29">
        <f t="shared" si="1"/>
        <v>3.891559882175938E-5</v>
      </c>
      <c r="E19" s="1"/>
      <c r="F19" s="14">
        <f>C19*SUM($D$9:D18)</f>
        <v>1.9492374585171816E-7</v>
      </c>
      <c r="G19" s="15">
        <f>D19*SUM($C$9:C18)</f>
        <v>3.8915590421554254E-5</v>
      </c>
      <c r="H19" s="1"/>
      <c r="I19" s="1"/>
      <c r="J19" s="1"/>
      <c r="K19" s="1"/>
    </row>
    <row r="22" spans="2:14" x14ac:dyDescent="0.25">
      <c r="B22" s="9" t="s">
        <v>48</v>
      </c>
      <c r="C22" s="10"/>
      <c r="D22" s="5" t="str">
        <f>D2</f>
        <v> Barcelona</v>
      </c>
      <c r="E22" s="5"/>
      <c r="F22" s="5"/>
      <c r="G22" s="5"/>
      <c r="H22" s="5"/>
      <c r="I22" s="5"/>
      <c r="J22" s="5"/>
      <c r="K22" s="5"/>
      <c r="L22" s="5"/>
      <c r="M22" s="5"/>
      <c r="N22" s="6"/>
    </row>
    <row r="23" spans="2:14" x14ac:dyDescent="0.25">
      <c r="B23" s="11"/>
      <c r="C23" s="12"/>
      <c r="D23" s="16">
        <v>0</v>
      </c>
      <c r="E23" s="16">
        <v>1</v>
      </c>
      <c r="F23" s="16">
        <v>2</v>
      </c>
      <c r="G23" s="16">
        <v>3</v>
      </c>
      <c r="H23" s="16">
        <v>4</v>
      </c>
      <c r="I23" s="16">
        <v>5</v>
      </c>
      <c r="J23" s="16">
        <v>6</v>
      </c>
      <c r="K23" s="16">
        <v>7</v>
      </c>
      <c r="L23" s="16">
        <v>8</v>
      </c>
      <c r="M23" s="16">
        <v>9</v>
      </c>
      <c r="N23" s="20">
        <v>10</v>
      </c>
    </row>
    <row r="24" spans="2:14" x14ac:dyDescent="0.25">
      <c r="B24" s="11" t="str">
        <f>D4</f>
        <v> Real Madrid</v>
      </c>
      <c r="C24" s="16">
        <v>0</v>
      </c>
      <c r="D24" s="7">
        <f>_xlfn.XLOOKUP(D$23,$B$9:$B$19,$C$9:$C$19)*_xlfn.XLOOKUP($C24,$B$9:$B$19,$D$9:$D$19)</f>
        <v>4.594144923309721E-2</v>
      </c>
      <c r="E24" s="7">
        <f t="shared" ref="E24:N24" si="2">_xlfn.XLOOKUP(E$23,$B$9:$B$19,$C$9:$C$19)*_xlfn.XLOOKUP($C24,$B$9:$B$19,$D$9:$D$19)</f>
        <v>4.9418034419890899E-2</v>
      </c>
      <c r="F24" s="7">
        <f t="shared" si="2"/>
        <v>2.6578853809493552E-2</v>
      </c>
      <c r="G24" s="7">
        <f t="shared" si="2"/>
        <v>9.5300629701841263E-3</v>
      </c>
      <c r="H24" s="7">
        <f t="shared" si="2"/>
        <v>2.5628108589628423E-3</v>
      </c>
      <c r="I24" s="7">
        <f t="shared" si="2"/>
        <v>5.513499349892307E-4</v>
      </c>
      <c r="J24" s="7">
        <f t="shared" si="2"/>
        <v>9.8845488912270173E-5</v>
      </c>
      <c r="K24" s="7">
        <f t="shared" si="2"/>
        <v>1.5189364023925728E-5</v>
      </c>
      <c r="L24" s="7">
        <f t="shared" si="2"/>
        <v>2.0423509888153524E-6</v>
      </c>
      <c r="M24" s="7">
        <f t="shared" si="2"/>
        <v>2.4410048768012213E-7</v>
      </c>
      <c r="N24" s="7">
        <f t="shared" si="2"/>
        <v>2.625726115187066E-8</v>
      </c>
    </row>
    <row r="25" spans="2:14" x14ac:dyDescent="0.25">
      <c r="B25" s="11"/>
      <c r="C25" s="16">
        <v>1</v>
      </c>
      <c r="D25" s="7">
        <f t="shared" ref="D25:N34" si="3">_xlfn.XLOOKUP(D$23,$B$9:$B$19,$C$9:$C$19)*_xlfn.XLOOKUP($C25,$B$9:$B$19,$D$9:$D$19)</f>
        <v>9.2099433183710958E-2</v>
      </c>
      <c r="E25" s="7">
        <f t="shared" si="3"/>
        <v>9.9068989661870804E-2</v>
      </c>
      <c r="F25" s="7">
        <f t="shared" si="3"/>
        <v>5.3282981085489026E-2</v>
      </c>
      <c r="G25" s="7">
        <f t="shared" si="3"/>
        <v>1.9105043754838871E-2</v>
      </c>
      <c r="H25" s="7">
        <f t="shared" si="3"/>
        <v>5.1377009521391768E-3</v>
      </c>
      <c r="I25" s="7">
        <f t="shared" si="3"/>
        <v>1.1052985342439249E-3</v>
      </c>
      <c r="J25" s="7">
        <f t="shared" si="3"/>
        <v>1.9815686386811737E-4</v>
      </c>
      <c r="K25" s="7">
        <f t="shared" si="3"/>
        <v>3.0450319708608367E-5</v>
      </c>
      <c r="L25" s="7">
        <f t="shared" si="3"/>
        <v>4.0943281409715459E-6</v>
      </c>
      <c r="M25" s="7">
        <f t="shared" si="3"/>
        <v>4.893514882636854E-7</v>
      </c>
      <c r="N25" s="7">
        <f t="shared" si="3"/>
        <v>5.2638280015376203E-8</v>
      </c>
    </row>
    <row r="26" spans="2:14" x14ac:dyDescent="0.25">
      <c r="B26" s="11"/>
      <c r="C26" s="16">
        <v>2</v>
      </c>
      <c r="D26" s="7">
        <f t="shared" si="3"/>
        <v>9.2316478195141549E-2</v>
      </c>
      <c r="E26" s="7">
        <f t="shared" si="3"/>
        <v>9.9302459393988338E-2</v>
      </c>
      <c r="F26" s="7">
        <f t="shared" si="3"/>
        <v>5.3408549776185386E-2</v>
      </c>
      <c r="G26" s="7">
        <f t="shared" si="3"/>
        <v>1.9150067424331816E-2</v>
      </c>
      <c r="H26" s="7">
        <f t="shared" si="3"/>
        <v>5.1498086527333774E-3</v>
      </c>
      <c r="I26" s="7">
        <f t="shared" si="3"/>
        <v>1.1079033226199908E-3</v>
      </c>
      <c r="J26" s="7">
        <f t="shared" si="3"/>
        <v>1.9862384783638474E-4</v>
      </c>
      <c r="K26" s="7">
        <f t="shared" si="3"/>
        <v>3.0522080084983719E-5</v>
      </c>
      <c r="L26" s="7">
        <f t="shared" si="3"/>
        <v>4.1039769896933959E-6</v>
      </c>
      <c r="M26" s="7">
        <f t="shared" si="3"/>
        <v>4.905047125093972E-7</v>
      </c>
      <c r="N26" s="7">
        <f t="shared" si="3"/>
        <v>5.2762329379120216E-8</v>
      </c>
    </row>
    <row r="27" spans="2:14" x14ac:dyDescent="0.25">
      <c r="B27" s="11"/>
      <c r="C27" s="16">
        <v>3</v>
      </c>
      <c r="D27" s="7">
        <f t="shared" si="3"/>
        <v>6.1689356468709412E-2</v>
      </c>
      <c r="E27" s="7">
        <f t="shared" si="3"/>
        <v>6.6357652886477672E-2</v>
      </c>
      <c r="F27" s="7">
        <f t="shared" si="3"/>
        <v>3.5689609591208461E-2</v>
      </c>
      <c r="G27" s="7">
        <f t="shared" si="3"/>
        <v>1.2796798132206022E-2</v>
      </c>
      <c r="H27" s="7">
        <f t="shared" si="3"/>
        <v>3.4412965911954909E-3</v>
      </c>
      <c r="I27" s="7">
        <f t="shared" si="3"/>
        <v>7.4034283302597975E-4</v>
      </c>
      <c r="J27" s="7">
        <f t="shared" si="3"/>
        <v>1.3272795487783554E-4</v>
      </c>
      <c r="K27" s="7">
        <f t="shared" si="3"/>
        <v>2.0396006383052753E-5</v>
      </c>
      <c r="L27" s="7">
        <f t="shared" si="3"/>
        <v>2.7424323848383207E-6</v>
      </c>
      <c r="M27" s="7">
        <f t="shared" si="3"/>
        <v>3.2777376965802082E-7</v>
      </c>
      <c r="N27" s="7">
        <f t="shared" si="3"/>
        <v>3.5257780721527837E-8</v>
      </c>
    </row>
    <row r="28" spans="2:14" x14ac:dyDescent="0.25">
      <c r="B28" s="11"/>
      <c r="C28" s="16">
        <v>4</v>
      </c>
      <c r="D28" s="7">
        <f t="shared" si="3"/>
        <v>3.0917367970963547E-2</v>
      </c>
      <c r="E28" s="7">
        <f t="shared" si="3"/>
        <v>3.3257016921895324E-2</v>
      </c>
      <c r="F28" s="7">
        <f t="shared" si="3"/>
        <v>1.7886858538249013E-2</v>
      </c>
      <c r="G28" s="7">
        <f t="shared" si="3"/>
        <v>6.413477775606787E-3</v>
      </c>
      <c r="H28" s="7">
        <f t="shared" si="3"/>
        <v>1.7247032405205991E-3</v>
      </c>
      <c r="I28" s="7">
        <f t="shared" si="3"/>
        <v>3.7104377648906119E-4</v>
      </c>
      <c r="J28" s="7">
        <f t="shared" si="3"/>
        <v>6.6520373300910481E-5</v>
      </c>
      <c r="K28" s="7">
        <f t="shared" si="3"/>
        <v>1.0222036191977732E-5</v>
      </c>
      <c r="L28" s="7">
        <f t="shared" si="3"/>
        <v>1.3744476524170057E-6</v>
      </c>
      <c r="M28" s="7">
        <f t="shared" si="3"/>
        <v>1.6427310686709915E-7</v>
      </c>
      <c r="N28" s="7">
        <f t="shared" si="3"/>
        <v>1.7670435271276319E-8</v>
      </c>
    </row>
    <row r="29" spans="2:14" x14ac:dyDescent="0.25">
      <c r="B29" s="11"/>
      <c r="C29" s="16">
        <v>5</v>
      </c>
      <c r="D29" s="7">
        <f t="shared" si="3"/>
        <v>1.2396091604383175E-2</v>
      </c>
      <c r="E29" s="7">
        <f t="shared" si="3"/>
        <v>1.3334156666877739E-2</v>
      </c>
      <c r="F29" s="7">
        <f t="shared" si="3"/>
        <v>7.1716045545343983E-3</v>
      </c>
      <c r="G29" s="7">
        <f t="shared" si="3"/>
        <v>2.5714368080673226E-3</v>
      </c>
      <c r="H29" s="7">
        <f t="shared" si="3"/>
        <v>6.915070965920763E-4</v>
      </c>
      <c r="I29" s="7">
        <f t="shared" si="3"/>
        <v>1.4876727692067298E-4</v>
      </c>
      <c r="J29" s="7">
        <f t="shared" si="3"/>
        <v>2.6670855092525284E-5</v>
      </c>
      <c r="K29" s="7">
        <f t="shared" si="3"/>
        <v>4.0984503318031661E-6</v>
      </c>
      <c r="L29" s="7">
        <f t="shared" si="3"/>
        <v>5.5107469111833399E-7</v>
      </c>
      <c r="M29" s="7">
        <f t="shared" si="3"/>
        <v>6.5864095636266573E-8</v>
      </c>
      <c r="N29" s="7">
        <f t="shared" si="3"/>
        <v>7.08483123523914E-9</v>
      </c>
    </row>
    <row r="30" spans="2:14" x14ac:dyDescent="0.25">
      <c r="B30" s="11"/>
      <c r="C30" s="16">
        <v>6</v>
      </c>
      <c r="D30" s="7">
        <f t="shared" si="3"/>
        <v>4.1417682344050645E-3</v>
      </c>
      <c r="E30" s="7">
        <f t="shared" si="3"/>
        <v>4.4551934817847619E-3</v>
      </c>
      <c r="F30" s="7">
        <f t="shared" si="3"/>
        <v>2.3961684764561139E-3</v>
      </c>
      <c r="G30" s="7">
        <f t="shared" si="3"/>
        <v>8.5916558447077923E-4</v>
      </c>
      <c r="H30" s="7">
        <f t="shared" si="3"/>
        <v>2.3104557613288557E-4</v>
      </c>
      <c r="I30" s="7">
        <f t="shared" si="3"/>
        <v>4.9705955839428867E-5</v>
      </c>
      <c r="J30" s="7">
        <f t="shared" si="3"/>
        <v>8.9112362131611119E-6</v>
      </c>
      <c r="K30" s="7">
        <f t="shared" si="3"/>
        <v>1.3693696316786708E-6</v>
      </c>
      <c r="L30" s="7">
        <f t="shared" si="3"/>
        <v>1.8412445820031282E-7</v>
      </c>
      <c r="M30" s="7">
        <f t="shared" si="3"/>
        <v>2.2006437819292015E-8</v>
      </c>
      <c r="N30" s="7">
        <f t="shared" si="3"/>
        <v>2.3671758722611024E-9</v>
      </c>
    </row>
    <row r="31" spans="2:14" x14ac:dyDescent="0.25">
      <c r="B31" s="11"/>
      <c r="C31" s="16">
        <v>7</v>
      </c>
      <c r="D31" s="7">
        <f t="shared" si="3"/>
        <v>1.1861511092135237E-3</v>
      </c>
      <c r="E31" s="7">
        <f t="shared" si="3"/>
        <v>1.2759122169806638E-3</v>
      </c>
      <c r="F31" s="7">
        <f t="shared" si="3"/>
        <v>6.8623296508988816E-4</v>
      </c>
      <c r="G31" s="7">
        <f t="shared" si="3"/>
        <v>2.4605437903371397E-4</v>
      </c>
      <c r="H31" s="7">
        <f t="shared" si="3"/>
        <v>6.6168590538786119E-5</v>
      </c>
      <c r="I31" s="7">
        <f t="shared" si="3"/>
        <v>1.4235169936283502E-5</v>
      </c>
      <c r="J31" s="7">
        <f t="shared" si="3"/>
        <v>2.5520676485228506E-6</v>
      </c>
      <c r="K31" s="7">
        <f t="shared" si="3"/>
        <v>3.9217049714330183E-7</v>
      </c>
      <c r="L31" s="7">
        <f t="shared" si="3"/>
        <v>5.2730963677162788E-8</v>
      </c>
      <c r="M31" s="7">
        <f t="shared" si="3"/>
        <v>6.3023711496838896E-9</v>
      </c>
      <c r="N31" s="7">
        <f t="shared" si="3"/>
        <v>6.7792984244308431E-10</v>
      </c>
    </row>
    <row r="32" spans="2:14" x14ac:dyDescent="0.25">
      <c r="B32" s="11"/>
      <c r="C32" s="16">
        <v>8</v>
      </c>
      <c r="D32" s="7">
        <f t="shared" si="3"/>
        <v>2.9723660945727771E-4</v>
      </c>
      <c r="E32" s="7">
        <f t="shared" si="3"/>
        <v>3.1972977000536707E-4</v>
      </c>
      <c r="F32" s="7">
        <f t="shared" si="3"/>
        <v>1.7196254191961869E-4</v>
      </c>
      <c r="G32" s="7">
        <f t="shared" si="3"/>
        <v>6.16585600249449E-5</v>
      </c>
      <c r="H32" s="7">
        <f t="shared" si="3"/>
        <v>1.6581131486153023E-5</v>
      </c>
      <c r="I32" s="7">
        <f t="shared" si="3"/>
        <v>3.5671792691865222E-6</v>
      </c>
      <c r="J32" s="7">
        <f t="shared" si="3"/>
        <v>6.3952048694327607E-7</v>
      </c>
      <c r="K32" s="7">
        <f t="shared" si="3"/>
        <v>9.8273675246436318E-8</v>
      </c>
      <c r="L32" s="7">
        <f t="shared" si="3"/>
        <v>1.3213807865683387E-8</v>
      </c>
      <c r="M32" s="7">
        <f t="shared" si="3"/>
        <v>1.5793058890409766E-9</v>
      </c>
      <c r="N32" s="7">
        <f t="shared" si="3"/>
        <v>1.6988186939461442E-10</v>
      </c>
    </row>
    <row r="33" spans="2:14" x14ac:dyDescent="0.25">
      <c r="B33" s="11"/>
      <c r="C33" s="16">
        <v>9</v>
      </c>
      <c r="D33" s="7">
        <f t="shared" si="3"/>
        <v>6.6208241890108367E-5</v>
      </c>
      <c r="E33" s="7">
        <f t="shared" si="3"/>
        <v>7.1218501619420055E-5</v>
      </c>
      <c r="F33" s="7">
        <f t="shared" si="3"/>
        <v>3.8303954523772911E-5</v>
      </c>
      <c r="G33" s="7">
        <f t="shared" si="3"/>
        <v>1.3734192649354905E-5</v>
      </c>
      <c r="H33" s="7">
        <f t="shared" si="3"/>
        <v>3.6933793796510824E-6</v>
      </c>
      <c r="I33" s="7">
        <f t="shared" si="3"/>
        <v>7.9457462642611427E-7</v>
      </c>
      <c r="J33" s="7">
        <f t="shared" si="3"/>
        <v>1.4245057891937137E-7</v>
      </c>
      <c r="K33" s="7">
        <f t="shared" si="3"/>
        <v>2.1890060157886454E-8</v>
      </c>
      <c r="L33" s="7">
        <f t="shared" si="3"/>
        <v>2.9433217834707123E-9</v>
      </c>
      <c r="M33" s="7">
        <f t="shared" si="3"/>
        <v>3.5178394246596548E-10</v>
      </c>
      <c r="N33" s="7">
        <f t="shared" si="3"/>
        <v>3.7840493208960055E-11</v>
      </c>
    </row>
    <row r="34" spans="2:14" x14ac:dyDescent="0.25">
      <c r="B34" s="13"/>
      <c r="C34" s="17">
        <v>10</v>
      </c>
      <c r="D34" s="7">
        <f t="shared" si="3"/>
        <v>1.3272854147962028E-5</v>
      </c>
      <c r="E34" s="7">
        <f t="shared" si="3"/>
        <v>1.4277267567380992E-5</v>
      </c>
      <c r="F34" s="7">
        <f t="shared" si="3"/>
        <v>7.6788446146636684E-6</v>
      </c>
      <c r="G34" s="7">
        <f t="shared" si="3"/>
        <v>2.7533118335548888E-6</v>
      </c>
      <c r="H34" s="7">
        <f t="shared" si="3"/>
        <v>7.4041666746815123E-7</v>
      </c>
      <c r="I34" s="7">
        <f t="shared" si="3"/>
        <v>1.5928943021519594E-7</v>
      </c>
      <c r="J34" s="7">
        <f t="shared" si="3"/>
        <v>2.8557256669460796E-8</v>
      </c>
      <c r="K34" s="7">
        <f t="shared" si="3"/>
        <v>4.3883294204969567E-9</v>
      </c>
      <c r="L34" s="7">
        <f t="shared" si="3"/>
        <v>5.9005162540591205E-10</v>
      </c>
      <c r="M34" s="7">
        <f t="shared" si="3"/>
        <v>7.0522593964897431E-11</v>
      </c>
      <c r="N34" s="7">
        <f t="shared" si="3"/>
        <v>7.5859339096045637E-12</v>
      </c>
    </row>
  </sheetData>
  <mergeCells count="10">
    <mergeCell ref="D22:N22"/>
    <mergeCell ref="B22:C23"/>
    <mergeCell ref="B24:B34"/>
    <mergeCell ref="F7:G7"/>
    <mergeCell ref="B2:C3"/>
    <mergeCell ref="B4:C5"/>
    <mergeCell ref="D2:I3"/>
    <mergeCell ref="D4:I5"/>
    <mergeCell ref="J2:J3"/>
    <mergeCell ref="J4:J5"/>
  </mergeCells>
  <phoneticPr fontId="4" type="noConversion"/>
  <conditionalFormatting sqref="D24:N34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9:D19">
    <cfRule type="colorScale" priority="3">
      <colorScale>
        <cfvo type="min"/>
        <cfvo type="max"/>
        <color rgb="FF92D050"/>
        <color rgb="FFFF0000"/>
      </colorScale>
    </cfRule>
  </conditionalFormatting>
  <conditionalFormatting sqref="F10:G19">
    <cfRule type="colorScale" priority="2">
      <colorScale>
        <cfvo type="min"/>
        <cfvo type="max"/>
        <color theme="0"/>
        <color theme="1"/>
      </colorScale>
    </cfRule>
    <cfRule type="colorScale" priority="1">
      <colorScale>
        <cfvo type="min"/>
        <cfvo type="max"/>
        <color rgb="FF92D050"/>
        <color rgb="FFFF0000"/>
      </colorScale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5FF1F11-0F5F-4BDD-9C15-4CFD51F11AD9}">
          <x14:formula1>
            <xm:f>data!$B:$B</xm:f>
          </x14:formula1>
          <xm:sqref>D2:I5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DDD6F-4B5A-4BF8-A37E-EF8CA97DF0A8}">
  <dimension ref="A1:S21"/>
  <sheetViews>
    <sheetView workbookViewId="0">
      <selection activeCell="B2" sqref="B2"/>
    </sheetView>
  </sheetViews>
  <sheetFormatPr defaultRowHeight="13.8" x14ac:dyDescent="0.25"/>
  <cols>
    <col min="2" max="2" width="15.6640625" bestFit="1" customWidth="1"/>
    <col min="15" max="15" width="13" bestFit="1" customWidth="1"/>
    <col min="16" max="16" width="22.33203125" bestFit="1" customWidth="1"/>
    <col min="17" max="17" width="29" bestFit="1" customWidth="1"/>
    <col min="18" max="18" width="17.44140625" bestFit="1" customWidth="1"/>
    <col min="19" max="19" width="11.109375" bestFit="1" customWidth="1"/>
  </cols>
  <sheetData>
    <row r="1" spans="1:19" x14ac:dyDescent="0.25">
      <c r="A1" s="3" t="s">
        <v>33</v>
      </c>
      <c r="B1" s="3" t="s">
        <v>32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37</v>
      </c>
      <c r="P1" s="3" t="s">
        <v>38</v>
      </c>
      <c r="Q1" s="3" t="s">
        <v>39</v>
      </c>
      <c r="R1" s="3" t="s">
        <v>34</v>
      </c>
      <c r="S1" s="3" t="s">
        <v>40</v>
      </c>
    </row>
    <row r="2" spans="1:19" x14ac:dyDescent="0.25">
      <c r="A2" s="3">
        <v>1</v>
      </c>
      <c r="B2" s="3" t="s">
        <v>12</v>
      </c>
      <c r="C2" s="3">
        <v>38</v>
      </c>
      <c r="D2" s="3">
        <v>29</v>
      </c>
      <c r="E2" s="3">
        <v>8</v>
      </c>
      <c r="F2" s="3">
        <v>1</v>
      </c>
      <c r="G2" s="3">
        <v>87</v>
      </c>
      <c r="H2" s="3">
        <v>26</v>
      </c>
      <c r="I2" s="3">
        <v>61</v>
      </c>
      <c r="J2" s="3">
        <v>95</v>
      </c>
      <c r="K2" s="3">
        <v>2.5</v>
      </c>
      <c r="L2" s="3">
        <v>68.8</v>
      </c>
      <c r="M2" s="3">
        <v>35.4</v>
      </c>
      <c r="N2" s="3">
        <v>33.4</v>
      </c>
      <c r="O2" s="4">
        <f>G2/C2</f>
        <v>2.2894736842105261</v>
      </c>
      <c r="P2" s="4">
        <f>H2/C2</f>
        <v>0.68421052631578949</v>
      </c>
      <c r="Q2" s="4">
        <f>SUM(G2:G21)/SUM(C2:C21)</f>
        <v>1.3223684210526316</v>
      </c>
      <c r="R2" s="4">
        <f>O2/$Q$2</f>
        <v>1.7313432835820892</v>
      </c>
      <c r="S2" s="4">
        <f>P2/$Q$2</f>
        <v>0.51741293532338306</v>
      </c>
    </row>
    <row r="3" spans="1:19" x14ac:dyDescent="0.25">
      <c r="A3" s="3">
        <v>2</v>
      </c>
      <c r="B3" s="3" t="s">
        <v>13</v>
      </c>
      <c r="C3" s="3">
        <v>38</v>
      </c>
      <c r="D3" s="3">
        <v>26</v>
      </c>
      <c r="E3" s="3">
        <v>7</v>
      </c>
      <c r="F3" s="3">
        <v>5</v>
      </c>
      <c r="G3" s="3">
        <v>79</v>
      </c>
      <c r="H3" s="3">
        <v>44</v>
      </c>
      <c r="I3" s="3">
        <v>35</v>
      </c>
      <c r="J3" s="3">
        <v>85</v>
      </c>
      <c r="K3" s="3">
        <v>2.2400000000000002</v>
      </c>
      <c r="L3" s="3">
        <v>77.599999999999994</v>
      </c>
      <c r="M3" s="3">
        <v>41.6</v>
      </c>
      <c r="N3" s="3">
        <v>35.9</v>
      </c>
      <c r="O3" s="4">
        <f t="shared" ref="O3:O21" si="0">G3/C3</f>
        <v>2.0789473684210527</v>
      </c>
      <c r="P3" s="4">
        <f t="shared" ref="P3:P21" si="1">H3/C3</f>
        <v>1.1578947368421053</v>
      </c>
      <c r="Q3" s="4"/>
      <c r="R3" s="4">
        <f t="shared" ref="R3:R21" si="2">O3/$Q$2</f>
        <v>1.572139303482587</v>
      </c>
      <c r="S3" s="4">
        <f t="shared" ref="S3:S21" si="3">P3/$Q$2</f>
        <v>0.87562189054726369</v>
      </c>
    </row>
    <row r="4" spans="1:19" x14ac:dyDescent="0.25">
      <c r="A4" s="3">
        <v>3</v>
      </c>
      <c r="B4" s="3" t="s">
        <v>14</v>
      </c>
      <c r="C4" s="3">
        <v>38</v>
      </c>
      <c r="D4" s="3">
        <v>25</v>
      </c>
      <c r="E4" s="3">
        <v>6</v>
      </c>
      <c r="F4" s="3">
        <v>7</v>
      </c>
      <c r="G4" s="3">
        <v>85</v>
      </c>
      <c r="H4" s="3">
        <v>46</v>
      </c>
      <c r="I4" s="3">
        <v>39</v>
      </c>
      <c r="J4" s="3">
        <v>81</v>
      </c>
      <c r="K4" s="3">
        <v>2.13</v>
      </c>
      <c r="L4" s="3">
        <v>70.8</v>
      </c>
      <c r="M4" s="3">
        <v>54.3</v>
      </c>
      <c r="N4" s="3">
        <v>16.5</v>
      </c>
      <c r="O4" s="4">
        <f t="shared" si="0"/>
        <v>2.236842105263158</v>
      </c>
      <c r="P4" s="4">
        <f t="shared" si="1"/>
        <v>1.2105263157894737</v>
      </c>
      <c r="Q4" s="4"/>
      <c r="R4" s="4">
        <f t="shared" si="2"/>
        <v>1.691542288557214</v>
      </c>
      <c r="S4" s="4">
        <f t="shared" si="3"/>
        <v>0.91542288557213924</v>
      </c>
    </row>
    <row r="5" spans="1:19" x14ac:dyDescent="0.25">
      <c r="A5" s="3">
        <v>4</v>
      </c>
      <c r="B5" s="3" t="s">
        <v>15</v>
      </c>
      <c r="C5" s="3">
        <v>38</v>
      </c>
      <c r="D5" s="3">
        <v>24</v>
      </c>
      <c r="E5" s="3">
        <v>4</v>
      </c>
      <c r="F5" s="3">
        <v>10</v>
      </c>
      <c r="G5" s="3">
        <v>70</v>
      </c>
      <c r="H5" s="3">
        <v>43</v>
      </c>
      <c r="I5" s="3">
        <v>27</v>
      </c>
      <c r="J5" s="3">
        <v>76</v>
      </c>
      <c r="K5" s="3">
        <v>2</v>
      </c>
      <c r="L5" s="3">
        <v>62.4</v>
      </c>
      <c r="M5" s="3">
        <v>39.5</v>
      </c>
      <c r="N5" s="3">
        <v>23</v>
      </c>
      <c r="O5" s="4">
        <f t="shared" si="0"/>
        <v>1.8421052631578947</v>
      </c>
      <c r="P5" s="4">
        <f t="shared" si="1"/>
        <v>1.131578947368421</v>
      </c>
      <c r="Q5" s="4"/>
      <c r="R5" s="4">
        <f t="shared" si="2"/>
        <v>1.3930348258706466</v>
      </c>
      <c r="S5" s="4">
        <f t="shared" si="3"/>
        <v>0.85572139303482586</v>
      </c>
    </row>
    <row r="6" spans="1:19" x14ac:dyDescent="0.25">
      <c r="A6" s="3">
        <v>5</v>
      </c>
      <c r="B6" s="3" t="s">
        <v>16</v>
      </c>
      <c r="C6" s="3">
        <v>38</v>
      </c>
      <c r="D6" s="3">
        <v>19</v>
      </c>
      <c r="E6" s="3">
        <v>11</v>
      </c>
      <c r="F6" s="3">
        <v>8</v>
      </c>
      <c r="G6" s="3">
        <v>61</v>
      </c>
      <c r="H6" s="3">
        <v>37</v>
      </c>
      <c r="I6" s="3">
        <v>24</v>
      </c>
      <c r="J6" s="3">
        <v>68</v>
      </c>
      <c r="K6" s="3">
        <v>1.79</v>
      </c>
      <c r="L6" s="3">
        <v>52.7</v>
      </c>
      <c r="M6" s="3">
        <v>41.3</v>
      </c>
      <c r="N6" s="3">
        <v>11.4</v>
      </c>
      <c r="O6" s="4">
        <f t="shared" si="0"/>
        <v>1.6052631578947369</v>
      </c>
      <c r="P6" s="4">
        <f t="shared" si="1"/>
        <v>0.97368421052631582</v>
      </c>
      <c r="Q6" s="4"/>
      <c r="R6" s="4">
        <f t="shared" si="2"/>
        <v>1.2139303482587065</v>
      </c>
      <c r="S6" s="4">
        <f t="shared" si="3"/>
        <v>0.73631840796019898</v>
      </c>
    </row>
    <row r="7" spans="1:19" x14ac:dyDescent="0.25">
      <c r="A7" s="3">
        <v>6</v>
      </c>
      <c r="B7" s="3" t="s">
        <v>17</v>
      </c>
      <c r="C7" s="3">
        <v>38</v>
      </c>
      <c r="D7" s="3">
        <v>16</v>
      </c>
      <c r="E7" s="3">
        <v>12</v>
      </c>
      <c r="F7" s="3">
        <v>10</v>
      </c>
      <c r="G7" s="3">
        <v>51</v>
      </c>
      <c r="H7" s="3">
        <v>39</v>
      </c>
      <c r="I7" s="3">
        <v>12</v>
      </c>
      <c r="J7" s="3">
        <v>60</v>
      </c>
      <c r="K7" s="3">
        <v>1.58</v>
      </c>
      <c r="L7" s="3">
        <v>44.9</v>
      </c>
      <c r="M7" s="3">
        <v>41.3</v>
      </c>
      <c r="N7" s="3">
        <v>3.6</v>
      </c>
      <c r="O7" s="4">
        <f t="shared" si="0"/>
        <v>1.3421052631578947</v>
      </c>
      <c r="P7" s="4">
        <f t="shared" si="1"/>
        <v>1.0263157894736843</v>
      </c>
      <c r="Q7" s="4"/>
      <c r="R7" s="4">
        <f t="shared" si="2"/>
        <v>1.0149253731343282</v>
      </c>
      <c r="S7" s="4">
        <f t="shared" si="3"/>
        <v>0.77611940298507465</v>
      </c>
    </row>
    <row r="8" spans="1:19" x14ac:dyDescent="0.25">
      <c r="A8" s="3">
        <v>7</v>
      </c>
      <c r="B8" s="3" t="s">
        <v>18</v>
      </c>
      <c r="C8" s="3">
        <v>38</v>
      </c>
      <c r="D8" s="3">
        <v>14</v>
      </c>
      <c r="E8" s="3">
        <v>15</v>
      </c>
      <c r="F8" s="3">
        <v>9</v>
      </c>
      <c r="G8" s="3">
        <v>48</v>
      </c>
      <c r="H8" s="3">
        <v>45</v>
      </c>
      <c r="I8" s="3">
        <v>3</v>
      </c>
      <c r="J8" s="3">
        <v>57</v>
      </c>
      <c r="K8" s="3">
        <v>1.5</v>
      </c>
      <c r="L8" s="3">
        <v>43.9</v>
      </c>
      <c r="M8" s="3">
        <v>50.2</v>
      </c>
      <c r="N8" s="3">
        <v>-6.3</v>
      </c>
      <c r="O8" s="4">
        <f t="shared" si="0"/>
        <v>1.263157894736842</v>
      </c>
      <c r="P8" s="4">
        <f t="shared" si="1"/>
        <v>1.1842105263157894</v>
      </c>
      <c r="Q8" s="4"/>
      <c r="R8" s="4">
        <f t="shared" si="2"/>
        <v>0.9552238805970148</v>
      </c>
      <c r="S8" s="4">
        <f t="shared" si="3"/>
        <v>0.89552238805970141</v>
      </c>
    </row>
    <row r="9" spans="1:19" x14ac:dyDescent="0.25">
      <c r="A9" s="3">
        <v>8</v>
      </c>
      <c r="B9" s="3" t="s">
        <v>19</v>
      </c>
      <c r="C9" s="3">
        <v>38</v>
      </c>
      <c r="D9" s="3">
        <v>14</v>
      </c>
      <c r="E9" s="3">
        <v>11</v>
      </c>
      <c r="F9" s="3">
        <v>13</v>
      </c>
      <c r="G9" s="3">
        <v>65</v>
      </c>
      <c r="H9" s="3">
        <v>65</v>
      </c>
      <c r="I9" s="3">
        <v>0</v>
      </c>
      <c r="J9" s="3">
        <v>53</v>
      </c>
      <c r="K9" s="3">
        <v>1.39</v>
      </c>
      <c r="L9" s="3">
        <v>55.6</v>
      </c>
      <c r="M9" s="3">
        <v>58.7</v>
      </c>
      <c r="N9" s="3">
        <v>-3.2</v>
      </c>
      <c r="O9" s="4">
        <f t="shared" si="0"/>
        <v>1.7105263157894737</v>
      </c>
      <c r="P9" s="4">
        <f t="shared" si="1"/>
        <v>1.7105263157894737</v>
      </c>
      <c r="Q9" s="4"/>
      <c r="R9" s="4">
        <f t="shared" si="2"/>
        <v>1.2935323383084576</v>
      </c>
      <c r="S9" s="4">
        <f t="shared" si="3"/>
        <v>1.2935323383084576</v>
      </c>
    </row>
    <row r="10" spans="1:19" x14ac:dyDescent="0.25">
      <c r="A10" s="3">
        <v>9</v>
      </c>
      <c r="B10" s="3" t="s">
        <v>20</v>
      </c>
      <c r="C10" s="3">
        <v>38</v>
      </c>
      <c r="D10" s="3">
        <v>13</v>
      </c>
      <c r="E10" s="3">
        <v>10</v>
      </c>
      <c r="F10" s="3">
        <v>15</v>
      </c>
      <c r="G10" s="3">
        <v>40</v>
      </c>
      <c r="H10" s="3">
        <v>45</v>
      </c>
      <c r="I10" s="3">
        <v>-5</v>
      </c>
      <c r="J10" s="3">
        <v>49</v>
      </c>
      <c r="K10" s="3">
        <v>1.29</v>
      </c>
      <c r="L10" s="3">
        <v>43.1</v>
      </c>
      <c r="M10" s="3">
        <v>47.6</v>
      </c>
      <c r="N10" s="3">
        <v>-4.5</v>
      </c>
      <c r="O10" s="4">
        <f t="shared" si="0"/>
        <v>1.0526315789473684</v>
      </c>
      <c r="P10" s="4">
        <f t="shared" si="1"/>
        <v>1.1842105263157894</v>
      </c>
      <c r="Q10" s="4"/>
      <c r="R10" s="4">
        <f t="shared" si="2"/>
        <v>0.79601990049751237</v>
      </c>
      <c r="S10" s="4">
        <f t="shared" si="3"/>
        <v>0.89552238805970141</v>
      </c>
    </row>
    <row r="11" spans="1:19" x14ac:dyDescent="0.25">
      <c r="A11" s="3">
        <v>10</v>
      </c>
      <c r="B11" s="3" t="s">
        <v>21</v>
      </c>
      <c r="C11" s="3">
        <v>38</v>
      </c>
      <c r="D11" s="3">
        <v>12</v>
      </c>
      <c r="E11" s="3">
        <v>10</v>
      </c>
      <c r="F11" s="3">
        <v>16</v>
      </c>
      <c r="G11" s="3">
        <v>36</v>
      </c>
      <c r="H11" s="3">
        <v>46</v>
      </c>
      <c r="I11" s="3">
        <v>-10</v>
      </c>
      <c r="J11" s="3">
        <v>46</v>
      </c>
      <c r="K11" s="3">
        <v>1.21</v>
      </c>
      <c r="L11" s="3">
        <v>46.2</v>
      </c>
      <c r="M11" s="3">
        <v>44.7</v>
      </c>
      <c r="N11" s="3">
        <v>1.5</v>
      </c>
      <c r="O11" s="4">
        <f t="shared" si="0"/>
        <v>0.94736842105263153</v>
      </c>
      <c r="P11" s="4">
        <f t="shared" si="1"/>
        <v>1.2105263157894737</v>
      </c>
      <c r="Q11" s="4"/>
      <c r="R11" s="4">
        <f t="shared" si="2"/>
        <v>0.71641791044776115</v>
      </c>
      <c r="S11" s="4">
        <f t="shared" si="3"/>
        <v>0.91542288557213924</v>
      </c>
    </row>
    <row r="12" spans="1:19" x14ac:dyDescent="0.25">
      <c r="A12" s="3">
        <v>11</v>
      </c>
      <c r="B12" s="3" t="s">
        <v>22</v>
      </c>
      <c r="C12" s="3">
        <v>38</v>
      </c>
      <c r="D12" s="3">
        <v>12</v>
      </c>
      <c r="E12" s="3">
        <v>9</v>
      </c>
      <c r="F12" s="3">
        <v>17</v>
      </c>
      <c r="G12" s="3">
        <v>45</v>
      </c>
      <c r="H12" s="3">
        <v>56</v>
      </c>
      <c r="I12" s="3">
        <v>-11</v>
      </c>
      <c r="J12" s="3">
        <v>45</v>
      </c>
      <c r="K12" s="3">
        <v>1.18</v>
      </c>
      <c r="L12" s="3">
        <v>40.5</v>
      </c>
      <c r="M12" s="3">
        <v>49.9</v>
      </c>
      <c r="N12" s="3">
        <v>-9.4</v>
      </c>
      <c r="O12" s="4">
        <f t="shared" si="0"/>
        <v>1.1842105263157894</v>
      </c>
      <c r="P12" s="4">
        <f t="shared" si="1"/>
        <v>1.4736842105263157</v>
      </c>
      <c r="Q12" s="4"/>
      <c r="R12" s="4">
        <f t="shared" si="2"/>
        <v>0.89552238805970141</v>
      </c>
      <c r="S12" s="4">
        <f t="shared" si="3"/>
        <v>1.1144278606965172</v>
      </c>
    </row>
    <row r="13" spans="1:19" x14ac:dyDescent="0.25">
      <c r="A13" s="3">
        <v>12</v>
      </c>
      <c r="B13" s="3" t="s">
        <v>23</v>
      </c>
      <c r="C13" s="3">
        <v>38</v>
      </c>
      <c r="D13" s="3">
        <v>10</v>
      </c>
      <c r="E13" s="3">
        <v>13</v>
      </c>
      <c r="F13" s="3">
        <v>15</v>
      </c>
      <c r="G13" s="3">
        <v>42</v>
      </c>
      <c r="H13" s="3">
        <v>54</v>
      </c>
      <c r="I13" s="3">
        <v>-12</v>
      </c>
      <c r="J13" s="3">
        <v>43</v>
      </c>
      <c r="K13" s="3">
        <v>1.1299999999999999</v>
      </c>
      <c r="L13" s="3">
        <v>45.7</v>
      </c>
      <c r="M13" s="3">
        <v>53.8</v>
      </c>
      <c r="N13" s="3">
        <v>-8.1</v>
      </c>
      <c r="O13" s="4">
        <f t="shared" si="0"/>
        <v>1.1052631578947369</v>
      </c>
      <c r="P13" s="4">
        <f t="shared" si="1"/>
        <v>1.4210526315789473</v>
      </c>
      <c r="Q13" s="4"/>
      <c r="R13" s="4">
        <f t="shared" si="2"/>
        <v>0.83582089552238814</v>
      </c>
      <c r="S13" s="4">
        <f t="shared" si="3"/>
        <v>1.0746268656716418</v>
      </c>
    </row>
    <row r="14" spans="1:19" x14ac:dyDescent="0.25">
      <c r="A14" s="3">
        <v>13</v>
      </c>
      <c r="B14" s="3" t="s">
        <v>24</v>
      </c>
      <c r="C14" s="3">
        <v>38</v>
      </c>
      <c r="D14" s="3">
        <v>10</v>
      </c>
      <c r="E14" s="3">
        <v>11</v>
      </c>
      <c r="F14" s="3">
        <v>17</v>
      </c>
      <c r="G14" s="3">
        <v>46</v>
      </c>
      <c r="H14" s="3">
        <v>57</v>
      </c>
      <c r="I14" s="3">
        <v>-11</v>
      </c>
      <c r="J14" s="3">
        <v>41</v>
      </c>
      <c r="K14" s="3">
        <v>1.08</v>
      </c>
      <c r="L14" s="3">
        <v>50.7</v>
      </c>
      <c r="M14" s="3">
        <v>54.6</v>
      </c>
      <c r="N14" s="3">
        <v>-3.8</v>
      </c>
      <c r="O14" s="4">
        <f t="shared" si="0"/>
        <v>1.2105263157894737</v>
      </c>
      <c r="P14" s="4">
        <f t="shared" si="1"/>
        <v>1.5</v>
      </c>
      <c r="Q14" s="4"/>
      <c r="R14" s="4">
        <f t="shared" si="2"/>
        <v>0.91542288557213924</v>
      </c>
      <c r="S14" s="4">
        <f t="shared" si="3"/>
        <v>1.1343283582089552</v>
      </c>
    </row>
    <row r="15" spans="1:19" x14ac:dyDescent="0.25">
      <c r="A15" s="3">
        <v>14</v>
      </c>
      <c r="B15" s="3" t="s">
        <v>25</v>
      </c>
      <c r="C15" s="3">
        <v>38</v>
      </c>
      <c r="D15" s="3">
        <v>10</v>
      </c>
      <c r="E15" s="3">
        <v>11</v>
      </c>
      <c r="F15" s="3">
        <v>17</v>
      </c>
      <c r="G15" s="3">
        <v>48</v>
      </c>
      <c r="H15" s="3">
        <v>54</v>
      </c>
      <c r="I15" s="3">
        <v>-6</v>
      </c>
      <c r="J15" s="3">
        <v>41</v>
      </c>
      <c r="K15" s="3">
        <v>1.08</v>
      </c>
      <c r="L15" s="3">
        <v>44.9</v>
      </c>
      <c r="M15" s="3">
        <v>55.9</v>
      </c>
      <c r="N15" s="3">
        <v>-11</v>
      </c>
      <c r="O15" s="4">
        <f t="shared" si="0"/>
        <v>1.263157894736842</v>
      </c>
      <c r="P15" s="4">
        <f t="shared" si="1"/>
        <v>1.4210526315789473</v>
      </c>
      <c r="Q15" s="4"/>
      <c r="R15" s="4">
        <f t="shared" si="2"/>
        <v>0.9552238805970148</v>
      </c>
      <c r="S15" s="4">
        <f t="shared" si="3"/>
        <v>1.0746268656716418</v>
      </c>
    </row>
    <row r="16" spans="1:19" x14ac:dyDescent="0.25">
      <c r="A16" s="3">
        <v>15</v>
      </c>
      <c r="B16" s="3" t="s">
        <v>26</v>
      </c>
      <c r="C16" s="3">
        <v>38</v>
      </c>
      <c r="D16" s="3">
        <v>8</v>
      </c>
      <c r="E16" s="3">
        <v>16</v>
      </c>
      <c r="F16" s="3">
        <v>14</v>
      </c>
      <c r="G16" s="3">
        <v>33</v>
      </c>
      <c r="H16" s="3">
        <v>44</v>
      </c>
      <c r="I16" s="3">
        <v>-11</v>
      </c>
      <c r="J16" s="3">
        <v>40</v>
      </c>
      <c r="K16" s="3">
        <v>1.05</v>
      </c>
      <c r="L16" s="3">
        <v>40.5</v>
      </c>
      <c r="M16" s="3">
        <v>42.9</v>
      </c>
      <c r="N16" s="3">
        <v>-2.5</v>
      </c>
      <c r="O16" s="4">
        <f t="shared" si="0"/>
        <v>0.86842105263157898</v>
      </c>
      <c r="P16" s="4">
        <f t="shared" si="1"/>
        <v>1.1578947368421053</v>
      </c>
      <c r="Q16" s="4"/>
      <c r="R16" s="4">
        <f t="shared" si="2"/>
        <v>0.65671641791044777</v>
      </c>
      <c r="S16" s="4">
        <f t="shared" si="3"/>
        <v>0.87562189054726369</v>
      </c>
    </row>
    <row r="17" spans="1:19" x14ac:dyDescent="0.25">
      <c r="A17" s="3">
        <v>16</v>
      </c>
      <c r="B17" s="3" t="s">
        <v>27</v>
      </c>
      <c r="C17" s="3">
        <v>38</v>
      </c>
      <c r="D17" s="3">
        <v>10</v>
      </c>
      <c r="E17" s="3">
        <v>10</v>
      </c>
      <c r="F17" s="3">
        <v>18</v>
      </c>
      <c r="G17" s="3">
        <v>33</v>
      </c>
      <c r="H17" s="3">
        <v>47</v>
      </c>
      <c r="I17" s="3">
        <v>-14</v>
      </c>
      <c r="J17" s="3">
        <v>40</v>
      </c>
      <c r="K17" s="3">
        <v>1.05</v>
      </c>
      <c r="L17" s="3">
        <v>33.200000000000003</v>
      </c>
      <c r="M17" s="3">
        <v>56.6</v>
      </c>
      <c r="N17" s="3">
        <v>-23.5</v>
      </c>
      <c r="O17" s="4">
        <f t="shared" si="0"/>
        <v>0.86842105263157898</v>
      </c>
      <c r="P17" s="4">
        <f t="shared" si="1"/>
        <v>1.236842105263158</v>
      </c>
      <c r="Q17" s="4"/>
      <c r="R17" s="4">
        <f t="shared" si="2"/>
        <v>0.65671641791044777</v>
      </c>
      <c r="S17" s="4">
        <f t="shared" si="3"/>
        <v>0.93532338308457708</v>
      </c>
    </row>
    <row r="18" spans="1:19" x14ac:dyDescent="0.25">
      <c r="A18" s="3">
        <v>17</v>
      </c>
      <c r="B18" s="3" t="s">
        <v>28</v>
      </c>
      <c r="C18" s="3">
        <v>38</v>
      </c>
      <c r="D18" s="3">
        <v>8</v>
      </c>
      <c r="E18" s="3">
        <v>14</v>
      </c>
      <c r="F18" s="3">
        <v>16</v>
      </c>
      <c r="G18" s="3">
        <v>29</v>
      </c>
      <c r="H18" s="3">
        <v>48</v>
      </c>
      <c r="I18" s="3">
        <v>-19</v>
      </c>
      <c r="J18" s="3">
        <v>38</v>
      </c>
      <c r="K18" s="3">
        <v>1</v>
      </c>
      <c r="L18" s="3">
        <v>42.3</v>
      </c>
      <c r="M18" s="3">
        <v>44.6</v>
      </c>
      <c r="N18" s="3">
        <v>-2.2999999999999998</v>
      </c>
      <c r="O18" s="4">
        <f t="shared" si="0"/>
        <v>0.76315789473684215</v>
      </c>
      <c r="P18" s="4">
        <f t="shared" si="1"/>
        <v>1.263157894736842</v>
      </c>
      <c r="Q18" s="4"/>
      <c r="R18" s="4">
        <f t="shared" si="2"/>
        <v>0.57711442786069655</v>
      </c>
      <c r="S18" s="4">
        <f t="shared" si="3"/>
        <v>0.9552238805970148</v>
      </c>
    </row>
    <row r="19" spans="1:19" x14ac:dyDescent="0.25">
      <c r="A19" s="3">
        <v>18</v>
      </c>
      <c r="B19" s="3" t="s">
        <v>29</v>
      </c>
      <c r="C19" s="3">
        <v>38</v>
      </c>
      <c r="D19" s="3">
        <v>6</v>
      </c>
      <c r="E19" s="3">
        <v>15</v>
      </c>
      <c r="F19" s="3">
        <v>17</v>
      </c>
      <c r="G19" s="3">
        <v>26</v>
      </c>
      <c r="H19" s="3">
        <v>55</v>
      </c>
      <c r="I19" s="3">
        <v>-29</v>
      </c>
      <c r="J19" s="3">
        <v>33</v>
      </c>
      <c r="K19" s="3">
        <v>0.87</v>
      </c>
      <c r="L19" s="3">
        <v>36</v>
      </c>
      <c r="M19" s="3">
        <v>52.3</v>
      </c>
      <c r="N19" s="3">
        <v>-16.3</v>
      </c>
      <c r="O19" s="4">
        <f t="shared" si="0"/>
        <v>0.68421052631578949</v>
      </c>
      <c r="P19" s="4">
        <f t="shared" si="1"/>
        <v>1.4473684210526316</v>
      </c>
      <c r="Q19" s="4"/>
      <c r="R19" s="4">
        <f t="shared" si="2"/>
        <v>0.51741293532338306</v>
      </c>
      <c r="S19" s="4">
        <f t="shared" si="3"/>
        <v>1.0945273631840795</v>
      </c>
    </row>
    <row r="20" spans="1:19" x14ac:dyDescent="0.25">
      <c r="A20" s="3">
        <v>19</v>
      </c>
      <c r="B20" s="3" t="s">
        <v>30</v>
      </c>
      <c r="C20" s="3">
        <v>38</v>
      </c>
      <c r="D20" s="3">
        <v>3</v>
      </c>
      <c r="E20" s="3">
        <v>12</v>
      </c>
      <c r="F20" s="3">
        <v>23</v>
      </c>
      <c r="G20" s="3">
        <v>43</v>
      </c>
      <c r="H20" s="3">
        <v>75</v>
      </c>
      <c r="I20" s="3">
        <v>-32</v>
      </c>
      <c r="J20" s="3">
        <v>21</v>
      </c>
      <c r="K20" s="3">
        <v>0.55000000000000004</v>
      </c>
      <c r="L20" s="3">
        <v>48.7</v>
      </c>
      <c r="M20" s="3">
        <v>61.6</v>
      </c>
      <c r="N20" s="3">
        <v>-12.9</v>
      </c>
      <c r="O20" s="4">
        <f t="shared" si="0"/>
        <v>1.131578947368421</v>
      </c>
      <c r="P20" s="4">
        <f t="shared" si="1"/>
        <v>1.9736842105263157</v>
      </c>
      <c r="Q20" s="4"/>
      <c r="R20" s="4">
        <f t="shared" si="2"/>
        <v>0.85572139303482586</v>
      </c>
      <c r="S20" s="4">
        <f t="shared" si="3"/>
        <v>1.4925373134328357</v>
      </c>
    </row>
    <row r="21" spans="1:19" x14ac:dyDescent="0.25">
      <c r="A21" s="3">
        <v>20</v>
      </c>
      <c r="B21" s="3" t="s">
        <v>31</v>
      </c>
      <c r="C21" s="3">
        <v>38</v>
      </c>
      <c r="D21" s="3">
        <v>4</v>
      </c>
      <c r="E21" s="3">
        <v>9</v>
      </c>
      <c r="F21" s="3">
        <v>25</v>
      </c>
      <c r="G21" s="3">
        <v>38</v>
      </c>
      <c r="H21" s="3">
        <v>79</v>
      </c>
      <c r="I21" s="3">
        <v>-41</v>
      </c>
      <c r="J21" s="3">
        <v>21</v>
      </c>
      <c r="K21" s="3">
        <v>0.55000000000000004</v>
      </c>
      <c r="L21" s="3">
        <v>42.6</v>
      </c>
      <c r="M21" s="3">
        <v>64.2</v>
      </c>
      <c r="N21" s="3">
        <v>-21.6</v>
      </c>
      <c r="O21" s="4">
        <f t="shared" si="0"/>
        <v>1</v>
      </c>
      <c r="P21" s="4">
        <f t="shared" si="1"/>
        <v>2.0789473684210527</v>
      </c>
      <c r="Q21" s="4"/>
      <c r="R21" s="4">
        <f t="shared" si="2"/>
        <v>0.75621890547263682</v>
      </c>
      <c r="S21" s="4">
        <f t="shared" si="3"/>
        <v>1.572139303482587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poisson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李锦涛</dc:creator>
  <cp:lastModifiedBy>Jintao Li</cp:lastModifiedBy>
  <dcterms:created xsi:type="dcterms:W3CDTF">2015-06-05T18:17:20Z</dcterms:created>
  <dcterms:modified xsi:type="dcterms:W3CDTF">2025-02-21T20:45:59Z</dcterms:modified>
</cp:coreProperties>
</file>