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8_{8D3A4AD7-4594-1E45-B784-459099EA4BB8}" xr6:coauthVersionLast="47" xr6:coauthVersionMax="47" xr10:uidLastSave="{00000000-0000-0000-0000-000000000000}"/>
  <bookViews>
    <workbookView xWindow="240" yWindow="105" windowWidth="14805" windowHeight="8010" activeTab="4" xr2:uid="{00000000-000D-0000-FFFF-FFFF00000000}"/>
  </bookViews>
  <sheets>
    <sheet name="GROUND FLOOR ESTIMATE" sheetId="1" r:id="rId1"/>
    <sheet name="1ST FLOOR ESTIMATE" sheetId="6" r:id="rId2"/>
    <sheet name="2ND FLOOR ESTIMATION" sheetId="7" r:id="rId3"/>
    <sheet name="LEAD STATEMENT" sheetId="2" r:id="rId4"/>
    <sheet name="DATA" sheetId="3" r:id="rId5"/>
    <sheet name="BILL OF QUANTITIES"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0" i="3" l="1"/>
  <c r="B101" i="3"/>
  <c r="G101" i="3"/>
  <c r="G102" i="3"/>
  <c r="G103" i="3"/>
  <c r="G104" i="3"/>
  <c r="G106" i="3"/>
  <c r="G107" i="3"/>
  <c r="G108" i="3"/>
  <c r="G109" i="3"/>
  <c r="G110" i="3"/>
  <c r="H111" i="3"/>
  <c r="H112" i="3"/>
  <c r="F13" i="4"/>
  <c r="G83" i="3"/>
  <c r="G84" i="3"/>
  <c r="G85" i="3"/>
  <c r="G86" i="3"/>
  <c r="G87" i="3"/>
  <c r="G89" i="3"/>
  <c r="G90" i="3"/>
  <c r="G91" i="3"/>
  <c r="G92" i="3"/>
  <c r="G93" i="3"/>
  <c r="H94" i="3"/>
  <c r="F12" i="4"/>
  <c r="G171" i="3"/>
  <c r="G172" i="3"/>
  <c r="G170" i="3"/>
  <c r="H173" i="3"/>
  <c r="F11" i="4"/>
  <c r="G11" i="4"/>
  <c r="G164" i="3"/>
  <c r="G165" i="3"/>
  <c r="G163" i="3"/>
  <c r="H166" i="3"/>
  <c r="F10" i="4"/>
  <c r="G10" i="4"/>
  <c r="G152" i="3"/>
  <c r="G153" i="3"/>
  <c r="G151" i="3"/>
  <c r="H154" i="3"/>
  <c r="F9" i="4"/>
  <c r="G158" i="3"/>
  <c r="G159" i="3"/>
  <c r="G157" i="3"/>
  <c r="H160" i="3"/>
  <c r="F8" i="4"/>
  <c r="G8" i="4"/>
  <c r="G147" i="3"/>
  <c r="G145" i="3"/>
  <c r="H148" i="3"/>
  <c r="F7" i="4"/>
  <c r="G141" i="3"/>
  <c r="G139" i="3"/>
  <c r="H142" i="3"/>
  <c r="F6" i="4"/>
  <c r="G56" i="3"/>
  <c r="G57" i="3"/>
  <c r="G58" i="3"/>
  <c r="G50" i="3"/>
  <c r="G51" i="3"/>
  <c r="G52" i="3"/>
  <c r="G53" i="3"/>
  <c r="G54" i="3"/>
  <c r="G42" i="3"/>
  <c r="G43" i="3"/>
  <c r="G44" i="3"/>
  <c r="G45" i="3"/>
  <c r="G46" i="3"/>
  <c r="G47" i="3"/>
  <c r="G48" i="3"/>
  <c r="H59" i="3"/>
  <c r="F5" i="4"/>
  <c r="G10" i="3"/>
  <c r="G11" i="3"/>
  <c r="G12" i="3"/>
  <c r="G13" i="3"/>
  <c r="G14" i="3"/>
  <c r="G15" i="3"/>
  <c r="G17" i="3"/>
  <c r="G18" i="3"/>
  <c r="G19" i="3"/>
  <c r="G20" i="3"/>
  <c r="G21" i="3"/>
  <c r="H22" i="3"/>
  <c r="F3" i="4"/>
  <c r="G4" i="3"/>
  <c r="G5" i="3"/>
  <c r="G6" i="3"/>
  <c r="F2" i="4"/>
  <c r="G197" i="1"/>
  <c r="B9" i="4"/>
  <c r="G9" i="4"/>
  <c r="B7" i="4"/>
  <c r="B6" i="4"/>
  <c r="G6" i="4"/>
  <c r="B13" i="4"/>
  <c r="B12" i="4"/>
  <c r="B5" i="4"/>
  <c r="G136" i="6"/>
  <c r="G199" i="1"/>
  <c r="G134" i="7"/>
  <c r="G125" i="7"/>
  <c r="G124" i="7"/>
  <c r="G123" i="7"/>
  <c r="G126" i="7"/>
  <c r="G188" i="1"/>
  <c r="G117" i="7"/>
  <c r="G109" i="7"/>
  <c r="G108" i="7"/>
  <c r="G107" i="7"/>
  <c r="G111" i="7"/>
  <c r="G102" i="7"/>
  <c r="G101" i="7"/>
  <c r="G100" i="7"/>
  <c r="G99" i="7"/>
  <c r="G98" i="7"/>
  <c r="G97" i="7"/>
  <c r="G96" i="7"/>
  <c r="G95" i="7"/>
  <c r="G94" i="7"/>
  <c r="G105" i="7"/>
  <c r="G112" i="7"/>
  <c r="G88" i="7"/>
  <c r="G87" i="7"/>
  <c r="G86" i="7"/>
  <c r="G85" i="7"/>
  <c r="G84" i="7"/>
  <c r="G90" i="7"/>
  <c r="D81" i="7"/>
  <c r="G81" i="7"/>
  <c r="G91" i="7"/>
  <c r="G115" i="7"/>
  <c r="G118" i="7"/>
  <c r="G120" i="7"/>
  <c r="G72" i="7"/>
  <c r="G71" i="7"/>
  <c r="G70" i="7"/>
  <c r="G69" i="7"/>
  <c r="G68" i="7"/>
  <c r="G74" i="7"/>
  <c r="D64" i="7"/>
  <c r="G64" i="7"/>
  <c r="G66" i="7"/>
  <c r="G76" i="7"/>
  <c r="G54" i="7"/>
  <c r="G53" i="7"/>
  <c r="G52" i="7"/>
  <c r="G56" i="7"/>
  <c r="G47" i="7"/>
  <c r="G46" i="7"/>
  <c r="G45" i="7"/>
  <c r="G44" i="7"/>
  <c r="G43" i="7"/>
  <c r="G42" i="7"/>
  <c r="G41" i="7"/>
  <c r="G40" i="7"/>
  <c r="G39" i="7"/>
  <c r="G38" i="7"/>
  <c r="G49" i="7"/>
  <c r="G58" i="7"/>
  <c r="G32" i="7"/>
  <c r="G31" i="7"/>
  <c r="G30" i="7"/>
  <c r="G29" i="7"/>
  <c r="G28" i="7"/>
  <c r="G34" i="7"/>
  <c r="D25" i="7"/>
  <c r="G25" i="7"/>
  <c r="E21" i="7"/>
  <c r="G21" i="7"/>
  <c r="E20" i="7"/>
  <c r="D20" i="7"/>
  <c r="G20" i="7"/>
  <c r="G22" i="7"/>
  <c r="G15" i="7"/>
  <c r="G14" i="7"/>
  <c r="G12" i="7"/>
  <c r="D11" i="7"/>
  <c r="G11" i="7"/>
  <c r="D10" i="7"/>
  <c r="G10" i="7"/>
  <c r="D9" i="7"/>
  <c r="G9" i="7"/>
  <c r="D8" i="7"/>
  <c r="G8" i="7"/>
  <c r="G4" i="7"/>
  <c r="G3" i="7"/>
  <c r="G5" i="7"/>
  <c r="G134" i="6"/>
  <c r="G125" i="6"/>
  <c r="G124" i="6"/>
  <c r="G123" i="6"/>
  <c r="G126" i="6"/>
  <c r="G117" i="6"/>
  <c r="D81" i="6"/>
  <c r="G81" i="6"/>
  <c r="G84" i="6"/>
  <c r="G85" i="6"/>
  <c r="G86" i="6"/>
  <c r="G87" i="6"/>
  <c r="G88" i="6"/>
  <c r="G90" i="6"/>
  <c r="G91" i="6"/>
  <c r="G94" i="6"/>
  <c r="G95" i="6"/>
  <c r="G96" i="6"/>
  <c r="G97" i="6"/>
  <c r="G98" i="6"/>
  <c r="G99" i="6"/>
  <c r="G100" i="6"/>
  <c r="G101" i="6"/>
  <c r="G102" i="6"/>
  <c r="G105" i="6"/>
  <c r="G107" i="6"/>
  <c r="G108" i="6"/>
  <c r="G109" i="6"/>
  <c r="G111" i="6"/>
  <c r="G112" i="6"/>
  <c r="G115" i="6"/>
  <c r="G118" i="6"/>
  <c r="G120" i="6"/>
  <c r="G72" i="6"/>
  <c r="G71" i="6"/>
  <c r="G70" i="6"/>
  <c r="G69" i="6"/>
  <c r="G68" i="6"/>
  <c r="G74" i="6"/>
  <c r="D64" i="6"/>
  <c r="G64" i="6"/>
  <c r="G66" i="6"/>
  <c r="G54" i="6"/>
  <c r="G53" i="6"/>
  <c r="G52" i="6"/>
  <c r="G56" i="6"/>
  <c r="G47" i="6"/>
  <c r="G46" i="6"/>
  <c r="G45" i="6"/>
  <c r="G44" i="6"/>
  <c r="G43" i="6"/>
  <c r="G42" i="6"/>
  <c r="G41" i="6"/>
  <c r="G40" i="6"/>
  <c r="G39" i="6"/>
  <c r="G38" i="6"/>
  <c r="G49" i="6"/>
  <c r="G58" i="6"/>
  <c r="G32" i="6"/>
  <c r="G31" i="6"/>
  <c r="G30" i="6"/>
  <c r="G29" i="6"/>
  <c r="G28" i="6"/>
  <c r="D25" i="6"/>
  <c r="G25" i="6"/>
  <c r="E21" i="6"/>
  <c r="G21" i="6"/>
  <c r="E20" i="6"/>
  <c r="D20" i="6"/>
  <c r="G15" i="6"/>
  <c r="G14" i="6"/>
  <c r="G12" i="6"/>
  <c r="D11" i="6"/>
  <c r="G11" i="6"/>
  <c r="D10" i="6"/>
  <c r="G10" i="6"/>
  <c r="D9" i="6"/>
  <c r="G9" i="6"/>
  <c r="D8" i="6"/>
  <c r="G8" i="6"/>
  <c r="G16" i="6"/>
  <c r="G4" i="6"/>
  <c r="G3" i="6"/>
  <c r="G5" i="6"/>
  <c r="H5" i="2"/>
  <c r="H4" i="2"/>
  <c r="H3" i="2"/>
  <c r="E2" i="2"/>
  <c r="H2" i="2"/>
  <c r="G7" i="4"/>
  <c r="G16" i="7"/>
  <c r="G35" i="7"/>
  <c r="G20" i="6"/>
  <c r="G22" i="6"/>
  <c r="G34" i="6"/>
  <c r="G76" i="6"/>
  <c r="G35" i="6"/>
  <c r="G222" i="1"/>
  <c r="G223" i="1"/>
  <c r="G224" i="1"/>
  <c r="G225" i="1"/>
  <c r="G240" i="3"/>
  <c r="G241" i="3"/>
  <c r="G242" i="3"/>
  <c r="G243" i="3"/>
  <c r="G244" i="3"/>
  <c r="G235" i="3"/>
  <c r="G236" i="3"/>
  <c r="H245" i="3"/>
  <c r="G18" i="4"/>
  <c r="G17" i="4"/>
  <c r="G5" i="4"/>
  <c r="G12" i="4"/>
  <c r="G13" i="4"/>
  <c r="G15" i="4"/>
  <c r="G16" i="4"/>
  <c r="G14" i="4"/>
  <c r="D153" i="1"/>
  <c r="G153" i="1"/>
  <c r="G156" i="1"/>
  <c r="G157" i="1"/>
  <c r="G158" i="1"/>
  <c r="G159" i="1"/>
  <c r="G160" i="1"/>
  <c r="G162" i="1"/>
  <c r="G163" i="1"/>
  <c r="G166" i="1"/>
  <c r="G167" i="1"/>
  <c r="G168" i="1"/>
  <c r="G169" i="1"/>
  <c r="G170" i="1"/>
  <c r="G171" i="1"/>
  <c r="G172" i="1"/>
  <c r="G173" i="1"/>
  <c r="G174" i="1"/>
  <c r="G177" i="1"/>
  <c r="G179" i="1"/>
  <c r="G180" i="1"/>
  <c r="G181" i="1"/>
  <c r="G183" i="1"/>
  <c r="G184" i="1"/>
  <c r="G187" i="1"/>
  <c r="G189" i="1"/>
  <c r="D97" i="1"/>
  <c r="G97" i="1"/>
  <c r="G100" i="1"/>
  <c r="G101" i="1"/>
  <c r="G102" i="1"/>
  <c r="G103" i="1"/>
  <c r="G104" i="1"/>
  <c r="G106" i="1"/>
  <c r="G107" i="1"/>
  <c r="G63" i="1"/>
  <c r="G57" i="1"/>
  <c r="G58" i="1"/>
  <c r="G59" i="1"/>
  <c r="G60" i="1"/>
  <c r="G62" i="1"/>
  <c r="G65" i="1"/>
  <c r="G51" i="1"/>
  <c r="G52" i="1"/>
  <c r="G54" i="1"/>
  <c r="G43" i="1"/>
  <c r="G44" i="1"/>
  <c r="G45" i="1"/>
  <c r="G46" i="1"/>
  <c r="G48" i="1"/>
  <c r="I66" i="1"/>
  <c r="E92" i="1"/>
  <c r="D92" i="1"/>
  <c r="G92" i="1"/>
  <c r="E93" i="1"/>
  <c r="G93" i="1"/>
  <c r="G94" i="1"/>
  <c r="D80" i="1"/>
  <c r="G80" i="1"/>
  <c r="D81" i="1"/>
  <c r="G81" i="1"/>
  <c r="D82" i="1"/>
  <c r="G82" i="1"/>
  <c r="D83" i="1"/>
  <c r="G83" i="1"/>
  <c r="G84" i="1"/>
  <c r="G86" i="1"/>
  <c r="G87" i="1"/>
  <c r="G89" i="1"/>
  <c r="D69" i="1"/>
  <c r="G69" i="1"/>
  <c r="D70" i="1"/>
  <c r="G70" i="1"/>
  <c r="D71" i="1"/>
  <c r="G71" i="1"/>
  <c r="D72" i="1"/>
  <c r="G72" i="1"/>
  <c r="D73" i="1"/>
  <c r="G73" i="1"/>
  <c r="G74" i="1"/>
  <c r="D75" i="1"/>
  <c r="G75" i="1"/>
  <c r="G77" i="1"/>
  <c r="I95" i="1"/>
  <c r="G3" i="4"/>
  <c r="D35" i="1"/>
  <c r="G35" i="1"/>
  <c r="D36" i="1"/>
  <c r="G36" i="1"/>
  <c r="D37" i="1"/>
  <c r="G37" i="1"/>
  <c r="D38" i="1"/>
  <c r="G38" i="1"/>
  <c r="G40" i="1"/>
  <c r="G12" i="1"/>
  <c r="G13" i="1"/>
  <c r="G14" i="1"/>
  <c r="G15" i="1"/>
  <c r="G17" i="1"/>
  <c r="I37" i="1"/>
  <c r="G2" i="4"/>
  <c r="G3" i="1"/>
  <c r="G4" i="1"/>
  <c r="G5" i="1"/>
  <c r="G6" i="1"/>
  <c r="G8" i="1"/>
  <c r="D20" i="1"/>
  <c r="G20" i="1"/>
  <c r="D21" i="1"/>
  <c r="G21" i="1"/>
  <c r="D22" i="1"/>
  <c r="G22" i="1"/>
  <c r="D23" i="1"/>
  <c r="G23" i="1"/>
  <c r="G25" i="1"/>
  <c r="H19" i="1"/>
  <c r="G178" i="3"/>
  <c r="G179" i="3"/>
  <c r="G177" i="3"/>
  <c r="H180" i="3"/>
  <c r="G230" i="3"/>
  <c r="G231" i="3"/>
  <c r="G225" i="3"/>
  <c r="G226" i="3"/>
  <c r="G227" i="3"/>
  <c r="G215" i="3"/>
  <c r="G214" i="3"/>
  <c r="G213" i="3"/>
  <c r="G212" i="3"/>
  <c r="G207" i="3"/>
  <c r="G206" i="3"/>
  <c r="G196" i="3"/>
  <c r="G195" i="3"/>
  <c r="G194" i="3"/>
  <c r="G189" i="3"/>
  <c r="G188" i="3"/>
  <c r="B187" i="3"/>
  <c r="G187" i="3"/>
  <c r="G186" i="3"/>
  <c r="G185" i="3"/>
  <c r="G184" i="3"/>
  <c r="G131" i="3"/>
  <c r="G130" i="3"/>
  <c r="G122" i="3"/>
  <c r="G123" i="3"/>
  <c r="G118" i="3"/>
  <c r="G117" i="3"/>
  <c r="G119" i="3"/>
  <c r="G120" i="3"/>
  <c r="G190" i="3"/>
  <c r="G191" i="3"/>
  <c r="G208" i="3"/>
  <c r="G209" i="3"/>
  <c r="G132" i="3"/>
  <c r="H232" i="3"/>
  <c r="G216" i="3"/>
  <c r="G217" i="3"/>
  <c r="G197" i="3"/>
  <c r="G198" i="3"/>
  <c r="H199" i="3"/>
  <c r="H200" i="3"/>
  <c r="G124" i="3"/>
  <c r="H218" i="3"/>
  <c r="H125" i="3"/>
  <c r="E128" i="3"/>
  <c r="G128" i="3"/>
  <c r="H134" i="3"/>
  <c r="G76" i="3"/>
  <c r="G77" i="3"/>
  <c r="G71" i="3"/>
  <c r="G70" i="3"/>
  <c r="G63" i="3"/>
  <c r="G64" i="3"/>
  <c r="G65" i="3"/>
  <c r="G62" i="3"/>
  <c r="G66" i="3"/>
  <c r="G67" i="3"/>
  <c r="G33" i="3"/>
  <c r="G34" i="3"/>
  <c r="G25" i="3"/>
  <c r="G26" i="3"/>
  <c r="G27" i="3"/>
  <c r="G28" i="3"/>
  <c r="G24" i="3"/>
  <c r="G72" i="3"/>
  <c r="G73" i="3"/>
  <c r="G35" i="3"/>
  <c r="G78" i="3"/>
  <c r="G36" i="3"/>
  <c r="G37" i="3"/>
  <c r="G29" i="3"/>
  <c r="G30" i="3"/>
  <c r="G31" i="3"/>
  <c r="D216" i="1"/>
  <c r="G216" i="1"/>
  <c r="D217" i="1"/>
  <c r="G217" i="1"/>
  <c r="D218" i="1"/>
  <c r="G218" i="1"/>
  <c r="G220" i="1"/>
  <c r="D203" i="1"/>
  <c r="G203" i="1"/>
  <c r="G204" i="1"/>
  <c r="G205" i="1"/>
  <c r="G206" i="1"/>
  <c r="G207" i="1"/>
  <c r="G208" i="1"/>
  <c r="G209" i="1"/>
  <c r="G210" i="1"/>
  <c r="G211" i="1"/>
  <c r="G212" i="1"/>
  <c r="G213" i="1"/>
  <c r="G215" i="1"/>
  <c r="G201" i="1"/>
  <c r="D135" i="1"/>
  <c r="G135" i="1"/>
  <c r="D136" i="1"/>
  <c r="G136" i="1"/>
  <c r="G138" i="1"/>
  <c r="G140" i="1"/>
  <c r="G141" i="1"/>
  <c r="G142" i="1"/>
  <c r="G143" i="1"/>
  <c r="G144" i="1"/>
  <c r="G146" i="1"/>
  <c r="G148" i="1"/>
  <c r="G125" i="1"/>
  <c r="G126" i="1"/>
  <c r="G124" i="1"/>
  <c r="G111" i="1"/>
  <c r="G112" i="1"/>
  <c r="G113" i="1"/>
  <c r="G114" i="1"/>
  <c r="G115" i="1"/>
  <c r="G116" i="1"/>
  <c r="G117" i="1"/>
  <c r="G118" i="1"/>
  <c r="G119" i="1"/>
  <c r="G110" i="1"/>
  <c r="D31" i="1"/>
  <c r="G31" i="1"/>
  <c r="D30" i="1"/>
  <c r="G30" i="1"/>
  <c r="D29" i="1"/>
  <c r="G29" i="1"/>
  <c r="D28" i="1"/>
  <c r="G28" i="1"/>
  <c r="H79" i="3"/>
  <c r="H38" i="3"/>
  <c r="F4" i="4"/>
  <c r="G4" i="4"/>
  <c r="G21" i="4"/>
  <c r="G121" i="1"/>
  <c r="G128" i="1"/>
  <c r="G33" i="1"/>
  <c r="G24" i="4"/>
  <c r="G26" i="4"/>
  <c r="G130" i="1"/>
</calcChain>
</file>

<file path=xl/sharedStrings.xml><?xml version="1.0" encoding="utf-8"?>
<sst xmlns="http://schemas.openxmlformats.org/spreadsheetml/2006/main" count="772" uniqueCount="239">
  <si>
    <t>SNO</t>
  </si>
  <si>
    <t>DESCRIPTION</t>
  </si>
  <si>
    <t>NOS</t>
  </si>
  <si>
    <t>LENGTH</t>
  </si>
  <si>
    <t>BREADTH</t>
  </si>
  <si>
    <t>DEPTH</t>
  </si>
  <si>
    <t>QTY</t>
  </si>
  <si>
    <t>SOIL EXCAVATION FOR FOOTINGS</t>
  </si>
  <si>
    <t>F1</t>
  </si>
  <si>
    <t>F2</t>
  </si>
  <si>
    <t>F3</t>
  </si>
  <si>
    <t>F4</t>
  </si>
  <si>
    <t xml:space="preserve">NET QTY OF SOIL </t>
  </si>
  <si>
    <t>LAYING OF PCC BELOW FOOTINGS</t>
  </si>
  <si>
    <t xml:space="preserve">TOTAL QTY OF PCC </t>
  </si>
  <si>
    <t xml:space="preserve">EXCAVATION BELOW RR </t>
  </si>
  <si>
    <t>ALL AROUND</t>
  </si>
  <si>
    <t>X-DIRECTION</t>
  </si>
  <si>
    <t>Y-DIRECTION</t>
  </si>
  <si>
    <t>Y-DIRECTION 2</t>
  </si>
  <si>
    <t>EXCAVATION OF SOIL</t>
  </si>
  <si>
    <t>RR MASONARY</t>
  </si>
  <si>
    <t>X DIRECTION</t>
  </si>
  <si>
    <t>Y DIRECTION</t>
  </si>
  <si>
    <t>Y DIRECTION 2</t>
  </si>
  <si>
    <t>PCC BELOW RR</t>
  </si>
  <si>
    <t>FOUNDATIONS</t>
  </si>
  <si>
    <t>LAYING OF RCC IN MIX OF M25</t>
  </si>
  <si>
    <t>TOTAL</t>
  </si>
  <si>
    <t>COLUMNS</t>
  </si>
  <si>
    <t>C1</t>
  </si>
  <si>
    <t>C2</t>
  </si>
  <si>
    <t>PEDESTALS</t>
  </si>
  <si>
    <t>BELOW GL</t>
  </si>
  <si>
    <t>ABOVE GL</t>
  </si>
  <si>
    <t>LAYING OF RCC IN M20 MIX</t>
  </si>
  <si>
    <t>PLINTH BEAMS</t>
  </si>
  <si>
    <t>PB10&amp;PB13</t>
  </si>
  <si>
    <t>PB11&amp;PB12</t>
  </si>
  <si>
    <t>PB3,4,5</t>
  </si>
  <si>
    <t>PB6</t>
  </si>
  <si>
    <t>PB9</t>
  </si>
  <si>
    <t>PB2</t>
  </si>
  <si>
    <t>FLOOR BEAMS</t>
  </si>
  <si>
    <t>FB11 &amp; FB14</t>
  </si>
  <si>
    <t>FB2</t>
  </si>
  <si>
    <t>FB3&amp; FB4</t>
  </si>
  <si>
    <t>FB10</t>
  </si>
  <si>
    <t>BALCONY BEAMS</t>
  </si>
  <si>
    <t>EDGE BEAM</t>
  </si>
  <si>
    <t>SLABS</t>
  </si>
  <si>
    <t>SLAB1( FLAT)</t>
  </si>
  <si>
    <t>BALCONY SLAB</t>
  </si>
  <si>
    <t xml:space="preserve">BRICK WALL </t>
  </si>
  <si>
    <t>FULL BRICK WALL</t>
  </si>
  <si>
    <t>DEDUCTIONS</t>
  </si>
  <si>
    <t>D1</t>
  </si>
  <si>
    <t>W1</t>
  </si>
  <si>
    <t>W2</t>
  </si>
  <si>
    <t>W3</t>
  </si>
  <si>
    <t>VENTILATOR</t>
  </si>
  <si>
    <t>HALF BRICK WALL</t>
  </si>
  <si>
    <t>WALL1</t>
  </si>
  <si>
    <t>WALL2</t>
  </si>
  <si>
    <t>WALL3</t>
  </si>
  <si>
    <t>WALL4</t>
  </si>
  <si>
    <t>WALL5</t>
  </si>
  <si>
    <t>WALL6</t>
  </si>
  <si>
    <t>WALL7</t>
  </si>
  <si>
    <t>WALL8</t>
  </si>
  <si>
    <t>WALL9</t>
  </si>
  <si>
    <t>WALL</t>
  </si>
  <si>
    <t>D2</t>
  </si>
  <si>
    <t>D3</t>
  </si>
  <si>
    <t>VENTILATIONS</t>
  </si>
  <si>
    <t>NET QTY OF HALF BRICK WALL</t>
  </si>
  <si>
    <t>NET QTY OF FULL BRICK WALL</t>
  </si>
  <si>
    <t>PLASTERING</t>
  </si>
  <si>
    <t>OUTSIDE PLASTERING</t>
  </si>
  <si>
    <t>INSIDE PLASTERING</t>
  </si>
  <si>
    <t>NET QTY</t>
  </si>
  <si>
    <t xml:space="preserve">NET QTY </t>
  </si>
  <si>
    <t xml:space="preserve">NET QTY OF INTERNAL PLASTERING </t>
  </si>
  <si>
    <t>NET QTY OF OUTSIDE PLASTERING</t>
  </si>
  <si>
    <t>SHUTTERING</t>
  </si>
  <si>
    <t>FOOTINGS</t>
  </si>
  <si>
    <t>BEAMS</t>
  </si>
  <si>
    <t>PLINTH</t>
  </si>
  <si>
    <t>FLOORING</t>
  </si>
  <si>
    <t>BACKFILLING</t>
  </si>
  <si>
    <t>SKIRTING</t>
  </si>
  <si>
    <t>DADOING</t>
  </si>
  <si>
    <t>QUANTITY</t>
  </si>
  <si>
    <t xml:space="preserve">STAIR CASE </t>
  </si>
  <si>
    <t>FLIGHTS</t>
  </si>
  <si>
    <t>STEPS</t>
  </si>
  <si>
    <t>MID LANDING</t>
  </si>
  <si>
    <t>ITEM</t>
  </si>
  <si>
    <t>LEAD</t>
  </si>
  <si>
    <t>LOADING AND UNLOADING</t>
  </si>
  <si>
    <t>CEMENT</t>
  </si>
  <si>
    <t>SAND</t>
  </si>
  <si>
    <t>BRICKS</t>
  </si>
  <si>
    <t>STEEL</t>
  </si>
  <si>
    <t>UNIT</t>
  </si>
  <si>
    <t>RATE</t>
  </si>
  <si>
    <t>PER</t>
  </si>
  <si>
    <t>AMOUNT</t>
  </si>
  <si>
    <t>SOIL EXCAVATION</t>
  </si>
  <si>
    <t>CUM</t>
  </si>
  <si>
    <t>LABOUR</t>
  </si>
  <si>
    <t xml:space="preserve">MAZDOOR </t>
  </si>
  <si>
    <t>DAY</t>
  </si>
  <si>
    <t>ADD IAA @40%</t>
  </si>
  <si>
    <t>LAYING OF P C C IN 1:4:8</t>
  </si>
  <si>
    <t>MATERIALS:</t>
  </si>
  <si>
    <t>MT</t>
  </si>
  <si>
    <t>Coarse aggregate 40 mm</t>
  </si>
  <si>
    <t>Fine aggregate (Sand)</t>
  </si>
  <si>
    <t>cum</t>
  </si>
  <si>
    <t>B. LABOUR</t>
  </si>
  <si>
    <t>Mason 1st class</t>
  </si>
  <si>
    <t>Mason 2nd class</t>
  </si>
  <si>
    <t>CONTRACTOR PROFIT @14%</t>
  </si>
  <si>
    <t>IAA @ 40% ON LABOUR</t>
  </si>
  <si>
    <t>R R MASONARY</t>
  </si>
  <si>
    <t>MATERIALS</t>
  </si>
  <si>
    <t>Cement</t>
  </si>
  <si>
    <t>CR Stone</t>
  </si>
  <si>
    <t>Rough Stone</t>
  </si>
  <si>
    <t>Bond Stones 7Nos 0.24 x 0.24 x 0.39 = 0.16cum</t>
  </si>
  <si>
    <t>contractor profit @14%</t>
  </si>
  <si>
    <t>mason 1st class</t>
  </si>
  <si>
    <t>day</t>
  </si>
  <si>
    <t>mason 2nd class</t>
  </si>
  <si>
    <t xml:space="preserve">iaa @40% </t>
  </si>
  <si>
    <t>RCC M20 MIX</t>
  </si>
  <si>
    <t>Material</t>
  </si>
  <si>
    <t>Coarse sand</t>
  </si>
  <si>
    <t>20 mm aggregate</t>
  </si>
  <si>
    <t>10 mm aggregate</t>
  </si>
  <si>
    <t>CONTRACTOR PROFIT@14%</t>
  </si>
  <si>
    <t>Labour</t>
  </si>
  <si>
    <t>Mason (1st Class)</t>
  </si>
  <si>
    <t>Mazdoor (Unskilled)</t>
  </si>
  <si>
    <t>IAA @40%</t>
  </si>
  <si>
    <t>RCC M25 MIX</t>
  </si>
  <si>
    <t>Machinery</t>
  </si>
  <si>
    <t>Concrete mixer 0.4/0.28 cum capacity</t>
  </si>
  <si>
    <t>HOUR</t>
  </si>
  <si>
    <t>CONTRACTOR PROFIT</t>
  </si>
  <si>
    <t>IAA @ 40%</t>
  </si>
  <si>
    <t>Brick Masonry in CM (1:6) with Modular Bricks 19 x 9 x 9 cms 2nd class</t>
  </si>
  <si>
    <t>A. MATERIALS</t>
  </si>
  <si>
    <t>Bricks modular size 19 x 9 x 9 cms 2nd class</t>
  </si>
  <si>
    <t>LABOUR:</t>
  </si>
  <si>
    <t>1ST CLS MASON</t>
  </si>
  <si>
    <t>2ND CLS MASON</t>
  </si>
  <si>
    <t>1NO</t>
  </si>
  <si>
    <t>unit:10sqm</t>
  </si>
  <si>
    <t>Country bricks, second class traditional size 23x11x7cm</t>
  </si>
  <si>
    <t>Sand</t>
  </si>
  <si>
    <t>Mason 2ND class</t>
  </si>
  <si>
    <t>Mazdoor (unskilled)</t>
  </si>
  <si>
    <t>11.5 cm wide Brick masonry for super-structure on ground floor in cm (1:6) using second class traditional size bricks including cost of all materials, seigniorage charges, labour and all operations for constructing half brick masonry, mixing cement mortar, curing etc., complete for finished item of work, but excluding conveyance charges of materials.</t>
  </si>
  <si>
    <t>NO</t>
  </si>
  <si>
    <t>RATE FOR 1SFT</t>
  </si>
  <si>
    <t>Cement Mortar (1 : 3)</t>
  </si>
  <si>
    <t>Unit : 1cum</t>
  </si>
  <si>
    <t>Man mazdoor for mixing mortar</t>
  </si>
  <si>
    <t>Plastering with CM (1:6), 12 mm thick</t>
  </si>
  <si>
    <t>Cement Mortor (1:6)</t>
  </si>
  <si>
    <t>MAZDOOR</t>
  </si>
  <si>
    <t>MATERIAL</t>
  </si>
  <si>
    <t>cp @</t>
  </si>
  <si>
    <t>labour</t>
  </si>
  <si>
    <t>STAIR CASE</t>
  </si>
  <si>
    <t>Flooring with vitrified tiles of 1st quality,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including seigniorage charges, etc., complete for finished item of work, .</t>
  </si>
  <si>
    <t>Unit = 10 sqm</t>
  </si>
  <si>
    <t>SQM</t>
  </si>
  <si>
    <t>Vitrified tiles of 1st quality of size</t>
  </si>
  <si>
    <t>Cement for CM (1:8) proportion for base coat</t>
  </si>
  <si>
    <t>mt</t>
  </si>
  <si>
    <t>cement for slurry</t>
  </si>
  <si>
    <t>Cement for Pointing with CM (1:3)</t>
  </si>
  <si>
    <t>Sand for CM (1:8</t>
  </si>
  <si>
    <t>Sand for pointing</t>
  </si>
  <si>
    <t>Mazdoor (unskiled)</t>
  </si>
  <si>
    <t>FOR 1SQM</t>
  </si>
  <si>
    <t>PAINTING</t>
  </si>
  <si>
    <t>Painting to new walls with 2 coats of ready mixed oil bound wahsable distemper of approved brand and shade over a base coat of appropriate primer of approved brand,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911 for internal walls</t>
  </si>
  <si>
    <t>LTS</t>
  </si>
  <si>
    <t>Cost of Primer</t>
  </si>
  <si>
    <t>LTR</t>
  </si>
  <si>
    <t>Cost of washable Oil Bound Distemper</t>
  </si>
  <si>
    <t>CONTRACTOR PROFIR@14%</t>
  </si>
  <si>
    <t>Painter I st class</t>
  </si>
  <si>
    <t>Pianter Iind class</t>
  </si>
  <si>
    <t>1st class painter</t>
  </si>
  <si>
    <t>2ND CLASS PAINTER</t>
  </si>
  <si>
    <t>COST FOR 10SQM</t>
  </si>
  <si>
    <t>Painting, Priming Coat on New Plastered Surface</t>
  </si>
  <si>
    <t>Unit: 10 sqm</t>
  </si>
  <si>
    <t>MATERIALS :</t>
  </si>
  <si>
    <t>KG</t>
  </si>
  <si>
    <t>Cement Primer</t>
  </si>
  <si>
    <t xml:space="preserve">PAINTER </t>
  </si>
  <si>
    <t>IAA @ 40 %</t>
  </si>
  <si>
    <t xml:space="preserve">ITEM </t>
  </si>
  <si>
    <t>AMOUNT IN WORDS</t>
  </si>
  <si>
    <t>AMOUNT  IN NUMBERS</t>
  </si>
  <si>
    <t>LAYING OF PCC</t>
  </si>
  <si>
    <t>RCC OF M20</t>
  </si>
  <si>
    <t>FULL BRICK</t>
  </si>
  <si>
    <t>BACK FILLING</t>
  </si>
  <si>
    <t xml:space="preserve">ASSUMING 1% FOR CUTTING AND LAYING </t>
  </si>
  <si>
    <t>2.5% WASTAGE AS PER STANDARD DATA</t>
  </si>
  <si>
    <t xml:space="preserve">Blacksmith 2nd class </t>
  </si>
  <si>
    <t>MALE MAZDOOR</t>
  </si>
  <si>
    <t>ADD 30% FOR PLUMBING AND ELECTRICAL WORKS</t>
  </si>
  <si>
    <t>BASIC RATE</t>
  </si>
  <si>
    <t>IDLE CHARGES</t>
  </si>
  <si>
    <t>SEINORAGE CHARGES</t>
  </si>
  <si>
    <t xml:space="preserve">SAND </t>
  </si>
  <si>
    <t>COARSE AGG</t>
  </si>
  <si>
    <t>RCC IN COLUMNS</t>
  </si>
  <si>
    <t>RCC IN FLOOR BEAMS</t>
  </si>
  <si>
    <t>RCC IN SLABS</t>
  </si>
  <si>
    <t xml:space="preserve">BRICK WORK </t>
  </si>
  <si>
    <t>NET QUANTITY OF INTERNAL PLASTERING</t>
  </si>
  <si>
    <t>SLABS PLASTERING</t>
  </si>
  <si>
    <t>TOTAL INTERNAL PLASTERING</t>
  </si>
  <si>
    <t>PAINTINGS</t>
  </si>
  <si>
    <t>SHUTTERING FOR FOUNDATION</t>
  </si>
  <si>
    <t>SHUTTERING FOR COLUMNS</t>
  </si>
  <si>
    <t>SHUTTERING FOR PEDESTALS</t>
  </si>
  <si>
    <t>SHUTTERING FOR PLINTH BEAMS</t>
  </si>
  <si>
    <t xml:space="preserve">SHUTTERING FOR FLOOR BEAMS </t>
  </si>
  <si>
    <t>SHUTTERING FOR SLABS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</si>
</sst>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font>
    <font>
      <u/>
      <sz val="11"/>
      <name val="Calibri"/>
      <family val="2"/>
    </font>
    <font>
      <sz val="11"/>
      <name val="Calibri"/>
      <family val="2"/>
    </font>
    <font>
      <b/>
      <sz val="11"/>
      <color theme="1"/>
      <name val="Times New Roman"/>
      <family val="1"/>
    </font>
    <font>
      <sz val="11"/>
      <color theme="1"/>
      <name val="Times New Roman"/>
      <family val="1"/>
    </font>
    <font>
      <sz val="11"/>
      <color rgb="FFFF0000"/>
      <name val="Times New Roman"/>
      <family val="1"/>
    </font>
    <font>
      <b/>
      <sz val="11"/>
      <color rgb="FFFF0000"/>
      <name val="Times New Roman"/>
      <family val="1"/>
    </font>
  </fonts>
  <fills count="6">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0"/>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74">
    <xf numFmtId="0" fontId="0" fillId="0" borderId="0" xfId="0"/>
    <xf numFmtId="2" fontId="1" fillId="0" borderId="0" xfId="0" applyNumberFormat="1" applyFont="1"/>
    <xf numFmtId="0" fontId="0" fillId="0" borderId="0" xfId="0" applyAlignment="1">
      <alignment wrapText="1"/>
    </xf>
    <xf numFmtId="0" fontId="0" fillId="2" borderId="1" xfId="0" applyFill="1" applyBorder="1"/>
    <xf numFmtId="0" fontId="0" fillId="0" borderId="1" xfId="0" applyBorder="1"/>
    <xf numFmtId="0" fontId="2" fillId="0" borderId="1" xfId="0" applyFont="1" applyBorder="1"/>
    <xf numFmtId="164" fontId="0" fillId="2" borderId="1" xfId="0" applyNumberFormat="1" applyFill="1" applyBorder="1"/>
    <xf numFmtId="2" fontId="0" fillId="0" borderId="1" xfId="0" applyNumberFormat="1" applyBorder="1"/>
    <xf numFmtId="164" fontId="0" fillId="0" borderId="1" xfId="0" applyNumberFormat="1"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wrapText="1"/>
    </xf>
    <xf numFmtId="0" fontId="0" fillId="5" borderId="1" xfId="0" applyFill="1" applyBorder="1"/>
    <xf numFmtId="0" fontId="1" fillId="0" borderId="1" xfId="0" applyFont="1" applyBorder="1"/>
    <xf numFmtId="0" fontId="1" fillId="3" borderId="1" xfId="0" applyFont="1" applyFill="1" applyBorder="1"/>
    <xf numFmtId="0" fontId="0" fillId="0" borderId="1" xfId="0" applyFont="1" applyBorder="1"/>
    <xf numFmtId="0" fontId="1" fillId="3" borderId="1" xfId="0" applyFont="1" applyFill="1" applyBorder="1" applyAlignment="1">
      <alignment wrapText="1"/>
    </xf>
    <xf numFmtId="0" fontId="1" fillId="3" borderId="1" xfId="0" applyNumberFormat="1" applyFont="1" applyFill="1" applyBorder="1" applyAlignment="1">
      <alignment wrapText="1"/>
    </xf>
    <xf numFmtId="0" fontId="5" fillId="0" borderId="1" xfId="1" applyFont="1" applyBorder="1" applyAlignment="1" applyProtection="1"/>
    <xf numFmtId="0" fontId="4" fillId="0" borderId="1" xfId="1" applyFont="1" applyBorder="1" applyAlignment="1" applyProtection="1"/>
    <xf numFmtId="0" fontId="1" fillId="4" borderId="1" xfId="0" applyFont="1" applyFill="1" applyBorder="1"/>
    <xf numFmtId="2" fontId="1" fillId="3" borderId="1" xfId="0" applyNumberFormat="1" applyFont="1" applyFill="1" applyBorder="1"/>
    <xf numFmtId="164" fontId="1" fillId="0" borderId="1" xfId="0" applyNumberFormat="1" applyFont="1" applyBorder="1"/>
    <xf numFmtId="2" fontId="1" fillId="2" borderId="1" xfId="0" applyNumberFormat="1" applyFont="1" applyFill="1" applyBorder="1"/>
    <xf numFmtId="2" fontId="1" fillId="4" borderId="1" xfId="0" applyNumberFormat="1" applyFont="1" applyFill="1" applyBorder="1"/>
    <xf numFmtId="2" fontId="1" fillId="0" borderId="1" xfId="0" applyNumberFormat="1" applyFont="1" applyBorder="1"/>
    <xf numFmtId="2" fontId="0" fillId="2" borderId="1" xfId="0" applyNumberFormat="1" applyFont="1" applyFill="1" applyBorder="1"/>
    <xf numFmtId="165" fontId="1" fillId="2" borderId="1" xfId="0" applyNumberFormat="1" applyFont="1" applyFill="1" applyBorder="1"/>
    <xf numFmtId="164" fontId="1" fillId="3" borderId="1" xfId="0" applyNumberFormat="1" applyFont="1" applyFill="1" applyBorder="1"/>
    <xf numFmtId="0" fontId="1"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xf>
    <xf numFmtId="0" fontId="7" fillId="0" borderId="1" xfId="0" applyFont="1" applyBorder="1"/>
    <xf numFmtId="0" fontId="7" fillId="0" borderId="0" xfId="0" applyFont="1"/>
    <xf numFmtId="0" fontId="8" fillId="0" borderId="1" xfId="0" applyFont="1" applyBorder="1"/>
    <xf numFmtId="0" fontId="7" fillId="2" borderId="1" xfId="0" applyFont="1" applyFill="1" applyBorder="1"/>
    <xf numFmtId="2" fontId="7" fillId="0" borderId="1" xfId="0" applyNumberFormat="1" applyFont="1" applyBorder="1"/>
    <xf numFmtId="164" fontId="7" fillId="0" borderId="1" xfId="0" applyNumberFormat="1" applyFont="1" applyBorder="1"/>
    <xf numFmtId="0" fontId="6" fillId="3" borderId="1" xfId="0" applyFont="1" applyFill="1" applyBorder="1" applyAlignment="1">
      <alignment horizontal="center"/>
    </xf>
    <xf numFmtId="2" fontId="6" fillId="0" borderId="1" xfId="0" applyNumberFormat="1" applyFont="1" applyBorder="1"/>
    <xf numFmtId="0" fontId="6" fillId="0" borderId="1" xfId="0" applyFont="1" applyBorder="1"/>
    <xf numFmtId="0" fontId="6" fillId="3" borderId="1" xfId="0" applyFont="1" applyFill="1" applyBorder="1"/>
    <xf numFmtId="2" fontId="6" fillId="3" borderId="1" xfId="0" applyNumberFormat="1" applyFont="1" applyFill="1" applyBorder="1"/>
    <xf numFmtId="0" fontId="9" fillId="0" borderId="1" xfId="0" applyFont="1" applyBorder="1"/>
    <xf numFmtId="164" fontId="6" fillId="0" borderId="1" xfId="0" applyNumberFormat="1" applyFont="1" applyBorder="1"/>
    <xf numFmtId="2" fontId="6" fillId="2" borderId="1" xfId="0" applyNumberFormat="1" applyFont="1" applyFill="1" applyBorder="1"/>
    <xf numFmtId="0" fontId="6" fillId="4" borderId="1" xfId="0" applyFont="1" applyFill="1" applyBorder="1"/>
    <xf numFmtId="165" fontId="6" fillId="2" borderId="1" xfId="0" applyNumberFormat="1" applyFont="1" applyFill="1" applyBorder="1"/>
    <xf numFmtId="165" fontId="7" fillId="0" borderId="1" xfId="0" applyNumberFormat="1" applyFont="1" applyBorder="1"/>
    <xf numFmtId="164" fontId="6" fillId="2" borderId="1" xfId="0" applyNumberFormat="1" applyFont="1" applyFill="1" applyBorder="1"/>
    <xf numFmtId="0" fontId="7" fillId="0" borderId="1" xfId="0" applyFont="1" applyBorder="1" applyAlignment="1">
      <alignment wrapText="1"/>
    </xf>
    <xf numFmtId="0" fontId="6" fillId="0" borderId="2" xfId="0" applyFont="1" applyBorder="1"/>
    <xf numFmtId="0" fontId="7" fillId="0" borderId="2" xfId="0" applyFont="1" applyBorder="1"/>
    <xf numFmtId="0" fontId="7" fillId="0" borderId="2" xfId="0" applyFont="1" applyBorder="1" applyAlignment="1">
      <alignment wrapText="1"/>
    </xf>
    <xf numFmtId="0" fontId="6" fillId="2" borderId="2" xfId="0" applyFont="1" applyFill="1" applyBorder="1"/>
    <xf numFmtId="165" fontId="1" fillId="0" borderId="1" xfId="0" applyNumberFormat="1" applyFont="1" applyBorder="1"/>
    <xf numFmtId="165" fontId="6" fillId="3" borderId="1" xfId="0" applyNumberFormat="1" applyFont="1" applyFill="1" applyBorder="1"/>
    <xf numFmtId="0" fontId="6" fillId="2" borderId="1" xfId="0" applyFont="1" applyFill="1" applyBorder="1" applyAlignment="1">
      <alignment horizontal="center" wrapText="1"/>
    </xf>
    <xf numFmtId="1" fontId="7" fillId="0" borderId="1" xfId="0" applyNumberFormat="1" applyFont="1" applyBorder="1"/>
    <xf numFmtId="1" fontId="6" fillId="0" borderId="1" xfId="0" applyNumberFormat="1" applyFont="1" applyBorder="1"/>
    <xf numFmtId="0" fontId="7" fillId="0" borderId="0" xfId="0" applyFont="1" applyAlignment="1">
      <alignment wrapText="1"/>
    </xf>
    <xf numFmtId="1" fontId="6" fillId="3" borderId="1" xfId="0" applyNumberFormat="1" applyFont="1" applyFill="1" applyBorder="1"/>
    <xf numFmtId="0" fontId="1" fillId="2" borderId="1" xfId="0" applyFont="1" applyFill="1" applyBorder="1" applyAlignment="1">
      <alignment horizontal="center" wrapText="1"/>
    </xf>
    <xf numFmtId="0" fontId="1" fillId="0" borderId="1" xfId="0" applyFont="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1" fillId="4" borderId="1" xfId="0" applyFont="1" applyFill="1" applyBorder="1" applyAlignment="1">
      <alignment wrapText="1"/>
    </xf>
    <xf numFmtId="0" fontId="0" fillId="0" borderId="1" xfId="0" applyFont="1" applyBorder="1" applyAlignment="1">
      <alignment wrapText="1"/>
    </xf>
    <xf numFmtId="0" fontId="1" fillId="2"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 fillId="2" borderId="1" xfId="0" applyFont="1" applyFill="1" applyBorder="1" applyAlignment="1">
      <alignment horizontal="center" vertical="center"/>
    </xf>
    <xf numFmtId="0" fontId="0" fillId="3" borderId="1" xfId="0" applyFill="1" applyBorder="1"/>
  </cellXfs>
  <cellStyles count="2">
    <cellStyle name="Hyperlink" xfId="1" builtinId="8"/>
    <cellStyle name="Normal" xfId="0" builtinId="0"/>
  </cellStyles>
  <dxfs count="0"/>
  <tableStyles count="0" defaultTableStyle="TableStyleMedium9"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 /><Relationship Id="rId3" Type="http://schemas.openxmlformats.org/officeDocument/2006/relationships/hyperlink" Target="mailto:IAA@40%25" TargetMode="External" /><Relationship Id="rId7" Type="http://schemas.openxmlformats.org/officeDocument/2006/relationships/hyperlink" Target="mailto:IAA@40%25" TargetMode="External" /><Relationship Id="rId2" Type="http://schemas.openxmlformats.org/officeDocument/2006/relationships/hyperlink" Target="mailto:IAA@40%25" TargetMode="External" /><Relationship Id="rId1" Type="http://schemas.openxmlformats.org/officeDocument/2006/relationships/hyperlink" Target="mailto:IAA@40%25" TargetMode="External" /><Relationship Id="rId6" Type="http://schemas.openxmlformats.org/officeDocument/2006/relationships/hyperlink" Target="mailto:IAA@40%25" TargetMode="External" /><Relationship Id="rId5" Type="http://schemas.openxmlformats.org/officeDocument/2006/relationships/hyperlink" Target="mailto:IAA@40%25" TargetMode="External" /><Relationship Id="rId4" Type="http://schemas.openxmlformats.org/officeDocument/2006/relationships/hyperlink" Target="mailto:IAA@40%25" TargetMode="External"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5"/>
  <sheetViews>
    <sheetView zoomScale="115" zoomScaleNormal="115" workbookViewId="0">
      <selection activeCell="L11" sqref="L11"/>
    </sheetView>
  </sheetViews>
  <sheetFormatPr defaultRowHeight="15" x14ac:dyDescent="0.2"/>
  <cols>
    <col min="1" max="1" width="5.51171875" customWidth="1"/>
    <col min="2" max="2" width="36.05078125" style="2" customWidth="1"/>
    <col min="3" max="3" width="7.6640625" style="71" customWidth="1"/>
    <col min="4" max="4" width="8.609375" style="71" customWidth="1"/>
    <col min="5" max="5" width="8.7421875" customWidth="1"/>
    <col min="6" max="6" width="7.6640625" customWidth="1"/>
    <col min="7" max="7" width="7.3984375" customWidth="1"/>
    <col min="8" max="8" width="5.37890625" customWidth="1"/>
  </cols>
  <sheetData>
    <row r="1" spans="1:8" x14ac:dyDescent="0.2">
      <c r="A1" s="9" t="s">
        <v>0</v>
      </c>
      <c r="B1" s="63" t="s">
        <v>1</v>
      </c>
      <c r="C1" s="72" t="s">
        <v>2</v>
      </c>
      <c r="D1" s="69" t="s">
        <v>3</v>
      </c>
      <c r="E1" s="9" t="s">
        <v>4</v>
      </c>
      <c r="F1" s="10" t="s">
        <v>5</v>
      </c>
      <c r="G1" s="10" t="s">
        <v>6</v>
      </c>
      <c r="H1" s="3"/>
    </row>
    <row r="2" spans="1:8" x14ac:dyDescent="0.2">
      <c r="A2" s="4">
        <v>1</v>
      </c>
      <c r="B2" s="17" t="s">
        <v>7</v>
      </c>
      <c r="C2" s="70"/>
      <c r="D2" s="70"/>
      <c r="E2" s="4"/>
      <c r="F2" s="4"/>
      <c r="G2" s="4"/>
      <c r="H2" s="4"/>
    </row>
    <row r="3" spans="1:8" x14ac:dyDescent="0.2">
      <c r="A3" s="4"/>
      <c r="B3" s="12" t="s">
        <v>8</v>
      </c>
      <c r="C3" s="70">
        <v>2</v>
      </c>
      <c r="D3" s="70">
        <v>1.5</v>
      </c>
      <c r="E3" s="4">
        <v>1.8</v>
      </c>
      <c r="F3" s="4">
        <v>1.5</v>
      </c>
      <c r="G3" s="4">
        <f>C3*D3*E3*F3</f>
        <v>8.1000000000000014</v>
      </c>
      <c r="H3" s="4"/>
    </row>
    <row r="4" spans="1:8" x14ac:dyDescent="0.2">
      <c r="A4" s="4"/>
      <c r="B4" s="12" t="s">
        <v>9</v>
      </c>
      <c r="C4" s="70">
        <v>8</v>
      </c>
      <c r="D4" s="70">
        <v>1.8</v>
      </c>
      <c r="E4" s="4">
        <v>2.1</v>
      </c>
      <c r="F4" s="4">
        <v>1.5</v>
      </c>
      <c r="G4" s="4">
        <f>C4*D4*E4*F4</f>
        <v>45.36</v>
      </c>
      <c r="H4" s="4"/>
    </row>
    <row r="5" spans="1:8" x14ac:dyDescent="0.2">
      <c r="A5" s="4"/>
      <c r="B5" s="12" t="s">
        <v>10</v>
      </c>
      <c r="C5" s="70">
        <v>4</v>
      </c>
      <c r="D5" s="70">
        <v>1.8</v>
      </c>
      <c r="E5" s="4">
        <v>2.2000000000000002</v>
      </c>
      <c r="F5" s="4">
        <v>1.5</v>
      </c>
      <c r="G5" s="4">
        <f t="shared" ref="G5:G6" si="0">C5*D5*E5*F5</f>
        <v>23.76</v>
      </c>
      <c r="H5" s="4"/>
    </row>
    <row r="6" spans="1:8" x14ac:dyDescent="0.2">
      <c r="A6" s="4"/>
      <c r="B6" s="12" t="s">
        <v>11</v>
      </c>
      <c r="C6" s="70">
        <v>4</v>
      </c>
      <c r="D6" s="70">
        <v>1.9</v>
      </c>
      <c r="E6" s="4">
        <v>2.2999999999999998</v>
      </c>
      <c r="F6" s="4">
        <v>1.5</v>
      </c>
      <c r="G6" s="4">
        <f t="shared" si="0"/>
        <v>26.219999999999995</v>
      </c>
      <c r="H6" s="4"/>
    </row>
    <row r="7" spans="1:8" x14ac:dyDescent="0.2">
      <c r="A7" s="4"/>
      <c r="B7" s="12"/>
      <c r="C7" s="70"/>
      <c r="D7" s="70"/>
      <c r="E7" s="4"/>
      <c r="F7" s="4"/>
      <c r="G7" s="4"/>
      <c r="H7" s="4"/>
    </row>
    <row r="8" spans="1:8" x14ac:dyDescent="0.2">
      <c r="A8" s="4"/>
      <c r="B8" s="12" t="s">
        <v>12</v>
      </c>
      <c r="C8" s="70"/>
      <c r="D8" s="70"/>
      <c r="E8" s="4"/>
      <c r="F8" s="4"/>
      <c r="G8" s="15">
        <f>SUM(G3:G7)</f>
        <v>103.44</v>
      </c>
      <c r="H8" s="4" t="s">
        <v>109</v>
      </c>
    </row>
    <row r="9" spans="1:8" x14ac:dyDescent="0.2">
      <c r="A9" s="4"/>
      <c r="B9" s="12"/>
      <c r="C9" s="70"/>
      <c r="D9" s="70"/>
      <c r="E9" s="4"/>
      <c r="F9" s="4"/>
      <c r="G9" s="4"/>
      <c r="H9" s="4"/>
    </row>
    <row r="10" spans="1:8" x14ac:dyDescent="0.2">
      <c r="A10" s="4"/>
      <c r="B10" s="12"/>
      <c r="C10" s="70"/>
      <c r="D10" s="70"/>
      <c r="E10" s="4"/>
      <c r="F10" s="4"/>
      <c r="G10" s="4"/>
      <c r="H10" s="4"/>
    </row>
    <row r="11" spans="1:8" x14ac:dyDescent="0.2">
      <c r="A11" s="4">
        <v>2</v>
      </c>
      <c r="B11" s="17" t="s">
        <v>13</v>
      </c>
      <c r="C11" s="70"/>
      <c r="D11" s="70"/>
      <c r="E11" s="4"/>
      <c r="F11" s="4"/>
      <c r="G11" s="4"/>
      <c r="H11" s="4"/>
    </row>
    <row r="12" spans="1:8" x14ac:dyDescent="0.2">
      <c r="A12" s="4"/>
      <c r="B12" s="12" t="s">
        <v>8</v>
      </c>
      <c r="C12" s="70">
        <v>2</v>
      </c>
      <c r="D12" s="70">
        <v>1.5</v>
      </c>
      <c r="E12" s="4">
        <v>1.8</v>
      </c>
      <c r="F12" s="4">
        <v>0.2</v>
      </c>
      <c r="G12" s="4">
        <f>C12*D12*E12*F12</f>
        <v>1.08</v>
      </c>
      <c r="H12" s="4"/>
    </row>
    <row r="13" spans="1:8" x14ac:dyDescent="0.2">
      <c r="A13" s="4"/>
      <c r="B13" s="12" t="s">
        <v>9</v>
      </c>
      <c r="C13" s="70">
        <v>8</v>
      </c>
      <c r="D13" s="70">
        <v>1.8</v>
      </c>
      <c r="E13" s="4">
        <v>2.1</v>
      </c>
      <c r="F13" s="4">
        <v>0.2</v>
      </c>
      <c r="G13" s="4">
        <f t="shared" ref="G13:G15" si="1">C13*D13*E13*F13</f>
        <v>6.0480000000000009</v>
      </c>
      <c r="H13" s="4"/>
    </row>
    <row r="14" spans="1:8" x14ac:dyDescent="0.2">
      <c r="A14" s="4"/>
      <c r="B14" s="12" t="s">
        <v>10</v>
      </c>
      <c r="C14" s="70">
        <v>4</v>
      </c>
      <c r="D14" s="70">
        <v>1.8</v>
      </c>
      <c r="E14" s="4">
        <v>2.2000000000000002</v>
      </c>
      <c r="F14" s="4">
        <v>0.2</v>
      </c>
      <c r="G14" s="4">
        <f t="shared" si="1"/>
        <v>3.1680000000000006</v>
      </c>
      <c r="H14" s="4"/>
    </row>
    <row r="15" spans="1:8" x14ac:dyDescent="0.2">
      <c r="A15" s="4"/>
      <c r="B15" s="12" t="s">
        <v>11</v>
      </c>
      <c r="C15" s="70">
        <v>4</v>
      </c>
      <c r="D15" s="70">
        <v>1.9</v>
      </c>
      <c r="E15" s="4">
        <v>2.2999999999999998</v>
      </c>
      <c r="F15" s="4">
        <v>0.2</v>
      </c>
      <c r="G15" s="4">
        <f t="shared" si="1"/>
        <v>3.4959999999999996</v>
      </c>
      <c r="H15" s="4"/>
    </row>
    <row r="16" spans="1:8" x14ac:dyDescent="0.2">
      <c r="A16" s="4"/>
      <c r="B16" s="12"/>
      <c r="C16" s="70"/>
      <c r="D16" s="70"/>
      <c r="E16" s="4"/>
      <c r="F16" s="4"/>
      <c r="G16" s="4"/>
      <c r="H16" s="4"/>
    </row>
    <row r="17" spans="1:8" x14ac:dyDescent="0.2">
      <c r="A17" s="4"/>
      <c r="B17" s="12" t="s">
        <v>14</v>
      </c>
      <c r="C17" s="70"/>
      <c r="D17" s="70"/>
      <c r="E17" s="4"/>
      <c r="F17" s="4"/>
      <c r="G17" s="15">
        <f>SUM(G12:G16)</f>
        <v>13.792000000000002</v>
      </c>
      <c r="H17" s="4"/>
    </row>
    <row r="18" spans="1:8" x14ac:dyDescent="0.2">
      <c r="A18" s="4"/>
      <c r="B18" s="12"/>
      <c r="C18" s="70"/>
      <c r="D18" s="70"/>
      <c r="E18" s="4"/>
      <c r="F18" s="4"/>
      <c r="G18" s="4"/>
      <c r="H18" s="4"/>
    </row>
    <row r="19" spans="1:8" x14ac:dyDescent="0.2">
      <c r="A19" s="4">
        <v>3</v>
      </c>
      <c r="B19" s="17" t="s">
        <v>15</v>
      </c>
      <c r="C19" s="70"/>
      <c r="D19" s="70"/>
      <c r="E19" s="4"/>
      <c r="F19" s="4"/>
      <c r="G19" s="4"/>
      <c r="H19" s="14">
        <f>G8+G25</f>
        <v>110.91455999999999</v>
      </c>
    </row>
    <row r="20" spans="1:8" x14ac:dyDescent="0.2">
      <c r="A20" s="4"/>
      <c r="B20" s="12" t="s">
        <v>16</v>
      </c>
      <c r="C20" s="70">
        <v>1</v>
      </c>
      <c r="D20" s="70">
        <f>2*(8.692+16.088)-1.05-2.1-0.9-0.75-2.1-1.8-1.8-2.1-0.75-0.9-2.1-1.05-0.9-2.2-1.8-1.8-2.2-0.9</f>
        <v>22.360000000000014</v>
      </c>
      <c r="E20" s="4">
        <v>0.4</v>
      </c>
      <c r="F20" s="4">
        <v>0.4</v>
      </c>
      <c r="G20" s="4">
        <f>C20*D20*E20*F20</f>
        <v>3.5776000000000026</v>
      </c>
      <c r="H20" s="4"/>
    </row>
    <row r="21" spans="1:8" x14ac:dyDescent="0.2">
      <c r="A21" s="4"/>
      <c r="B21" s="12" t="s">
        <v>17</v>
      </c>
      <c r="C21" s="70">
        <v>1</v>
      </c>
      <c r="D21" s="70">
        <f>16.088-0.9-1.9-1.9-1.9-1.9-0.9</f>
        <v>6.6879999999999988</v>
      </c>
      <c r="E21" s="4">
        <v>0.4</v>
      </c>
      <c r="F21" s="4">
        <v>0.4</v>
      </c>
      <c r="G21" s="4">
        <f t="shared" ref="G21:G23" si="2">C21*D21*E21*F21</f>
        <v>1.0700799999999999</v>
      </c>
      <c r="H21" s="4"/>
    </row>
    <row r="22" spans="1:8" x14ac:dyDescent="0.2">
      <c r="A22" s="4"/>
      <c r="B22" s="12" t="s">
        <v>18</v>
      </c>
      <c r="C22" s="70">
        <v>2</v>
      </c>
      <c r="D22" s="70">
        <f>8.692-0.9-2.3-0.9</f>
        <v>4.5919999999999996</v>
      </c>
      <c r="E22" s="4">
        <v>0.4</v>
      </c>
      <c r="F22" s="4">
        <v>0.4</v>
      </c>
      <c r="G22" s="4">
        <f t="shared" si="2"/>
        <v>1.4694400000000001</v>
      </c>
      <c r="H22" s="4"/>
    </row>
    <row r="23" spans="1:8" x14ac:dyDescent="0.2">
      <c r="A23" s="4"/>
      <c r="B23" s="12" t="s">
        <v>19</v>
      </c>
      <c r="C23" s="70">
        <v>2</v>
      </c>
      <c r="D23" s="70">
        <f>8.692-1.1-2.3-1.05</f>
        <v>4.2420000000000009</v>
      </c>
      <c r="E23" s="4">
        <v>0.4</v>
      </c>
      <c r="F23" s="4">
        <v>0.4</v>
      </c>
      <c r="G23" s="4">
        <f t="shared" si="2"/>
        <v>1.3574400000000004</v>
      </c>
      <c r="H23" s="4"/>
    </row>
    <row r="24" spans="1:8" x14ac:dyDescent="0.2">
      <c r="A24" s="4"/>
      <c r="B24" s="12"/>
      <c r="C24" s="70"/>
      <c r="D24" s="70"/>
      <c r="E24" s="4"/>
      <c r="F24" s="4"/>
      <c r="G24" s="4"/>
      <c r="H24" s="4"/>
    </row>
    <row r="25" spans="1:8" x14ac:dyDescent="0.2">
      <c r="A25" s="4"/>
      <c r="B25" s="12" t="s">
        <v>20</v>
      </c>
      <c r="C25" s="70"/>
      <c r="D25" s="70"/>
      <c r="E25" s="4"/>
      <c r="F25" s="4"/>
      <c r="G25" s="15">
        <f>SUM(G20:G24)</f>
        <v>7.4745600000000039</v>
      </c>
      <c r="H25" s="4"/>
    </row>
    <row r="26" spans="1:8" x14ac:dyDescent="0.2">
      <c r="A26" s="4"/>
      <c r="B26" s="12"/>
      <c r="C26" s="70"/>
      <c r="D26" s="70"/>
      <c r="E26" s="4"/>
      <c r="F26" s="4"/>
      <c r="G26" s="4"/>
      <c r="H26" s="4"/>
    </row>
    <row r="27" spans="1:8" x14ac:dyDescent="0.2">
      <c r="A27" s="4">
        <v>4</v>
      </c>
      <c r="B27" s="17" t="s">
        <v>21</v>
      </c>
      <c r="C27" s="70"/>
      <c r="D27" s="70"/>
      <c r="E27" s="4"/>
      <c r="F27" s="4"/>
      <c r="G27" s="4"/>
      <c r="H27" s="4"/>
    </row>
    <row r="28" spans="1:8" x14ac:dyDescent="0.2">
      <c r="A28" s="4"/>
      <c r="B28" s="12" t="s">
        <v>16</v>
      </c>
      <c r="C28" s="70">
        <v>1</v>
      </c>
      <c r="D28" s="70">
        <f>2*(8.692+16.088)-0.3-0.6-0.3-0.15-0.6-0.3-0.3-0.6-0.15-0.3-0.6-0.3-0.15-0.6-0.3-0.3-0.6-0.15</f>
        <v>42.960000000000022</v>
      </c>
      <c r="E28" s="4">
        <v>0.4</v>
      </c>
      <c r="F28" s="4">
        <v>0.7</v>
      </c>
      <c r="G28" s="4">
        <f>D28*E28*F28</f>
        <v>12.028800000000006</v>
      </c>
      <c r="H28" s="4"/>
    </row>
    <row r="29" spans="1:8" x14ac:dyDescent="0.2">
      <c r="A29" s="4"/>
      <c r="B29" s="12" t="s">
        <v>22</v>
      </c>
      <c r="C29" s="70">
        <v>1</v>
      </c>
      <c r="D29" s="70">
        <f>16.088-0.15-0.3-0.3-0.3-0.3-0.15</f>
        <v>14.587999999999997</v>
      </c>
      <c r="E29" s="4">
        <v>0.4</v>
      </c>
      <c r="F29" s="4">
        <v>0.7</v>
      </c>
      <c r="G29" s="4">
        <f>D29*E29*F29</f>
        <v>4.0846399999999994</v>
      </c>
      <c r="H29" s="4"/>
    </row>
    <row r="30" spans="1:8" x14ac:dyDescent="0.2">
      <c r="A30" s="4"/>
      <c r="B30" s="12" t="s">
        <v>23</v>
      </c>
      <c r="C30" s="70">
        <v>2</v>
      </c>
      <c r="D30" s="70">
        <f>8.692-0.15-0.6-0.15</f>
        <v>7.7919999999999998</v>
      </c>
      <c r="E30" s="4">
        <v>0.4</v>
      </c>
      <c r="F30" s="4">
        <v>0.7</v>
      </c>
      <c r="G30" s="4">
        <f>C30*D30*E30*F30</f>
        <v>4.3635199999999994</v>
      </c>
      <c r="H30" s="4"/>
    </row>
    <row r="31" spans="1:8" x14ac:dyDescent="0.2">
      <c r="A31" s="4"/>
      <c r="B31" s="12" t="s">
        <v>24</v>
      </c>
      <c r="C31" s="70">
        <v>2</v>
      </c>
      <c r="D31" s="70">
        <f>8.692-0.3-0.6-0.3</f>
        <v>7.492</v>
      </c>
      <c r="E31" s="4">
        <v>0.4</v>
      </c>
      <c r="F31" s="4">
        <v>0.7</v>
      </c>
      <c r="G31" s="4">
        <f>C31*D31*E31*F31</f>
        <v>4.1955200000000001</v>
      </c>
      <c r="H31" s="4"/>
    </row>
    <row r="32" spans="1:8" x14ac:dyDescent="0.2">
      <c r="A32" s="4"/>
      <c r="B32" s="12"/>
      <c r="C32" s="70"/>
      <c r="D32" s="70"/>
      <c r="E32" s="4"/>
      <c r="F32" s="4"/>
      <c r="G32" s="4"/>
      <c r="H32" s="4"/>
    </row>
    <row r="33" spans="1:9" x14ac:dyDescent="0.2">
      <c r="A33" s="4"/>
      <c r="B33" s="12"/>
      <c r="C33" s="70"/>
      <c r="D33" s="70"/>
      <c r="E33" s="4"/>
      <c r="F33" s="4"/>
      <c r="G33" s="15">
        <f>SUM(G28:G32)</f>
        <v>24.672480000000007</v>
      </c>
      <c r="H33" s="4"/>
    </row>
    <row r="34" spans="1:9" x14ac:dyDescent="0.2">
      <c r="A34" s="4">
        <v>5</v>
      </c>
      <c r="B34" s="17" t="s">
        <v>25</v>
      </c>
      <c r="C34" s="70"/>
      <c r="D34" s="70"/>
      <c r="E34" s="4"/>
      <c r="F34" s="4"/>
      <c r="G34" s="4"/>
      <c r="H34" s="4"/>
    </row>
    <row r="35" spans="1:9" x14ac:dyDescent="0.2">
      <c r="A35" s="4"/>
      <c r="B35" s="12" t="s">
        <v>16</v>
      </c>
      <c r="C35" s="70">
        <v>1</v>
      </c>
      <c r="D35" s="70">
        <f>2*(8.692+16.088)-0.3-0.6-0.3-0.15-0.6-0.3-0.3-0.6-0.15-0.3-0.6-0.3-0.15-0.6-0.3-0.3-0.6-0.15</f>
        <v>42.960000000000022</v>
      </c>
      <c r="E35" s="4">
        <v>0.4</v>
      </c>
      <c r="F35" s="4">
        <v>0.2</v>
      </c>
      <c r="G35" s="4">
        <f>C35*D35*E35*F35</f>
        <v>3.4368000000000016</v>
      </c>
      <c r="H35" s="4"/>
    </row>
    <row r="36" spans="1:9" x14ac:dyDescent="0.2">
      <c r="A36" s="4"/>
      <c r="B36" s="12" t="s">
        <v>22</v>
      </c>
      <c r="C36" s="70">
        <v>1</v>
      </c>
      <c r="D36" s="70">
        <f>16.088-0.15-0.3-0.3-0.3-0.3-0.15</f>
        <v>14.587999999999997</v>
      </c>
      <c r="E36" s="4">
        <v>0.4</v>
      </c>
      <c r="F36" s="4">
        <v>0.2</v>
      </c>
      <c r="G36" s="4">
        <f t="shared" ref="G36:G38" si="3">C36*D36*E36*F36</f>
        <v>1.1670399999999999</v>
      </c>
      <c r="H36" s="4"/>
    </row>
    <row r="37" spans="1:9" x14ac:dyDescent="0.2">
      <c r="A37" s="4"/>
      <c r="B37" s="12" t="s">
        <v>23</v>
      </c>
      <c r="C37" s="70">
        <v>2</v>
      </c>
      <c r="D37" s="70">
        <f>8.692-0.15-0.6-0.15</f>
        <v>7.7919999999999998</v>
      </c>
      <c r="E37" s="4">
        <v>0.4</v>
      </c>
      <c r="F37" s="4">
        <v>0.2</v>
      </c>
      <c r="G37" s="4">
        <f t="shared" si="3"/>
        <v>1.2467200000000001</v>
      </c>
      <c r="H37" s="4"/>
      <c r="I37">
        <f>G40+G17</f>
        <v>20.841280000000005</v>
      </c>
    </row>
    <row r="38" spans="1:9" x14ac:dyDescent="0.2">
      <c r="A38" s="4"/>
      <c r="B38" s="12" t="s">
        <v>24</v>
      </c>
      <c r="C38" s="70">
        <v>2</v>
      </c>
      <c r="D38" s="70">
        <f>8.692-0.3-0.6-0.3</f>
        <v>7.492</v>
      </c>
      <c r="E38" s="4">
        <v>0.4</v>
      </c>
      <c r="F38" s="4">
        <v>0.2</v>
      </c>
      <c r="G38" s="4">
        <f t="shared" si="3"/>
        <v>1.1987200000000002</v>
      </c>
      <c r="H38" s="4"/>
    </row>
    <row r="39" spans="1:9" x14ac:dyDescent="0.2">
      <c r="A39" s="4"/>
      <c r="B39" s="12"/>
      <c r="C39" s="70"/>
      <c r="D39" s="70"/>
      <c r="E39" s="4"/>
      <c r="F39" s="4"/>
      <c r="G39" s="4"/>
      <c r="H39" s="4"/>
    </row>
    <row r="40" spans="1:9" x14ac:dyDescent="0.2">
      <c r="A40" s="4"/>
      <c r="B40" s="12"/>
      <c r="C40" s="70"/>
      <c r="D40" s="70"/>
      <c r="E40" s="4"/>
      <c r="F40" s="4"/>
      <c r="G40" s="15">
        <f>SUM(G35:G39)</f>
        <v>7.0492800000000013</v>
      </c>
      <c r="H40" s="4"/>
    </row>
    <row r="41" spans="1:9" x14ac:dyDescent="0.2">
      <c r="A41" s="4">
        <v>6</v>
      </c>
      <c r="B41" s="17" t="s">
        <v>27</v>
      </c>
      <c r="C41" s="70"/>
      <c r="D41" s="70"/>
      <c r="E41" s="4"/>
      <c r="F41" s="4"/>
      <c r="G41" s="4"/>
      <c r="H41" s="4"/>
    </row>
    <row r="42" spans="1:9" x14ac:dyDescent="0.2">
      <c r="A42" s="4"/>
      <c r="B42" s="12" t="s">
        <v>26</v>
      </c>
      <c r="C42" s="70"/>
      <c r="D42" s="70"/>
      <c r="E42" s="4"/>
      <c r="F42" s="4"/>
      <c r="G42" s="4"/>
      <c r="H42" s="4"/>
    </row>
    <row r="43" spans="1:9" x14ac:dyDescent="0.2">
      <c r="A43" s="4"/>
      <c r="B43" s="12" t="s">
        <v>8</v>
      </c>
      <c r="C43" s="70">
        <v>2</v>
      </c>
      <c r="D43" s="70">
        <v>1.1000000000000001</v>
      </c>
      <c r="E43" s="4">
        <v>1.4</v>
      </c>
      <c r="F43" s="4">
        <v>0.4</v>
      </c>
      <c r="G43" s="4">
        <f>C43*E43*D43*F43</f>
        <v>1.2320000000000002</v>
      </c>
      <c r="H43" s="4"/>
    </row>
    <row r="44" spans="1:9" x14ac:dyDescent="0.2">
      <c r="A44" s="4"/>
      <c r="B44" s="12" t="s">
        <v>9</v>
      </c>
      <c r="C44" s="70">
        <v>8</v>
      </c>
      <c r="D44" s="70">
        <v>1.4</v>
      </c>
      <c r="E44" s="4">
        <v>1.7</v>
      </c>
      <c r="F44" s="4">
        <v>0.5</v>
      </c>
      <c r="G44" s="4">
        <f t="shared" ref="G44:G46" si="4">C44*E44*D44*F44</f>
        <v>9.52</v>
      </c>
      <c r="H44" s="4"/>
    </row>
    <row r="45" spans="1:9" x14ac:dyDescent="0.2">
      <c r="A45" s="4"/>
      <c r="B45" s="12" t="s">
        <v>10</v>
      </c>
      <c r="C45" s="70">
        <v>4</v>
      </c>
      <c r="D45" s="70">
        <v>1.4</v>
      </c>
      <c r="E45" s="4">
        <v>1.8</v>
      </c>
      <c r="F45" s="4">
        <v>0.6</v>
      </c>
      <c r="G45" s="4">
        <f t="shared" si="4"/>
        <v>6.048</v>
      </c>
      <c r="H45" s="4"/>
    </row>
    <row r="46" spans="1:9" x14ac:dyDescent="0.2">
      <c r="A46" s="4"/>
      <c r="B46" s="12" t="s">
        <v>11</v>
      </c>
      <c r="C46" s="70">
        <v>4</v>
      </c>
      <c r="D46" s="70">
        <v>1.5</v>
      </c>
      <c r="E46" s="4">
        <v>1.9</v>
      </c>
      <c r="F46" s="4">
        <v>0.6</v>
      </c>
      <c r="G46" s="4">
        <f t="shared" si="4"/>
        <v>6.839999999999999</v>
      </c>
      <c r="H46" s="4"/>
    </row>
    <row r="47" spans="1:9" x14ac:dyDescent="0.2">
      <c r="A47" s="4"/>
      <c r="B47" s="12"/>
      <c r="C47" s="70"/>
      <c r="D47" s="70"/>
      <c r="E47" s="4"/>
      <c r="F47" s="4"/>
      <c r="G47" s="4"/>
      <c r="H47" s="4"/>
    </row>
    <row r="48" spans="1:9" x14ac:dyDescent="0.2">
      <c r="A48" s="4"/>
      <c r="B48" s="12" t="s">
        <v>28</v>
      </c>
      <c r="C48" s="70"/>
      <c r="D48" s="70"/>
      <c r="E48" s="4"/>
      <c r="F48" s="4"/>
      <c r="G48" s="15">
        <f>SUM(G43:G47)</f>
        <v>23.639999999999997</v>
      </c>
      <c r="H48" s="4"/>
    </row>
    <row r="49" spans="1:8" x14ac:dyDescent="0.2">
      <c r="A49" s="4"/>
      <c r="B49" s="12"/>
      <c r="C49" s="70"/>
      <c r="D49" s="70"/>
      <c r="E49" s="4"/>
      <c r="F49" s="4"/>
      <c r="G49" s="4"/>
      <c r="H49" s="4"/>
    </row>
    <row r="50" spans="1:8" x14ac:dyDescent="0.2">
      <c r="A50" s="4"/>
      <c r="B50" s="17" t="s">
        <v>29</v>
      </c>
      <c r="C50" s="70"/>
      <c r="D50" s="70"/>
      <c r="E50" s="4"/>
      <c r="F50" s="4"/>
      <c r="G50" s="4"/>
      <c r="H50" s="4"/>
    </row>
    <row r="51" spans="1:8" x14ac:dyDescent="0.2">
      <c r="A51" s="4"/>
      <c r="B51" s="12" t="s">
        <v>30</v>
      </c>
      <c r="C51" s="70">
        <v>10</v>
      </c>
      <c r="D51" s="70">
        <v>0.23</v>
      </c>
      <c r="E51" s="4">
        <v>0.38</v>
      </c>
      <c r="F51" s="4">
        <v>2.58</v>
      </c>
      <c r="G51" s="4">
        <f>C51*D51*E51*F51</f>
        <v>2.2549200000000003</v>
      </c>
      <c r="H51" s="4"/>
    </row>
    <row r="52" spans="1:8" x14ac:dyDescent="0.2">
      <c r="A52" s="4"/>
      <c r="B52" s="12" t="s">
        <v>31</v>
      </c>
      <c r="C52" s="70">
        <v>8</v>
      </c>
      <c r="D52" s="70">
        <v>0.23</v>
      </c>
      <c r="E52" s="4">
        <v>0.45</v>
      </c>
      <c r="F52" s="4">
        <v>2.5</v>
      </c>
      <c r="G52" s="4">
        <f>C52*D52*E52*F52</f>
        <v>2.0700000000000003</v>
      </c>
      <c r="H52" s="4"/>
    </row>
    <row r="53" spans="1:8" x14ac:dyDescent="0.2">
      <c r="A53" s="4"/>
      <c r="B53" s="12"/>
      <c r="C53" s="70"/>
      <c r="D53" s="70"/>
      <c r="E53" s="4"/>
      <c r="F53" s="4"/>
      <c r="G53" s="4"/>
      <c r="H53" s="4"/>
    </row>
    <row r="54" spans="1:8" x14ac:dyDescent="0.2">
      <c r="A54" s="4"/>
      <c r="B54" s="12"/>
      <c r="C54" s="70"/>
      <c r="D54" s="70"/>
      <c r="E54" s="4"/>
      <c r="F54" s="4"/>
      <c r="G54" s="15">
        <f>SUM(G51:G53)</f>
        <v>4.3249200000000005</v>
      </c>
      <c r="H54" s="4"/>
    </row>
    <row r="55" spans="1:8" x14ac:dyDescent="0.2">
      <c r="A55" s="4"/>
      <c r="B55" s="17" t="s">
        <v>32</v>
      </c>
      <c r="C55" s="70"/>
      <c r="D55" s="70"/>
      <c r="E55" s="4"/>
      <c r="F55" s="4"/>
      <c r="G55" s="4"/>
      <c r="H55" s="4"/>
    </row>
    <row r="56" spans="1:8" x14ac:dyDescent="0.2">
      <c r="A56" s="4"/>
      <c r="B56" s="12" t="s">
        <v>33</v>
      </c>
      <c r="C56" s="70"/>
      <c r="D56" s="70"/>
      <c r="E56" s="4"/>
      <c r="F56" s="4"/>
      <c r="G56" s="4"/>
      <c r="H56" s="4"/>
    </row>
    <row r="57" spans="1:8" x14ac:dyDescent="0.2">
      <c r="A57" s="4"/>
      <c r="B57" s="12" t="s">
        <v>8</v>
      </c>
      <c r="C57" s="70">
        <v>2</v>
      </c>
      <c r="D57" s="70">
        <v>0.3</v>
      </c>
      <c r="E57" s="4">
        <v>0.6</v>
      </c>
      <c r="F57" s="4">
        <v>1.1000000000000001</v>
      </c>
      <c r="G57" s="4">
        <f>C57*D57*E57*F57</f>
        <v>0.39600000000000002</v>
      </c>
      <c r="H57" s="4"/>
    </row>
    <row r="58" spans="1:8" x14ac:dyDescent="0.2">
      <c r="A58" s="4"/>
      <c r="B58" s="12" t="s">
        <v>9</v>
      </c>
      <c r="C58" s="70">
        <v>8</v>
      </c>
      <c r="D58" s="70">
        <v>0.3</v>
      </c>
      <c r="E58" s="4">
        <v>0.6</v>
      </c>
      <c r="F58" s="4">
        <v>1</v>
      </c>
      <c r="G58" s="4">
        <f t="shared" ref="G58:G60" si="5">C58*D58*E58*F58</f>
        <v>1.44</v>
      </c>
      <c r="H58" s="4"/>
    </row>
    <row r="59" spans="1:8" x14ac:dyDescent="0.2">
      <c r="A59" s="4"/>
      <c r="B59" s="12" t="s">
        <v>10</v>
      </c>
      <c r="C59" s="70">
        <v>4</v>
      </c>
      <c r="D59" s="70">
        <v>0.3</v>
      </c>
      <c r="E59" s="4">
        <v>0.6</v>
      </c>
      <c r="F59" s="4">
        <v>0.9</v>
      </c>
      <c r="G59" s="4">
        <f t="shared" si="5"/>
        <v>0.64800000000000002</v>
      </c>
      <c r="H59" s="4"/>
    </row>
    <row r="60" spans="1:8" x14ac:dyDescent="0.2">
      <c r="A60" s="4"/>
      <c r="B60" s="12" t="s">
        <v>11</v>
      </c>
      <c r="C60" s="70">
        <v>4</v>
      </c>
      <c r="D60" s="70">
        <v>0.3</v>
      </c>
      <c r="E60" s="4">
        <v>0.6</v>
      </c>
      <c r="F60" s="4">
        <v>0.9</v>
      </c>
      <c r="G60" s="4">
        <f t="shared" si="5"/>
        <v>0.64800000000000002</v>
      </c>
      <c r="H60" s="4"/>
    </row>
    <row r="61" spans="1:8" x14ac:dyDescent="0.2">
      <c r="A61" s="4"/>
      <c r="B61" s="12"/>
      <c r="C61" s="70"/>
      <c r="D61" s="70"/>
      <c r="E61" s="4"/>
      <c r="F61" s="4"/>
      <c r="G61" s="4"/>
      <c r="H61" s="4"/>
    </row>
    <row r="62" spans="1:8" x14ac:dyDescent="0.2">
      <c r="A62" s="4"/>
      <c r="B62" s="12"/>
      <c r="C62" s="70"/>
      <c r="D62" s="70"/>
      <c r="E62" s="4"/>
      <c r="F62" s="4"/>
      <c r="G62" s="21">
        <f>SUM(G57:G61)</f>
        <v>3.1320000000000001</v>
      </c>
      <c r="H62" s="4"/>
    </row>
    <row r="63" spans="1:8" x14ac:dyDescent="0.2">
      <c r="A63" s="4"/>
      <c r="B63" s="12" t="s">
        <v>34</v>
      </c>
      <c r="C63" s="70">
        <v>18</v>
      </c>
      <c r="D63" s="70">
        <v>0.3</v>
      </c>
      <c r="E63" s="4">
        <v>0.6</v>
      </c>
      <c r="F63" s="4">
        <v>0.5</v>
      </c>
      <c r="G63" s="4">
        <f>C63*D63*E63*F63</f>
        <v>1.6199999999999999</v>
      </c>
      <c r="H63" s="4"/>
    </row>
    <row r="64" spans="1:8" x14ac:dyDescent="0.2">
      <c r="A64" s="4"/>
      <c r="B64" s="12"/>
      <c r="C64" s="70"/>
      <c r="D64" s="70"/>
      <c r="E64" s="4"/>
      <c r="F64" s="4"/>
      <c r="G64" s="4"/>
      <c r="H64" s="4"/>
    </row>
    <row r="65" spans="1:9" x14ac:dyDescent="0.2">
      <c r="A65" s="4"/>
      <c r="B65" s="12"/>
      <c r="C65" s="70"/>
      <c r="D65" s="70"/>
      <c r="E65" s="4"/>
      <c r="F65" s="4"/>
      <c r="G65" s="15">
        <f>SUM(G63:G64)+G62</f>
        <v>4.7519999999999998</v>
      </c>
      <c r="H65" s="4"/>
    </row>
    <row r="66" spans="1:9" x14ac:dyDescent="0.2">
      <c r="A66" s="4"/>
      <c r="B66" s="12"/>
      <c r="C66" s="70"/>
      <c r="D66" s="70"/>
      <c r="E66" s="4"/>
      <c r="F66" s="4"/>
      <c r="G66" s="4"/>
      <c r="H66" s="4"/>
      <c r="I66">
        <f>G65+G54+G48</f>
        <v>32.716920000000002</v>
      </c>
    </row>
    <row r="67" spans="1:9" x14ac:dyDescent="0.2">
      <c r="A67" s="4">
        <v>7</v>
      </c>
      <c r="B67" s="17" t="s">
        <v>35</v>
      </c>
      <c r="C67" s="70"/>
      <c r="D67" s="70"/>
      <c r="E67" s="4"/>
      <c r="F67" s="4"/>
      <c r="G67" s="4"/>
      <c r="H67" s="4"/>
    </row>
    <row r="68" spans="1:9" x14ac:dyDescent="0.2">
      <c r="A68" s="4"/>
      <c r="B68" s="12" t="s">
        <v>36</v>
      </c>
      <c r="C68" s="70"/>
      <c r="D68" s="70"/>
      <c r="E68" s="4"/>
      <c r="F68" s="4"/>
      <c r="G68" s="4"/>
      <c r="H68" s="4"/>
    </row>
    <row r="69" spans="1:9" x14ac:dyDescent="0.2">
      <c r="A69" s="4"/>
      <c r="B69" s="12" t="s">
        <v>16</v>
      </c>
      <c r="C69" s="70">
        <v>1</v>
      </c>
      <c r="D69" s="70">
        <f>2*(8.692+16.088)-0.19-0.38-0.19-0.115-0.38-0.115-2.67-0.115-0.38-0.115-0.19-0.38-0.19-0.115-0.45-0.23-0.23-0.45-0.115</f>
        <v>42.559999999999988</v>
      </c>
      <c r="E69" s="4">
        <v>0.23</v>
      </c>
      <c r="F69" s="4">
        <v>0.38</v>
      </c>
      <c r="G69" s="7">
        <f>D69*E69*F69</f>
        <v>3.7197439999999995</v>
      </c>
      <c r="H69" s="4"/>
    </row>
    <row r="70" spans="1:9" x14ac:dyDescent="0.2">
      <c r="A70" s="4"/>
      <c r="B70" s="12" t="s">
        <v>37</v>
      </c>
      <c r="C70" s="70">
        <v>2</v>
      </c>
      <c r="D70" s="70">
        <f>8.692-0.115-0.45-0.115</f>
        <v>8.0120000000000005</v>
      </c>
      <c r="E70" s="4">
        <v>0.23</v>
      </c>
      <c r="F70" s="4">
        <v>0.38</v>
      </c>
      <c r="G70" s="7">
        <f>C70*D70*E70*F70</f>
        <v>1.4004976000000002</v>
      </c>
      <c r="H70" s="4"/>
    </row>
    <row r="71" spans="1:9" x14ac:dyDescent="0.2">
      <c r="A71" s="4"/>
      <c r="B71" s="12" t="s">
        <v>38</v>
      </c>
      <c r="C71" s="70">
        <v>2</v>
      </c>
      <c r="D71" s="70">
        <f>8.692-0.19-0.45-0.225</f>
        <v>7.8270000000000017</v>
      </c>
      <c r="E71" s="4">
        <v>0.23</v>
      </c>
      <c r="F71" s="4">
        <v>0.38</v>
      </c>
      <c r="G71" s="7">
        <f>C71*D71*E71*F71</f>
        <v>1.3681596000000005</v>
      </c>
      <c r="H71" s="4"/>
    </row>
    <row r="72" spans="1:9" x14ac:dyDescent="0.2">
      <c r="A72" s="4"/>
      <c r="B72" s="12" t="s">
        <v>39</v>
      </c>
      <c r="C72" s="70">
        <v>1</v>
      </c>
      <c r="D72" s="70">
        <f>16.088-0.115-0.23-0.23-0.23-0.23-0.115</f>
        <v>14.937999999999999</v>
      </c>
      <c r="E72" s="4">
        <v>0.23</v>
      </c>
      <c r="F72" s="4">
        <v>0.38</v>
      </c>
      <c r="G72" s="7">
        <f t="shared" ref="G72:G75" si="6">C72*D72*E72*F72</f>
        <v>1.3055812</v>
      </c>
      <c r="H72" s="4"/>
    </row>
    <row r="73" spans="1:9" x14ac:dyDescent="0.2">
      <c r="A73" s="4"/>
      <c r="B73" s="12" t="s">
        <v>40</v>
      </c>
      <c r="C73" s="70">
        <v>2</v>
      </c>
      <c r="D73" s="70">
        <f>3.316-0.23</f>
        <v>3.0859999999999999</v>
      </c>
      <c r="E73" s="4">
        <v>0.23</v>
      </c>
      <c r="F73" s="4">
        <v>0.38</v>
      </c>
      <c r="G73" s="7">
        <f t="shared" si="6"/>
        <v>0.53943279999999993</v>
      </c>
      <c r="H73" s="4"/>
    </row>
    <row r="74" spans="1:9" x14ac:dyDescent="0.2">
      <c r="A74" s="4"/>
      <c r="B74" s="12" t="s">
        <v>41</v>
      </c>
      <c r="C74" s="70">
        <v>2</v>
      </c>
      <c r="D74" s="70">
        <v>2.4300000000000002</v>
      </c>
      <c r="E74" s="4">
        <v>0.23</v>
      </c>
      <c r="F74" s="4">
        <v>0.38</v>
      </c>
      <c r="G74" s="7">
        <f t="shared" si="6"/>
        <v>0.42476400000000003</v>
      </c>
      <c r="H74" s="4"/>
    </row>
    <row r="75" spans="1:9" x14ac:dyDescent="0.2">
      <c r="A75" s="4"/>
      <c r="B75" s="12" t="s">
        <v>42</v>
      </c>
      <c r="C75" s="70">
        <v>2</v>
      </c>
      <c r="D75" s="70">
        <f>3.393-0.23</f>
        <v>3.1629999999999998</v>
      </c>
      <c r="E75" s="4">
        <v>0.23</v>
      </c>
      <c r="F75" s="4">
        <v>0.38</v>
      </c>
      <c r="G75" s="7">
        <f t="shared" si="6"/>
        <v>0.55289239999999995</v>
      </c>
      <c r="H75" s="4"/>
    </row>
    <row r="76" spans="1:9" x14ac:dyDescent="0.2">
      <c r="A76" s="4"/>
      <c r="B76" s="12"/>
      <c r="C76" s="70"/>
      <c r="D76" s="70"/>
      <c r="E76" s="4"/>
      <c r="F76" s="4"/>
      <c r="G76" s="4"/>
      <c r="H76" s="4"/>
    </row>
    <row r="77" spans="1:9" x14ac:dyDescent="0.2">
      <c r="A77" s="4"/>
      <c r="B77" s="12"/>
      <c r="C77" s="70"/>
      <c r="D77" s="70"/>
      <c r="E77" s="4"/>
      <c r="F77" s="4"/>
      <c r="G77" s="22">
        <f>SUM(G69:G76)</f>
        <v>9.3110715999999982</v>
      </c>
      <c r="H77" s="4"/>
    </row>
    <row r="78" spans="1:9" x14ac:dyDescent="0.2">
      <c r="A78" s="4"/>
      <c r="B78" s="12"/>
      <c r="C78" s="70"/>
      <c r="D78" s="70"/>
      <c r="E78" s="4"/>
      <c r="F78" s="4"/>
      <c r="G78" s="4"/>
      <c r="H78" s="4"/>
    </row>
    <row r="79" spans="1:9" x14ac:dyDescent="0.2">
      <c r="A79" s="4"/>
      <c r="B79" s="12" t="s">
        <v>43</v>
      </c>
      <c r="C79" s="70"/>
      <c r="D79" s="70"/>
      <c r="E79" s="4"/>
      <c r="F79" s="4"/>
      <c r="G79" s="4"/>
      <c r="H79" s="4"/>
    </row>
    <row r="80" spans="1:9" x14ac:dyDescent="0.2">
      <c r="A80" s="4"/>
      <c r="B80" s="12" t="s">
        <v>16</v>
      </c>
      <c r="C80" s="70">
        <v>1</v>
      </c>
      <c r="D80" s="70">
        <f>2*(8.692+16.088)-2.67</f>
        <v>46.89</v>
      </c>
      <c r="E80" s="4">
        <v>0.23</v>
      </c>
      <c r="F80" s="4">
        <v>0.38500000000000001</v>
      </c>
      <c r="G80" s="7">
        <f>C80*D80*E80*F80</f>
        <v>4.1521095000000008</v>
      </c>
      <c r="H80" s="4"/>
    </row>
    <row r="81" spans="1:9" x14ac:dyDescent="0.2">
      <c r="A81" s="4"/>
      <c r="B81" s="12" t="s">
        <v>44</v>
      </c>
      <c r="C81" s="70">
        <v>2</v>
      </c>
      <c r="D81" s="70">
        <f>8.692</f>
        <v>8.6920000000000002</v>
      </c>
      <c r="E81" s="4">
        <v>0.23</v>
      </c>
      <c r="F81" s="4">
        <v>0.38500000000000001</v>
      </c>
      <c r="G81" s="7">
        <f t="shared" ref="G81:G84" si="7">C81*D81*E81*F81</f>
        <v>1.5393532000000001</v>
      </c>
      <c r="H81" s="4"/>
    </row>
    <row r="82" spans="1:9" x14ac:dyDescent="0.2">
      <c r="A82" s="4"/>
      <c r="B82" s="12" t="s">
        <v>45</v>
      </c>
      <c r="C82" s="70">
        <v>2</v>
      </c>
      <c r="D82" s="70">
        <f>3.393-0.23</f>
        <v>3.1629999999999998</v>
      </c>
      <c r="E82" s="4">
        <v>0.23</v>
      </c>
      <c r="F82" s="4">
        <v>0.38500000000000001</v>
      </c>
      <c r="G82" s="7">
        <f t="shared" si="7"/>
        <v>0.56016730000000003</v>
      </c>
      <c r="H82" s="4"/>
    </row>
    <row r="83" spans="1:9" x14ac:dyDescent="0.2">
      <c r="A83" s="4"/>
      <c r="B83" s="12" t="s">
        <v>46</v>
      </c>
      <c r="C83" s="70">
        <v>1</v>
      </c>
      <c r="D83" s="70">
        <f>16.088-2.67-0.23</f>
        <v>13.188000000000001</v>
      </c>
      <c r="E83" s="4">
        <v>0.23</v>
      </c>
      <c r="F83" s="4">
        <v>0.38500000000000001</v>
      </c>
      <c r="G83" s="7">
        <f t="shared" si="7"/>
        <v>1.1677974</v>
      </c>
      <c r="H83" s="4"/>
    </row>
    <row r="84" spans="1:9" x14ac:dyDescent="0.2">
      <c r="A84" s="4"/>
      <c r="B84" s="12" t="s">
        <v>47</v>
      </c>
      <c r="C84" s="70">
        <v>2</v>
      </c>
      <c r="D84" s="70">
        <v>2.4300000000000002</v>
      </c>
      <c r="E84" s="4">
        <v>0.23</v>
      </c>
      <c r="F84" s="4">
        <v>0.38500000000000001</v>
      </c>
      <c r="G84" s="7">
        <f t="shared" si="7"/>
        <v>0.43035300000000004</v>
      </c>
      <c r="H84" s="4"/>
    </row>
    <row r="85" spans="1:9" x14ac:dyDescent="0.2">
      <c r="A85" s="4"/>
      <c r="B85" s="12"/>
      <c r="C85" s="70"/>
      <c r="D85" s="70"/>
      <c r="E85" s="4"/>
      <c r="F85" s="4"/>
      <c r="G85" s="4"/>
      <c r="H85" s="4"/>
    </row>
    <row r="86" spans="1:9" x14ac:dyDescent="0.2">
      <c r="A86" s="4"/>
      <c r="B86" s="12" t="s">
        <v>48</v>
      </c>
      <c r="C86" s="70">
        <v>6</v>
      </c>
      <c r="D86" s="70">
        <v>1.52</v>
      </c>
      <c r="E86" s="4">
        <v>0.23</v>
      </c>
      <c r="F86" s="4">
        <v>0.38500000000000001</v>
      </c>
      <c r="G86" s="7">
        <f>C86*D86*E86*F86</f>
        <v>0.80757600000000018</v>
      </c>
      <c r="H86" s="4"/>
    </row>
    <row r="87" spans="1:9" x14ac:dyDescent="0.2">
      <c r="A87" s="4"/>
      <c r="B87" s="12" t="s">
        <v>49</v>
      </c>
      <c r="C87" s="70">
        <v>1</v>
      </c>
      <c r="D87" s="70">
        <v>16.088000000000001</v>
      </c>
      <c r="E87" s="4">
        <v>0.23</v>
      </c>
      <c r="F87" s="4">
        <v>0.38500000000000001</v>
      </c>
      <c r="G87" s="7">
        <f>C87*D87*E87*F87</f>
        <v>1.4245924000000001</v>
      </c>
      <c r="H87" s="4"/>
    </row>
    <row r="88" spans="1:9" x14ac:dyDescent="0.2">
      <c r="A88" s="4"/>
      <c r="B88" s="12"/>
      <c r="C88" s="70"/>
      <c r="D88" s="70"/>
      <c r="E88" s="4"/>
      <c r="F88" s="4"/>
      <c r="G88" s="4"/>
      <c r="H88" s="4"/>
    </row>
    <row r="89" spans="1:9" x14ac:dyDescent="0.2">
      <c r="A89" s="4"/>
      <c r="B89" s="12"/>
      <c r="C89" s="70"/>
      <c r="D89" s="70"/>
      <c r="E89" s="4"/>
      <c r="F89" s="4"/>
      <c r="G89" s="22">
        <f>SUM(G80:G88)</f>
        <v>10.081948800000001</v>
      </c>
      <c r="H89" s="4"/>
    </row>
    <row r="90" spans="1:9" x14ac:dyDescent="0.2">
      <c r="A90" s="4"/>
      <c r="B90" s="12"/>
      <c r="C90" s="70"/>
      <c r="D90" s="70"/>
      <c r="E90" s="4"/>
      <c r="F90" s="4"/>
      <c r="G90" s="4"/>
      <c r="H90" s="4"/>
    </row>
    <row r="91" spans="1:9" x14ac:dyDescent="0.2">
      <c r="A91" s="4"/>
      <c r="B91" s="12" t="s">
        <v>50</v>
      </c>
      <c r="C91" s="70"/>
      <c r="D91" s="70"/>
      <c r="E91" s="4"/>
      <c r="F91" s="4"/>
      <c r="G91" s="4"/>
      <c r="H91" s="4"/>
    </row>
    <row r="92" spans="1:9" x14ac:dyDescent="0.2">
      <c r="A92" s="4"/>
      <c r="B92" s="12" t="s">
        <v>51</v>
      </c>
      <c r="C92" s="70">
        <v>2</v>
      </c>
      <c r="D92" s="70">
        <f>3.313+3.393+0.23</f>
        <v>6.9359999999999999</v>
      </c>
      <c r="E92" s="4">
        <f>8.692+0.23</f>
        <v>8.9220000000000006</v>
      </c>
      <c r="F92" s="4">
        <v>0.115</v>
      </c>
      <c r="G92" s="7">
        <f>C92*E92*D92*F92</f>
        <v>14.233088160000001</v>
      </c>
      <c r="H92" s="4"/>
    </row>
    <row r="93" spans="1:9" x14ac:dyDescent="0.2">
      <c r="A93" s="4"/>
      <c r="B93" s="12" t="s">
        <v>52</v>
      </c>
      <c r="C93" s="70">
        <v>1</v>
      </c>
      <c r="D93" s="70">
        <v>1.52</v>
      </c>
      <c r="E93" s="4">
        <f>16.088+0.23</f>
        <v>16.318000000000001</v>
      </c>
      <c r="F93" s="4">
        <v>0.115</v>
      </c>
      <c r="G93" s="7">
        <f>C93*E93*D93*F93</f>
        <v>2.8523864000000003</v>
      </c>
      <c r="H93" s="4"/>
    </row>
    <row r="94" spans="1:9" x14ac:dyDescent="0.2">
      <c r="A94" s="4"/>
      <c r="B94" s="12"/>
      <c r="C94" s="70"/>
      <c r="D94" s="70"/>
      <c r="E94" s="4"/>
      <c r="F94" s="4"/>
      <c r="G94" s="22">
        <f>SUM(G92:G93)</f>
        <v>17.085474560000002</v>
      </c>
      <c r="H94" s="4"/>
    </row>
    <row r="95" spans="1:9" x14ac:dyDescent="0.2">
      <c r="A95" s="4"/>
      <c r="B95" s="12"/>
      <c r="C95" s="70"/>
      <c r="D95" s="70"/>
      <c r="E95" s="4"/>
      <c r="F95" s="4"/>
      <c r="G95" s="4"/>
      <c r="H95" s="4"/>
      <c r="I95" s="1">
        <f>G94+G89+G77</f>
        <v>36.478494959999999</v>
      </c>
    </row>
    <row r="96" spans="1:9" x14ac:dyDescent="0.2">
      <c r="A96" s="4">
        <v>8</v>
      </c>
      <c r="B96" s="17" t="s">
        <v>53</v>
      </c>
      <c r="C96" s="70"/>
      <c r="D96" s="70"/>
      <c r="E96" s="4"/>
      <c r="F96" s="4"/>
      <c r="G96" s="4"/>
      <c r="H96" s="4"/>
    </row>
    <row r="97" spans="1:8" x14ac:dyDescent="0.2">
      <c r="A97" s="4"/>
      <c r="B97" s="64" t="s">
        <v>54</v>
      </c>
      <c r="C97" s="70">
        <v>2</v>
      </c>
      <c r="D97" s="70">
        <f>2*(6.709+8.692)-(3.393-0.23)</f>
        <v>27.638999999999999</v>
      </c>
      <c r="E97" s="4">
        <v>0.23</v>
      </c>
      <c r="F97" s="4">
        <v>2.58</v>
      </c>
      <c r="G97" s="23">
        <f>C97*D97*E97*F97</f>
        <v>32.801965200000005</v>
      </c>
      <c r="H97" s="4"/>
    </row>
    <row r="98" spans="1:8" x14ac:dyDescent="0.2">
      <c r="A98" s="4"/>
      <c r="B98" s="12"/>
      <c r="C98" s="70"/>
      <c r="D98" s="70"/>
      <c r="E98" s="4"/>
      <c r="F98" s="4"/>
      <c r="G98" s="4"/>
      <c r="H98" s="4"/>
    </row>
    <row r="99" spans="1:8" x14ac:dyDescent="0.2">
      <c r="A99" s="4"/>
      <c r="B99" s="64" t="s">
        <v>55</v>
      </c>
      <c r="C99" s="70"/>
      <c r="D99" s="70"/>
      <c r="E99" s="4"/>
      <c r="F99" s="4"/>
      <c r="G99" s="4"/>
      <c r="H99" s="4"/>
    </row>
    <row r="100" spans="1:8" x14ac:dyDescent="0.2">
      <c r="A100" s="4"/>
      <c r="B100" s="12" t="s">
        <v>56</v>
      </c>
      <c r="C100" s="70">
        <v>2</v>
      </c>
      <c r="D100" s="70">
        <v>1.0900000000000001</v>
      </c>
      <c r="E100" s="4">
        <v>0.23</v>
      </c>
      <c r="F100" s="4">
        <v>1.97</v>
      </c>
      <c r="G100" s="7">
        <f>D100*C100*E100*F100</f>
        <v>0.98775800000000014</v>
      </c>
      <c r="H100" s="4"/>
    </row>
    <row r="101" spans="1:8" x14ac:dyDescent="0.2">
      <c r="A101" s="4"/>
      <c r="B101" s="12" t="s">
        <v>57</v>
      </c>
      <c r="C101" s="70">
        <v>5</v>
      </c>
      <c r="D101" s="70">
        <v>1.5</v>
      </c>
      <c r="E101" s="4">
        <v>0.23</v>
      </c>
      <c r="F101" s="4">
        <v>1.2</v>
      </c>
      <c r="G101" s="7">
        <f t="shared" ref="G101:G104" si="8">D101*C101*E101*F101</f>
        <v>2.0699999999999998</v>
      </c>
      <c r="H101" s="4"/>
    </row>
    <row r="102" spans="1:8" x14ac:dyDescent="0.2">
      <c r="A102" s="4"/>
      <c r="B102" s="12" t="s">
        <v>58</v>
      </c>
      <c r="C102" s="70">
        <v>2</v>
      </c>
      <c r="D102" s="70">
        <v>0.9</v>
      </c>
      <c r="E102" s="4">
        <v>0.23</v>
      </c>
      <c r="F102" s="4">
        <v>1.2</v>
      </c>
      <c r="G102" s="7">
        <f t="shared" si="8"/>
        <v>0.49680000000000002</v>
      </c>
      <c r="H102" s="4"/>
    </row>
    <row r="103" spans="1:8" x14ac:dyDescent="0.2">
      <c r="A103" s="4"/>
      <c r="B103" s="12" t="s">
        <v>59</v>
      </c>
      <c r="C103" s="70">
        <v>2</v>
      </c>
      <c r="D103" s="70">
        <v>0.76</v>
      </c>
      <c r="E103" s="4">
        <v>0.23</v>
      </c>
      <c r="F103" s="4">
        <v>0.91</v>
      </c>
      <c r="G103" s="7">
        <f t="shared" si="8"/>
        <v>0.31813600000000003</v>
      </c>
      <c r="H103" s="4"/>
    </row>
    <row r="104" spans="1:8" x14ac:dyDescent="0.2">
      <c r="A104" s="4"/>
      <c r="B104" s="12" t="s">
        <v>60</v>
      </c>
      <c r="C104" s="70">
        <v>2</v>
      </c>
      <c r="D104" s="70">
        <v>0.91</v>
      </c>
      <c r="E104" s="4">
        <v>0.23</v>
      </c>
      <c r="F104" s="4">
        <v>0.3</v>
      </c>
      <c r="G104" s="7">
        <f t="shared" si="8"/>
        <v>0.12558</v>
      </c>
      <c r="H104" s="4"/>
    </row>
    <row r="105" spans="1:8" x14ac:dyDescent="0.2">
      <c r="A105" s="4"/>
      <c r="B105" s="12"/>
      <c r="C105" s="70"/>
      <c r="D105" s="70"/>
      <c r="E105" s="4"/>
      <c r="F105" s="4"/>
      <c r="G105" s="4"/>
      <c r="H105" s="4"/>
    </row>
    <row r="106" spans="1:8" x14ac:dyDescent="0.2">
      <c r="A106" s="4"/>
      <c r="B106" s="12"/>
      <c r="C106" s="70"/>
      <c r="D106" s="70"/>
      <c r="E106" s="4"/>
      <c r="F106" s="4"/>
      <c r="G106" s="22">
        <f>SUM(G100:G105)</f>
        <v>3.9982739999999994</v>
      </c>
      <c r="H106" s="4"/>
    </row>
    <row r="107" spans="1:8" x14ac:dyDescent="0.2">
      <c r="A107" s="4"/>
      <c r="B107" s="65" t="s">
        <v>76</v>
      </c>
      <c r="C107" s="70"/>
      <c r="D107" s="70"/>
      <c r="E107" s="4"/>
      <c r="F107" s="4"/>
      <c r="G107" s="24">
        <f>G97-G106</f>
        <v>28.803691200000006</v>
      </c>
      <c r="H107" s="4"/>
    </row>
    <row r="108" spans="1:8" x14ac:dyDescent="0.2">
      <c r="A108" s="4"/>
      <c r="B108" s="12"/>
      <c r="C108" s="70"/>
      <c r="D108" s="70"/>
      <c r="E108" s="4"/>
      <c r="F108" s="4"/>
      <c r="G108" s="25"/>
      <c r="H108" s="4"/>
    </row>
    <row r="109" spans="1:8" x14ac:dyDescent="0.2">
      <c r="A109" s="4"/>
      <c r="B109" s="64" t="s">
        <v>61</v>
      </c>
      <c r="C109" s="70"/>
      <c r="D109" s="70"/>
      <c r="E109" s="4"/>
      <c r="F109" s="4"/>
      <c r="G109" s="4"/>
      <c r="H109" s="4"/>
    </row>
    <row r="110" spans="1:8" x14ac:dyDescent="0.2">
      <c r="A110" s="4"/>
      <c r="B110" s="12" t="s">
        <v>62</v>
      </c>
      <c r="C110" s="70">
        <v>2</v>
      </c>
      <c r="D110" s="70">
        <v>3.46</v>
      </c>
      <c r="E110" s="4"/>
      <c r="F110" s="4">
        <v>2.58</v>
      </c>
      <c r="G110" s="7">
        <f>C110*D110*F110</f>
        <v>17.8536</v>
      </c>
      <c r="H110" s="4"/>
    </row>
    <row r="111" spans="1:8" x14ac:dyDescent="0.2">
      <c r="A111" s="4"/>
      <c r="B111" s="12" t="s">
        <v>63</v>
      </c>
      <c r="C111" s="70">
        <v>2</v>
      </c>
      <c r="D111" s="70">
        <v>3.2</v>
      </c>
      <c r="E111" s="4"/>
      <c r="F111" s="4">
        <v>2.58</v>
      </c>
      <c r="G111" s="7">
        <f t="shared" ref="G111:G119" si="9">C111*D111*F111</f>
        <v>16.512</v>
      </c>
      <c r="H111" s="4"/>
    </row>
    <row r="112" spans="1:8" x14ac:dyDescent="0.2">
      <c r="A112" s="4"/>
      <c r="B112" s="12" t="s">
        <v>64</v>
      </c>
      <c r="C112" s="70">
        <v>2</v>
      </c>
      <c r="D112" s="70">
        <v>0.45</v>
      </c>
      <c r="E112" s="4"/>
      <c r="F112" s="4">
        <v>2.58</v>
      </c>
      <c r="G112" s="7">
        <f t="shared" si="9"/>
        <v>2.3220000000000001</v>
      </c>
      <c r="H112" s="4"/>
    </row>
    <row r="113" spans="1:8" x14ac:dyDescent="0.2">
      <c r="A113" s="4"/>
      <c r="B113" s="12" t="s">
        <v>65</v>
      </c>
      <c r="C113" s="70">
        <v>2</v>
      </c>
      <c r="D113" s="70">
        <v>2.09</v>
      </c>
      <c r="E113" s="4"/>
      <c r="F113" s="4">
        <v>2.58</v>
      </c>
      <c r="G113" s="7">
        <f t="shared" si="9"/>
        <v>10.7844</v>
      </c>
      <c r="H113" s="4"/>
    </row>
    <row r="114" spans="1:8" x14ac:dyDescent="0.2">
      <c r="A114" s="4"/>
      <c r="B114" s="12" t="s">
        <v>66</v>
      </c>
      <c r="C114" s="70">
        <v>2</v>
      </c>
      <c r="D114" s="70">
        <v>3.3929999999999998</v>
      </c>
      <c r="E114" s="4"/>
      <c r="F114" s="4">
        <v>2.58</v>
      </c>
      <c r="G114" s="7">
        <f t="shared" si="9"/>
        <v>17.50788</v>
      </c>
      <c r="H114" s="4"/>
    </row>
    <row r="115" spans="1:8" x14ac:dyDescent="0.2">
      <c r="A115" s="4"/>
      <c r="B115" s="12" t="s">
        <v>67</v>
      </c>
      <c r="C115" s="70">
        <v>2</v>
      </c>
      <c r="D115" s="70">
        <v>2.6</v>
      </c>
      <c r="E115" s="4"/>
      <c r="F115" s="4">
        <v>2.58</v>
      </c>
      <c r="G115" s="7">
        <f t="shared" si="9"/>
        <v>13.416</v>
      </c>
      <c r="H115" s="4"/>
    </row>
    <row r="116" spans="1:8" x14ac:dyDescent="0.2">
      <c r="A116" s="4"/>
      <c r="B116" s="12" t="s">
        <v>68</v>
      </c>
      <c r="C116" s="70">
        <v>2</v>
      </c>
      <c r="D116" s="70">
        <v>1.22</v>
      </c>
      <c r="E116" s="4"/>
      <c r="F116" s="4">
        <v>2.58</v>
      </c>
      <c r="G116" s="7">
        <f t="shared" si="9"/>
        <v>6.2952000000000004</v>
      </c>
      <c r="H116" s="4"/>
    </row>
    <row r="117" spans="1:8" x14ac:dyDescent="0.2">
      <c r="A117" s="4"/>
      <c r="B117" s="12" t="s">
        <v>69</v>
      </c>
      <c r="C117" s="70">
        <v>2</v>
      </c>
      <c r="D117" s="70">
        <v>3.165</v>
      </c>
      <c r="E117" s="4"/>
      <c r="F117" s="4">
        <v>2.58</v>
      </c>
      <c r="G117" s="7">
        <f t="shared" si="9"/>
        <v>16.331400000000002</v>
      </c>
      <c r="H117" s="4"/>
    </row>
    <row r="118" spans="1:8" x14ac:dyDescent="0.2">
      <c r="A118" s="4"/>
      <c r="B118" s="12" t="s">
        <v>70</v>
      </c>
      <c r="C118" s="70">
        <v>2</v>
      </c>
      <c r="D118" s="70">
        <v>0.53</v>
      </c>
      <c r="E118" s="4"/>
      <c r="F118" s="4">
        <v>2.58</v>
      </c>
      <c r="G118" s="7">
        <f t="shared" si="9"/>
        <v>2.7348000000000003</v>
      </c>
      <c r="H118" s="4"/>
    </row>
    <row r="119" spans="1:8" x14ac:dyDescent="0.2">
      <c r="A119" s="4"/>
      <c r="B119" s="12" t="s">
        <v>71</v>
      </c>
      <c r="C119" s="70">
        <v>2</v>
      </c>
      <c r="D119" s="70">
        <v>0.5</v>
      </c>
      <c r="E119" s="4"/>
      <c r="F119" s="4">
        <v>2.58</v>
      </c>
      <c r="G119" s="7">
        <f t="shared" si="9"/>
        <v>2.58</v>
      </c>
      <c r="H119" s="4"/>
    </row>
    <row r="120" spans="1:8" x14ac:dyDescent="0.2">
      <c r="A120" s="4"/>
      <c r="B120" s="12"/>
      <c r="C120" s="70"/>
      <c r="D120" s="70"/>
      <c r="E120" s="4"/>
      <c r="F120" s="4"/>
      <c r="G120" s="4"/>
      <c r="H120" s="4"/>
    </row>
    <row r="121" spans="1:8" x14ac:dyDescent="0.2">
      <c r="A121" s="4"/>
      <c r="B121" s="12"/>
      <c r="C121" s="70"/>
      <c r="D121" s="70"/>
      <c r="E121" s="4"/>
      <c r="F121" s="4"/>
      <c r="G121" s="22">
        <f>SUM(G110:G120)</f>
        <v>106.33728000000001</v>
      </c>
      <c r="H121" s="4"/>
    </row>
    <row r="122" spans="1:8" x14ac:dyDescent="0.2">
      <c r="A122" s="4"/>
      <c r="B122" s="12"/>
      <c r="C122" s="70"/>
      <c r="D122" s="70"/>
      <c r="E122" s="4"/>
      <c r="F122" s="4"/>
      <c r="G122" s="4"/>
      <c r="H122" s="4"/>
    </row>
    <row r="123" spans="1:8" x14ac:dyDescent="0.2">
      <c r="A123" s="4"/>
      <c r="B123" s="64" t="s">
        <v>55</v>
      </c>
      <c r="C123" s="70"/>
      <c r="D123" s="70"/>
      <c r="E123" s="4"/>
      <c r="F123" s="4"/>
      <c r="G123" s="4"/>
      <c r="H123" s="4"/>
    </row>
    <row r="124" spans="1:8" x14ac:dyDescent="0.2">
      <c r="A124" s="4"/>
      <c r="B124" s="12" t="s">
        <v>72</v>
      </c>
      <c r="C124" s="70">
        <v>4</v>
      </c>
      <c r="D124" s="70">
        <v>0.91200000000000003</v>
      </c>
      <c r="E124" s="4"/>
      <c r="F124" s="4">
        <v>1.9</v>
      </c>
      <c r="G124" s="7">
        <f>C124*D124*F124</f>
        <v>6.9311999999999996</v>
      </c>
      <c r="H124" s="4"/>
    </row>
    <row r="125" spans="1:8" x14ac:dyDescent="0.2">
      <c r="A125" s="4"/>
      <c r="B125" s="12" t="s">
        <v>73</v>
      </c>
      <c r="C125" s="70">
        <v>6</v>
      </c>
      <c r="D125" s="70">
        <v>0.76</v>
      </c>
      <c r="E125" s="4"/>
      <c r="F125" s="4">
        <v>1.97</v>
      </c>
      <c r="G125" s="7">
        <f t="shared" ref="G125:G126" si="10">C125*D125*F125</f>
        <v>8.9832000000000001</v>
      </c>
      <c r="H125" s="4"/>
    </row>
    <row r="126" spans="1:8" x14ac:dyDescent="0.2">
      <c r="A126" s="4"/>
      <c r="B126" s="12" t="s">
        <v>74</v>
      </c>
      <c r="C126" s="70">
        <v>2</v>
      </c>
      <c r="D126" s="70">
        <v>0.91</v>
      </c>
      <c r="E126" s="4"/>
      <c r="F126" s="4">
        <v>0.3</v>
      </c>
      <c r="G126" s="7">
        <f t="shared" si="10"/>
        <v>0.54600000000000004</v>
      </c>
      <c r="H126" s="4"/>
    </row>
    <row r="127" spans="1:8" x14ac:dyDescent="0.2">
      <c r="A127" s="4"/>
      <c r="B127" s="12"/>
      <c r="C127" s="70"/>
      <c r="D127" s="70"/>
      <c r="E127" s="4"/>
      <c r="F127" s="4"/>
      <c r="G127" s="4"/>
      <c r="H127" s="4"/>
    </row>
    <row r="128" spans="1:8" x14ac:dyDescent="0.2">
      <c r="A128" s="4"/>
      <c r="B128" s="12"/>
      <c r="C128" s="70"/>
      <c r="D128" s="70"/>
      <c r="E128" s="4"/>
      <c r="F128" s="4"/>
      <c r="G128" s="22">
        <f>SUM(G124:G127)</f>
        <v>16.4604</v>
      </c>
      <c r="H128" s="4"/>
    </row>
    <row r="129" spans="1:8" x14ac:dyDescent="0.2">
      <c r="A129" s="4"/>
      <c r="B129" s="12"/>
      <c r="C129" s="70"/>
      <c r="D129" s="70"/>
      <c r="E129" s="4"/>
      <c r="F129" s="4"/>
      <c r="G129" s="4"/>
      <c r="H129" s="4"/>
    </row>
    <row r="130" spans="1:8" x14ac:dyDescent="0.2">
      <c r="A130" s="4"/>
      <c r="B130" s="66" t="s">
        <v>75</v>
      </c>
      <c r="C130" s="70"/>
      <c r="D130" s="70"/>
      <c r="E130" s="4"/>
      <c r="F130" s="4"/>
      <c r="G130" s="22">
        <f>G121-G128</f>
        <v>89.87688</v>
      </c>
      <c r="H130" s="4"/>
    </row>
    <row r="131" spans="1:8" x14ac:dyDescent="0.2">
      <c r="A131" s="4"/>
      <c r="B131" s="12"/>
      <c r="C131" s="70"/>
      <c r="D131" s="70"/>
      <c r="E131" s="4"/>
      <c r="F131" s="4"/>
      <c r="G131" s="4"/>
      <c r="H131" s="4"/>
    </row>
    <row r="132" spans="1:8" x14ac:dyDescent="0.2">
      <c r="A132" s="4">
        <v>9</v>
      </c>
      <c r="B132" s="17" t="s">
        <v>77</v>
      </c>
      <c r="C132" s="70"/>
      <c r="D132" s="70"/>
      <c r="E132" s="4"/>
      <c r="F132" s="4"/>
      <c r="G132" s="4"/>
      <c r="H132" s="4"/>
    </row>
    <row r="133" spans="1:8" x14ac:dyDescent="0.2">
      <c r="A133" s="4"/>
      <c r="B133" s="67" t="s">
        <v>78</v>
      </c>
      <c r="C133" s="70"/>
      <c r="D133" s="70"/>
      <c r="E133" s="4"/>
      <c r="F133" s="4"/>
      <c r="G133" s="4"/>
      <c r="H133" s="4"/>
    </row>
    <row r="134" spans="1:8" x14ac:dyDescent="0.2">
      <c r="A134" s="4"/>
      <c r="B134" s="67"/>
      <c r="C134" s="70"/>
      <c r="D134" s="70"/>
      <c r="E134" s="4"/>
      <c r="F134" s="4"/>
      <c r="G134" s="4"/>
      <c r="H134" s="4"/>
    </row>
    <row r="135" spans="1:8" x14ac:dyDescent="0.2">
      <c r="A135" s="4"/>
      <c r="B135" s="68" t="s">
        <v>54</v>
      </c>
      <c r="C135" s="70">
        <v>2</v>
      </c>
      <c r="D135" s="70">
        <f>2*(6.709+8.692)-(3.393-0.23)</f>
        <v>27.638999999999999</v>
      </c>
      <c r="E135" s="4"/>
      <c r="F135" s="4">
        <v>2.58</v>
      </c>
      <c r="G135" s="8">
        <f>C135*D135*F135</f>
        <v>142.61724000000001</v>
      </c>
      <c r="H135" s="4"/>
    </row>
    <row r="136" spans="1:8" x14ac:dyDescent="0.2">
      <c r="A136" s="4"/>
      <c r="B136" s="12" t="s">
        <v>21</v>
      </c>
      <c r="C136" s="70">
        <v>1</v>
      </c>
      <c r="D136" s="70">
        <f>2*(8.692+16.088)</f>
        <v>49.56</v>
      </c>
      <c r="E136" s="4"/>
      <c r="F136" s="4">
        <v>0.5</v>
      </c>
      <c r="G136" s="4">
        <f>D136*F136</f>
        <v>24.78</v>
      </c>
      <c r="H136" s="4"/>
    </row>
    <row r="137" spans="1:8" x14ac:dyDescent="0.2">
      <c r="A137" s="4"/>
      <c r="B137" s="12"/>
      <c r="C137" s="70"/>
      <c r="D137" s="70"/>
      <c r="E137" s="4"/>
      <c r="F137" s="4"/>
      <c r="G137" s="4"/>
      <c r="H137" s="4"/>
    </row>
    <row r="138" spans="1:8" x14ac:dyDescent="0.2">
      <c r="A138" s="4"/>
      <c r="B138" s="12"/>
      <c r="C138" s="70"/>
      <c r="D138" s="70"/>
      <c r="E138" s="4"/>
      <c r="F138" s="4"/>
      <c r="G138" s="23">
        <f>SUM(G135:G137)</f>
        <v>167.39724000000001</v>
      </c>
      <c r="H138" s="4"/>
    </row>
    <row r="139" spans="1:8" x14ac:dyDescent="0.2">
      <c r="A139" s="4"/>
      <c r="B139" s="64" t="s">
        <v>55</v>
      </c>
      <c r="C139" s="70"/>
      <c r="D139" s="70"/>
      <c r="E139" s="4"/>
      <c r="F139" s="4"/>
      <c r="G139" s="4"/>
      <c r="H139" s="4"/>
    </row>
    <row r="140" spans="1:8" x14ac:dyDescent="0.2">
      <c r="A140" s="4"/>
      <c r="B140" s="12" t="s">
        <v>56</v>
      </c>
      <c r="C140" s="70">
        <v>2</v>
      </c>
      <c r="D140" s="70">
        <v>1.0900000000000001</v>
      </c>
      <c r="E140" s="4"/>
      <c r="F140" s="4">
        <v>1.97</v>
      </c>
      <c r="G140" s="7">
        <f>C140*D140*F140</f>
        <v>4.2946</v>
      </c>
      <c r="H140" s="4"/>
    </row>
    <row r="141" spans="1:8" x14ac:dyDescent="0.2">
      <c r="A141" s="4"/>
      <c r="B141" s="12" t="s">
        <v>57</v>
      </c>
      <c r="C141" s="70">
        <v>5</v>
      </c>
      <c r="D141" s="70">
        <v>1.5</v>
      </c>
      <c r="E141" s="4"/>
      <c r="F141" s="4">
        <v>1.2</v>
      </c>
      <c r="G141" s="7">
        <f t="shared" ref="G141:G144" si="11">C141*D141*F141</f>
        <v>9</v>
      </c>
      <c r="H141" s="4"/>
    </row>
    <row r="142" spans="1:8" x14ac:dyDescent="0.2">
      <c r="A142" s="4"/>
      <c r="B142" s="12" t="s">
        <v>58</v>
      </c>
      <c r="C142" s="70">
        <v>2</v>
      </c>
      <c r="D142" s="70">
        <v>0.9</v>
      </c>
      <c r="E142" s="4"/>
      <c r="F142" s="4">
        <v>1.2</v>
      </c>
      <c r="G142" s="7">
        <f t="shared" si="11"/>
        <v>2.16</v>
      </c>
      <c r="H142" s="4"/>
    </row>
    <row r="143" spans="1:8" x14ac:dyDescent="0.2">
      <c r="A143" s="4"/>
      <c r="B143" s="12" t="s">
        <v>59</v>
      </c>
      <c r="C143" s="70">
        <v>2</v>
      </c>
      <c r="D143" s="70">
        <v>0.76</v>
      </c>
      <c r="E143" s="4"/>
      <c r="F143" s="4">
        <v>0.91</v>
      </c>
      <c r="G143" s="7">
        <f t="shared" si="11"/>
        <v>1.3832</v>
      </c>
      <c r="H143" s="4"/>
    </row>
    <row r="144" spans="1:8" x14ac:dyDescent="0.2">
      <c r="A144" s="4"/>
      <c r="B144" s="12" t="s">
        <v>60</v>
      </c>
      <c r="C144" s="70">
        <v>2</v>
      </c>
      <c r="D144" s="70">
        <v>0.91</v>
      </c>
      <c r="E144" s="4"/>
      <c r="F144" s="4">
        <v>0.3</v>
      </c>
      <c r="G144" s="7">
        <f t="shared" si="11"/>
        <v>0.54600000000000004</v>
      </c>
      <c r="H144" s="4"/>
    </row>
    <row r="145" spans="1:8" x14ac:dyDescent="0.2">
      <c r="A145" s="4"/>
      <c r="B145" s="12"/>
      <c r="C145" s="70"/>
      <c r="D145" s="70"/>
      <c r="E145" s="4"/>
      <c r="F145" s="4"/>
      <c r="G145" s="4"/>
      <c r="H145" s="4"/>
    </row>
    <row r="146" spans="1:8" x14ac:dyDescent="0.2">
      <c r="A146" s="4"/>
      <c r="B146" s="12"/>
      <c r="C146" s="70"/>
      <c r="D146" s="70"/>
      <c r="E146" s="4"/>
      <c r="F146" s="4"/>
      <c r="G146" s="26">
        <f>SUM(G140:G145)</f>
        <v>17.383799999999997</v>
      </c>
      <c r="H146" s="4"/>
    </row>
    <row r="147" spans="1:8" x14ac:dyDescent="0.2">
      <c r="A147" s="4"/>
      <c r="B147" s="12"/>
      <c r="C147" s="70"/>
      <c r="D147" s="70"/>
      <c r="E147" s="4"/>
      <c r="F147" s="4"/>
      <c r="G147" s="4"/>
      <c r="H147" s="4"/>
    </row>
    <row r="148" spans="1:8" x14ac:dyDescent="0.2">
      <c r="A148" s="4"/>
      <c r="B148" s="66" t="s">
        <v>83</v>
      </c>
      <c r="C148" s="70"/>
      <c r="D148" s="70"/>
      <c r="E148" s="4"/>
      <c r="F148" s="4"/>
      <c r="G148" s="24">
        <f>G138-G146</f>
        <v>150.01344</v>
      </c>
      <c r="H148" s="4"/>
    </row>
    <row r="149" spans="1:8" x14ac:dyDescent="0.2">
      <c r="A149" s="4"/>
      <c r="B149" s="12"/>
      <c r="C149" s="70"/>
      <c r="D149" s="70"/>
      <c r="E149" s="4"/>
      <c r="F149" s="4"/>
      <c r="G149" s="4"/>
      <c r="H149" s="4"/>
    </row>
    <row r="150" spans="1:8" x14ac:dyDescent="0.2">
      <c r="A150" s="4"/>
      <c r="B150" s="12"/>
      <c r="C150" s="70"/>
      <c r="D150" s="70"/>
      <c r="E150" s="4"/>
      <c r="F150" s="4"/>
      <c r="G150" s="4"/>
      <c r="H150" s="4"/>
    </row>
    <row r="151" spans="1:8" x14ac:dyDescent="0.2">
      <c r="A151" s="4"/>
      <c r="B151" s="12"/>
      <c r="C151" s="70"/>
      <c r="D151" s="70"/>
      <c r="E151" s="4"/>
      <c r="F151" s="4"/>
      <c r="G151" s="4"/>
      <c r="H151" s="4"/>
    </row>
    <row r="152" spans="1:8" x14ac:dyDescent="0.2">
      <c r="A152" s="4"/>
      <c r="B152" s="64" t="s">
        <v>79</v>
      </c>
      <c r="C152" s="70"/>
      <c r="D152" s="70"/>
      <c r="E152" s="4"/>
      <c r="F152" s="4"/>
      <c r="G152" s="4"/>
      <c r="H152" s="4"/>
    </row>
    <row r="153" spans="1:8" x14ac:dyDescent="0.2">
      <c r="A153" s="4"/>
      <c r="B153" s="68" t="s">
        <v>54</v>
      </c>
      <c r="C153" s="70">
        <v>2</v>
      </c>
      <c r="D153" s="70">
        <f>2*(6.709+8.692)-(3.393-0.23)</f>
        <v>27.638999999999999</v>
      </c>
      <c r="E153" s="4"/>
      <c r="F153" s="4">
        <v>2.58</v>
      </c>
      <c r="G153" s="8">
        <f>C153*D153*F153</f>
        <v>142.61724000000001</v>
      </c>
      <c r="H153" s="4"/>
    </row>
    <row r="154" spans="1:8" x14ac:dyDescent="0.2">
      <c r="A154" s="4"/>
      <c r="B154" s="68"/>
      <c r="C154" s="70"/>
      <c r="D154" s="70"/>
      <c r="E154" s="4"/>
      <c r="F154" s="4"/>
      <c r="G154" s="8"/>
      <c r="H154" s="4"/>
    </row>
    <row r="155" spans="1:8" x14ac:dyDescent="0.2">
      <c r="A155" s="4"/>
      <c r="B155" s="64" t="s">
        <v>55</v>
      </c>
      <c r="C155" s="70"/>
      <c r="D155" s="70"/>
      <c r="E155" s="4"/>
      <c r="F155" s="4"/>
      <c r="G155" s="4"/>
      <c r="H155" s="4"/>
    </row>
    <row r="156" spans="1:8" x14ac:dyDescent="0.2">
      <c r="A156" s="4"/>
      <c r="B156" s="12" t="s">
        <v>56</v>
      </c>
      <c r="C156" s="70">
        <v>2</v>
      </c>
      <c r="D156" s="70">
        <v>1.0900000000000001</v>
      </c>
      <c r="E156" s="4"/>
      <c r="F156" s="4">
        <v>1.97</v>
      </c>
      <c r="G156" s="7">
        <f>C156*D156*F156</f>
        <v>4.2946</v>
      </c>
      <c r="H156" s="4"/>
    </row>
    <row r="157" spans="1:8" x14ac:dyDescent="0.2">
      <c r="A157" s="4"/>
      <c r="B157" s="12" t="s">
        <v>57</v>
      </c>
      <c r="C157" s="70">
        <v>5</v>
      </c>
      <c r="D157" s="70">
        <v>1.5</v>
      </c>
      <c r="E157" s="4"/>
      <c r="F157" s="4">
        <v>1.2</v>
      </c>
      <c r="G157" s="7">
        <f t="shared" ref="G157:G160" si="12">C157*D157*F157</f>
        <v>9</v>
      </c>
      <c r="H157" s="4"/>
    </row>
    <row r="158" spans="1:8" x14ac:dyDescent="0.2">
      <c r="A158" s="4"/>
      <c r="B158" s="12" t="s">
        <v>58</v>
      </c>
      <c r="C158" s="70">
        <v>2</v>
      </c>
      <c r="D158" s="70">
        <v>0.9</v>
      </c>
      <c r="E158" s="4"/>
      <c r="F158" s="4">
        <v>1.2</v>
      </c>
      <c r="G158" s="7">
        <f t="shared" si="12"/>
        <v>2.16</v>
      </c>
      <c r="H158" s="4"/>
    </row>
    <row r="159" spans="1:8" x14ac:dyDescent="0.2">
      <c r="A159" s="4"/>
      <c r="B159" s="12" t="s">
        <v>59</v>
      </c>
      <c r="C159" s="70">
        <v>2</v>
      </c>
      <c r="D159" s="70">
        <v>0.76</v>
      </c>
      <c r="E159" s="4"/>
      <c r="F159" s="4">
        <v>0.91</v>
      </c>
      <c r="G159" s="7">
        <f t="shared" si="12"/>
        <v>1.3832</v>
      </c>
      <c r="H159" s="4"/>
    </row>
    <row r="160" spans="1:8" x14ac:dyDescent="0.2">
      <c r="A160" s="4"/>
      <c r="B160" s="12" t="s">
        <v>60</v>
      </c>
      <c r="C160" s="70">
        <v>2</v>
      </c>
      <c r="D160" s="70">
        <v>0.91</v>
      </c>
      <c r="E160" s="4"/>
      <c r="F160" s="4">
        <v>0.3</v>
      </c>
      <c r="G160" s="7">
        <f t="shared" si="12"/>
        <v>0.54600000000000004</v>
      </c>
      <c r="H160" s="4"/>
    </row>
    <row r="161" spans="1:8" x14ac:dyDescent="0.2">
      <c r="A161" s="4"/>
      <c r="B161" s="68"/>
      <c r="C161" s="70"/>
      <c r="D161" s="70"/>
      <c r="E161" s="4"/>
      <c r="F161" s="4"/>
      <c r="G161" s="8"/>
      <c r="H161" s="4"/>
    </row>
    <row r="162" spans="1:8" x14ac:dyDescent="0.2">
      <c r="A162" s="4"/>
      <c r="B162" s="68"/>
      <c r="C162" s="70"/>
      <c r="D162" s="70"/>
      <c r="E162" s="4"/>
      <c r="F162" s="4"/>
      <c r="G162" s="23">
        <f>SUM(G156:G161)</f>
        <v>17.383799999999997</v>
      </c>
      <c r="H162" s="4"/>
    </row>
    <row r="163" spans="1:8" x14ac:dyDescent="0.2">
      <c r="A163" s="4"/>
      <c r="B163" s="68" t="s">
        <v>80</v>
      </c>
      <c r="C163" s="70"/>
      <c r="D163" s="70"/>
      <c r="E163" s="4"/>
      <c r="F163" s="4"/>
      <c r="G163" s="6">
        <f>G153-G162</f>
        <v>125.23344000000002</v>
      </c>
      <c r="H163" s="4"/>
    </row>
    <row r="164" spans="1:8" x14ac:dyDescent="0.2">
      <c r="A164" s="4"/>
      <c r="B164" s="12"/>
      <c r="C164" s="70"/>
      <c r="D164" s="70"/>
      <c r="E164" s="4"/>
      <c r="F164" s="4"/>
      <c r="G164" s="4"/>
      <c r="H164" s="4"/>
    </row>
    <row r="165" spans="1:8" x14ac:dyDescent="0.2">
      <c r="A165" s="4"/>
      <c r="B165" s="64" t="s">
        <v>61</v>
      </c>
      <c r="C165" s="70"/>
      <c r="D165" s="70"/>
      <c r="E165" s="4"/>
      <c r="F165" s="4"/>
      <c r="G165" s="4"/>
      <c r="H165" s="4"/>
    </row>
    <row r="166" spans="1:8" x14ac:dyDescent="0.2">
      <c r="A166" s="4"/>
      <c r="B166" s="12" t="s">
        <v>62</v>
      </c>
      <c r="C166" s="70">
        <v>4</v>
      </c>
      <c r="D166" s="70">
        <v>3.46</v>
      </c>
      <c r="E166" s="4"/>
      <c r="F166" s="4">
        <v>2.85</v>
      </c>
      <c r="G166" s="7">
        <f>C166*D166*F166</f>
        <v>39.444000000000003</v>
      </c>
      <c r="H166" s="4"/>
    </row>
    <row r="167" spans="1:8" x14ac:dyDescent="0.2">
      <c r="A167" s="4"/>
      <c r="B167" s="12" t="s">
        <v>63</v>
      </c>
      <c r="C167" s="70">
        <v>4</v>
      </c>
      <c r="D167" s="70">
        <v>3.2</v>
      </c>
      <c r="E167" s="4"/>
      <c r="F167" s="4">
        <v>2.85</v>
      </c>
      <c r="G167" s="7">
        <f t="shared" ref="G167:G174" si="13">C167*D167*F167</f>
        <v>36.480000000000004</v>
      </c>
      <c r="H167" s="4"/>
    </row>
    <row r="168" spans="1:8" x14ac:dyDescent="0.2">
      <c r="A168" s="4"/>
      <c r="B168" s="12" t="s">
        <v>64</v>
      </c>
      <c r="C168" s="70">
        <v>4</v>
      </c>
      <c r="D168" s="70">
        <v>0.45</v>
      </c>
      <c r="E168" s="4"/>
      <c r="F168" s="4">
        <v>2.85</v>
      </c>
      <c r="G168" s="7">
        <f t="shared" si="13"/>
        <v>5.13</v>
      </c>
      <c r="H168" s="4"/>
    </row>
    <row r="169" spans="1:8" x14ac:dyDescent="0.2">
      <c r="A169" s="4"/>
      <c r="B169" s="12" t="s">
        <v>65</v>
      </c>
      <c r="C169" s="70">
        <v>4</v>
      </c>
      <c r="D169" s="70">
        <v>2.09</v>
      </c>
      <c r="E169" s="4"/>
      <c r="F169" s="4">
        <v>2.85</v>
      </c>
      <c r="G169" s="7">
        <f t="shared" si="13"/>
        <v>23.826000000000001</v>
      </c>
      <c r="H169" s="4"/>
    </row>
    <row r="170" spans="1:8" x14ac:dyDescent="0.2">
      <c r="A170" s="4"/>
      <c r="B170" s="12" t="s">
        <v>66</v>
      </c>
      <c r="C170" s="70">
        <v>4</v>
      </c>
      <c r="D170" s="70">
        <v>3.3929999999999998</v>
      </c>
      <c r="E170" s="4"/>
      <c r="F170" s="4">
        <v>2.85</v>
      </c>
      <c r="G170" s="7">
        <f t="shared" si="13"/>
        <v>38.680199999999999</v>
      </c>
      <c r="H170" s="4"/>
    </row>
    <row r="171" spans="1:8" x14ac:dyDescent="0.2">
      <c r="A171" s="4"/>
      <c r="B171" s="12" t="s">
        <v>67</v>
      </c>
      <c r="C171" s="70">
        <v>4</v>
      </c>
      <c r="D171" s="70">
        <v>2.6</v>
      </c>
      <c r="E171" s="4"/>
      <c r="F171" s="4">
        <v>2.85</v>
      </c>
      <c r="G171" s="7">
        <f t="shared" si="13"/>
        <v>29.64</v>
      </c>
      <c r="H171" s="4"/>
    </row>
    <row r="172" spans="1:8" x14ac:dyDescent="0.2">
      <c r="A172" s="4"/>
      <c r="B172" s="12" t="s">
        <v>68</v>
      </c>
      <c r="C172" s="70">
        <v>4</v>
      </c>
      <c r="D172" s="70">
        <v>1.22</v>
      </c>
      <c r="E172" s="4"/>
      <c r="F172" s="4">
        <v>2.85</v>
      </c>
      <c r="G172" s="7">
        <f t="shared" si="13"/>
        <v>13.907999999999999</v>
      </c>
      <c r="H172" s="4"/>
    </row>
    <row r="173" spans="1:8" x14ac:dyDescent="0.2">
      <c r="A173" s="4"/>
      <c r="B173" s="12" t="s">
        <v>69</v>
      </c>
      <c r="C173" s="70">
        <v>4</v>
      </c>
      <c r="D173" s="70">
        <v>3.165</v>
      </c>
      <c r="E173" s="4"/>
      <c r="F173" s="4">
        <v>2.85</v>
      </c>
      <c r="G173" s="7">
        <f t="shared" si="13"/>
        <v>36.081000000000003</v>
      </c>
      <c r="H173" s="4"/>
    </row>
    <row r="174" spans="1:8" x14ac:dyDescent="0.2">
      <c r="A174" s="4"/>
      <c r="B174" s="12" t="s">
        <v>70</v>
      </c>
      <c r="C174" s="70">
        <v>4</v>
      </c>
      <c r="D174" s="70">
        <v>0.53</v>
      </c>
      <c r="E174" s="4"/>
      <c r="F174" s="4">
        <v>2.85</v>
      </c>
      <c r="G174" s="7">
        <f t="shared" si="13"/>
        <v>6.0420000000000007</v>
      </c>
      <c r="H174" s="4"/>
    </row>
    <row r="175" spans="1:8" x14ac:dyDescent="0.2">
      <c r="A175" s="4"/>
      <c r="B175" s="12" t="s">
        <v>71</v>
      </c>
      <c r="C175" s="70">
        <v>4</v>
      </c>
      <c r="D175" s="70">
        <v>0.5</v>
      </c>
      <c r="E175" s="4"/>
      <c r="F175" s="4">
        <v>2.85</v>
      </c>
      <c r="G175" s="7">
        <v>5.74</v>
      </c>
      <c r="H175" s="4"/>
    </row>
    <row r="176" spans="1:8" x14ac:dyDescent="0.2">
      <c r="A176" s="4"/>
      <c r="B176" s="12"/>
      <c r="C176" s="70"/>
      <c r="D176" s="70"/>
      <c r="E176" s="4"/>
      <c r="F176" s="4"/>
      <c r="G176" s="7"/>
      <c r="H176" s="4"/>
    </row>
    <row r="177" spans="1:8" x14ac:dyDescent="0.2">
      <c r="A177" s="4"/>
      <c r="B177" s="12"/>
      <c r="C177" s="70"/>
      <c r="D177" s="70"/>
      <c r="E177" s="4"/>
      <c r="F177" s="4"/>
      <c r="G177" s="26">
        <f>SUM(G166:G176)</f>
        <v>234.97119999999998</v>
      </c>
      <c r="H177" s="4"/>
    </row>
    <row r="178" spans="1:8" x14ac:dyDescent="0.2">
      <c r="A178" s="4"/>
      <c r="B178" s="64" t="s">
        <v>55</v>
      </c>
      <c r="C178" s="70"/>
      <c r="D178" s="70"/>
      <c r="E178" s="4"/>
      <c r="F178" s="4"/>
      <c r="G178" s="4"/>
      <c r="H178" s="4"/>
    </row>
    <row r="179" spans="1:8" x14ac:dyDescent="0.2">
      <c r="A179" s="4"/>
      <c r="B179" s="12" t="s">
        <v>72</v>
      </c>
      <c r="C179" s="70">
        <v>8</v>
      </c>
      <c r="D179" s="70">
        <v>0.91200000000000003</v>
      </c>
      <c r="E179" s="4"/>
      <c r="F179" s="4">
        <v>1.9</v>
      </c>
      <c r="G179" s="7">
        <f>C179*D179*F179</f>
        <v>13.862399999999999</v>
      </c>
      <c r="H179" s="4"/>
    </row>
    <row r="180" spans="1:8" x14ac:dyDescent="0.2">
      <c r="A180" s="4"/>
      <c r="B180" s="12" t="s">
        <v>73</v>
      </c>
      <c r="C180" s="70">
        <v>12</v>
      </c>
      <c r="D180" s="70">
        <v>0.76</v>
      </c>
      <c r="E180" s="4"/>
      <c r="F180" s="4">
        <v>1.97</v>
      </c>
      <c r="G180" s="7">
        <f t="shared" ref="G180:G181" si="14">C180*D180*F180</f>
        <v>17.9664</v>
      </c>
      <c r="H180" s="4"/>
    </row>
    <row r="181" spans="1:8" x14ac:dyDescent="0.2">
      <c r="A181" s="4"/>
      <c r="B181" s="12" t="s">
        <v>74</v>
      </c>
      <c r="C181" s="70">
        <v>4</v>
      </c>
      <c r="D181" s="70">
        <v>0.91</v>
      </c>
      <c r="E181" s="4"/>
      <c r="F181" s="4">
        <v>0.3</v>
      </c>
      <c r="G181" s="7">
        <f t="shared" si="14"/>
        <v>1.0920000000000001</v>
      </c>
      <c r="H181" s="4"/>
    </row>
    <row r="182" spans="1:8" x14ac:dyDescent="0.2">
      <c r="A182" s="4"/>
      <c r="B182" s="12"/>
      <c r="C182" s="70"/>
      <c r="D182" s="70"/>
      <c r="E182" s="4"/>
      <c r="F182" s="4"/>
      <c r="G182" s="4"/>
      <c r="H182" s="4"/>
    </row>
    <row r="183" spans="1:8" x14ac:dyDescent="0.2">
      <c r="A183" s="4"/>
      <c r="B183" s="12"/>
      <c r="C183" s="70"/>
      <c r="D183" s="70"/>
      <c r="E183" s="4"/>
      <c r="F183" s="4"/>
      <c r="G183" s="26">
        <f>SUM(G179:G182)</f>
        <v>32.9208</v>
      </c>
      <c r="H183" s="4"/>
    </row>
    <row r="184" spans="1:8" x14ac:dyDescent="0.2">
      <c r="A184" s="4"/>
      <c r="B184" s="12" t="s">
        <v>81</v>
      </c>
      <c r="C184" s="70"/>
      <c r="D184" s="70"/>
      <c r="E184" s="4"/>
      <c r="F184" s="4"/>
      <c r="G184" s="27">
        <f>G177-G183</f>
        <v>202.05039999999997</v>
      </c>
      <c r="H184" s="4"/>
    </row>
    <row r="185" spans="1:8" x14ac:dyDescent="0.2">
      <c r="A185" s="4"/>
      <c r="B185" s="12"/>
      <c r="C185" s="70"/>
      <c r="D185" s="70"/>
      <c r="E185" s="4"/>
      <c r="F185" s="4"/>
      <c r="G185" s="4"/>
      <c r="H185" s="4"/>
    </row>
    <row r="186" spans="1:8" x14ac:dyDescent="0.2">
      <c r="A186" s="4"/>
      <c r="B186" s="12"/>
      <c r="C186" s="70"/>
      <c r="D186" s="70"/>
      <c r="E186" s="4"/>
      <c r="F186" s="4"/>
      <c r="G186" s="4"/>
      <c r="H186" s="4"/>
    </row>
    <row r="187" spans="1:8" x14ac:dyDescent="0.2">
      <c r="A187" s="4"/>
      <c r="B187" s="66" t="s">
        <v>82</v>
      </c>
      <c r="C187" s="70"/>
      <c r="D187" s="70"/>
      <c r="E187" s="4"/>
      <c r="F187" s="4"/>
      <c r="G187" s="28">
        <f>G163+G184</f>
        <v>327.28384</v>
      </c>
      <c r="H187" s="4"/>
    </row>
    <row r="188" spans="1:8" x14ac:dyDescent="0.2">
      <c r="A188" s="4"/>
      <c r="B188" s="12" t="s">
        <v>50</v>
      </c>
      <c r="C188" s="70"/>
      <c r="D188" s="70"/>
      <c r="E188" s="4"/>
      <c r="F188" s="4"/>
      <c r="G188" s="4">
        <f>17.09/0.115</f>
        <v>148.60869565217391</v>
      </c>
      <c r="H188" s="4"/>
    </row>
    <row r="189" spans="1:8" x14ac:dyDescent="0.2">
      <c r="A189" s="4"/>
      <c r="B189" s="12"/>
      <c r="C189" s="70"/>
      <c r="D189" s="70"/>
      <c r="E189" s="4"/>
      <c r="F189" s="4"/>
      <c r="G189" s="56">
        <f>SUM(G187:G188)</f>
        <v>475.89253565217393</v>
      </c>
      <c r="H189" s="4" t="s">
        <v>179</v>
      </c>
    </row>
    <row r="190" spans="1:8" x14ac:dyDescent="0.2">
      <c r="A190" s="4">
        <v>10</v>
      </c>
      <c r="B190" s="17" t="s">
        <v>84</v>
      </c>
      <c r="C190" s="70"/>
      <c r="D190" s="70"/>
      <c r="E190" s="4"/>
      <c r="F190" s="4"/>
      <c r="G190" s="4"/>
      <c r="H190" s="4"/>
    </row>
    <row r="191" spans="1:8" x14ac:dyDescent="0.2">
      <c r="A191" s="4"/>
      <c r="B191" s="12"/>
      <c r="C191" s="70"/>
      <c r="D191" s="70"/>
      <c r="E191" s="4"/>
      <c r="F191" s="4"/>
      <c r="G191" s="4"/>
      <c r="H191" s="4"/>
    </row>
    <row r="192" spans="1:8" x14ac:dyDescent="0.2">
      <c r="A192" s="4"/>
      <c r="B192" s="12" t="s">
        <v>85</v>
      </c>
      <c r="C192" s="70"/>
      <c r="D192" s="70"/>
      <c r="E192" s="4"/>
      <c r="F192" s="4"/>
      <c r="G192" s="4">
        <v>23.64</v>
      </c>
      <c r="H192" s="4"/>
    </row>
    <row r="193" spans="1:8" x14ac:dyDescent="0.2">
      <c r="A193" s="4"/>
      <c r="B193" s="12" t="s">
        <v>29</v>
      </c>
      <c r="C193" s="70"/>
      <c r="D193" s="70"/>
      <c r="E193" s="4"/>
      <c r="F193" s="4"/>
      <c r="G193" s="4">
        <v>4.32</v>
      </c>
      <c r="H193" s="4"/>
    </row>
    <row r="194" spans="1:8" x14ac:dyDescent="0.2">
      <c r="A194" s="4"/>
      <c r="B194" s="12" t="s">
        <v>32</v>
      </c>
      <c r="C194" s="70"/>
      <c r="D194" s="70"/>
      <c r="E194" s="4"/>
      <c r="F194" s="4"/>
      <c r="G194" s="4">
        <v>4.75</v>
      </c>
      <c r="H194" s="4"/>
    </row>
    <row r="195" spans="1:8" x14ac:dyDescent="0.2">
      <c r="A195" s="4"/>
      <c r="B195" s="12" t="s">
        <v>86</v>
      </c>
      <c r="C195" s="70"/>
      <c r="D195" s="70"/>
      <c r="E195" s="4"/>
      <c r="F195" s="4"/>
      <c r="G195" s="4">
        <v>10.08</v>
      </c>
      <c r="H195" s="4"/>
    </row>
    <row r="196" spans="1:8" x14ac:dyDescent="0.2">
      <c r="A196" s="4"/>
      <c r="B196" s="12" t="s">
        <v>87</v>
      </c>
      <c r="C196" s="70"/>
      <c r="D196" s="70"/>
      <c r="E196" s="4"/>
      <c r="F196" s="4"/>
      <c r="G196" s="4">
        <v>9.31</v>
      </c>
      <c r="H196" s="4"/>
    </row>
    <row r="197" spans="1:8" x14ac:dyDescent="0.2">
      <c r="A197" s="4"/>
      <c r="B197" s="12" t="s">
        <v>50</v>
      </c>
      <c r="C197" s="70"/>
      <c r="D197" s="70"/>
      <c r="E197" s="4"/>
      <c r="F197" s="4"/>
      <c r="G197" s="4">
        <f>17.09/0.115</f>
        <v>148.60869565217391</v>
      </c>
      <c r="H197" s="4"/>
    </row>
    <row r="198" spans="1:8" x14ac:dyDescent="0.2">
      <c r="A198" s="4"/>
      <c r="B198" s="12"/>
      <c r="C198" s="70"/>
      <c r="D198" s="70"/>
      <c r="E198" s="4"/>
      <c r="F198" s="4"/>
      <c r="G198" s="4"/>
      <c r="H198" s="4"/>
    </row>
    <row r="199" spans="1:8" x14ac:dyDescent="0.2">
      <c r="A199" s="4">
        <v>11</v>
      </c>
      <c r="B199" s="17" t="s">
        <v>88</v>
      </c>
      <c r="C199" s="70"/>
      <c r="D199" s="70"/>
      <c r="E199" s="4"/>
      <c r="F199" s="4"/>
      <c r="G199" s="14">
        <f>17.09/0.115</f>
        <v>148.60869565217391</v>
      </c>
      <c r="H199" s="4" t="s">
        <v>179</v>
      </c>
    </row>
    <row r="200" spans="1:8" x14ac:dyDescent="0.2">
      <c r="A200" s="4"/>
      <c r="B200" s="12"/>
      <c r="C200" s="70"/>
      <c r="D200" s="70"/>
      <c r="E200" s="4"/>
      <c r="F200" s="4"/>
      <c r="G200" s="4"/>
      <c r="H200" s="4"/>
    </row>
    <row r="201" spans="1:8" x14ac:dyDescent="0.2">
      <c r="A201" s="4">
        <v>12</v>
      </c>
      <c r="B201" s="17" t="s">
        <v>89</v>
      </c>
      <c r="C201" s="70"/>
      <c r="D201" s="70"/>
      <c r="E201" s="4"/>
      <c r="F201" s="4"/>
      <c r="G201" s="14">
        <f>17.09*0.5</f>
        <v>8.5449999999999999</v>
      </c>
      <c r="H201" s="4" t="s">
        <v>109</v>
      </c>
    </row>
    <row r="202" spans="1:8" x14ac:dyDescent="0.2">
      <c r="A202" s="4"/>
      <c r="B202" s="12"/>
      <c r="C202" s="70"/>
      <c r="D202" s="70"/>
      <c r="E202" s="4"/>
      <c r="F202" s="4"/>
      <c r="G202" s="4"/>
      <c r="H202" s="4"/>
    </row>
    <row r="203" spans="1:8" x14ac:dyDescent="0.2">
      <c r="A203" s="4">
        <v>13</v>
      </c>
      <c r="B203" s="17" t="s">
        <v>90</v>
      </c>
      <c r="C203" s="70">
        <v>1</v>
      </c>
      <c r="D203" s="70">
        <f>2*(8.692+16.088)-2.89-2.89-1.09</f>
        <v>42.69</v>
      </c>
      <c r="E203" s="4"/>
      <c r="F203" s="4">
        <v>0.115</v>
      </c>
      <c r="G203" s="8">
        <f>D203*F203</f>
        <v>4.9093499999999999</v>
      </c>
      <c r="H203" s="4"/>
    </row>
    <row r="204" spans="1:8" x14ac:dyDescent="0.2">
      <c r="A204" s="4"/>
      <c r="B204" s="12" t="s">
        <v>62</v>
      </c>
      <c r="C204" s="70">
        <v>4</v>
      </c>
      <c r="D204" s="70">
        <v>3.46</v>
      </c>
      <c r="E204" s="4"/>
      <c r="F204" s="4">
        <v>0.115</v>
      </c>
      <c r="G204" s="7">
        <f>C204*D204*F204</f>
        <v>1.5916000000000001</v>
      </c>
      <c r="H204" s="4"/>
    </row>
    <row r="205" spans="1:8" x14ac:dyDescent="0.2">
      <c r="A205" s="4"/>
      <c r="B205" s="12" t="s">
        <v>63</v>
      </c>
      <c r="C205" s="70">
        <v>4</v>
      </c>
      <c r="D205" s="70">
        <v>3.2</v>
      </c>
      <c r="E205" s="4"/>
      <c r="F205" s="4">
        <v>0.115</v>
      </c>
      <c r="G205" s="7">
        <f t="shared" ref="G205:G213" si="15">C205*D205*F205</f>
        <v>1.4720000000000002</v>
      </c>
      <c r="H205" s="4"/>
    </row>
    <row r="206" spans="1:8" x14ac:dyDescent="0.2">
      <c r="A206" s="4"/>
      <c r="B206" s="12" t="s">
        <v>64</v>
      </c>
      <c r="C206" s="70">
        <v>4</v>
      </c>
      <c r="D206" s="70">
        <v>0.45</v>
      </c>
      <c r="E206" s="4"/>
      <c r="F206" s="4">
        <v>0.115</v>
      </c>
      <c r="G206" s="7">
        <f t="shared" si="15"/>
        <v>0.20700000000000002</v>
      </c>
      <c r="H206" s="4"/>
    </row>
    <row r="207" spans="1:8" x14ac:dyDescent="0.2">
      <c r="A207" s="4"/>
      <c r="B207" s="12" t="s">
        <v>65</v>
      </c>
      <c r="C207" s="70">
        <v>4</v>
      </c>
      <c r="D207" s="70">
        <v>2.09</v>
      </c>
      <c r="E207" s="4"/>
      <c r="F207" s="4">
        <v>0.115</v>
      </c>
      <c r="G207" s="7">
        <f t="shared" si="15"/>
        <v>0.96139999999999992</v>
      </c>
      <c r="H207" s="4"/>
    </row>
    <row r="208" spans="1:8" x14ac:dyDescent="0.2">
      <c r="A208" s="4"/>
      <c r="B208" s="12" t="s">
        <v>66</v>
      </c>
      <c r="C208" s="70">
        <v>4</v>
      </c>
      <c r="D208" s="70">
        <v>3.3929999999999998</v>
      </c>
      <c r="E208" s="4"/>
      <c r="F208" s="4">
        <v>0.115</v>
      </c>
      <c r="G208" s="7">
        <f t="shared" si="15"/>
        <v>1.5607800000000001</v>
      </c>
      <c r="H208" s="4"/>
    </row>
    <row r="209" spans="1:8" x14ac:dyDescent="0.2">
      <c r="A209" s="4"/>
      <c r="B209" s="12" t="s">
        <v>67</v>
      </c>
      <c r="C209" s="70">
        <v>4</v>
      </c>
      <c r="D209" s="70">
        <v>2.6</v>
      </c>
      <c r="E209" s="4"/>
      <c r="F209" s="4">
        <v>0.115</v>
      </c>
      <c r="G209" s="7">
        <f t="shared" si="15"/>
        <v>1.1960000000000002</v>
      </c>
      <c r="H209" s="4"/>
    </row>
    <row r="210" spans="1:8" x14ac:dyDescent="0.2">
      <c r="A210" s="4"/>
      <c r="B210" s="12" t="s">
        <v>68</v>
      </c>
      <c r="C210" s="70">
        <v>4</v>
      </c>
      <c r="D210" s="70">
        <v>1.22</v>
      </c>
      <c r="E210" s="4"/>
      <c r="F210" s="4">
        <v>0.115</v>
      </c>
      <c r="G210" s="7">
        <f t="shared" si="15"/>
        <v>0.56120000000000003</v>
      </c>
      <c r="H210" s="4"/>
    </row>
    <row r="211" spans="1:8" x14ac:dyDescent="0.2">
      <c r="A211" s="4"/>
      <c r="B211" s="12" t="s">
        <v>69</v>
      </c>
      <c r="C211" s="70">
        <v>4</v>
      </c>
      <c r="D211" s="70">
        <v>3.165</v>
      </c>
      <c r="E211" s="4"/>
      <c r="F211" s="4">
        <v>0.115</v>
      </c>
      <c r="G211" s="7">
        <f t="shared" si="15"/>
        <v>1.4559</v>
      </c>
      <c r="H211" s="4"/>
    </row>
    <row r="212" spans="1:8" x14ac:dyDescent="0.2">
      <c r="A212" s="4"/>
      <c r="B212" s="12" t="s">
        <v>70</v>
      </c>
      <c r="C212" s="70">
        <v>4</v>
      </c>
      <c r="D212" s="70">
        <v>0.53</v>
      </c>
      <c r="E212" s="4"/>
      <c r="F212" s="4">
        <v>0.115</v>
      </c>
      <c r="G212" s="7">
        <f t="shared" si="15"/>
        <v>0.24380000000000002</v>
      </c>
      <c r="H212" s="4"/>
    </row>
    <row r="213" spans="1:8" x14ac:dyDescent="0.2">
      <c r="A213" s="4"/>
      <c r="B213" s="12" t="s">
        <v>71</v>
      </c>
      <c r="C213" s="70">
        <v>4</v>
      </c>
      <c r="D213" s="70">
        <v>0.5</v>
      </c>
      <c r="E213" s="4"/>
      <c r="F213" s="4">
        <v>0.115</v>
      </c>
      <c r="G213" s="7">
        <f t="shared" si="15"/>
        <v>0.23</v>
      </c>
      <c r="H213" s="4"/>
    </row>
    <row r="214" spans="1:8" x14ac:dyDescent="0.2">
      <c r="A214" s="4"/>
      <c r="B214" s="12"/>
      <c r="C214" s="70"/>
      <c r="D214" s="70"/>
      <c r="E214" s="4"/>
      <c r="F214" s="4"/>
      <c r="G214" s="4"/>
      <c r="H214" s="4"/>
    </row>
    <row r="215" spans="1:8" x14ac:dyDescent="0.2">
      <c r="A215" s="4"/>
      <c r="B215" s="12"/>
      <c r="C215" s="70"/>
      <c r="D215" s="70"/>
      <c r="E215" s="4"/>
      <c r="F215" s="4"/>
      <c r="G215" s="29">
        <f>SUM(G203:G214)</f>
        <v>14.389029999999998</v>
      </c>
      <c r="H215" s="4"/>
    </row>
    <row r="216" spans="1:8" x14ac:dyDescent="0.2">
      <c r="A216" s="4">
        <v>14</v>
      </c>
      <c r="B216" s="12" t="s">
        <v>91</v>
      </c>
      <c r="C216" s="70">
        <v>2</v>
      </c>
      <c r="D216" s="70">
        <f>0.58+1.98+1.21+1.98</f>
        <v>5.75</v>
      </c>
      <c r="E216" s="4"/>
      <c r="F216" s="4">
        <v>1</v>
      </c>
      <c r="G216" s="4">
        <f>C216*D216</f>
        <v>11.5</v>
      </c>
      <c r="H216" s="4"/>
    </row>
    <row r="217" spans="1:8" x14ac:dyDescent="0.2">
      <c r="A217" s="4"/>
      <c r="B217" s="12"/>
      <c r="C217" s="70">
        <v>2</v>
      </c>
      <c r="D217" s="70">
        <f>2.13+1.22+0.53+0.87+1.22</f>
        <v>5.97</v>
      </c>
      <c r="E217" s="4"/>
      <c r="F217" s="4">
        <v>1</v>
      </c>
      <c r="G217" s="4">
        <f t="shared" ref="G217:G218" si="16">C217*D217</f>
        <v>11.94</v>
      </c>
      <c r="H217" s="4"/>
    </row>
    <row r="218" spans="1:8" x14ac:dyDescent="0.2">
      <c r="A218" s="4"/>
      <c r="B218" s="12"/>
      <c r="C218" s="70">
        <v>2</v>
      </c>
      <c r="D218" s="70">
        <f>2.44+2.44+0.68+0.38+0.38</f>
        <v>6.3199999999999994</v>
      </c>
      <c r="E218" s="4"/>
      <c r="F218" s="4">
        <v>1</v>
      </c>
      <c r="G218" s="4">
        <f t="shared" si="16"/>
        <v>12.639999999999999</v>
      </c>
      <c r="H218" s="4"/>
    </row>
    <row r="219" spans="1:8" x14ac:dyDescent="0.2">
      <c r="A219" s="4"/>
      <c r="B219" s="12"/>
      <c r="C219" s="70"/>
      <c r="D219" s="70"/>
      <c r="E219" s="4"/>
      <c r="F219" s="4"/>
      <c r="G219" s="4"/>
      <c r="H219" s="4"/>
    </row>
    <row r="220" spans="1:8" x14ac:dyDescent="0.2">
      <c r="A220" s="4"/>
      <c r="B220" s="12"/>
      <c r="C220" s="70"/>
      <c r="D220" s="70"/>
      <c r="E220" s="4"/>
      <c r="F220" s="4"/>
      <c r="G220" s="14">
        <f>SUM(G216:G219)</f>
        <v>36.08</v>
      </c>
      <c r="H220" s="4"/>
    </row>
    <row r="221" spans="1:8" x14ac:dyDescent="0.2">
      <c r="A221" s="4">
        <v>14</v>
      </c>
      <c r="B221" s="17" t="s">
        <v>93</v>
      </c>
      <c r="C221" s="70"/>
      <c r="D221" s="70"/>
      <c r="E221" s="4"/>
      <c r="F221" s="4"/>
      <c r="G221" s="4"/>
      <c r="H221" s="8"/>
    </row>
    <row r="222" spans="1:8" x14ac:dyDescent="0.2">
      <c r="A222" s="4"/>
      <c r="B222" s="12" t="s">
        <v>94</v>
      </c>
      <c r="C222" s="70">
        <v>2</v>
      </c>
      <c r="D222" s="70">
        <v>3.25</v>
      </c>
      <c r="E222" s="4">
        <v>1.06</v>
      </c>
      <c r="F222" s="4">
        <v>0.15</v>
      </c>
      <c r="G222" s="4">
        <f>C222*D222*E222*F222</f>
        <v>1.0335000000000001</v>
      </c>
      <c r="H222" s="4"/>
    </row>
    <row r="223" spans="1:8" x14ac:dyDescent="0.2">
      <c r="A223" s="4"/>
      <c r="B223" s="12" t="s">
        <v>95</v>
      </c>
      <c r="C223" s="70">
        <v>24</v>
      </c>
      <c r="D223" s="70">
        <v>2.2499999999999999E-2</v>
      </c>
      <c r="E223" s="4">
        <v>1.06</v>
      </c>
      <c r="F223" s="4">
        <v>0.15</v>
      </c>
      <c r="G223" s="4">
        <f>C223*D223*E223*F223</f>
        <v>8.5860000000000006E-2</v>
      </c>
      <c r="H223" s="4"/>
    </row>
    <row r="224" spans="1:8" x14ac:dyDescent="0.2">
      <c r="A224" s="4"/>
      <c r="B224" s="12" t="s">
        <v>96</v>
      </c>
      <c r="C224" s="70">
        <v>1</v>
      </c>
      <c r="D224" s="70">
        <v>2.67</v>
      </c>
      <c r="E224" s="4">
        <v>1.1479999999999999</v>
      </c>
      <c r="F224" s="4">
        <v>0.15</v>
      </c>
      <c r="G224" s="4">
        <f>C224*D224*E224*F224</f>
        <v>0.4597739999999999</v>
      </c>
      <c r="H224" s="4"/>
    </row>
    <row r="225" spans="1:8" x14ac:dyDescent="0.2">
      <c r="A225" s="4"/>
      <c r="B225" s="12"/>
      <c r="C225" s="70"/>
      <c r="D225" s="70"/>
      <c r="E225" s="4"/>
      <c r="F225" s="4"/>
      <c r="G225" s="14">
        <f>SUM(G222:G224)</f>
        <v>1.579134</v>
      </c>
      <c r="H22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3"/>
  <sheetViews>
    <sheetView topLeftCell="A13" workbookViewId="0">
      <selection activeCell="J36" sqref="J36"/>
    </sheetView>
  </sheetViews>
  <sheetFormatPr defaultColWidth="9.14453125" defaultRowHeight="13.5" x14ac:dyDescent="0.15"/>
  <cols>
    <col min="1" max="1" width="9.14453125" style="34"/>
    <col min="2" max="2" width="46.41015625" style="34" customWidth="1"/>
    <col min="3" max="3" width="10.625" style="34" customWidth="1"/>
    <col min="4" max="4" width="11.02734375" style="34" customWidth="1"/>
    <col min="5" max="5" width="13.71875" style="34" customWidth="1"/>
    <col min="6" max="6" width="9.68359375" style="34" customWidth="1"/>
    <col min="7" max="7" width="13.71875" style="34" customWidth="1"/>
    <col min="8" max="16384" width="9.14453125" style="34"/>
  </cols>
  <sheetData>
    <row r="1" spans="1:8" x14ac:dyDescent="0.15">
      <c r="A1" s="32" t="s">
        <v>0</v>
      </c>
      <c r="B1" s="32" t="s">
        <v>1</v>
      </c>
      <c r="C1" s="32" t="s">
        <v>2</v>
      </c>
      <c r="D1" s="32" t="s">
        <v>3</v>
      </c>
      <c r="E1" s="32" t="s">
        <v>4</v>
      </c>
      <c r="F1" s="32" t="s">
        <v>5</v>
      </c>
      <c r="G1" s="32" t="s">
        <v>92</v>
      </c>
      <c r="H1" s="36"/>
    </row>
    <row r="2" spans="1:8" x14ac:dyDescent="0.15">
      <c r="A2" s="33">
        <v>1</v>
      </c>
      <c r="B2" s="39" t="s">
        <v>225</v>
      </c>
      <c r="C2" s="33"/>
      <c r="D2" s="33"/>
      <c r="E2" s="33"/>
      <c r="F2" s="33"/>
      <c r="G2" s="33"/>
      <c r="H2" s="33"/>
    </row>
    <row r="3" spans="1:8" x14ac:dyDescent="0.15">
      <c r="A3" s="33"/>
      <c r="B3" s="33" t="s">
        <v>30</v>
      </c>
      <c r="C3" s="33">
        <v>10</v>
      </c>
      <c r="D3" s="33">
        <v>0.23</v>
      </c>
      <c r="E3" s="33">
        <v>0.38</v>
      </c>
      <c r="F3" s="33">
        <v>2.58</v>
      </c>
      <c r="G3" s="33">
        <f>C3*D3*E3*F3</f>
        <v>2.2549200000000003</v>
      </c>
      <c r="H3" s="33"/>
    </row>
    <row r="4" spans="1:8" x14ac:dyDescent="0.15">
      <c r="A4" s="33"/>
      <c r="B4" s="33" t="s">
        <v>31</v>
      </c>
      <c r="C4" s="33">
        <v>8</v>
      </c>
      <c r="D4" s="33">
        <v>0.23</v>
      </c>
      <c r="E4" s="33">
        <v>0.45</v>
      </c>
      <c r="F4" s="33">
        <v>2.5</v>
      </c>
      <c r="G4" s="33">
        <f>C4*D4*E4*F4</f>
        <v>2.0700000000000003</v>
      </c>
      <c r="H4" s="33"/>
    </row>
    <row r="5" spans="1:8" x14ac:dyDescent="0.15">
      <c r="A5" s="33"/>
      <c r="B5" s="33"/>
      <c r="C5" s="33"/>
      <c r="D5" s="33"/>
      <c r="E5" s="33"/>
      <c r="F5" s="33"/>
      <c r="G5" s="42">
        <f>SUM(G3:G4)</f>
        <v>4.3249200000000005</v>
      </c>
      <c r="H5" s="33" t="s">
        <v>109</v>
      </c>
    </row>
    <row r="6" spans="1:8" x14ac:dyDescent="0.15">
      <c r="A6" s="33"/>
      <c r="B6" s="33"/>
      <c r="C6" s="33"/>
      <c r="D6" s="33"/>
      <c r="E6" s="33"/>
      <c r="F6" s="33"/>
      <c r="G6" s="33"/>
      <c r="H6" s="33"/>
    </row>
    <row r="7" spans="1:8" x14ac:dyDescent="0.15">
      <c r="A7" s="33"/>
      <c r="B7" s="39" t="s">
        <v>226</v>
      </c>
      <c r="C7" s="33"/>
      <c r="D7" s="33"/>
      <c r="E7" s="33"/>
      <c r="F7" s="33"/>
      <c r="G7" s="33"/>
      <c r="H7" s="33"/>
    </row>
    <row r="8" spans="1:8" x14ac:dyDescent="0.15">
      <c r="A8" s="33"/>
      <c r="B8" s="33" t="s">
        <v>16</v>
      </c>
      <c r="C8" s="33">
        <v>1</v>
      </c>
      <c r="D8" s="33">
        <f>2*(8.692+16.088)-2.67</f>
        <v>46.89</v>
      </c>
      <c r="E8" s="33">
        <v>0.23</v>
      </c>
      <c r="F8" s="33">
        <v>0.38500000000000001</v>
      </c>
      <c r="G8" s="37">
        <f>C8*D8*E8*F8</f>
        <v>4.1521095000000008</v>
      </c>
      <c r="H8" s="33"/>
    </row>
    <row r="9" spans="1:8" x14ac:dyDescent="0.15">
      <c r="A9" s="33"/>
      <c r="B9" s="33" t="s">
        <v>44</v>
      </c>
      <c r="C9" s="33">
        <v>2</v>
      </c>
      <c r="D9" s="33">
        <f>8.692</f>
        <v>8.6920000000000002</v>
      </c>
      <c r="E9" s="33">
        <v>0.23</v>
      </c>
      <c r="F9" s="33">
        <v>0.38500000000000001</v>
      </c>
      <c r="G9" s="37">
        <f t="shared" ref="G9:G12" si="0">C9*D9*E9*F9</f>
        <v>1.5393532000000001</v>
      </c>
      <c r="H9" s="33"/>
    </row>
    <row r="10" spans="1:8" x14ac:dyDescent="0.15">
      <c r="A10" s="33"/>
      <c r="B10" s="33" t="s">
        <v>45</v>
      </c>
      <c r="C10" s="33">
        <v>2</v>
      </c>
      <c r="D10" s="33">
        <f>3.393-0.23</f>
        <v>3.1629999999999998</v>
      </c>
      <c r="E10" s="33">
        <v>0.23</v>
      </c>
      <c r="F10" s="33">
        <v>0.38500000000000001</v>
      </c>
      <c r="G10" s="37">
        <f t="shared" si="0"/>
        <v>0.56016730000000003</v>
      </c>
      <c r="H10" s="33"/>
    </row>
    <row r="11" spans="1:8" x14ac:dyDescent="0.15">
      <c r="A11" s="33"/>
      <c r="B11" s="33" t="s">
        <v>46</v>
      </c>
      <c r="C11" s="33">
        <v>1</v>
      </c>
      <c r="D11" s="33">
        <f>16.088-2.67-0.23</f>
        <v>13.188000000000001</v>
      </c>
      <c r="E11" s="33">
        <v>0.23</v>
      </c>
      <c r="F11" s="33">
        <v>0.38500000000000001</v>
      </c>
      <c r="G11" s="37">
        <f t="shared" si="0"/>
        <v>1.1677974</v>
      </c>
      <c r="H11" s="33"/>
    </row>
    <row r="12" spans="1:8" x14ac:dyDescent="0.15">
      <c r="A12" s="33"/>
      <c r="B12" s="33" t="s">
        <v>47</v>
      </c>
      <c r="C12" s="33">
        <v>2</v>
      </c>
      <c r="D12" s="33">
        <v>2.4300000000000002</v>
      </c>
      <c r="E12" s="33">
        <v>0.23</v>
      </c>
      <c r="F12" s="33">
        <v>0.38500000000000001</v>
      </c>
      <c r="G12" s="37">
        <f t="shared" si="0"/>
        <v>0.43035300000000004</v>
      </c>
      <c r="H12" s="33"/>
    </row>
    <row r="13" spans="1:8" x14ac:dyDescent="0.15">
      <c r="A13" s="33"/>
      <c r="B13" s="33"/>
      <c r="C13" s="33"/>
      <c r="D13" s="33"/>
      <c r="E13" s="33"/>
      <c r="F13" s="33"/>
      <c r="G13" s="33"/>
      <c r="H13" s="33"/>
    </row>
    <row r="14" spans="1:8" x14ac:dyDescent="0.15">
      <c r="A14" s="33"/>
      <c r="B14" s="33" t="s">
        <v>48</v>
      </c>
      <c r="C14" s="33">
        <v>6</v>
      </c>
      <c r="D14" s="33">
        <v>1.52</v>
      </c>
      <c r="E14" s="33">
        <v>0.23</v>
      </c>
      <c r="F14" s="33">
        <v>0.38500000000000001</v>
      </c>
      <c r="G14" s="37">
        <f>C14*D14*E14*F14</f>
        <v>0.80757600000000018</v>
      </c>
      <c r="H14" s="33"/>
    </row>
    <row r="15" spans="1:8" x14ac:dyDescent="0.15">
      <c r="A15" s="33"/>
      <c r="B15" s="33" t="s">
        <v>49</v>
      </c>
      <c r="C15" s="33">
        <v>1</v>
      </c>
      <c r="D15" s="33">
        <v>16.088000000000001</v>
      </c>
      <c r="E15" s="33">
        <v>0.23</v>
      </c>
      <c r="F15" s="33">
        <v>0.38500000000000001</v>
      </c>
      <c r="G15" s="37">
        <f>C15*D15*E15*F15</f>
        <v>1.4245924000000001</v>
      </c>
      <c r="H15" s="33"/>
    </row>
    <row r="16" spans="1:8" x14ac:dyDescent="0.15">
      <c r="A16" s="33"/>
      <c r="B16" s="33"/>
      <c r="C16" s="33"/>
      <c r="D16" s="33"/>
      <c r="E16" s="33"/>
      <c r="F16" s="33"/>
      <c r="G16" s="43">
        <f>SUM(G8:G15)</f>
        <v>10.081948800000001</v>
      </c>
      <c r="H16" s="33" t="s">
        <v>109</v>
      </c>
    </row>
    <row r="17" spans="1:8" x14ac:dyDescent="0.15">
      <c r="A17" s="33"/>
      <c r="B17" s="33"/>
      <c r="C17" s="33"/>
      <c r="D17" s="33"/>
      <c r="E17" s="33"/>
      <c r="F17" s="33"/>
      <c r="G17" s="33"/>
      <c r="H17" s="33"/>
    </row>
    <row r="18" spans="1:8" x14ac:dyDescent="0.15">
      <c r="A18" s="33"/>
      <c r="B18" s="33"/>
      <c r="C18" s="33"/>
      <c r="D18" s="33"/>
      <c r="E18" s="33"/>
      <c r="F18" s="33"/>
      <c r="G18" s="33"/>
      <c r="H18" s="33"/>
    </row>
    <row r="19" spans="1:8" x14ac:dyDescent="0.15">
      <c r="A19" s="33"/>
      <c r="B19" s="39" t="s">
        <v>227</v>
      </c>
      <c r="C19" s="33"/>
      <c r="D19" s="33"/>
      <c r="E19" s="33"/>
      <c r="F19" s="33"/>
      <c r="G19" s="33"/>
      <c r="H19" s="33"/>
    </row>
    <row r="20" spans="1:8" x14ac:dyDescent="0.15">
      <c r="A20" s="33"/>
      <c r="B20" s="33" t="s">
        <v>51</v>
      </c>
      <c r="C20" s="33">
        <v>2</v>
      </c>
      <c r="D20" s="33">
        <f>3.313+3.393+0.23</f>
        <v>6.9359999999999999</v>
      </c>
      <c r="E20" s="33">
        <f>8.692+0.23</f>
        <v>8.9220000000000006</v>
      </c>
      <c r="F20" s="33">
        <v>0.115</v>
      </c>
      <c r="G20" s="37">
        <f>C20*E20*D20*F20</f>
        <v>14.233088160000001</v>
      </c>
      <c r="H20" s="33"/>
    </row>
    <row r="21" spans="1:8" x14ac:dyDescent="0.15">
      <c r="A21" s="33"/>
      <c r="B21" s="33" t="s">
        <v>52</v>
      </c>
      <c r="C21" s="33">
        <v>1</v>
      </c>
      <c r="D21" s="33">
        <v>1.52</v>
      </c>
      <c r="E21" s="33">
        <f>16.088+0.23</f>
        <v>16.318000000000001</v>
      </c>
      <c r="F21" s="33">
        <v>0.115</v>
      </c>
      <c r="G21" s="37">
        <f>C21*E21*D21*F21</f>
        <v>2.8523864000000003</v>
      </c>
      <c r="H21" s="33"/>
    </row>
    <row r="22" spans="1:8" x14ac:dyDescent="0.15">
      <c r="A22" s="33"/>
      <c r="B22" s="33"/>
      <c r="C22" s="33"/>
      <c r="D22" s="33"/>
      <c r="E22" s="33"/>
      <c r="F22" s="33"/>
      <c r="G22" s="43">
        <f>SUM(G20:G21)</f>
        <v>17.085474560000002</v>
      </c>
      <c r="H22" s="33" t="s">
        <v>109</v>
      </c>
    </row>
    <row r="23" spans="1:8" x14ac:dyDescent="0.15">
      <c r="A23" s="33"/>
      <c r="B23" s="33"/>
      <c r="C23" s="33"/>
      <c r="D23" s="33"/>
      <c r="E23" s="33"/>
      <c r="F23" s="33"/>
      <c r="G23" s="33"/>
      <c r="H23" s="33"/>
    </row>
    <row r="24" spans="1:8" x14ac:dyDescent="0.15">
      <c r="A24" s="33">
        <v>2</v>
      </c>
      <c r="B24" s="39" t="s">
        <v>228</v>
      </c>
      <c r="C24" s="33"/>
      <c r="D24" s="33"/>
      <c r="E24" s="33"/>
      <c r="F24" s="33"/>
      <c r="G24" s="33"/>
      <c r="H24" s="33"/>
    </row>
    <row r="25" spans="1:8" x14ac:dyDescent="0.15">
      <c r="A25" s="33"/>
      <c r="B25" s="44" t="s">
        <v>54</v>
      </c>
      <c r="C25" s="33">
        <v>2</v>
      </c>
      <c r="D25" s="33">
        <f>2*(6.709+8.692)-(3.393-0.23)</f>
        <v>27.638999999999999</v>
      </c>
      <c r="E25" s="33">
        <v>0.23</v>
      </c>
      <c r="F25" s="33">
        <v>2.58</v>
      </c>
      <c r="G25" s="45">
        <f>C25*D25*E25*F25</f>
        <v>32.801965200000005</v>
      </c>
      <c r="H25" s="33" t="s">
        <v>109</v>
      </c>
    </row>
    <row r="26" spans="1:8" x14ac:dyDescent="0.15">
      <c r="A26" s="33"/>
      <c r="B26" s="33"/>
      <c r="C26" s="33"/>
      <c r="D26" s="33"/>
      <c r="E26" s="33"/>
      <c r="F26" s="33"/>
      <c r="G26" s="33"/>
      <c r="H26" s="33"/>
    </row>
    <row r="27" spans="1:8" x14ac:dyDescent="0.15">
      <c r="A27" s="33"/>
      <c r="B27" s="41" t="s">
        <v>55</v>
      </c>
      <c r="C27" s="33"/>
      <c r="D27" s="33"/>
      <c r="E27" s="33"/>
      <c r="F27" s="33"/>
      <c r="G27" s="33"/>
      <c r="H27" s="33"/>
    </row>
    <row r="28" spans="1:8" x14ac:dyDescent="0.15">
      <c r="A28" s="33"/>
      <c r="B28" s="33" t="s">
        <v>56</v>
      </c>
      <c r="C28" s="33">
        <v>2</v>
      </c>
      <c r="D28" s="33">
        <v>1.0900000000000001</v>
      </c>
      <c r="E28" s="33">
        <v>0.23</v>
      </c>
      <c r="F28" s="33">
        <v>1.97</v>
      </c>
      <c r="G28" s="37">
        <f>D28*C28*E28*F28</f>
        <v>0.98775800000000014</v>
      </c>
      <c r="H28" s="33"/>
    </row>
    <row r="29" spans="1:8" x14ac:dyDescent="0.15">
      <c r="A29" s="33"/>
      <c r="B29" s="33" t="s">
        <v>57</v>
      </c>
      <c r="C29" s="33">
        <v>5</v>
      </c>
      <c r="D29" s="33">
        <v>1.5</v>
      </c>
      <c r="E29" s="33">
        <v>0.23</v>
      </c>
      <c r="F29" s="33">
        <v>1.2</v>
      </c>
      <c r="G29" s="37">
        <f t="shared" ref="G29:G32" si="1">D29*C29*E29*F29</f>
        <v>2.0699999999999998</v>
      </c>
      <c r="H29" s="33"/>
    </row>
    <row r="30" spans="1:8" x14ac:dyDescent="0.15">
      <c r="A30" s="33"/>
      <c r="B30" s="33" t="s">
        <v>58</v>
      </c>
      <c r="C30" s="33">
        <v>2</v>
      </c>
      <c r="D30" s="33">
        <v>0.9</v>
      </c>
      <c r="E30" s="33">
        <v>0.23</v>
      </c>
      <c r="F30" s="33">
        <v>1.2</v>
      </c>
      <c r="G30" s="37">
        <f t="shared" si="1"/>
        <v>0.49680000000000002</v>
      </c>
      <c r="H30" s="33"/>
    </row>
    <row r="31" spans="1:8" x14ac:dyDescent="0.15">
      <c r="A31" s="33"/>
      <c r="B31" s="33" t="s">
        <v>59</v>
      </c>
      <c r="C31" s="33">
        <v>2</v>
      </c>
      <c r="D31" s="33">
        <v>0.76</v>
      </c>
      <c r="E31" s="33">
        <v>0.23</v>
      </c>
      <c r="F31" s="33">
        <v>0.91</v>
      </c>
      <c r="G31" s="37">
        <f t="shared" si="1"/>
        <v>0.31813600000000003</v>
      </c>
      <c r="H31" s="33"/>
    </row>
    <row r="32" spans="1:8" x14ac:dyDescent="0.15">
      <c r="A32" s="33"/>
      <c r="B32" s="33" t="s">
        <v>60</v>
      </c>
      <c r="C32" s="33">
        <v>2</v>
      </c>
      <c r="D32" s="33">
        <v>0.91</v>
      </c>
      <c r="E32" s="33">
        <v>0.23</v>
      </c>
      <c r="F32" s="33">
        <v>0.3</v>
      </c>
      <c r="G32" s="37">
        <f t="shared" si="1"/>
        <v>0.12558</v>
      </c>
      <c r="H32" s="33"/>
    </row>
    <row r="33" spans="1:8" x14ac:dyDescent="0.15">
      <c r="A33" s="33"/>
      <c r="B33" s="33"/>
      <c r="C33" s="33"/>
      <c r="D33" s="33"/>
      <c r="E33" s="33"/>
      <c r="F33" s="33"/>
      <c r="G33" s="33"/>
      <c r="H33" s="33"/>
    </row>
    <row r="34" spans="1:8" x14ac:dyDescent="0.15">
      <c r="A34" s="33"/>
      <c r="B34" s="33"/>
      <c r="C34" s="33"/>
      <c r="D34" s="33"/>
      <c r="E34" s="33"/>
      <c r="F34" s="33"/>
      <c r="G34" s="43">
        <f>SUM(G28:G33)</f>
        <v>3.9982739999999994</v>
      </c>
      <c r="H34" s="33" t="s">
        <v>109</v>
      </c>
    </row>
    <row r="35" spans="1:8" x14ac:dyDescent="0.15">
      <c r="A35" s="33"/>
      <c r="B35" s="31" t="s">
        <v>76</v>
      </c>
      <c r="C35" s="33"/>
      <c r="D35" s="33"/>
      <c r="E35" s="33"/>
      <c r="F35" s="33"/>
      <c r="G35" s="46">
        <f>G25-G34</f>
        <v>28.803691200000006</v>
      </c>
      <c r="H35" s="33" t="s">
        <v>109</v>
      </c>
    </row>
    <row r="36" spans="1:8" x14ac:dyDescent="0.15">
      <c r="A36" s="33"/>
      <c r="B36" s="33"/>
      <c r="C36" s="33"/>
      <c r="D36" s="33"/>
      <c r="E36" s="33"/>
      <c r="F36" s="33"/>
      <c r="G36" s="33"/>
      <c r="H36" s="33"/>
    </row>
    <row r="37" spans="1:8" x14ac:dyDescent="0.15">
      <c r="A37" s="33"/>
      <c r="B37" s="44" t="s">
        <v>61</v>
      </c>
      <c r="C37" s="33"/>
      <c r="D37" s="33"/>
      <c r="E37" s="33"/>
      <c r="F37" s="33"/>
      <c r="G37" s="33"/>
      <c r="H37" s="33"/>
    </row>
    <row r="38" spans="1:8" x14ac:dyDescent="0.15">
      <c r="A38" s="33"/>
      <c r="B38" s="33" t="s">
        <v>62</v>
      </c>
      <c r="C38" s="33">
        <v>2</v>
      </c>
      <c r="D38" s="33">
        <v>3.46</v>
      </c>
      <c r="E38" s="33"/>
      <c r="F38" s="33">
        <v>2.58</v>
      </c>
      <c r="G38" s="37">
        <f>C38*D38*F38</f>
        <v>17.8536</v>
      </c>
      <c r="H38" s="33"/>
    </row>
    <row r="39" spans="1:8" x14ac:dyDescent="0.15">
      <c r="A39" s="33"/>
      <c r="B39" s="33" t="s">
        <v>63</v>
      </c>
      <c r="C39" s="33">
        <v>2</v>
      </c>
      <c r="D39" s="33">
        <v>3.2</v>
      </c>
      <c r="E39" s="33"/>
      <c r="F39" s="33">
        <v>2.58</v>
      </c>
      <c r="G39" s="37">
        <f t="shared" ref="G39:G47" si="2">C39*D39*F39</f>
        <v>16.512</v>
      </c>
      <c r="H39" s="33"/>
    </row>
    <row r="40" spans="1:8" x14ac:dyDescent="0.15">
      <c r="A40" s="33"/>
      <c r="B40" s="33" t="s">
        <v>64</v>
      </c>
      <c r="C40" s="33">
        <v>2</v>
      </c>
      <c r="D40" s="33">
        <v>0.45</v>
      </c>
      <c r="E40" s="33"/>
      <c r="F40" s="33">
        <v>2.58</v>
      </c>
      <c r="G40" s="37">
        <f t="shared" si="2"/>
        <v>2.3220000000000001</v>
      </c>
      <c r="H40" s="33"/>
    </row>
    <row r="41" spans="1:8" x14ac:dyDescent="0.15">
      <c r="A41" s="33"/>
      <c r="B41" s="33" t="s">
        <v>65</v>
      </c>
      <c r="C41" s="33">
        <v>2</v>
      </c>
      <c r="D41" s="33">
        <v>2.09</v>
      </c>
      <c r="E41" s="33"/>
      <c r="F41" s="33">
        <v>2.58</v>
      </c>
      <c r="G41" s="37">
        <f t="shared" si="2"/>
        <v>10.7844</v>
      </c>
      <c r="H41" s="33"/>
    </row>
    <row r="42" spans="1:8" x14ac:dyDescent="0.15">
      <c r="A42" s="33"/>
      <c r="B42" s="33" t="s">
        <v>66</v>
      </c>
      <c r="C42" s="33">
        <v>2</v>
      </c>
      <c r="D42" s="33">
        <v>3.3929999999999998</v>
      </c>
      <c r="E42" s="33"/>
      <c r="F42" s="33">
        <v>2.58</v>
      </c>
      <c r="G42" s="37">
        <f t="shared" si="2"/>
        <v>17.50788</v>
      </c>
      <c r="H42" s="33"/>
    </row>
    <row r="43" spans="1:8" x14ac:dyDescent="0.15">
      <c r="A43" s="33"/>
      <c r="B43" s="33" t="s">
        <v>67</v>
      </c>
      <c r="C43" s="33">
        <v>2</v>
      </c>
      <c r="D43" s="33">
        <v>2.6</v>
      </c>
      <c r="E43" s="33"/>
      <c r="F43" s="33">
        <v>2.58</v>
      </c>
      <c r="G43" s="37">
        <f t="shared" si="2"/>
        <v>13.416</v>
      </c>
      <c r="H43" s="33"/>
    </row>
    <row r="44" spans="1:8" x14ac:dyDescent="0.15">
      <c r="A44" s="33"/>
      <c r="B44" s="33" t="s">
        <v>68</v>
      </c>
      <c r="C44" s="33">
        <v>2</v>
      </c>
      <c r="D44" s="33">
        <v>1.22</v>
      </c>
      <c r="E44" s="33"/>
      <c r="F44" s="33">
        <v>2.58</v>
      </c>
      <c r="G44" s="37">
        <f t="shared" si="2"/>
        <v>6.2952000000000004</v>
      </c>
      <c r="H44" s="33"/>
    </row>
    <row r="45" spans="1:8" x14ac:dyDescent="0.15">
      <c r="A45" s="33"/>
      <c r="B45" s="33" t="s">
        <v>69</v>
      </c>
      <c r="C45" s="33">
        <v>2</v>
      </c>
      <c r="D45" s="33">
        <v>3.165</v>
      </c>
      <c r="E45" s="33"/>
      <c r="F45" s="33">
        <v>2.58</v>
      </c>
      <c r="G45" s="37">
        <f t="shared" si="2"/>
        <v>16.331400000000002</v>
      </c>
      <c r="H45" s="33"/>
    </row>
    <row r="46" spans="1:8" x14ac:dyDescent="0.15">
      <c r="A46" s="33"/>
      <c r="B46" s="33" t="s">
        <v>70</v>
      </c>
      <c r="C46" s="33">
        <v>2</v>
      </c>
      <c r="D46" s="33">
        <v>0.53</v>
      </c>
      <c r="E46" s="33"/>
      <c r="F46" s="33">
        <v>2.58</v>
      </c>
      <c r="G46" s="37">
        <f t="shared" si="2"/>
        <v>2.7348000000000003</v>
      </c>
      <c r="H46" s="33"/>
    </row>
    <row r="47" spans="1:8" x14ac:dyDescent="0.15">
      <c r="A47" s="33"/>
      <c r="B47" s="33" t="s">
        <v>71</v>
      </c>
      <c r="C47" s="33">
        <v>2</v>
      </c>
      <c r="D47" s="33">
        <v>0.5</v>
      </c>
      <c r="E47" s="33"/>
      <c r="F47" s="33">
        <v>2.58</v>
      </c>
      <c r="G47" s="37">
        <f t="shared" si="2"/>
        <v>2.58</v>
      </c>
      <c r="H47" s="33"/>
    </row>
    <row r="48" spans="1:8" x14ac:dyDescent="0.15">
      <c r="A48" s="33"/>
      <c r="B48" s="33"/>
      <c r="C48" s="33"/>
      <c r="D48" s="33"/>
      <c r="E48" s="33"/>
      <c r="F48" s="33"/>
      <c r="G48" s="33"/>
      <c r="H48" s="33"/>
    </row>
    <row r="49" spans="1:8" x14ac:dyDescent="0.15">
      <c r="A49" s="33"/>
      <c r="B49" s="33"/>
      <c r="C49" s="33"/>
      <c r="D49" s="33"/>
      <c r="E49" s="33"/>
      <c r="F49" s="33"/>
      <c r="G49" s="43">
        <f>SUM(G38:G48)</f>
        <v>106.33728000000001</v>
      </c>
      <c r="H49" s="33" t="s">
        <v>179</v>
      </c>
    </row>
    <row r="50" spans="1:8" x14ac:dyDescent="0.15">
      <c r="A50" s="33"/>
      <c r="B50" s="33"/>
      <c r="C50" s="33"/>
      <c r="D50" s="33"/>
      <c r="E50" s="33"/>
      <c r="F50" s="33"/>
      <c r="G50" s="33"/>
      <c r="H50" s="33"/>
    </row>
    <row r="51" spans="1:8" x14ac:dyDescent="0.15">
      <c r="A51" s="33"/>
      <c r="B51" s="41" t="s">
        <v>55</v>
      </c>
      <c r="C51" s="33"/>
      <c r="D51" s="33"/>
      <c r="E51" s="33"/>
      <c r="F51" s="33"/>
      <c r="G51" s="33"/>
      <c r="H51" s="33"/>
    </row>
    <row r="52" spans="1:8" x14ac:dyDescent="0.15">
      <c r="A52" s="33"/>
      <c r="B52" s="33" t="s">
        <v>72</v>
      </c>
      <c r="C52" s="33">
        <v>4</v>
      </c>
      <c r="D52" s="33">
        <v>0.91200000000000003</v>
      </c>
      <c r="E52" s="33"/>
      <c r="F52" s="33">
        <v>1.9</v>
      </c>
      <c r="G52" s="37">
        <f>C52*D52*F52</f>
        <v>6.9311999999999996</v>
      </c>
      <c r="H52" s="33"/>
    </row>
    <row r="53" spans="1:8" x14ac:dyDescent="0.15">
      <c r="A53" s="33"/>
      <c r="B53" s="33" t="s">
        <v>73</v>
      </c>
      <c r="C53" s="33">
        <v>6</v>
      </c>
      <c r="D53" s="33">
        <v>0.76</v>
      </c>
      <c r="E53" s="33"/>
      <c r="F53" s="33">
        <v>1.97</v>
      </c>
      <c r="G53" s="37">
        <f t="shared" ref="G53:G54" si="3">C53*D53*F53</f>
        <v>8.9832000000000001</v>
      </c>
      <c r="H53" s="33"/>
    </row>
    <row r="54" spans="1:8" x14ac:dyDescent="0.15">
      <c r="A54" s="33"/>
      <c r="B54" s="33" t="s">
        <v>74</v>
      </c>
      <c r="C54" s="33">
        <v>2</v>
      </c>
      <c r="D54" s="33">
        <v>0.91</v>
      </c>
      <c r="E54" s="33"/>
      <c r="F54" s="33">
        <v>0.3</v>
      </c>
      <c r="G54" s="37">
        <f t="shared" si="3"/>
        <v>0.54600000000000004</v>
      </c>
      <c r="H54" s="33"/>
    </row>
    <row r="55" spans="1:8" x14ac:dyDescent="0.15">
      <c r="A55" s="33"/>
      <c r="B55" s="33"/>
      <c r="C55" s="33"/>
      <c r="D55" s="33"/>
      <c r="E55" s="33"/>
      <c r="F55" s="33"/>
      <c r="G55" s="33"/>
      <c r="H55" s="33"/>
    </row>
    <row r="56" spans="1:8" x14ac:dyDescent="0.15">
      <c r="A56" s="33"/>
      <c r="B56" s="33"/>
      <c r="C56" s="33"/>
      <c r="D56" s="33"/>
      <c r="E56" s="33"/>
      <c r="F56" s="33"/>
      <c r="G56" s="43">
        <f>SUM(G52:G55)</f>
        <v>16.4604</v>
      </c>
      <c r="H56" s="33" t="s">
        <v>179</v>
      </c>
    </row>
    <row r="57" spans="1:8" x14ac:dyDescent="0.15">
      <c r="A57" s="33"/>
      <c r="B57" s="33"/>
      <c r="C57" s="33"/>
      <c r="D57" s="33"/>
      <c r="E57" s="33"/>
      <c r="F57" s="33"/>
      <c r="G57" s="33"/>
      <c r="H57" s="33"/>
    </row>
    <row r="58" spans="1:8" x14ac:dyDescent="0.15">
      <c r="A58" s="33"/>
      <c r="B58" s="31" t="s">
        <v>75</v>
      </c>
      <c r="C58" s="33"/>
      <c r="D58" s="33"/>
      <c r="E58" s="33"/>
      <c r="F58" s="33"/>
      <c r="G58" s="43">
        <f>G49-G56</f>
        <v>89.87688</v>
      </c>
      <c r="H58" s="33" t="s">
        <v>179</v>
      </c>
    </row>
    <row r="59" spans="1:8" x14ac:dyDescent="0.15">
      <c r="A59" s="33"/>
      <c r="B59" s="33"/>
      <c r="C59" s="33"/>
      <c r="D59" s="33"/>
      <c r="E59" s="33"/>
      <c r="F59" s="33"/>
      <c r="G59" s="33"/>
      <c r="H59" s="33"/>
    </row>
    <row r="60" spans="1:8" x14ac:dyDescent="0.15">
      <c r="A60" s="33"/>
      <c r="B60" s="33"/>
      <c r="C60" s="33"/>
      <c r="D60" s="33"/>
      <c r="E60" s="33"/>
      <c r="F60" s="33"/>
      <c r="G60" s="33"/>
      <c r="H60" s="33"/>
    </row>
    <row r="61" spans="1:8" x14ac:dyDescent="0.15">
      <c r="A61" s="33"/>
      <c r="B61" s="42" t="s">
        <v>77</v>
      </c>
      <c r="C61" s="33"/>
      <c r="D61" s="33"/>
      <c r="E61" s="33"/>
      <c r="F61" s="33"/>
      <c r="G61" s="33"/>
      <c r="H61" s="33"/>
    </row>
    <row r="62" spans="1:8" x14ac:dyDescent="0.15">
      <c r="A62" s="33"/>
      <c r="B62" s="47" t="s">
        <v>78</v>
      </c>
      <c r="C62" s="33"/>
      <c r="D62" s="33"/>
      <c r="E62" s="33"/>
      <c r="F62" s="33"/>
      <c r="G62" s="33"/>
      <c r="H62" s="33"/>
    </row>
    <row r="63" spans="1:8" x14ac:dyDescent="0.15">
      <c r="A63" s="33"/>
      <c r="B63" s="47"/>
      <c r="C63" s="33"/>
      <c r="D63" s="33"/>
      <c r="E63" s="33"/>
      <c r="F63" s="33"/>
      <c r="G63" s="33"/>
      <c r="H63" s="33"/>
    </row>
    <row r="64" spans="1:8" x14ac:dyDescent="0.15">
      <c r="A64" s="33"/>
      <c r="B64" s="33" t="s">
        <v>54</v>
      </c>
      <c r="C64" s="33">
        <v>2</v>
      </c>
      <c r="D64" s="33">
        <f>2*(6.709+8.692)-(3.393-0.23)</f>
        <v>27.638999999999999</v>
      </c>
      <c r="E64" s="33"/>
      <c r="F64" s="33">
        <v>2.58</v>
      </c>
      <c r="G64" s="38">
        <f>C64*D64*F64</f>
        <v>142.61724000000001</v>
      </c>
      <c r="H64" s="33"/>
    </row>
    <row r="65" spans="1:8" x14ac:dyDescent="0.15">
      <c r="A65" s="33"/>
      <c r="B65" s="33"/>
      <c r="C65" s="33"/>
      <c r="D65" s="33"/>
      <c r="E65" s="33"/>
      <c r="F65" s="33"/>
      <c r="G65" s="33"/>
      <c r="H65" s="33"/>
    </row>
    <row r="66" spans="1:8" x14ac:dyDescent="0.15">
      <c r="A66" s="33"/>
      <c r="B66" s="33"/>
      <c r="C66" s="33"/>
      <c r="D66" s="33"/>
      <c r="E66" s="33"/>
      <c r="F66" s="33"/>
      <c r="G66" s="45">
        <f>SUM(G64:G65)</f>
        <v>142.61724000000001</v>
      </c>
      <c r="H66" s="33"/>
    </row>
    <row r="67" spans="1:8" x14ac:dyDescent="0.15">
      <c r="A67" s="33"/>
      <c r="B67" s="41" t="s">
        <v>55</v>
      </c>
      <c r="C67" s="33"/>
      <c r="D67" s="33"/>
      <c r="E67" s="33"/>
      <c r="F67" s="33"/>
      <c r="G67" s="33"/>
      <c r="H67" s="33"/>
    </row>
    <row r="68" spans="1:8" x14ac:dyDescent="0.15">
      <c r="A68" s="33"/>
      <c r="B68" s="33" t="s">
        <v>56</v>
      </c>
      <c r="C68" s="33">
        <v>2</v>
      </c>
      <c r="D68" s="33">
        <v>1.0900000000000001</v>
      </c>
      <c r="E68" s="33"/>
      <c r="F68" s="33">
        <v>1.97</v>
      </c>
      <c r="G68" s="37">
        <f>C68*D68*F68</f>
        <v>4.2946</v>
      </c>
      <c r="H68" s="33"/>
    </row>
    <row r="69" spans="1:8" x14ac:dyDescent="0.15">
      <c r="A69" s="33"/>
      <c r="B69" s="33" t="s">
        <v>57</v>
      </c>
      <c r="C69" s="33">
        <v>5</v>
      </c>
      <c r="D69" s="33">
        <v>1.5</v>
      </c>
      <c r="E69" s="33"/>
      <c r="F69" s="33">
        <v>1.2</v>
      </c>
      <c r="G69" s="37">
        <f t="shared" ref="G69:G72" si="4">C69*D69*F69</f>
        <v>9</v>
      </c>
      <c r="H69" s="33"/>
    </row>
    <row r="70" spans="1:8" x14ac:dyDescent="0.15">
      <c r="A70" s="33"/>
      <c r="B70" s="33" t="s">
        <v>58</v>
      </c>
      <c r="C70" s="33">
        <v>2</v>
      </c>
      <c r="D70" s="33">
        <v>0.9</v>
      </c>
      <c r="E70" s="33"/>
      <c r="F70" s="33">
        <v>1.2</v>
      </c>
      <c r="G70" s="37">
        <f t="shared" si="4"/>
        <v>2.16</v>
      </c>
      <c r="H70" s="33"/>
    </row>
    <row r="71" spans="1:8" x14ac:dyDescent="0.15">
      <c r="A71" s="33"/>
      <c r="B71" s="33" t="s">
        <v>59</v>
      </c>
      <c r="C71" s="33">
        <v>2</v>
      </c>
      <c r="D71" s="33">
        <v>0.76</v>
      </c>
      <c r="E71" s="33"/>
      <c r="F71" s="33">
        <v>0.91</v>
      </c>
      <c r="G71" s="37">
        <f t="shared" si="4"/>
        <v>1.3832</v>
      </c>
      <c r="H71" s="33"/>
    </row>
    <row r="72" spans="1:8" x14ac:dyDescent="0.15">
      <c r="A72" s="33"/>
      <c r="B72" s="33" t="s">
        <v>60</v>
      </c>
      <c r="C72" s="33">
        <v>2</v>
      </c>
      <c r="D72" s="33">
        <v>0.91</v>
      </c>
      <c r="E72" s="33"/>
      <c r="F72" s="33">
        <v>0.3</v>
      </c>
      <c r="G72" s="37">
        <f t="shared" si="4"/>
        <v>0.54600000000000004</v>
      </c>
      <c r="H72" s="33"/>
    </row>
    <row r="73" spans="1:8" x14ac:dyDescent="0.15">
      <c r="A73" s="33"/>
      <c r="B73" s="33"/>
      <c r="C73" s="33"/>
      <c r="D73" s="33"/>
      <c r="E73" s="33"/>
      <c r="F73" s="33"/>
      <c r="G73" s="33"/>
      <c r="H73" s="33"/>
    </row>
    <row r="74" spans="1:8" x14ac:dyDescent="0.15">
      <c r="A74" s="33"/>
      <c r="B74" s="33"/>
      <c r="C74" s="33"/>
      <c r="D74" s="33"/>
      <c r="E74" s="33"/>
      <c r="F74" s="33"/>
      <c r="G74" s="40">
        <f>SUM(G68:G73)</f>
        <v>17.383799999999997</v>
      </c>
      <c r="H74" s="33"/>
    </row>
    <row r="75" spans="1:8" x14ac:dyDescent="0.15">
      <c r="A75" s="33"/>
      <c r="B75" s="33"/>
      <c r="C75" s="33"/>
      <c r="D75" s="33"/>
      <c r="E75" s="33"/>
      <c r="F75" s="33"/>
      <c r="G75" s="33"/>
      <c r="H75" s="33"/>
    </row>
    <row r="76" spans="1:8" x14ac:dyDescent="0.15">
      <c r="A76" s="33"/>
      <c r="B76" s="31" t="s">
        <v>83</v>
      </c>
      <c r="C76" s="33"/>
      <c r="D76" s="33"/>
      <c r="E76" s="33"/>
      <c r="F76" s="33"/>
      <c r="G76" s="46">
        <f>G66-G74</f>
        <v>125.23344000000002</v>
      </c>
      <c r="H76" s="33" t="s">
        <v>179</v>
      </c>
    </row>
    <row r="77" spans="1:8" x14ac:dyDescent="0.15">
      <c r="A77" s="33"/>
      <c r="B77" s="33"/>
      <c r="C77" s="33"/>
      <c r="D77" s="33"/>
      <c r="E77" s="33"/>
      <c r="F77" s="33"/>
      <c r="G77" s="33"/>
      <c r="H77" s="33"/>
    </row>
    <row r="78" spans="1:8" x14ac:dyDescent="0.15">
      <c r="A78" s="33"/>
      <c r="B78" s="33"/>
      <c r="C78" s="33"/>
      <c r="D78" s="33"/>
      <c r="E78" s="33"/>
      <c r="F78" s="33"/>
      <c r="G78" s="33"/>
      <c r="H78" s="33"/>
    </row>
    <row r="79" spans="1:8" x14ac:dyDescent="0.15">
      <c r="A79" s="33"/>
      <c r="B79" s="33"/>
      <c r="C79" s="33"/>
      <c r="D79" s="33"/>
      <c r="E79" s="33"/>
      <c r="F79" s="33"/>
      <c r="G79" s="33"/>
      <c r="H79" s="33"/>
    </row>
    <row r="80" spans="1:8" x14ac:dyDescent="0.15">
      <c r="A80" s="33"/>
      <c r="B80" s="42" t="s">
        <v>79</v>
      </c>
      <c r="C80" s="33"/>
      <c r="D80" s="33"/>
      <c r="E80" s="33"/>
      <c r="F80" s="33"/>
      <c r="G80" s="33"/>
      <c r="H80" s="33"/>
    </row>
    <row r="81" spans="1:8" x14ac:dyDescent="0.15">
      <c r="A81" s="33"/>
      <c r="B81" s="41" t="s">
        <v>54</v>
      </c>
      <c r="C81" s="33">
        <v>2</v>
      </c>
      <c r="D81" s="33">
        <f>2*(6.709+8.692)-(3.393-0.23)</f>
        <v>27.638999999999999</v>
      </c>
      <c r="E81" s="33"/>
      <c r="F81" s="33">
        <v>2.58</v>
      </c>
      <c r="G81" s="38">
        <f>C81*D81*F81</f>
        <v>142.61724000000001</v>
      </c>
      <c r="H81" s="33" t="s">
        <v>179</v>
      </c>
    </row>
    <row r="82" spans="1:8" x14ac:dyDescent="0.15">
      <c r="A82" s="33"/>
      <c r="B82" s="33"/>
      <c r="C82" s="33"/>
      <c r="D82" s="33"/>
      <c r="E82" s="33"/>
      <c r="F82" s="33"/>
      <c r="G82" s="38"/>
      <c r="H82" s="33"/>
    </row>
    <row r="83" spans="1:8" x14ac:dyDescent="0.15">
      <c r="A83" s="33"/>
      <c r="B83" s="52" t="s">
        <v>55</v>
      </c>
      <c r="C83" s="33"/>
      <c r="D83" s="33"/>
      <c r="E83" s="33"/>
      <c r="F83" s="33"/>
      <c r="G83" s="33"/>
      <c r="H83" s="33"/>
    </row>
    <row r="84" spans="1:8" x14ac:dyDescent="0.15">
      <c r="A84" s="33"/>
      <c r="B84" s="53" t="s">
        <v>56</v>
      </c>
      <c r="C84" s="33">
        <v>2</v>
      </c>
      <c r="D84" s="33">
        <v>1.0900000000000001</v>
      </c>
      <c r="E84" s="33"/>
      <c r="F84" s="33">
        <v>1.97</v>
      </c>
      <c r="G84" s="37">
        <f>C84*D84*F84</f>
        <v>4.2946</v>
      </c>
      <c r="H84" s="33"/>
    </row>
    <row r="85" spans="1:8" x14ac:dyDescent="0.15">
      <c r="A85" s="33"/>
      <c r="B85" s="53" t="s">
        <v>57</v>
      </c>
      <c r="C85" s="33">
        <v>5</v>
      </c>
      <c r="D85" s="33">
        <v>1.5</v>
      </c>
      <c r="E85" s="33"/>
      <c r="F85" s="33">
        <v>1.2</v>
      </c>
      <c r="G85" s="37">
        <f t="shared" ref="G85:G88" si="5">C85*D85*F85</f>
        <v>9</v>
      </c>
      <c r="H85" s="33"/>
    </row>
    <row r="86" spans="1:8" x14ac:dyDescent="0.15">
      <c r="A86" s="33"/>
      <c r="B86" s="53" t="s">
        <v>58</v>
      </c>
      <c r="C86" s="33">
        <v>2</v>
      </c>
      <c r="D86" s="33">
        <v>0.9</v>
      </c>
      <c r="E86" s="33"/>
      <c r="F86" s="33">
        <v>1.2</v>
      </c>
      <c r="G86" s="37">
        <f t="shared" si="5"/>
        <v>2.16</v>
      </c>
      <c r="H86" s="33"/>
    </row>
    <row r="87" spans="1:8" x14ac:dyDescent="0.15">
      <c r="A87" s="33"/>
      <c r="B87" s="53" t="s">
        <v>59</v>
      </c>
      <c r="C87" s="33">
        <v>2</v>
      </c>
      <c r="D87" s="33">
        <v>0.76</v>
      </c>
      <c r="E87" s="33"/>
      <c r="F87" s="33">
        <v>0.91</v>
      </c>
      <c r="G87" s="37">
        <f t="shared" si="5"/>
        <v>1.3832</v>
      </c>
      <c r="H87" s="33"/>
    </row>
    <row r="88" spans="1:8" x14ac:dyDescent="0.15">
      <c r="A88" s="33"/>
      <c r="B88" s="53" t="s">
        <v>60</v>
      </c>
      <c r="C88" s="33">
        <v>2</v>
      </c>
      <c r="D88" s="33">
        <v>0.91</v>
      </c>
      <c r="E88" s="33"/>
      <c r="F88" s="33">
        <v>0.3</v>
      </c>
      <c r="G88" s="37">
        <f t="shared" si="5"/>
        <v>0.54600000000000004</v>
      </c>
      <c r="H88" s="33"/>
    </row>
    <row r="89" spans="1:8" x14ac:dyDescent="0.15">
      <c r="A89" s="33"/>
      <c r="B89" s="53"/>
      <c r="C89" s="33"/>
      <c r="D89" s="33"/>
      <c r="E89" s="33"/>
      <c r="F89" s="33"/>
      <c r="G89" s="38"/>
      <c r="H89" s="33"/>
    </row>
    <row r="90" spans="1:8" x14ac:dyDescent="0.15">
      <c r="A90" s="33"/>
      <c r="B90" s="53"/>
      <c r="C90" s="33"/>
      <c r="D90" s="33"/>
      <c r="E90" s="33"/>
      <c r="F90" s="33"/>
      <c r="G90" s="45">
        <f>SUM(G84:G89)</f>
        <v>17.383799999999997</v>
      </c>
      <c r="H90" s="33"/>
    </row>
    <row r="91" spans="1:8" ht="17.25" customHeight="1" x14ac:dyDescent="0.15">
      <c r="A91" s="33"/>
      <c r="B91" s="54" t="s">
        <v>229</v>
      </c>
      <c r="C91" s="51"/>
      <c r="D91" s="33"/>
      <c r="E91" s="33"/>
      <c r="F91" s="33"/>
      <c r="G91" s="50">
        <f>G81-G90</f>
        <v>125.23344000000002</v>
      </c>
      <c r="H91" s="33" t="s">
        <v>179</v>
      </c>
    </row>
    <row r="92" spans="1:8" x14ac:dyDescent="0.15">
      <c r="A92" s="33"/>
      <c r="B92" s="53"/>
      <c r="C92" s="33"/>
      <c r="D92" s="33"/>
      <c r="E92" s="33"/>
      <c r="F92" s="33"/>
      <c r="G92" s="33"/>
      <c r="H92" s="33"/>
    </row>
    <row r="93" spans="1:8" x14ac:dyDescent="0.15">
      <c r="A93" s="33"/>
      <c r="B93" s="52" t="s">
        <v>61</v>
      </c>
      <c r="C93" s="33"/>
      <c r="D93" s="33"/>
      <c r="E93" s="33"/>
      <c r="F93" s="33"/>
      <c r="G93" s="33"/>
      <c r="H93" s="33"/>
    </row>
    <row r="94" spans="1:8" x14ac:dyDescent="0.15">
      <c r="A94" s="33"/>
      <c r="B94" s="53" t="s">
        <v>62</v>
      </c>
      <c r="C94" s="33">
        <v>4</v>
      </c>
      <c r="D94" s="33">
        <v>3.46</v>
      </c>
      <c r="E94" s="33"/>
      <c r="F94" s="33">
        <v>2.85</v>
      </c>
      <c r="G94" s="37">
        <f>C94*D94*F94</f>
        <v>39.444000000000003</v>
      </c>
      <c r="H94" s="33"/>
    </row>
    <row r="95" spans="1:8" x14ac:dyDescent="0.15">
      <c r="A95" s="33"/>
      <c r="B95" s="53" t="s">
        <v>63</v>
      </c>
      <c r="C95" s="33">
        <v>4</v>
      </c>
      <c r="D95" s="33">
        <v>3.2</v>
      </c>
      <c r="E95" s="33"/>
      <c r="F95" s="33">
        <v>2.85</v>
      </c>
      <c r="G95" s="37">
        <f t="shared" ref="G95:G102" si="6">C95*D95*F95</f>
        <v>36.480000000000004</v>
      </c>
      <c r="H95" s="33"/>
    </row>
    <row r="96" spans="1:8" x14ac:dyDescent="0.15">
      <c r="A96" s="33"/>
      <c r="B96" s="53" t="s">
        <v>64</v>
      </c>
      <c r="C96" s="33">
        <v>4</v>
      </c>
      <c r="D96" s="33">
        <v>0.45</v>
      </c>
      <c r="E96" s="33"/>
      <c r="F96" s="33">
        <v>2.85</v>
      </c>
      <c r="G96" s="37">
        <f t="shared" si="6"/>
        <v>5.13</v>
      </c>
      <c r="H96" s="33"/>
    </row>
    <row r="97" spans="1:8" x14ac:dyDescent="0.15">
      <c r="A97" s="33"/>
      <c r="B97" s="53" t="s">
        <v>65</v>
      </c>
      <c r="C97" s="33">
        <v>4</v>
      </c>
      <c r="D97" s="33">
        <v>2.09</v>
      </c>
      <c r="E97" s="33"/>
      <c r="F97" s="33">
        <v>2.85</v>
      </c>
      <c r="G97" s="37">
        <f t="shared" si="6"/>
        <v>23.826000000000001</v>
      </c>
      <c r="H97" s="33"/>
    </row>
    <row r="98" spans="1:8" x14ac:dyDescent="0.15">
      <c r="A98" s="33"/>
      <c r="B98" s="53" t="s">
        <v>66</v>
      </c>
      <c r="C98" s="33">
        <v>4</v>
      </c>
      <c r="D98" s="33">
        <v>3.3929999999999998</v>
      </c>
      <c r="E98" s="33"/>
      <c r="F98" s="33">
        <v>2.85</v>
      </c>
      <c r="G98" s="37">
        <f t="shared" si="6"/>
        <v>38.680199999999999</v>
      </c>
      <c r="H98" s="33"/>
    </row>
    <row r="99" spans="1:8" x14ac:dyDescent="0.15">
      <c r="A99" s="33"/>
      <c r="B99" s="53" t="s">
        <v>67</v>
      </c>
      <c r="C99" s="33">
        <v>4</v>
      </c>
      <c r="D99" s="33">
        <v>2.6</v>
      </c>
      <c r="E99" s="33"/>
      <c r="F99" s="33">
        <v>2.85</v>
      </c>
      <c r="G99" s="37">
        <f t="shared" si="6"/>
        <v>29.64</v>
      </c>
      <c r="H99" s="33"/>
    </row>
    <row r="100" spans="1:8" x14ac:dyDescent="0.15">
      <c r="A100" s="33"/>
      <c r="B100" s="53" t="s">
        <v>68</v>
      </c>
      <c r="C100" s="33">
        <v>4</v>
      </c>
      <c r="D100" s="33">
        <v>1.22</v>
      </c>
      <c r="E100" s="33"/>
      <c r="F100" s="33">
        <v>2.85</v>
      </c>
      <c r="G100" s="37">
        <f t="shared" si="6"/>
        <v>13.907999999999999</v>
      </c>
      <c r="H100" s="33"/>
    </row>
    <row r="101" spans="1:8" x14ac:dyDescent="0.15">
      <c r="A101" s="33"/>
      <c r="B101" s="53" t="s">
        <v>69</v>
      </c>
      <c r="C101" s="33">
        <v>4</v>
      </c>
      <c r="D101" s="33">
        <v>3.165</v>
      </c>
      <c r="E101" s="33"/>
      <c r="F101" s="33">
        <v>2.85</v>
      </c>
      <c r="G101" s="37">
        <f t="shared" si="6"/>
        <v>36.081000000000003</v>
      </c>
      <c r="H101" s="33"/>
    </row>
    <row r="102" spans="1:8" x14ac:dyDescent="0.15">
      <c r="A102" s="33"/>
      <c r="B102" s="53" t="s">
        <v>70</v>
      </c>
      <c r="C102" s="33">
        <v>4</v>
      </c>
      <c r="D102" s="33">
        <v>0.53</v>
      </c>
      <c r="E102" s="33"/>
      <c r="F102" s="33">
        <v>2.85</v>
      </c>
      <c r="G102" s="37">
        <f t="shared" si="6"/>
        <v>6.0420000000000007</v>
      </c>
      <c r="H102" s="33"/>
    </row>
    <row r="103" spans="1:8" x14ac:dyDescent="0.15">
      <c r="A103" s="33"/>
      <c r="B103" s="53" t="s">
        <v>71</v>
      </c>
      <c r="C103" s="33">
        <v>4</v>
      </c>
      <c r="D103" s="33">
        <v>0.5</v>
      </c>
      <c r="E103" s="33"/>
      <c r="F103" s="33">
        <v>2.85</v>
      </c>
      <c r="G103" s="37">
        <v>5.74</v>
      </c>
      <c r="H103" s="33"/>
    </row>
    <row r="104" spans="1:8" x14ac:dyDescent="0.15">
      <c r="A104" s="33"/>
      <c r="B104" s="53"/>
      <c r="C104" s="33"/>
      <c r="D104" s="33"/>
      <c r="E104" s="33"/>
      <c r="F104" s="33"/>
      <c r="G104" s="37"/>
      <c r="H104" s="33"/>
    </row>
    <row r="105" spans="1:8" x14ac:dyDescent="0.15">
      <c r="A105" s="33"/>
      <c r="B105" s="53"/>
      <c r="C105" s="33"/>
      <c r="D105" s="33"/>
      <c r="E105" s="33"/>
      <c r="F105" s="33"/>
      <c r="G105" s="40">
        <f>SUM(G94:G104)</f>
        <v>234.97119999999998</v>
      </c>
      <c r="H105" s="33"/>
    </row>
    <row r="106" spans="1:8" x14ac:dyDescent="0.15">
      <c r="A106" s="33"/>
      <c r="B106" s="52" t="s">
        <v>55</v>
      </c>
      <c r="C106" s="33"/>
      <c r="D106" s="33"/>
      <c r="E106" s="33"/>
      <c r="F106" s="33"/>
      <c r="G106" s="33"/>
      <c r="H106" s="33"/>
    </row>
    <row r="107" spans="1:8" x14ac:dyDescent="0.15">
      <c r="A107" s="33"/>
      <c r="B107" s="53" t="s">
        <v>72</v>
      </c>
      <c r="C107" s="33">
        <v>8</v>
      </c>
      <c r="D107" s="33">
        <v>0.91200000000000003</v>
      </c>
      <c r="E107" s="33"/>
      <c r="F107" s="33">
        <v>1.9</v>
      </c>
      <c r="G107" s="37">
        <f>C107*D107*F107</f>
        <v>13.862399999999999</v>
      </c>
      <c r="H107" s="33"/>
    </row>
    <row r="108" spans="1:8" x14ac:dyDescent="0.15">
      <c r="A108" s="33"/>
      <c r="B108" s="53" t="s">
        <v>73</v>
      </c>
      <c r="C108" s="33">
        <v>12</v>
      </c>
      <c r="D108" s="33">
        <v>0.76</v>
      </c>
      <c r="E108" s="33"/>
      <c r="F108" s="33">
        <v>1.97</v>
      </c>
      <c r="G108" s="37">
        <f t="shared" ref="G108:G109" si="7">C108*D108*F108</f>
        <v>17.9664</v>
      </c>
      <c r="H108" s="33"/>
    </row>
    <row r="109" spans="1:8" x14ac:dyDescent="0.15">
      <c r="A109" s="33"/>
      <c r="B109" s="53" t="s">
        <v>74</v>
      </c>
      <c r="C109" s="33">
        <v>4</v>
      </c>
      <c r="D109" s="33">
        <v>0.91</v>
      </c>
      <c r="E109" s="33"/>
      <c r="F109" s="33">
        <v>0.3</v>
      </c>
      <c r="G109" s="37">
        <f t="shared" si="7"/>
        <v>1.0920000000000001</v>
      </c>
      <c r="H109" s="33"/>
    </row>
    <row r="110" spans="1:8" x14ac:dyDescent="0.15">
      <c r="A110" s="33"/>
      <c r="B110" s="53"/>
      <c r="C110" s="33"/>
      <c r="D110" s="33"/>
      <c r="E110" s="33"/>
      <c r="F110" s="33"/>
      <c r="G110" s="33"/>
      <c r="H110" s="33"/>
    </row>
    <row r="111" spans="1:8" x14ac:dyDescent="0.15">
      <c r="A111" s="33"/>
      <c r="B111" s="53"/>
      <c r="C111" s="33"/>
      <c r="D111" s="33"/>
      <c r="E111" s="33"/>
      <c r="F111" s="33"/>
      <c r="G111" s="40">
        <f>SUM(G107:G110)</f>
        <v>32.9208</v>
      </c>
      <c r="H111" s="33"/>
    </row>
    <row r="112" spans="1:8" x14ac:dyDescent="0.15">
      <c r="A112" s="33"/>
      <c r="B112" s="53" t="s">
        <v>81</v>
      </c>
      <c r="C112" s="33"/>
      <c r="D112" s="33"/>
      <c r="E112" s="33"/>
      <c r="F112" s="33"/>
      <c r="G112" s="46">
        <f>G105-G111</f>
        <v>202.05039999999997</v>
      </c>
      <c r="H112" s="33" t="s">
        <v>179</v>
      </c>
    </row>
    <row r="113" spans="1:8" x14ac:dyDescent="0.15">
      <c r="A113" s="33"/>
      <c r="B113" s="53"/>
      <c r="C113" s="33"/>
      <c r="D113" s="33"/>
      <c r="E113" s="33"/>
      <c r="F113" s="33"/>
      <c r="G113" s="33"/>
      <c r="H113" s="33"/>
    </row>
    <row r="114" spans="1:8" x14ac:dyDescent="0.15">
      <c r="A114" s="33"/>
      <c r="B114" s="53"/>
      <c r="C114" s="33"/>
      <c r="D114" s="33"/>
      <c r="E114" s="33"/>
      <c r="F114" s="33"/>
      <c r="G114" s="33"/>
      <c r="H114" s="33"/>
    </row>
    <row r="115" spans="1:8" x14ac:dyDescent="0.15">
      <c r="A115" s="33"/>
      <c r="B115" s="55" t="s">
        <v>82</v>
      </c>
      <c r="C115" s="33"/>
      <c r="D115" s="33"/>
      <c r="E115" s="33"/>
      <c r="F115" s="33"/>
      <c r="G115" s="48">
        <f>G91+G112</f>
        <v>327.28384</v>
      </c>
      <c r="H115" s="33" t="s">
        <v>179</v>
      </c>
    </row>
    <row r="116" spans="1:8" x14ac:dyDescent="0.15">
      <c r="A116" s="33"/>
      <c r="B116" s="53"/>
      <c r="C116" s="33"/>
      <c r="D116" s="33"/>
      <c r="E116" s="33"/>
      <c r="F116" s="33"/>
      <c r="G116" s="33"/>
      <c r="H116" s="33"/>
    </row>
    <row r="117" spans="1:8" x14ac:dyDescent="0.15">
      <c r="A117" s="33"/>
      <c r="B117" s="52" t="s">
        <v>230</v>
      </c>
      <c r="C117" s="33"/>
      <c r="D117" s="33"/>
      <c r="E117" s="33"/>
      <c r="F117" s="33"/>
      <c r="G117" s="49">
        <f>'GROUND FLOOR ESTIMATE'!G188</f>
        <v>148.60869565217391</v>
      </c>
      <c r="H117" s="33"/>
    </row>
    <row r="118" spans="1:8" x14ac:dyDescent="0.15">
      <c r="A118" s="33"/>
      <c r="B118" s="35" t="s">
        <v>231</v>
      </c>
      <c r="C118" s="33"/>
      <c r="D118" s="33"/>
      <c r="E118" s="33"/>
      <c r="F118" s="33"/>
      <c r="G118" s="57">
        <f>SUM(G115:G117)</f>
        <v>475.89253565217393</v>
      </c>
      <c r="H118" s="33" t="s">
        <v>179</v>
      </c>
    </row>
    <row r="119" spans="1:8" x14ac:dyDescent="0.15">
      <c r="A119" s="33"/>
      <c r="B119" s="33"/>
      <c r="C119" s="33"/>
      <c r="D119" s="33"/>
      <c r="E119" s="33"/>
      <c r="F119" s="33"/>
      <c r="G119" s="33"/>
      <c r="H119" s="33"/>
    </row>
    <row r="120" spans="1:8" x14ac:dyDescent="0.15">
      <c r="A120" s="33"/>
      <c r="B120" s="42" t="s">
        <v>232</v>
      </c>
      <c r="C120" s="33"/>
      <c r="D120" s="33"/>
      <c r="E120" s="33"/>
      <c r="F120" s="33"/>
      <c r="G120" s="57">
        <f>G118</f>
        <v>475.89253565217393</v>
      </c>
      <c r="H120" s="33" t="s">
        <v>179</v>
      </c>
    </row>
    <row r="121" spans="1:8" x14ac:dyDescent="0.15">
      <c r="A121" s="33"/>
      <c r="B121" s="33"/>
      <c r="C121" s="33"/>
      <c r="D121" s="33"/>
      <c r="E121" s="33"/>
      <c r="F121" s="33"/>
      <c r="G121" s="33"/>
      <c r="H121" s="33"/>
    </row>
    <row r="122" spans="1:8" x14ac:dyDescent="0.15">
      <c r="A122" s="33"/>
      <c r="B122" s="41" t="s">
        <v>176</v>
      </c>
      <c r="C122" s="33"/>
      <c r="D122" s="33"/>
      <c r="E122" s="33"/>
      <c r="F122" s="33"/>
      <c r="G122" s="33"/>
      <c r="H122" s="33"/>
    </row>
    <row r="123" spans="1:8" x14ac:dyDescent="0.15">
      <c r="A123" s="33"/>
      <c r="B123" s="33" t="s">
        <v>94</v>
      </c>
      <c r="C123" s="33">
        <v>2</v>
      </c>
      <c r="D123" s="33">
        <v>3.25</v>
      </c>
      <c r="E123" s="33">
        <v>1.06</v>
      </c>
      <c r="F123" s="33">
        <v>0.15</v>
      </c>
      <c r="G123" s="33">
        <f>C123*D123*E123*F123</f>
        <v>1.0335000000000001</v>
      </c>
      <c r="H123" s="33"/>
    </row>
    <row r="124" spans="1:8" x14ac:dyDescent="0.15">
      <c r="A124" s="33"/>
      <c r="B124" s="33" t="s">
        <v>95</v>
      </c>
      <c r="C124" s="33">
        <v>24</v>
      </c>
      <c r="D124" s="33">
        <v>2.2499999999999999E-2</v>
      </c>
      <c r="E124" s="33">
        <v>1.06</v>
      </c>
      <c r="F124" s="33">
        <v>0.15</v>
      </c>
      <c r="G124" s="33">
        <f>C124*D124*E124*F124</f>
        <v>8.5860000000000006E-2</v>
      </c>
      <c r="H124" s="33"/>
    </row>
    <row r="125" spans="1:8" x14ac:dyDescent="0.15">
      <c r="A125" s="33"/>
      <c r="B125" s="33" t="s">
        <v>96</v>
      </c>
      <c r="C125" s="33">
        <v>1</v>
      </c>
      <c r="D125" s="33">
        <v>2.67</v>
      </c>
      <c r="E125" s="33">
        <v>1.1479999999999999</v>
      </c>
      <c r="F125" s="33">
        <v>0.15</v>
      </c>
      <c r="G125" s="33">
        <f>C125*D125*E125*F125</f>
        <v>0.4597739999999999</v>
      </c>
      <c r="H125" s="33"/>
    </row>
    <row r="126" spans="1:8" x14ac:dyDescent="0.15">
      <c r="A126" s="33"/>
      <c r="B126" s="33"/>
      <c r="C126" s="33"/>
      <c r="D126" s="33"/>
      <c r="E126" s="33"/>
      <c r="F126" s="33"/>
      <c r="G126" s="42">
        <f>SUM(G123:G125)</f>
        <v>1.579134</v>
      </c>
      <c r="H126" s="33" t="s">
        <v>109</v>
      </c>
    </row>
    <row r="127" spans="1:8" x14ac:dyDescent="0.15">
      <c r="A127" s="33"/>
      <c r="B127" s="33"/>
      <c r="C127" s="33"/>
      <c r="D127" s="33"/>
      <c r="E127" s="33"/>
      <c r="F127" s="33"/>
      <c r="G127" s="33"/>
      <c r="H127" s="33"/>
    </row>
    <row r="128" spans="1:8" x14ac:dyDescent="0.15">
      <c r="A128" s="33"/>
      <c r="B128" s="42" t="s">
        <v>84</v>
      </c>
      <c r="C128" s="33"/>
      <c r="D128" s="33"/>
      <c r="E128" s="33"/>
      <c r="F128" s="33"/>
      <c r="G128" s="33"/>
      <c r="H128" s="33"/>
    </row>
    <row r="129" spans="1:8" x14ac:dyDescent="0.15">
      <c r="A129" s="33"/>
      <c r="B129" s="33" t="s">
        <v>85</v>
      </c>
      <c r="C129" s="33"/>
      <c r="D129" s="33"/>
      <c r="E129" s="33"/>
      <c r="F129" s="33"/>
      <c r="G129" s="33">
        <v>23.64</v>
      </c>
      <c r="H129" s="33" t="s">
        <v>109</v>
      </c>
    </row>
    <row r="130" spans="1:8" x14ac:dyDescent="0.15">
      <c r="A130" s="33"/>
      <c r="B130" s="33" t="s">
        <v>29</v>
      </c>
      <c r="C130" s="33"/>
      <c r="D130" s="33"/>
      <c r="E130" s="33"/>
      <c r="F130" s="33"/>
      <c r="G130" s="33">
        <v>4.32</v>
      </c>
      <c r="H130" s="33" t="s">
        <v>109</v>
      </c>
    </row>
    <row r="131" spans="1:8" x14ac:dyDescent="0.15">
      <c r="A131" s="33"/>
      <c r="B131" s="33" t="s">
        <v>32</v>
      </c>
      <c r="C131" s="33"/>
      <c r="D131" s="33"/>
      <c r="E131" s="33"/>
      <c r="F131" s="33"/>
      <c r="G131" s="33">
        <v>4.75</v>
      </c>
      <c r="H131" s="33" t="s">
        <v>109</v>
      </c>
    </row>
    <row r="132" spans="1:8" x14ac:dyDescent="0.15">
      <c r="A132" s="33"/>
      <c r="B132" s="33" t="s">
        <v>86</v>
      </c>
      <c r="C132" s="33"/>
      <c r="D132" s="33"/>
      <c r="E132" s="33"/>
      <c r="F132" s="33"/>
      <c r="G132" s="33">
        <v>10.08</v>
      </c>
      <c r="H132" s="33" t="s">
        <v>109</v>
      </c>
    </row>
    <row r="133" spans="1:8" x14ac:dyDescent="0.15">
      <c r="A133" s="33"/>
      <c r="B133" s="33" t="s">
        <v>36</v>
      </c>
      <c r="C133" s="33"/>
      <c r="D133" s="33"/>
      <c r="E133" s="33"/>
      <c r="F133" s="33"/>
      <c r="G133" s="33">
        <v>9.31</v>
      </c>
      <c r="H133" s="33" t="s">
        <v>109</v>
      </c>
    </row>
    <row r="134" spans="1:8" x14ac:dyDescent="0.15">
      <c r="A134" s="33"/>
      <c r="B134" s="33" t="s">
        <v>50</v>
      </c>
      <c r="C134" s="33"/>
      <c r="D134" s="33"/>
      <c r="E134" s="33"/>
      <c r="F134" s="33"/>
      <c r="G134" s="37">
        <f>17.09/0.115</f>
        <v>148.60869565217391</v>
      </c>
      <c r="H134" s="33" t="s">
        <v>179</v>
      </c>
    </row>
    <row r="135" spans="1:8" x14ac:dyDescent="0.15">
      <c r="A135" s="33"/>
      <c r="B135" s="33"/>
      <c r="C135" s="33"/>
      <c r="D135" s="33"/>
      <c r="E135" s="33"/>
      <c r="F135" s="33"/>
      <c r="G135" s="33"/>
      <c r="H135" s="33"/>
    </row>
    <row r="136" spans="1:8" x14ac:dyDescent="0.15">
      <c r="A136" s="33">
        <v>11</v>
      </c>
      <c r="B136" s="42" t="s">
        <v>88</v>
      </c>
      <c r="C136" s="33"/>
      <c r="D136" s="33"/>
      <c r="E136" s="33"/>
      <c r="F136" s="33"/>
      <c r="G136" s="40">
        <f>17.09/0.115</f>
        <v>148.60869565217391</v>
      </c>
      <c r="H136" s="33" t="s">
        <v>179</v>
      </c>
    </row>
    <row r="137" spans="1:8" x14ac:dyDescent="0.15">
      <c r="A137" s="33"/>
      <c r="B137" s="33"/>
      <c r="C137" s="33"/>
      <c r="D137" s="33"/>
      <c r="E137" s="33"/>
      <c r="F137" s="33"/>
      <c r="G137" s="33"/>
      <c r="H137" s="33"/>
    </row>
    <row r="138" spans="1:8" x14ac:dyDescent="0.15">
      <c r="A138" s="33"/>
      <c r="B138" s="33"/>
      <c r="C138" s="33"/>
      <c r="D138" s="33"/>
      <c r="E138" s="33"/>
      <c r="F138" s="33"/>
      <c r="G138" s="33"/>
      <c r="H138" s="33"/>
    </row>
    <row r="139" spans="1:8" x14ac:dyDescent="0.15">
      <c r="A139" s="33"/>
      <c r="B139" s="33"/>
      <c r="C139" s="33"/>
      <c r="D139" s="33"/>
      <c r="E139" s="33"/>
      <c r="F139" s="33"/>
      <c r="G139" s="33"/>
      <c r="H139" s="33"/>
    </row>
    <row r="140" spans="1:8" x14ac:dyDescent="0.15">
      <c r="A140" s="33"/>
      <c r="B140" s="33"/>
      <c r="C140" s="33"/>
      <c r="D140" s="33"/>
      <c r="E140" s="33"/>
      <c r="F140" s="33"/>
      <c r="G140" s="33"/>
      <c r="H140" s="33"/>
    </row>
    <row r="141" spans="1:8" x14ac:dyDescent="0.15">
      <c r="A141" s="33"/>
      <c r="B141" s="33"/>
      <c r="C141" s="33"/>
      <c r="D141" s="33"/>
      <c r="E141" s="33"/>
      <c r="F141" s="33"/>
      <c r="G141" s="33"/>
      <c r="H141" s="33"/>
    </row>
    <row r="142" spans="1:8" x14ac:dyDescent="0.15">
      <c r="A142" s="33"/>
      <c r="B142" s="33"/>
      <c r="C142" s="33"/>
      <c r="D142" s="33"/>
      <c r="E142" s="33"/>
      <c r="F142" s="33"/>
      <c r="G142" s="33"/>
      <c r="H142" s="33"/>
    </row>
    <row r="143" spans="1:8" x14ac:dyDescent="0.15">
      <c r="A143" s="33"/>
      <c r="B143" s="33"/>
      <c r="C143" s="33"/>
      <c r="D143" s="33"/>
      <c r="E143" s="33"/>
      <c r="F143" s="33"/>
      <c r="G143" s="33"/>
      <c r="H143" s="33"/>
    </row>
    <row r="144" spans="1:8" x14ac:dyDescent="0.15">
      <c r="A144" s="33"/>
      <c r="B144" s="33"/>
      <c r="C144" s="33"/>
      <c r="D144" s="33"/>
      <c r="E144" s="33"/>
      <c r="F144" s="33"/>
      <c r="G144" s="33"/>
      <c r="H144" s="33"/>
    </row>
    <row r="145" spans="1:8" x14ac:dyDescent="0.15">
      <c r="A145" s="33"/>
      <c r="B145" s="33"/>
      <c r="C145" s="33"/>
      <c r="D145" s="33"/>
      <c r="E145" s="33"/>
      <c r="F145" s="33"/>
      <c r="G145" s="33"/>
      <c r="H145" s="33"/>
    </row>
    <row r="146" spans="1:8" x14ac:dyDescent="0.15">
      <c r="A146" s="33"/>
      <c r="B146" s="33"/>
      <c r="C146" s="33"/>
      <c r="D146" s="33"/>
      <c r="E146" s="33"/>
      <c r="F146" s="33"/>
      <c r="G146" s="33"/>
      <c r="H146" s="33"/>
    </row>
    <row r="147" spans="1:8" x14ac:dyDescent="0.15">
      <c r="A147" s="33"/>
      <c r="B147" s="33"/>
      <c r="C147" s="33"/>
      <c r="D147" s="33"/>
      <c r="E147" s="33"/>
      <c r="F147" s="33"/>
      <c r="G147" s="33"/>
      <c r="H147" s="33"/>
    </row>
    <row r="148" spans="1:8" x14ac:dyDescent="0.15">
      <c r="A148" s="33"/>
      <c r="B148" s="33"/>
      <c r="C148" s="33"/>
      <c r="D148" s="33"/>
      <c r="E148" s="33"/>
      <c r="F148" s="33"/>
      <c r="G148" s="33"/>
      <c r="H148" s="33"/>
    </row>
    <row r="149" spans="1:8" x14ac:dyDescent="0.15">
      <c r="A149" s="33"/>
      <c r="B149" s="33"/>
      <c r="C149" s="33"/>
      <c r="D149" s="33"/>
      <c r="E149" s="33"/>
      <c r="F149" s="33"/>
      <c r="G149" s="33"/>
      <c r="H149" s="33"/>
    </row>
    <row r="150" spans="1:8" x14ac:dyDescent="0.15">
      <c r="A150" s="33"/>
      <c r="B150" s="33"/>
      <c r="C150" s="33"/>
      <c r="D150" s="33"/>
      <c r="E150" s="33"/>
      <c r="F150" s="33"/>
      <c r="G150" s="33"/>
      <c r="H150" s="33"/>
    </row>
    <row r="151" spans="1:8" x14ac:dyDescent="0.15">
      <c r="A151" s="33"/>
      <c r="B151" s="33"/>
      <c r="C151" s="33"/>
      <c r="D151" s="33"/>
      <c r="E151" s="33"/>
      <c r="F151" s="33"/>
      <c r="G151" s="33"/>
      <c r="H151" s="33"/>
    </row>
    <row r="152" spans="1:8" x14ac:dyDescent="0.15">
      <c r="A152" s="33"/>
      <c r="B152" s="33"/>
      <c r="C152" s="33"/>
      <c r="D152" s="33"/>
      <c r="E152" s="33"/>
      <c r="F152" s="33"/>
      <c r="G152" s="33"/>
      <c r="H152" s="33"/>
    </row>
    <row r="153" spans="1:8" x14ac:dyDescent="0.15">
      <c r="A153" s="33"/>
      <c r="B153" s="33"/>
      <c r="C153" s="33"/>
      <c r="D153" s="33"/>
      <c r="E153" s="33"/>
      <c r="F153" s="33"/>
      <c r="G153" s="33"/>
      <c r="H153" s="33"/>
    </row>
    <row r="154" spans="1:8" x14ac:dyDescent="0.15">
      <c r="A154" s="33"/>
      <c r="B154" s="33"/>
      <c r="C154" s="33"/>
      <c r="D154" s="33"/>
      <c r="E154" s="33"/>
      <c r="F154" s="33"/>
      <c r="G154" s="33"/>
      <c r="H154" s="33"/>
    </row>
    <row r="155" spans="1:8" x14ac:dyDescent="0.15">
      <c r="A155" s="33"/>
      <c r="B155" s="33"/>
      <c r="C155" s="33"/>
      <c r="D155" s="33"/>
      <c r="E155" s="33"/>
      <c r="F155" s="33"/>
      <c r="G155" s="33"/>
      <c r="H155" s="33"/>
    </row>
    <row r="156" spans="1:8" x14ac:dyDescent="0.15">
      <c r="A156" s="33"/>
      <c r="B156" s="33"/>
      <c r="C156" s="33"/>
      <c r="D156" s="33"/>
      <c r="E156" s="33"/>
      <c r="F156" s="33"/>
      <c r="G156" s="33"/>
      <c r="H156" s="33"/>
    </row>
    <row r="157" spans="1:8" x14ac:dyDescent="0.15">
      <c r="A157" s="33"/>
      <c r="B157" s="33"/>
      <c r="C157" s="33"/>
      <c r="D157" s="33"/>
      <c r="E157" s="33"/>
      <c r="F157" s="33"/>
      <c r="G157" s="33"/>
      <c r="H157" s="33"/>
    </row>
    <row r="158" spans="1:8" x14ac:dyDescent="0.15">
      <c r="A158" s="33"/>
      <c r="B158" s="33"/>
      <c r="C158" s="33"/>
      <c r="D158" s="33"/>
      <c r="E158" s="33"/>
      <c r="F158" s="33"/>
      <c r="G158" s="33"/>
      <c r="H158" s="33"/>
    </row>
    <row r="159" spans="1:8" x14ac:dyDescent="0.15">
      <c r="A159" s="33"/>
      <c r="B159" s="33"/>
      <c r="C159" s="33"/>
      <c r="D159" s="33"/>
      <c r="E159" s="33"/>
      <c r="F159" s="33"/>
      <c r="G159" s="33"/>
      <c r="H159" s="33"/>
    </row>
    <row r="160" spans="1:8" x14ac:dyDescent="0.15">
      <c r="A160" s="33"/>
      <c r="B160" s="33"/>
      <c r="C160" s="33"/>
      <c r="D160" s="33"/>
      <c r="E160" s="33"/>
      <c r="F160" s="33"/>
      <c r="G160" s="33"/>
      <c r="H160" s="33"/>
    </row>
    <row r="161" spans="1:8" x14ac:dyDescent="0.15">
      <c r="A161" s="33"/>
      <c r="B161" s="33"/>
      <c r="C161" s="33"/>
      <c r="D161" s="33"/>
      <c r="E161" s="33"/>
      <c r="F161" s="33"/>
      <c r="G161" s="33"/>
      <c r="H161" s="33"/>
    </row>
    <row r="162" spans="1:8" x14ac:dyDescent="0.15">
      <c r="A162" s="33"/>
      <c r="B162" s="33"/>
      <c r="C162" s="33"/>
      <c r="D162" s="33"/>
      <c r="E162" s="33"/>
      <c r="F162" s="33"/>
      <c r="G162" s="33"/>
      <c r="H162" s="33"/>
    </row>
    <row r="163" spans="1:8" x14ac:dyDescent="0.15">
      <c r="A163" s="33"/>
      <c r="B163" s="33"/>
      <c r="C163" s="33"/>
      <c r="D163" s="33"/>
      <c r="E163" s="33"/>
      <c r="F163" s="33"/>
      <c r="G163" s="33"/>
      <c r="H163" s="33"/>
    </row>
    <row r="164" spans="1:8" x14ac:dyDescent="0.15">
      <c r="A164" s="33"/>
      <c r="B164" s="33"/>
      <c r="C164" s="33"/>
      <c r="D164" s="33"/>
      <c r="E164" s="33"/>
      <c r="F164" s="33"/>
      <c r="G164" s="33"/>
      <c r="H164" s="33"/>
    </row>
    <row r="165" spans="1:8" x14ac:dyDescent="0.15">
      <c r="A165" s="33"/>
      <c r="B165" s="33"/>
      <c r="C165" s="33"/>
      <c r="D165" s="33"/>
      <c r="E165" s="33"/>
      <c r="F165" s="33"/>
      <c r="G165" s="33"/>
      <c r="H165" s="33"/>
    </row>
    <row r="166" spans="1:8" x14ac:dyDescent="0.15">
      <c r="A166" s="33"/>
      <c r="B166" s="33"/>
      <c r="C166" s="33"/>
      <c r="D166" s="33"/>
      <c r="E166" s="33"/>
      <c r="F166" s="33"/>
      <c r="G166" s="33"/>
      <c r="H166" s="33"/>
    </row>
    <row r="167" spans="1:8" x14ac:dyDescent="0.15">
      <c r="A167" s="33"/>
      <c r="B167" s="33"/>
      <c r="C167" s="33"/>
      <c r="D167" s="33"/>
      <c r="E167" s="33"/>
      <c r="F167" s="33"/>
      <c r="G167" s="33"/>
      <c r="H167" s="33"/>
    </row>
    <row r="168" spans="1:8" x14ac:dyDescent="0.15">
      <c r="A168" s="33"/>
      <c r="B168" s="33"/>
      <c r="C168" s="33"/>
      <c r="D168" s="33"/>
      <c r="E168" s="33"/>
      <c r="F168" s="33"/>
      <c r="G168" s="33"/>
      <c r="H168" s="33"/>
    </row>
    <row r="169" spans="1:8" x14ac:dyDescent="0.15">
      <c r="A169" s="33"/>
    </row>
    <row r="170" spans="1:8" x14ac:dyDescent="0.15">
      <c r="A170" s="33"/>
    </row>
    <row r="171" spans="1:8" x14ac:dyDescent="0.15">
      <c r="A171" s="33"/>
    </row>
    <row r="172" spans="1:8" x14ac:dyDescent="0.15">
      <c r="A172" s="33"/>
    </row>
    <row r="173" spans="1:8" x14ac:dyDescent="0.15">
      <c r="A173" s="33"/>
    </row>
    <row r="174" spans="1:8" x14ac:dyDescent="0.15">
      <c r="A174" s="33"/>
    </row>
    <row r="175" spans="1:8" x14ac:dyDescent="0.15">
      <c r="A175" s="33"/>
    </row>
    <row r="176" spans="1:8" x14ac:dyDescent="0.15">
      <c r="A176" s="33"/>
    </row>
    <row r="177" spans="1:1" x14ac:dyDescent="0.15">
      <c r="A177" s="33"/>
    </row>
    <row r="178" spans="1:1" x14ac:dyDescent="0.15">
      <c r="A178" s="33"/>
    </row>
    <row r="179" spans="1:1" x14ac:dyDescent="0.15">
      <c r="A179" s="33"/>
    </row>
    <row r="180" spans="1:1" x14ac:dyDescent="0.15">
      <c r="A180" s="33"/>
    </row>
    <row r="181" spans="1:1" x14ac:dyDescent="0.15">
      <c r="A181" s="33"/>
    </row>
    <row r="182" spans="1:1" x14ac:dyDescent="0.15">
      <c r="A182" s="33"/>
    </row>
    <row r="183" spans="1:1" x14ac:dyDescent="0.15">
      <c r="A183" s="33"/>
    </row>
    <row r="184" spans="1:1" x14ac:dyDescent="0.15">
      <c r="A184" s="33"/>
    </row>
    <row r="185" spans="1:1" x14ac:dyDescent="0.15">
      <c r="A185" s="33"/>
    </row>
    <row r="186" spans="1:1" x14ac:dyDescent="0.15">
      <c r="A186" s="33"/>
    </row>
    <row r="187" spans="1:1" x14ac:dyDescent="0.15">
      <c r="A187" s="33"/>
    </row>
    <row r="188" spans="1:1" x14ac:dyDescent="0.15">
      <c r="A188" s="33"/>
    </row>
    <row r="189" spans="1:1" x14ac:dyDescent="0.15">
      <c r="A189" s="33"/>
    </row>
    <row r="190" spans="1:1" x14ac:dyDescent="0.15">
      <c r="A190" s="33"/>
    </row>
    <row r="191" spans="1:1" x14ac:dyDescent="0.15">
      <c r="A191" s="33"/>
    </row>
    <row r="192" spans="1:1" x14ac:dyDescent="0.15">
      <c r="A192" s="33"/>
    </row>
    <row r="193" spans="1:1" x14ac:dyDescent="0.15">
      <c r="A193" s="33"/>
    </row>
    <row r="194" spans="1:1" x14ac:dyDescent="0.15">
      <c r="A194" s="33"/>
    </row>
    <row r="195" spans="1:1" x14ac:dyDescent="0.15">
      <c r="A195" s="33"/>
    </row>
    <row r="196" spans="1:1" x14ac:dyDescent="0.15">
      <c r="A196" s="33"/>
    </row>
    <row r="197" spans="1:1" x14ac:dyDescent="0.15">
      <c r="A197" s="33"/>
    </row>
    <row r="198" spans="1:1" x14ac:dyDescent="0.15">
      <c r="A198" s="33"/>
    </row>
    <row r="199" spans="1:1" x14ac:dyDescent="0.15">
      <c r="A199" s="33"/>
    </row>
    <row r="200" spans="1:1" x14ac:dyDescent="0.15">
      <c r="A200" s="33"/>
    </row>
    <row r="201" spans="1:1" x14ac:dyDescent="0.15">
      <c r="A201" s="33"/>
    </row>
    <row r="202" spans="1:1" x14ac:dyDescent="0.15">
      <c r="A202" s="33"/>
    </row>
    <row r="203" spans="1:1" x14ac:dyDescent="0.15">
      <c r="A203" s="33"/>
    </row>
    <row r="204" spans="1:1" x14ac:dyDescent="0.15">
      <c r="A204" s="33"/>
    </row>
    <row r="205" spans="1:1" x14ac:dyDescent="0.15">
      <c r="A205" s="33"/>
    </row>
    <row r="206" spans="1:1" x14ac:dyDescent="0.15">
      <c r="A206" s="33"/>
    </row>
    <row r="207" spans="1:1" x14ac:dyDescent="0.15">
      <c r="A207" s="33"/>
    </row>
    <row r="208" spans="1:1" x14ac:dyDescent="0.15">
      <c r="A208" s="33"/>
    </row>
    <row r="209" spans="1:1" x14ac:dyDescent="0.15">
      <c r="A209" s="33"/>
    </row>
    <row r="210" spans="1:1" x14ac:dyDescent="0.15">
      <c r="A210" s="33"/>
    </row>
    <row r="211" spans="1:1" x14ac:dyDescent="0.15">
      <c r="A211" s="33"/>
    </row>
    <row r="212" spans="1:1" x14ac:dyDescent="0.15">
      <c r="A212" s="33"/>
    </row>
    <row r="213" spans="1:1" x14ac:dyDescent="0.15">
      <c r="A213" s="33"/>
    </row>
    <row r="214" spans="1:1" x14ac:dyDescent="0.15">
      <c r="A214" s="33"/>
    </row>
    <row r="215" spans="1:1" x14ac:dyDescent="0.15">
      <c r="A215" s="33"/>
    </row>
    <row r="216" spans="1:1" x14ac:dyDescent="0.15">
      <c r="A216" s="33"/>
    </row>
    <row r="217" spans="1:1" x14ac:dyDescent="0.15">
      <c r="A217" s="33"/>
    </row>
    <row r="218" spans="1:1" x14ac:dyDescent="0.15">
      <c r="A218" s="33"/>
    </row>
    <row r="219" spans="1:1" x14ac:dyDescent="0.15">
      <c r="A219" s="33"/>
    </row>
    <row r="220" spans="1:1" x14ac:dyDescent="0.15">
      <c r="A220" s="33"/>
    </row>
    <row r="221" spans="1:1" x14ac:dyDescent="0.15">
      <c r="A221" s="33"/>
    </row>
    <row r="222" spans="1:1" x14ac:dyDescent="0.15">
      <c r="A222" s="33"/>
    </row>
    <row r="223" spans="1:1" x14ac:dyDescent="0.15">
      <c r="A223" s="33"/>
    </row>
    <row r="224" spans="1:1" x14ac:dyDescent="0.15">
      <c r="A224" s="33"/>
    </row>
    <row r="225" spans="1:1" x14ac:dyDescent="0.15">
      <c r="A225" s="33"/>
    </row>
    <row r="226" spans="1:1" x14ac:dyDescent="0.15">
      <c r="A226" s="33"/>
    </row>
    <row r="227" spans="1:1" x14ac:dyDescent="0.15">
      <c r="A227" s="33"/>
    </row>
    <row r="228" spans="1:1" x14ac:dyDescent="0.15">
      <c r="A228" s="33"/>
    </row>
    <row r="229" spans="1:1" x14ac:dyDescent="0.15">
      <c r="A229" s="33"/>
    </row>
    <row r="230" spans="1:1" x14ac:dyDescent="0.15">
      <c r="A230" s="33"/>
    </row>
    <row r="231" spans="1:1" x14ac:dyDescent="0.15">
      <c r="A231" s="33"/>
    </row>
    <row r="232" spans="1:1" x14ac:dyDescent="0.15">
      <c r="A232" s="33"/>
    </row>
    <row r="233" spans="1:1" x14ac:dyDescent="0.15">
      <c r="A233" s="33"/>
    </row>
    <row r="234" spans="1:1" x14ac:dyDescent="0.15">
      <c r="A234" s="33"/>
    </row>
    <row r="235" spans="1:1" x14ac:dyDescent="0.15">
      <c r="A235" s="33"/>
    </row>
    <row r="236" spans="1:1" x14ac:dyDescent="0.15">
      <c r="A236" s="33"/>
    </row>
    <row r="237" spans="1:1" x14ac:dyDescent="0.15">
      <c r="A237" s="33"/>
    </row>
    <row r="238" spans="1:1" x14ac:dyDescent="0.15">
      <c r="A238" s="33"/>
    </row>
    <row r="239" spans="1:1" x14ac:dyDescent="0.15">
      <c r="A239" s="33"/>
    </row>
    <row r="240" spans="1:1" x14ac:dyDescent="0.15">
      <c r="A240" s="33"/>
    </row>
    <row r="241" spans="1:1" x14ac:dyDescent="0.15">
      <c r="A241" s="33"/>
    </row>
    <row r="242" spans="1:1" x14ac:dyDescent="0.15">
      <c r="A242" s="33"/>
    </row>
    <row r="243" spans="1:1" x14ac:dyDescent="0.15">
      <c r="A243" s="33"/>
    </row>
    <row r="244" spans="1:1" x14ac:dyDescent="0.15">
      <c r="A244" s="33"/>
    </row>
    <row r="245" spans="1:1" x14ac:dyDescent="0.15">
      <c r="A245" s="33"/>
    </row>
    <row r="246" spans="1:1" x14ac:dyDescent="0.15">
      <c r="A246" s="33"/>
    </row>
    <row r="247" spans="1:1" x14ac:dyDescent="0.15">
      <c r="A247" s="33"/>
    </row>
    <row r="248" spans="1:1" x14ac:dyDescent="0.15">
      <c r="A248" s="33"/>
    </row>
    <row r="249" spans="1:1" x14ac:dyDescent="0.15">
      <c r="A249" s="33"/>
    </row>
    <row r="250" spans="1:1" x14ac:dyDescent="0.15">
      <c r="A250" s="33"/>
    </row>
    <row r="251" spans="1:1" x14ac:dyDescent="0.15">
      <c r="A251" s="33"/>
    </row>
    <row r="252" spans="1:1" x14ac:dyDescent="0.15">
      <c r="A252" s="33"/>
    </row>
    <row r="253" spans="1:1" x14ac:dyDescent="0.15">
      <c r="A253" s="33"/>
    </row>
    <row r="254" spans="1:1" x14ac:dyDescent="0.15">
      <c r="A254" s="33"/>
    </row>
    <row r="255" spans="1:1" x14ac:dyDescent="0.15">
      <c r="A255" s="33"/>
    </row>
    <row r="256" spans="1:1" x14ac:dyDescent="0.15">
      <c r="A256" s="33"/>
    </row>
    <row r="257" spans="1:1" x14ac:dyDescent="0.15">
      <c r="A257" s="33"/>
    </row>
    <row r="258" spans="1:1" x14ac:dyDescent="0.15">
      <c r="A258" s="33"/>
    </row>
    <row r="259" spans="1:1" x14ac:dyDescent="0.15">
      <c r="A259" s="33"/>
    </row>
    <row r="260" spans="1:1" x14ac:dyDescent="0.15">
      <c r="A260" s="33"/>
    </row>
    <row r="261" spans="1:1" x14ac:dyDescent="0.15">
      <c r="A261" s="33"/>
    </row>
    <row r="262" spans="1:1" x14ac:dyDescent="0.15">
      <c r="A262" s="33"/>
    </row>
    <row r="263" spans="1:1" x14ac:dyDescent="0.15">
      <c r="A263" s="33"/>
    </row>
    <row r="264" spans="1:1" x14ac:dyDescent="0.15">
      <c r="A264" s="33"/>
    </row>
    <row r="265" spans="1:1" x14ac:dyDescent="0.15">
      <c r="A265" s="33"/>
    </row>
    <row r="266" spans="1:1" x14ac:dyDescent="0.15">
      <c r="A266" s="33"/>
    </row>
    <row r="267" spans="1:1" x14ac:dyDescent="0.15">
      <c r="A267" s="33"/>
    </row>
    <row r="268" spans="1:1" x14ac:dyDescent="0.15">
      <c r="A268" s="33"/>
    </row>
    <row r="269" spans="1:1" x14ac:dyDescent="0.15">
      <c r="A269" s="33"/>
    </row>
    <row r="270" spans="1:1" x14ac:dyDescent="0.15">
      <c r="A270" s="33"/>
    </row>
    <row r="271" spans="1:1" x14ac:dyDescent="0.15">
      <c r="A271" s="33"/>
    </row>
    <row r="272" spans="1:1" x14ac:dyDescent="0.15">
      <c r="A272" s="33"/>
    </row>
    <row r="273" spans="1:1" x14ac:dyDescent="0.15">
      <c r="A273" s="33"/>
    </row>
    <row r="274" spans="1:1" x14ac:dyDescent="0.15">
      <c r="A274" s="33"/>
    </row>
    <row r="275" spans="1:1" x14ac:dyDescent="0.15">
      <c r="A275" s="33"/>
    </row>
    <row r="276" spans="1:1" x14ac:dyDescent="0.15">
      <c r="A276" s="33"/>
    </row>
    <row r="277" spans="1:1" x14ac:dyDescent="0.15">
      <c r="A277" s="33"/>
    </row>
    <row r="278" spans="1:1" x14ac:dyDescent="0.15">
      <c r="A278" s="33"/>
    </row>
    <row r="279" spans="1:1" x14ac:dyDescent="0.15">
      <c r="A279" s="33"/>
    </row>
    <row r="280" spans="1:1" x14ac:dyDescent="0.15">
      <c r="A280" s="33"/>
    </row>
    <row r="281" spans="1:1" x14ac:dyDescent="0.15">
      <c r="A281" s="33"/>
    </row>
    <row r="282" spans="1:1" x14ac:dyDescent="0.15">
      <c r="A282" s="33"/>
    </row>
    <row r="283" spans="1:1" x14ac:dyDescent="0.15">
      <c r="A283" s="33"/>
    </row>
    <row r="284" spans="1:1" x14ac:dyDescent="0.15">
      <c r="A284" s="33"/>
    </row>
    <row r="285" spans="1:1" x14ac:dyDescent="0.15">
      <c r="A285" s="33"/>
    </row>
    <row r="286" spans="1:1" x14ac:dyDescent="0.15">
      <c r="A286" s="33"/>
    </row>
    <row r="287" spans="1:1" x14ac:dyDescent="0.15">
      <c r="A287" s="33"/>
    </row>
    <row r="288" spans="1:1" x14ac:dyDescent="0.15">
      <c r="A288" s="33"/>
    </row>
    <row r="289" spans="1:1" x14ac:dyDescent="0.15">
      <c r="A289" s="33"/>
    </row>
    <row r="290" spans="1:1" x14ac:dyDescent="0.15">
      <c r="A290" s="33"/>
    </row>
    <row r="291" spans="1:1" x14ac:dyDescent="0.15">
      <c r="A291" s="33"/>
    </row>
    <row r="292" spans="1:1" x14ac:dyDescent="0.15">
      <c r="A292" s="33"/>
    </row>
    <row r="293" spans="1:1" x14ac:dyDescent="0.15">
      <c r="A293" s="33"/>
    </row>
    <row r="294" spans="1:1" x14ac:dyDescent="0.15">
      <c r="A294" s="33"/>
    </row>
    <row r="295" spans="1:1" x14ac:dyDescent="0.15">
      <c r="A295" s="33"/>
    </row>
    <row r="296" spans="1:1" x14ac:dyDescent="0.15">
      <c r="A296" s="33"/>
    </row>
    <row r="297" spans="1:1" x14ac:dyDescent="0.15">
      <c r="A297" s="33"/>
    </row>
    <row r="298" spans="1:1" x14ac:dyDescent="0.15">
      <c r="A298" s="33"/>
    </row>
    <row r="299" spans="1:1" x14ac:dyDescent="0.15">
      <c r="A299" s="33"/>
    </row>
    <row r="300" spans="1:1" x14ac:dyDescent="0.15">
      <c r="A300" s="33"/>
    </row>
    <row r="301" spans="1:1" x14ac:dyDescent="0.15">
      <c r="A301" s="33"/>
    </row>
    <row r="302" spans="1:1" x14ac:dyDescent="0.15">
      <c r="A302" s="33"/>
    </row>
    <row r="303" spans="1:1" x14ac:dyDescent="0.15">
      <c r="A303" s="33"/>
    </row>
    <row r="304" spans="1:1" x14ac:dyDescent="0.15">
      <c r="A304" s="33"/>
    </row>
    <row r="305" spans="1:1" x14ac:dyDescent="0.15">
      <c r="A305" s="33"/>
    </row>
    <row r="306" spans="1:1" x14ac:dyDescent="0.15">
      <c r="A306" s="33"/>
    </row>
    <row r="307" spans="1:1" x14ac:dyDescent="0.15">
      <c r="A307" s="33"/>
    </row>
    <row r="308" spans="1:1" x14ac:dyDescent="0.15">
      <c r="A308" s="33"/>
    </row>
    <row r="309" spans="1:1" x14ac:dyDescent="0.15">
      <c r="A309" s="33"/>
    </row>
    <row r="310" spans="1:1" x14ac:dyDescent="0.15">
      <c r="A310" s="33"/>
    </row>
    <row r="311" spans="1:1" x14ac:dyDescent="0.15">
      <c r="A311" s="33"/>
    </row>
    <row r="312" spans="1:1" x14ac:dyDescent="0.15">
      <c r="A312" s="33"/>
    </row>
    <row r="313" spans="1:1" x14ac:dyDescent="0.15">
      <c r="A313" s="33"/>
    </row>
    <row r="314" spans="1:1" x14ac:dyDescent="0.15">
      <c r="A314" s="33"/>
    </row>
    <row r="315" spans="1:1" x14ac:dyDescent="0.15">
      <c r="A315" s="33"/>
    </row>
    <row r="316" spans="1:1" x14ac:dyDescent="0.15">
      <c r="A316" s="33"/>
    </row>
    <row r="317" spans="1:1" x14ac:dyDescent="0.15">
      <c r="A317" s="33"/>
    </row>
    <row r="318" spans="1:1" x14ac:dyDescent="0.15">
      <c r="A318" s="33"/>
    </row>
    <row r="319" spans="1:1" x14ac:dyDescent="0.15">
      <c r="A319" s="33"/>
    </row>
    <row r="320" spans="1:1" x14ac:dyDescent="0.15">
      <c r="A320" s="33"/>
    </row>
    <row r="321" spans="1:1" x14ac:dyDescent="0.15">
      <c r="A321" s="33"/>
    </row>
    <row r="322" spans="1:1" x14ac:dyDescent="0.15">
      <c r="A322" s="33"/>
    </row>
    <row r="323" spans="1:1" x14ac:dyDescent="0.15">
      <c r="A323"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4"/>
  <sheetViews>
    <sheetView topLeftCell="A103" workbookViewId="0">
      <selection activeCell="D139" sqref="D139"/>
    </sheetView>
  </sheetViews>
  <sheetFormatPr defaultRowHeight="15" x14ac:dyDescent="0.2"/>
  <cols>
    <col min="2" max="2" width="47.21484375" customWidth="1"/>
    <col min="4" max="4" width="16.6796875" customWidth="1"/>
    <col min="5" max="5" width="16.27734375" customWidth="1"/>
    <col min="6" max="6" width="15.73828125" customWidth="1"/>
    <col min="7" max="7" width="17.08203125" customWidth="1"/>
  </cols>
  <sheetData>
    <row r="1" spans="1:8" x14ac:dyDescent="0.2">
      <c r="A1" s="32" t="s">
        <v>0</v>
      </c>
      <c r="B1" s="32" t="s">
        <v>1</v>
      </c>
      <c r="C1" s="32" t="s">
        <v>2</v>
      </c>
      <c r="D1" s="32" t="s">
        <v>3</v>
      </c>
      <c r="E1" s="32" t="s">
        <v>4</v>
      </c>
      <c r="F1" s="32" t="s">
        <v>5</v>
      </c>
      <c r="G1" s="32" t="s">
        <v>92</v>
      </c>
      <c r="H1" s="36"/>
    </row>
    <row r="2" spans="1:8" x14ac:dyDescent="0.2">
      <c r="A2" s="33">
        <v>1</v>
      </c>
      <c r="B2" s="39" t="s">
        <v>225</v>
      </c>
      <c r="C2" s="33"/>
      <c r="D2" s="33"/>
      <c r="E2" s="33"/>
      <c r="F2" s="33"/>
      <c r="G2" s="33"/>
      <c r="H2" s="33"/>
    </row>
    <row r="3" spans="1:8" x14ac:dyDescent="0.2">
      <c r="A3" s="33"/>
      <c r="B3" s="33" t="s">
        <v>30</v>
      </c>
      <c r="C3" s="33">
        <v>10</v>
      </c>
      <c r="D3" s="33">
        <v>0.23</v>
      </c>
      <c r="E3" s="33">
        <v>0.38</v>
      </c>
      <c r="F3" s="33">
        <v>2.58</v>
      </c>
      <c r="G3" s="33">
        <f>C3*D3*E3*F3</f>
        <v>2.2549200000000003</v>
      </c>
      <c r="H3" s="33"/>
    </row>
    <row r="4" spans="1:8" x14ac:dyDescent="0.2">
      <c r="A4" s="33"/>
      <c r="B4" s="33" t="s">
        <v>31</v>
      </c>
      <c r="C4" s="33">
        <v>8</v>
      </c>
      <c r="D4" s="33">
        <v>0.23</v>
      </c>
      <c r="E4" s="33">
        <v>0.45</v>
      </c>
      <c r="F4" s="33">
        <v>2.5</v>
      </c>
      <c r="G4" s="33">
        <f>C4*D4*E4*F4</f>
        <v>2.0700000000000003</v>
      </c>
      <c r="H4" s="33"/>
    </row>
    <row r="5" spans="1:8" x14ac:dyDescent="0.2">
      <c r="A5" s="33"/>
      <c r="B5" s="33"/>
      <c r="C5" s="33"/>
      <c r="D5" s="33"/>
      <c r="E5" s="33"/>
      <c r="F5" s="33"/>
      <c r="G5" s="42">
        <f>SUM(G3:G4)</f>
        <v>4.3249200000000005</v>
      </c>
      <c r="H5" s="33" t="s">
        <v>109</v>
      </c>
    </row>
    <row r="6" spans="1:8" x14ac:dyDescent="0.2">
      <c r="A6" s="33"/>
      <c r="B6" s="33"/>
      <c r="C6" s="33"/>
      <c r="D6" s="33"/>
      <c r="E6" s="33"/>
      <c r="F6" s="33"/>
      <c r="G6" s="33"/>
      <c r="H6" s="33"/>
    </row>
    <row r="7" spans="1:8" x14ac:dyDescent="0.2">
      <c r="A7" s="33"/>
      <c r="B7" s="39" t="s">
        <v>226</v>
      </c>
      <c r="C7" s="33"/>
      <c r="D7" s="33"/>
      <c r="E7" s="33"/>
      <c r="F7" s="33"/>
      <c r="G7" s="33"/>
      <c r="H7" s="33"/>
    </row>
    <row r="8" spans="1:8" x14ac:dyDescent="0.2">
      <c r="A8" s="33"/>
      <c r="B8" s="33" t="s">
        <v>16</v>
      </c>
      <c r="C8" s="33">
        <v>1</v>
      </c>
      <c r="D8" s="33">
        <f>2*(8.692+16.088)-2.67</f>
        <v>46.89</v>
      </c>
      <c r="E8" s="33">
        <v>0.23</v>
      </c>
      <c r="F8" s="33">
        <v>0.38500000000000001</v>
      </c>
      <c r="G8" s="37">
        <f>C8*D8*E8*F8</f>
        <v>4.1521095000000008</v>
      </c>
      <c r="H8" s="33"/>
    </row>
    <row r="9" spans="1:8" x14ac:dyDescent="0.2">
      <c r="A9" s="33"/>
      <c r="B9" s="33" t="s">
        <v>44</v>
      </c>
      <c r="C9" s="33">
        <v>2</v>
      </c>
      <c r="D9" s="33">
        <f>8.692</f>
        <v>8.6920000000000002</v>
      </c>
      <c r="E9" s="33">
        <v>0.23</v>
      </c>
      <c r="F9" s="33">
        <v>0.38500000000000001</v>
      </c>
      <c r="G9" s="37">
        <f t="shared" ref="G9:G12" si="0">C9*D9*E9*F9</f>
        <v>1.5393532000000001</v>
      </c>
      <c r="H9" s="33"/>
    </row>
    <row r="10" spans="1:8" x14ac:dyDescent="0.2">
      <c r="A10" s="33"/>
      <c r="B10" s="33" t="s">
        <v>45</v>
      </c>
      <c r="C10" s="33">
        <v>2</v>
      </c>
      <c r="D10" s="33">
        <f>3.393-0.23</f>
        <v>3.1629999999999998</v>
      </c>
      <c r="E10" s="33">
        <v>0.23</v>
      </c>
      <c r="F10" s="33">
        <v>0.38500000000000001</v>
      </c>
      <c r="G10" s="37">
        <f t="shared" si="0"/>
        <v>0.56016730000000003</v>
      </c>
      <c r="H10" s="33"/>
    </row>
    <row r="11" spans="1:8" x14ac:dyDescent="0.2">
      <c r="A11" s="33"/>
      <c r="B11" s="33" t="s">
        <v>46</v>
      </c>
      <c r="C11" s="33">
        <v>1</v>
      </c>
      <c r="D11" s="33">
        <f>16.088-2.67-0.23</f>
        <v>13.188000000000001</v>
      </c>
      <c r="E11" s="33">
        <v>0.23</v>
      </c>
      <c r="F11" s="33">
        <v>0.38500000000000001</v>
      </c>
      <c r="G11" s="37">
        <f t="shared" si="0"/>
        <v>1.1677974</v>
      </c>
      <c r="H11" s="33"/>
    </row>
    <row r="12" spans="1:8" x14ac:dyDescent="0.2">
      <c r="A12" s="33"/>
      <c r="B12" s="33" t="s">
        <v>47</v>
      </c>
      <c r="C12" s="33">
        <v>2</v>
      </c>
      <c r="D12" s="33">
        <v>2.4300000000000002</v>
      </c>
      <c r="E12" s="33">
        <v>0.23</v>
      </c>
      <c r="F12" s="33">
        <v>0.38500000000000001</v>
      </c>
      <c r="G12" s="37">
        <f t="shared" si="0"/>
        <v>0.43035300000000004</v>
      </c>
      <c r="H12" s="33"/>
    </row>
    <row r="13" spans="1:8" x14ac:dyDescent="0.2">
      <c r="A13" s="33"/>
      <c r="B13" s="33"/>
      <c r="C13" s="33"/>
      <c r="D13" s="33"/>
      <c r="E13" s="33"/>
      <c r="F13" s="33"/>
      <c r="G13" s="33"/>
      <c r="H13" s="33"/>
    </row>
    <row r="14" spans="1:8" x14ac:dyDescent="0.2">
      <c r="A14" s="33"/>
      <c r="B14" s="33" t="s">
        <v>48</v>
      </c>
      <c r="C14" s="33">
        <v>6</v>
      </c>
      <c r="D14" s="33">
        <v>1.52</v>
      </c>
      <c r="E14" s="33">
        <v>0.23</v>
      </c>
      <c r="F14" s="33">
        <v>0.38500000000000001</v>
      </c>
      <c r="G14" s="37">
        <f>C14*D14*E14*F14</f>
        <v>0.80757600000000018</v>
      </c>
      <c r="H14" s="33"/>
    </row>
    <row r="15" spans="1:8" x14ac:dyDescent="0.2">
      <c r="A15" s="33"/>
      <c r="B15" s="33" t="s">
        <v>49</v>
      </c>
      <c r="C15" s="33">
        <v>1</v>
      </c>
      <c r="D15" s="33">
        <v>16.088000000000001</v>
      </c>
      <c r="E15" s="33">
        <v>0.23</v>
      </c>
      <c r="F15" s="33">
        <v>0.38500000000000001</v>
      </c>
      <c r="G15" s="37">
        <f>C15*D15*E15*F15</f>
        <v>1.4245924000000001</v>
      </c>
      <c r="H15" s="33"/>
    </row>
    <row r="16" spans="1:8" x14ac:dyDescent="0.2">
      <c r="A16" s="33"/>
      <c r="B16" s="33"/>
      <c r="C16" s="33"/>
      <c r="D16" s="33"/>
      <c r="E16" s="33"/>
      <c r="F16" s="33"/>
      <c r="G16" s="43">
        <f>SUM(G8:G15)</f>
        <v>10.081948800000001</v>
      </c>
      <c r="H16" s="33" t="s">
        <v>109</v>
      </c>
    </row>
    <row r="17" spans="1:8" x14ac:dyDescent="0.2">
      <c r="A17" s="33"/>
      <c r="B17" s="33"/>
      <c r="C17" s="33"/>
      <c r="D17" s="33"/>
      <c r="E17" s="33"/>
      <c r="F17" s="33"/>
      <c r="G17" s="33"/>
      <c r="H17" s="33"/>
    </row>
    <row r="18" spans="1:8" x14ac:dyDescent="0.2">
      <c r="A18" s="33"/>
      <c r="B18" s="33"/>
      <c r="C18" s="33"/>
      <c r="D18" s="33"/>
      <c r="E18" s="33"/>
      <c r="F18" s="33"/>
      <c r="G18" s="33"/>
      <c r="H18" s="33"/>
    </row>
    <row r="19" spans="1:8" x14ac:dyDescent="0.2">
      <c r="A19" s="33"/>
      <c r="B19" s="39" t="s">
        <v>227</v>
      </c>
      <c r="C19" s="33"/>
      <c r="D19" s="33"/>
      <c r="E19" s="33"/>
      <c r="F19" s="33"/>
      <c r="G19" s="33"/>
      <c r="H19" s="33"/>
    </row>
    <row r="20" spans="1:8" x14ac:dyDescent="0.2">
      <c r="A20" s="33"/>
      <c r="B20" s="33" t="s">
        <v>51</v>
      </c>
      <c r="C20" s="33">
        <v>2</v>
      </c>
      <c r="D20" s="33">
        <f>3.313+3.393+0.23</f>
        <v>6.9359999999999999</v>
      </c>
      <c r="E20" s="33">
        <f>8.692+0.23</f>
        <v>8.9220000000000006</v>
      </c>
      <c r="F20" s="33">
        <v>0.115</v>
      </c>
      <c r="G20" s="37">
        <f>C20*E20*D20*F20</f>
        <v>14.233088160000001</v>
      </c>
      <c r="H20" s="33"/>
    </row>
    <row r="21" spans="1:8" x14ac:dyDescent="0.2">
      <c r="A21" s="33"/>
      <c r="B21" s="33" t="s">
        <v>52</v>
      </c>
      <c r="C21" s="33">
        <v>1</v>
      </c>
      <c r="D21" s="33">
        <v>1.52</v>
      </c>
      <c r="E21" s="33">
        <f>16.088+0.23</f>
        <v>16.318000000000001</v>
      </c>
      <c r="F21" s="33">
        <v>0.115</v>
      </c>
      <c r="G21" s="37">
        <f>C21*E21*D21*F21</f>
        <v>2.8523864000000003</v>
      </c>
      <c r="H21" s="33"/>
    </row>
    <row r="22" spans="1:8" x14ac:dyDescent="0.2">
      <c r="A22" s="33"/>
      <c r="B22" s="33"/>
      <c r="C22" s="33"/>
      <c r="D22" s="33"/>
      <c r="E22" s="33"/>
      <c r="F22" s="33"/>
      <c r="G22" s="43">
        <f>SUM(G20:G21)</f>
        <v>17.085474560000002</v>
      </c>
      <c r="H22" s="33" t="s">
        <v>109</v>
      </c>
    </row>
    <row r="23" spans="1:8" x14ac:dyDescent="0.2">
      <c r="A23" s="33"/>
      <c r="B23" s="33"/>
      <c r="C23" s="33"/>
      <c r="D23" s="33"/>
      <c r="E23" s="33"/>
      <c r="F23" s="33"/>
      <c r="G23" s="33"/>
      <c r="H23" s="33"/>
    </row>
    <row r="24" spans="1:8" x14ac:dyDescent="0.2">
      <c r="A24" s="33">
        <v>2</v>
      </c>
      <c r="B24" s="39" t="s">
        <v>228</v>
      </c>
      <c r="C24" s="33"/>
      <c r="D24" s="33"/>
      <c r="E24" s="33"/>
      <c r="F24" s="33"/>
      <c r="G24" s="33"/>
      <c r="H24" s="33"/>
    </row>
    <row r="25" spans="1:8" x14ac:dyDescent="0.2">
      <c r="A25" s="33"/>
      <c r="B25" s="44" t="s">
        <v>54</v>
      </c>
      <c r="C25" s="33">
        <v>2</v>
      </c>
      <c r="D25" s="33">
        <f>2*(6.709+8.692)-(3.393-0.23)</f>
        <v>27.638999999999999</v>
      </c>
      <c r="E25" s="33">
        <v>0.23</v>
      </c>
      <c r="F25" s="33">
        <v>2.58</v>
      </c>
      <c r="G25" s="45">
        <f>C25*D25*E25*F25</f>
        <v>32.801965200000005</v>
      </c>
      <c r="H25" s="33" t="s">
        <v>109</v>
      </c>
    </row>
    <row r="26" spans="1:8" x14ac:dyDescent="0.2">
      <c r="A26" s="33"/>
      <c r="B26" s="33"/>
      <c r="C26" s="33"/>
      <c r="D26" s="33"/>
      <c r="E26" s="33"/>
      <c r="F26" s="33"/>
      <c r="G26" s="33"/>
      <c r="H26" s="33"/>
    </row>
    <row r="27" spans="1:8" x14ac:dyDescent="0.2">
      <c r="A27" s="33"/>
      <c r="B27" s="41" t="s">
        <v>55</v>
      </c>
      <c r="C27" s="33"/>
      <c r="D27" s="33"/>
      <c r="E27" s="33"/>
      <c r="F27" s="33"/>
      <c r="G27" s="33"/>
      <c r="H27" s="33"/>
    </row>
    <row r="28" spans="1:8" x14ac:dyDescent="0.2">
      <c r="A28" s="33"/>
      <c r="B28" s="33" t="s">
        <v>56</v>
      </c>
      <c r="C28" s="33">
        <v>2</v>
      </c>
      <c r="D28" s="33">
        <v>1.0900000000000001</v>
      </c>
      <c r="E28" s="33">
        <v>0.23</v>
      </c>
      <c r="F28" s="33">
        <v>1.97</v>
      </c>
      <c r="G28" s="37">
        <f>D28*C28*E28*F28</f>
        <v>0.98775800000000014</v>
      </c>
      <c r="H28" s="33"/>
    </row>
    <row r="29" spans="1:8" x14ac:dyDescent="0.2">
      <c r="A29" s="33"/>
      <c r="B29" s="33" t="s">
        <v>57</v>
      </c>
      <c r="C29" s="33">
        <v>5</v>
      </c>
      <c r="D29" s="33">
        <v>1.5</v>
      </c>
      <c r="E29" s="33">
        <v>0.23</v>
      </c>
      <c r="F29" s="33">
        <v>1.2</v>
      </c>
      <c r="G29" s="37">
        <f t="shared" ref="G29:G32" si="1">D29*C29*E29*F29</f>
        <v>2.0699999999999998</v>
      </c>
      <c r="H29" s="33"/>
    </row>
    <row r="30" spans="1:8" x14ac:dyDescent="0.2">
      <c r="A30" s="33"/>
      <c r="B30" s="33" t="s">
        <v>58</v>
      </c>
      <c r="C30" s="33">
        <v>2</v>
      </c>
      <c r="D30" s="33">
        <v>0.9</v>
      </c>
      <c r="E30" s="33">
        <v>0.23</v>
      </c>
      <c r="F30" s="33">
        <v>1.2</v>
      </c>
      <c r="G30" s="37">
        <f t="shared" si="1"/>
        <v>0.49680000000000002</v>
      </c>
      <c r="H30" s="33"/>
    </row>
    <row r="31" spans="1:8" x14ac:dyDescent="0.2">
      <c r="A31" s="33"/>
      <c r="B31" s="33" t="s">
        <v>59</v>
      </c>
      <c r="C31" s="33">
        <v>2</v>
      </c>
      <c r="D31" s="33">
        <v>0.76</v>
      </c>
      <c r="E31" s="33">
        <v>0.23</v>
      </c>
      <c r="F31" s="33">
        <v>0.91</v>
      </c>
      <c r="G31" s="37">
        <f t="shared" si="1"/>
        <v>0.31813600000000003</v>
      </c>
      <c r="H31" s="33"/>
    </row>
    <row r="32" spans="1:8" x14ac:dyDescent="0.2">
      <c r="A32" s="33"/>
      <c r="B32" s="33" t="s">
        <v>60</v>
      </c>
      <c r="C32" s="33">
        <v>2</v>
      </c>
      <c r="D32" s="33">
        <v>0.91</v>
      </c>
      <c r="E32" s="33">
        <v>0.23</v>
      </c>
      <c r="F32" s="33">
        <v>0.3</v>
      </c>
      <c r="G32" s="37">
        <f t="shared" si="1"/>
        <v>0.12558</v>
      </c>
      <c r="H32" s="33"/>
    </row>
    <row r="33" spans="1:8" x14ac:dyDescent="0.2">
      <c r="A33" s="33"/>
      <c r="B33" s="33"/>
      <c r="C33" s="33"/>
      <c r="D33" s="33"/>
      <c r="E33" s="33"/>
      <c r="F33" s="33"/>
      <c r="G33" s="33"/>
      <c r="H33" s="33"/>
    </row>
    <row r="34" spans="1:8" x14ac:dyDescent="0.2">
      <c r="A34" s="33"/>
      <c r="B34" s="33"/>
      <c r="C34" s="33"/>
      <c r="D34" s="33"/>
      <c r="E34" s="33"/>
      <c r="F34" s="33"/>
      <c r="G34" s="43">
        <f>SUM(G28:G33)</f>
        <v>3.9982739999999994</v>
      </c>
      <c r="H34" s="33" t="s">
        <v>109</v>
      </c>
    </row>
    <row r="35" spans="1:8" x14ac:dyDescent="0.2">
      <c r="A35" s="33"/>
      <c r="B35" s="31" t="s">
        <v>76</v>
      </c>
      <c r="C35" s="33"/>
      <c r="D35" s="33"/>
      <c r="E35" s="33"/>
      <c r="F35" s="33"/>
      <c r="G35" s="46">
        <f>G25-G34</f>
        <v>28.803691200000006</v>
      </c>
      <c r="H35" s="33" t="s">
        <v>109</v>
      </c>
    </row>
    <row r="36" spans="1:8" x14ac:dyDescent="0.2">
      <c r="A36" s="33"/>
      <c r="B36" s="33"/>
      <c r="C36" s="33"/>
      <c r="D36" s="33"/>
      <c r="E36" s="33"/>
      <c r="F36" s="33"/>
      <c r="G36" s="33"/>
      <c r="H36" s="33"/>
    </row>
    <row r="37" spans="1:8" x14ac:dyDescent="0.2">
      <c r="A37" s="33"/>
      <c r="B37" s="44" t="s">
        <v>61</v>
      </c>
      <c r="C37" s="33"/>
      <c r="D37" s="33"/>
      <c r="E37" s="33"/>
      <c r="F37" s="33"/>
      <c r="G37" s="33"/>
      <c r="H37" s="33"/>
    </row>
    <row r="38" spans="1:8" x14ac:dyDescent="0.2">
      <c r="A38" s="33"/>
      <c r="B38" s="33" t="s">
        <v>62</v>
      </c>
      <c r="C38" s="33">
        <v>2</v>
      </c>
      <c r="D38" s="33">
        <v>3.46</v>
      </c>
      <c r="E38" s="33"/>
      <c r="F38" s="33">
        <v>2.58</v>
      </c>
      <c r="G38" s="37">
        <f>C38*D38*F38</f>
        <v>17.8536</v>
      </c>
      <c r="H38" s="33"/>
    </row>
    <row r="39" spans="1:8" x14ac:dyDescent="0.2">
      <c r="A39" s="33"/>
      <c r="B39" s="33" t="s">
        <v>63</v>
      </c>
      <c r="C39" s="33">
        <v>2</v>
      </c>
      <c r="D39" s="33">
        <v>3.2</v>
      </c>
      <c r="E39" s="33"/>
      <c r="F39" s="33">
        <v>2.58</v>
      </c>
      <c r="G39" s="37">
        <f t="shared" ref="G39:G47" si="2">C39*D39*F39</f>
        <v>16.512</v>
      </c>
      <c r="H39" s="33"/>
    </row>
    <row r="40" spans="1:8" x14ac:dyDescent="0.2">
      <c r="A40" s="33"/>
      <c r="B40" s="33" t="s">
        <v>64</v>
      </c>
      <c r="C40" s="33">
        <v>2</v>
      </c>
      <c r="D40" s="33">
        <v>0.45</v>
      </c>
      <c r="E40" s="33"/>
      <c r="F40" s="33">
        <v>2.58</v>
      </c>
      <c r="G40" s="37">
        <f t="shared" si="2"/>
        <v>2.3220000000000001</v>
      </c>
      <c r="H40" s="33"/>
    </row>
    <row r="41" spans="1:8" x14ac:dyDescent="0.2">
      <c r="A41" s="33"/>
      <c r="B41" s="33" t="s">
        <v>65</v>
      </c>
      <c r="C41" s="33">
        <v>2</v>
      </c>
      <c r="D41" s="33">
        <v>2.09</v>
      </c>
      <c r="E41" s="33"/>
      <c r="F41" s="33">
        <v>2.58</v>
      </c>
      <c r="G41" s="37">
        <f t="shared" si="2"/>
        <v>10.7844</v>
      </c>
      <c r="H41" s="33"/>
    </row>
    <row r="42" spans="1:8" x14ac:dyDescent="0.2">
      <c r="A42" s="33"/>
      <c r="B42" s="33" t="s">
        <v>66</v>
      </c>
      <c r="C42" s="33">
        <v>2</v>
      </c>
      <c r="D42" s="33">
        <v>3.3929999999999998</v>
      </c>
      <c r="E42" s="33"/>
      <c r="F42" s="33">
        <v>2.58</v>
      </c>
      <c r="G42" s="37">
        <f t="shared" si="2"/>
        <v>17.50788</v>
      </c>
      <c r="H42" s="33"/>
    </row>
    <row r="43" spans="1:8" x14ac:dyDescent="0.2">
      <c r="A43" s="33"/>
      <c r="B43" s="33" t="s">
        <v>67</v>
      </c>
      <c r="C43" s="33">
        <v>2</v>
      </c>
      <c r="D43" s="33">
        <v>2.6</v>
      </c>
      <c r="E43" s="33"/>
      <c r="F43" s="33">
        <v>2.58</v>
      </c>
      <c r="G43" s="37">
        <f t="shared" si="2"/>
        <v>13.416</v>
      </c>
      <c r="H43" s="33"/>
    </row>
    <row r="44" spans="1:8" x14ac:dyDescent="0.2">
      <c r="A44" s="33"/>
      <c r="B44" s="33" t="s">
        <v>68</v>
      </c>
      <c r="C44" s="33">
        <v>2</v>
      </c>
      <c r="D44" s="33">
        <v>1.22</v>
      </c>
      <c r="E44" s="33"/>
      <c r="F44" s="33">
        <v>2.58</v>
      </c>
      <c r="G44" s="37">
        <f t="shared" si="2"/>
        <v>6.2952000000000004</v>
      </c>
      <c r="H44" s="33"/>
    </row>
    <row r="45" spans="1:8" x14ac:dyDescent="0.2">
      <c r="A45" s="33"/>
      <c r="B45" s="33" t="s">
        <v>69</v>
      </c>
      <c r="C45" s="33">
        <v>2</v>
      </c>
      <c r="D45" s="33">
        <v>3.165</v>
      </c>
      <c r="E45" s="33"/>
      <c r="F45" s="33">
        <v>2.58</v>
      </c>
      <c r="G45" s="37">
        <f t="shared" si="2"/>
        <v>16.331400000000002</v>
      </c>
      <c r="H45" s="33"/>
    </row>
    <row r="46" spans="1:8" x14ac:dyDescent="0.2">
      <c r="A46" s="33"/>
      <c r="B46" s="33" t="s">
        <v>70</v>
      </c>
      <c r="C46" s="33">
        <v>2</v>
      </c>
      <c r="D46" s="33">
        <v>0.53</v>
      </c>
      <c r="E46" s="33"/>
      <c r="F46" s="33">
        <v>2.58</v>
      </c>
      <c r="G46" s="37">
        <f t="shared" si="2"/>
        <v>2.7348000000000003</v>
      </c>
      <c r="H46" s="33"/>
    </row>
    <row r="47" spans="1:8" x14ac:dyDescent="0.2">
      <c r="A47" s="33"/>
      <c r="B47" s="33" t="s">
        <v>71</v>
      </c>
      <c r="C47" s="33">
        <v>2</v>
      </c>
      <c r="D47" s="33">
        <v>0.5</v>
      </c>
      <c r="E47" s="33"/>
      <c r="F47" s="33">
        <v>2.58</v>
      </c>
      <c r="G47" s="37">
        <f t="shared" si="2"/>
        <v>2.58</v>
      </c>
      <c r="H47" s="33"/>
    </row>
    <row r="48" spans="1:8" x14ac:dyDescent="0.2">
      <c r="A48" s="33"/>
      <c r="B48" s="33"/>
      <c r="C48" s="33"/>
      <c r="D48" s="33"/>
      <c r="E48" s="33"/>
      <c r="F48" s="33"/>
      <c r="G48" s="33"/>
      <c r="H48" s="33"/>
    </row>
    <row r="49" spans="1:8" x14ac:dyDescent="0.2">
      <c r="A49" s="33"/>
      <c r="B49" s="33"/>
      <c r="C49" s="33"/>
      <c r="D49" s="33"/>
      <c r="E49" s="33"/>
      <c r="F49" s="33"/>
      <c r="G49" s="43">
        <f>SUM(G38:G48)</f>
        <v>106.33728000000001</v>
      </c>
      <c r="H49" s="33" t="s">
        <v>179</v>
      </c>
    </row>
    <row r="50" spans="1:8" x14ac:dyDescent="0.2">
      <c r="A50" s="33"/>
      <c r="B50" s="33"/>
      <c r="C50" s="33"/>
      <c r="D50" s="33"/>
      <c r="E50" s="33"/>
      <c r="F50" s="33"/>
      <c r="G50" s="33"/>
      <c r="H50" s="33"/>
    </row>
    <row r="51" spans="1:8" x14ac:dyDescent="0.2">
      <c r="A51" s="33"/>
      <c r="B51" s="41" t="s">
        <v>55</v>
      </c>
      <c r="C51" s="33"/>
      <c r="D51" s="33"/>
      <c r="E51" s="33"/>
      <c r="F51" s="33"/>
      <c r="G51" s="33"/>
      <c r="H51" s="33"/>
    </row>
    <row r="52" spans="1:8" x14ac:dyDescent="0.2">
      <c r="A52" s="33"/>
      <c r="B52" s="33" t="s">
        <v>72</v>
      </c>
      <c r="C52" s="33">
        <v>4</v>
      </c>
      <c r="D52" s="33">
        <v>0.91200000000000003</v>
      </c>
      <c r="E52" s="33"/>
      <c r="F52" s="33">
        <v>1.9</v>
      </c>
      <c r="G52" s="37">
        <f>C52*D52*F52</f>
        <v>6.9311999999999996</v>
      </c>
      <c r="H52" s="33"/>
    </row>
    <row r="53" spans="1:8" x14ac:dyDescent="0.2">
      <c r="A53" s="33"/>
      <c r="B53" s="33" t="s">
        <v>73</v>
      </c>
      <c r="C53" s="33">
        <v>6</v>
      </c>
      <c r="D53" s="33">
        <v>0.76</v>
      </c>
      <c r="E53" s="33"/>
      <c r="F53" s="33">
        <v>1.97</v>
      </c>
      <c r="G53" s="37">
        <f t="shared" ref="G53:G54" si="3">C53*D53*F53</f>
        <v>8.9832000000000001</v>
      </c>
      <c r="H53" s="33"/>
    </row>
    <row r="54" spans="1:8" x14ac:dyDescent="0.2">
      <c r="A54" s="33"/>
      <c r="B54" s="33" t="s">
        <v>74</v>
      </c>
      <c r="C54" s="33">
        <v>2</v>
      </c>
      <c r="D54" s="33">
        <v>0.91</v>
      </c>
      <c r="E54" s="33"/>
      <c r="F54" s="33">
        <v>0.3</v>
      </c>
      <c r="G54" s="37">
        <f t="shared" si="3"/>
        <v>0.54600000000000004</v>
      </c>
      <c r="H54" s="33"/>
    </row>
    <row r="55" spans="1:8" x14ac:dyDescent="0.2">
      <c r="A55" s="33"/>
      <c r="B55" s="33"/>
      <c r="C55" s="33"/>
      <c r="D55" s="33"/>
      <c r="E55" s="33"/>
      <c r="F55" s="33"/>
      <c r="G55" s="33"/>
      <c r="H55" s="33"/>
    </row>
    <row r="56" spans="1:8" x14ac:dyDescent="0.2">
      <c r="A56" s="33"/>
      <c r="B56" s="33"/>
      <c r="C56" s="33"/>
      <c r="D56" s="33"/>
      <c r="E56" s="33"/>
      <c r="F56" s="33"/>
      <c r="G56" s="43">
        <f>SUM(G52:G55)</f>
        <v>16.4604</v>
      </c>
      <c r="H56" s="33" t="s">
        <v>179</v>
      </c>
    </row>
    <row r="57" spans="1:8" x14ac:dyDescent="0.2">
      <c r="A57" s="33"/>
      <c r="B57" s="33"/>
      <c r="C57" s="33"/>
      <c r="D57" s="33"/>
      <c r="E57" s="33"/>
      <c r="F57" s="33"/>
      <c r="G57" s="33"/>
      <c r="H57" s="33"/>
    </row>
    <row r="58" spans="1:8" x14ac:dyDescent="0.2">
      <c r="A58" s="33"/>
      <c r="B58" s="31" t="s">
        <v>75</v>
      </c>
      <c r="C58" s="33"/>
      <c r="D58" s="33"/>
      <c r="E58" s="33"/>
      <c r="F58" s="33"/>
      <c r="G58" s="43">
        <f>G49-G56</f>
        <v>89.87688</v>
      </c>
      <c r="H58" s="33" t="s">
        <v>179</v>
      </c>
    </row>
    <row r="59" spans="1:8" x14ac:dyDescent="0.2">
      <c r="A59" s="33"/>
      <c r="B59" s="33"/>
      <c r="C59" s="33"/>
      <c r="D59" s="33"/>
      <c r="E59" s="33"/>
      <c r="F59" s="33"/>
      <c r="G59" s="33"/>
      <c r="H59" s="33"/>
    </row>
    <row r="60" spans="1:8" x14ac:dyDescent="0.2">
      <c r="A60" s="33"/>
      <c r="B60" s="33"/>
      <c r="C60" s="33"/>
      <c r="D60" s="33"/>
      <c r="E60" s="33"/>
      <c r="F60" s="33"/>
      <c r="G60" s="33"/>
      <c r="H60" s="33"/>
    </row>
    <row r="61" spans="1:8" x14ac:dyDescent="0.2">
      <c r="A61" s="33"/>
      <c r="B61" s="42" t="s">
        <v>77</v>
      </c>
      <c r="C61" s="33"/>
      <c r="D61" s="33"/>
      <c r="E61" s="33"/>
      <c r="F61" s="33"/>
      <c r="G61" s="33"/>
      <c r="H61" s="33"/>
    </row>
    <row r="62" spans="1:8" x14ac:dyDescent="0.2">
      <c r="A62" s="33"/>
      <c r="B62" s="47" t="s">
        <v>78</v>
      </c>
      <c r="C62" s="33"/>
      <c r="D62" s="33"/>
      <c r="E62" s="33"/>
      <c r="F62" s="33"/>
      <c r="G62" s="33"/>
      <c r="H62" s="33"/>
    </row>
    <row r="63" spans="1:8" x14ac:dyDescent="0.2">
      <c r="A63" s="33"/>
      <c r="B63" s="47"/>
      <c r="C63" s="33"/>
      <c r="D63" s="33"/>
      <c r="E63" s="33"/>
      <c r="F63" s="33"/>
      <c r="G63" s="33"/>
      <c r="H63" s="33"/>
    </row>
    <row r="64" spans="1:8" x14ac:dyDescent="0.2">
      <c r="A64" s="33"/>
      <c r="B64" s="33" t="s">
        <v>54</v>
      </c>
      <c r="C64" s="33">
        <v>2</v>
      </c>
      <c r="D64" s="33">
        <f>2*(6.709+8.692)-(3.393-0.23)</f>
        <v>27.638999999999999</v>
      </c>
      <c r="E64" s="33"/>
      <c r="F64" s="33">
        <v>2.58</v>
      </c>
      <c r="G64" s="38">
        <f>C64*D64*F64</f>
        <v>142.61724000000001</v>
      </c>
      <c r="H64" s="33"/>
    </row>
    <row r="65" spans="1:8" x14ac:dyDescent="0.2">
      <c r="A65" s="33"/>
      <c r="B65" s="33"/>
      <c r="C65" s="33"/>
      <c r="D65" s="33"/>
      <c r="E65" s="33"/>
      <c r="F65" s="33"/>
      <c r="G65" s="33"/>
      <c r="H65" s="33"/>
    </row>
    <row r="66" spans="1:8" x14ac:dyDescent="0.2">
      <c r="A66" s="33"/>
      <c r="B66" s="33"/>
      <c r="C66" s="33"/>
      <c r="D66" s="33"/>
      <c r="E66" s="33"/>
      <c r="F66" s="33"/>
      <c r="G66" s="45">
        <f>SUM(G64:G65)</f>
        <v>142.61724000000001</v>
      </c>
      <c r="H66" s="33"/>
    </row>
    <row r="67" spans="1:8" x14ac:dyDescent="0.2">
      <c r="A67" s="33"/>
      <c r="B67" s="41" t="s">
        <v>55</v>
      </c>
      <c r="C67" s="33"/>
      <c r="D67" s="33"/>
      <c r="E67" s="33"/>
      <c r="F67" s="33"/>
      <c r="G67" s="33"/>
      <c r="H67" s="33"/>
    </row>
    <row r="68" spans="1:8" x14ac:dyDescent="0.2">
      <c r="A68" s="33"/>
      <c r="B68" s="33" t="s">
        <v>56</v>
      </c>
      <c r="C68" s="33">
        <v>2</v>
      </c>
      <c r="D68" s="33">
        <v>1.0900000000000001</v>
      </c>
      <c r="E68" s="33"/>
      <c r="F68" s="33">
        <v>1.97</v>
      </c>
      <c r="G68" s="37">
        <f>C68*D68*F68</f>
        <v>4.2946</v>
      </c>
      <c r="H68" s="33"/>
    </row>
    <row r="69" spans="1:8" x14ac:dyDescent="0.2">
      <c r="A69" s="33"/>
      <c r="B69" s="33" t="s">
        <v>57</v>
      </c>
      <c r="C69" s="33">
        <v>5</v>
      </c>
      <c r="D69" s="33">
        <v>1.5</v>
      </c>
      <c r="E69" s="33"/>
      <c r="F69" s="33">
        <v>1.2</v>
      </c>
      <c r="G69" s="37">
        <f t="shared" ref="G69:G72" si="4">C69*D69*F69</f>
        <v>9</v>
      </c>
      <c r="H69" s="33"/>
    </row>
    <row r="70" spans="1:8" x14ac:dyDescent="0.2">
      <c r="A70" s="33"/>
      <c r="B70" s="33" t="s">
        <v>58</v>
      </c>
      <c r="C70" s="33">
        <v>2</v>
      </c>
      <c r="D70" s="33">
        <v>0.9</v>
      </c>
      <c r="E70" s="33"/>
      <c r="F70" s="33">
        <v>1.2</v>
      </c>
      <c r="G70" s="37">
        <f t="shared" si="4"/>
        <v>2.16</v>
      </c>
      <c r="H70" s="33"/>
    </row>
    <row r="71" spans="1:8" x14ac:dyDescent="0.2">
      <c r="A71" s="33"/>
      <c r="B71" s="33" t="s">
        <v>59</v>
      </c>
      <c r="C71" s="33">
        <v>2</v>
      </c>
      <c r="D71" s="33">
        <v>0.76</v>
      </c>
      <c r="E71" s="33"/>
      <c r="F71" s="33">
        <v>0.91</v>
      </c>
      <c r="G71" s="37">
        <f t="shared" si="4"/>
        <v>1.3832</v>
      </c>
      <c r="H71" s="33"/>
    </row>
    <row r="72" spans="1:8" x14ac:dyDescent="0.2">
      <c r="A72" s="33"/>
      <c r="B72" s="33" t="s">
        <v>60</v>
      </c>
      <c r="C72" s="33">
        <v>2</v>
      </c>
      <c r="D72" s="33">
        <v>0.91</v>
      </c>
      <c r="E72" s="33"/>
      <c r="F72" s="33">
        <v>0.3</v>
      </c>
      <c r="G72" s="37">
        <f t="shared" si="4"/>
        <v>0.54600000000000004</v>
      </c>
      <c r="H72" s="33"/>
    </row>
    <row r="73" spans="1:8" x14ac:dyDescent="0.2">
      <c r="A73" s="33"/>
      <c r="B73" s="33"/>
      <c r="C73" s="33"/>
      <c r="D73" s="33"/>
      <c r="E73" s="33"/>
      <c r="F73" s="33"/>
      <c r="G73" s="33"/>
      <c r="H73" s="33"/>
    </row>
    <row r="74" spans="1:8" x14ac:dyDescent="0.2">
      <c r="A74" s="33"/>
      <c r="B74" s="33"/>
      <c r="C74" s="33"/>
      <c r="D74" s="33"/>
      <c r="E74" s="33"/>
      <c r="F74" s="33"/>
      <c r="G74" s="40">
        <f>SUM(G68:G73)</f>
        <v>17.383799999999997</v>
      </c>
      <c r="H74" s="33"/>
    </row>
    <row r="75" spans="1:8" x14ac:dyDescent="0.2">
      <c r="A75" s="33"/>
      <c r="B75" s="33"/>
      <c r="C75" s="33"/>
      <c r="D75" s="33"/>
      <c r="E75" s="33"/>
      <c r="F75" s="33"/>
      <c r="G75" s="33"/>
      <c r="H75" s="33"/>
    </row>
    <row r="76" spans="1:8" x14ac:dyDescent="0.2">
      <c r="A76" s="33"/>
      <c r="B76" s="31" t="s">
        <v>83</v>
      </c>
      <c r="C76" s="33"/>
      <c r="D76" s="33"/>
      <c r="E76" s="33"/>
      <c r="F76" s="33"/>
      <c r="G76" s="46">
        <f>G66-G74</f>
        <v>125.23344000000002</v>
      </c>
      <c r="H76" s="33" t="s">
        <v>179</v>
      </c>
    </row>
    <row r="77" spans="1:8" x14ac:dyDescent="0.2">
      <c r="A77" s="33"/>
      <c r="B77" s="33"/>
      <c r="C77" s="33"/>
      <c r="D77" s="33"/>
      <c r="E77" s="33"/>
      <c r="F77" s="33"/>
      <c r="G77" s="33"/>
      <c r="H77" s="33"/>
    </row>
    <row r="78" spans="1:8" x14ac:dyDescent="0.2">
      <c r="A78" s="33"/>
      <c r="B78" s="33"/>
      <c r="C78" s="33"/>
      <c r="D78" s="33"/>
      <c r="E78" s="33"/>
      <c r="F78" s="33"/>
      <c r="G78" s="33"/>
      <c r="H78" s="33"/>
    </row>
    <row r="79" spans="1:8" x14ac:dyDescent="0.2">
      <c r="A79" s="33"/>
      <c r="B79" s="33"/>
      <c r="C79" s="33"/>
      <c r="D79" s="33"/>
      <c r="E79" s="33"/>
      <c r="F79" s="33"/>
      <c r="G79" s="33"/>
      <c r="H79" s="33"/>
    </row>
    <row r="80" spans="1:8" x14ac:dyDescent="0.2">
      <c r="A80" s="33"/>
      <c r="B80" s="42" t="s">
        <v>79</v>
      </c>
      <c r="C80" s="33"/>
      <c r="D80" s="33"/>
      <c r="E80" s="33"/>
      <c r="F80" s="33"/>
      <c r="G80" s="33"/>
      <c r="H80" s="33"/>
    </row>
    <row r="81" spans="1:8" x14ac:dyDescent="0.2">
      <c r="A81" s="33"/>
      <c r="B81" s="41" t="s">
        <v>54</v>
      </c>
      <c r="C81" s="33">
        <v>2</v>
      </c>
      <c r="D81" s="33">
        <f>2*(6.709+8.692)-(3.393-0.23)</f>
        <v>27.638999999999999</v>
      </c>
      <c r="E81" s="33"/>
      <c r="F81" s="33">
        <v>2.58</v>
      </c>
      <c r="G81" s="45">
        <f>C81*D81*F81</f>
        <v>142.61724000000001</v>
      </c>
      <c r="H81" s="33" t="s">
        <v>179</v>
      </c>
    </row>
    <row r="82" spans="1:8" x14ac:dyDescent="0.2">
      <c r="A82" s="33"/>
      <c r="B82" s="33"/>
      <c r="C82" s="33"/>
      <c r="D82" s="33"/>
      <c r="E82" s="33"/>
      <c r="F82" s="33"/>
      <c r="G82" s="38"/>
      <c r="H82" s="33"/>
    </row>
    <row r="83" spans="1:8" x14ac:dyDescent="0.2">
      <c r="A83" s="33"/>
      <c r="B83" s="52" t="s">
        <v>55</v>
      </c>
      <c r="C83" s="33"/>
      <c r="D83" s="33"/>
      <c r="E83" s="33"/>
      <c r="F83" s="33"/>
      <c r="G83" s="33"/>
      <c r="H83" s="33"/>
    </row>
    <row r="84" spans="1:8" x14ac:dyDescent="0.2">
      <c r="A84" s="33"/>
      <c r="B84" s="53" t="s">
        <v>56</v>
      </c>
      <c r="C84" s="33">
        <v>2</v>
      </c>
      <c r="D84" s="33">
        <v>1.0900000000000001</v>
      </c>
      <c r="E84" s="33"/>
      <c r="F84" s="33">
        <v>1.97</v>
      </c>
      <c r="G84" s="37">
        <f>C84*D84*F84</f>
        <v>4.2946</v>
      </c>
      <c r="H84" s="33"/>
    </row>
    <row r="85" spans="1:8" x14ac:dyDescent="0.2">
      <c r="A85" s="33"/>
      <c r="B85" s="53" t="s">
        <v>57</v>
      </c>
      <c r="C85" s="33">
        <v>5</v>
      </c>
      <c r="D85" s="33">
        <v>1.5</v>
      </c>
      <c r="E85" s="33"/>
      <c r="F85" s="33">
        <v>1.2</v>
      </c>
      <c r="G85" s="37">
        <f t="shared" ref="G85:G88" si="5">C85*D85*F85</f>
        <v>9</v>
      </c>
      <c r="H85" s="33"/>
    </row>
    <row r="86" spans="1:8" x14ac:dyDescent="0.2">
      <c r="A86" s="33"/>
      <c r="B86" s="53" t="s">
        <v>58</v>
      </c>
      <c r="C86" s="33">
        <v>2</v>
      </c>
      <c r="D86" s="33">
        <v>0.9</v>
      </c>
      <c r="E86" s="33"/>
      <c r="F86" s="33">
        <v>1.2</v>
      </c>
      <c r="G86" s="37">
        <f t="shared" si="5"/>
        <v>2.16</v>
      </c>
      <c r="H86" s="33"/>
    </row>
    <row r="87" spans="1:8" x14ac:dyDescent="0.2">
      <c r="A87" s="33"/>
      <c r="B87" s="53" t="s">
        <v>59</v>
      </c>
      <c r="C87" s="33">
        <v>2</v>
      </c>
      <c r="D87" s="33">
        <v>0.76</v>
      </c>
      <c r="E87" s="33"/>
      <c r="F87" s="33">
        <v>0.91</v>
      </c>
      <c r="G87" s="37">
        <f t="shared" si="5"/>
        <v>1.3832</v>
      </c>
      <c r="H87" s="33"/>
    </row>
    <row r="88" spans="1:8" x14ac:dyDescent="0.2">
      <c r="A88" s="33"/>
      <c r="B88" s="53" t="s">
        <v>60</v>
      </c>
      <c r="C88" s="33">
        <v>2</v>
      </c>
      <c r="D88" s="33">
        <v>0.91</v>
      </c>
      <c r="E88" s="33"/>
      <c r="F88" s="33">
        <v>0.3</v>
      </c>
      <c r="G88" s="37">
        <f t="shared" si="5"/>
        <v>0.54600000000000004</v>
      </c>
      <c r="H88" s="33"/>
    </row>
    <row r="89" spans="1:8" x14ac:dyDescent="0.2">
      <c r="A89" s="33"/>
      <c r="B89" s="53"/>
      <c r="C89" s="33"/>
      <c r="D89" s="33"/>
      <c r="E89" s="33"/>
      <c r="F89" s="33"/>
      <c r="G89" s="38"/>
      <c r="H89" s="33"/>
    </row>
    <row r="90" spans="1:8" x14ac:dyDescent="0.2">
      <c r="A90" s="33"/>
      <c r="B90" s="53"/>
      <c r="C90" s="33"/>
      <c r="D90" s="33"/>
      <c r="E90" s="33"/>
      <c r="F90" s="33"/>
      <c r="G90" s="45">
        <f>SUM(G84:G89)</f>
        <v>17.383799999999997</v>
      </c>
      <c r="H90" s="33"/>
    </row>
    <row r="91" spans="1:8" ht="15" customHeight="1" x14ac:dyDescent="0.2">
      <c r="A91" s="33"/>
      <c r="B91" s="54" t="s">
        <v>229</v>
      </c>
      <c r="C91" s="51"/>
      <c r="D91" s="33"/>
      <c r="E91" s="33"/>
      <c r="F91" s="33"/>
      <c r="G91" s="50">
        <f>G81-G90</f>
        <v>125.23344000000002</v>
      </c>
      <c r="H91" s="33" t="s">
        <v>179</v>
      </c>
    </row>
    <row r="92" spans="1:8" x14ac:dyDescent="0.2">
      <c r="A92" s="33"/>
      <c r="B92" s="53"/>
      <c r="C92" s="33"/>
      <c r="D92" s="33"/>
      <c r="E92" s="33"/>
      <c r="F92" s="33"/>
      <c r="G92" s="33"/>
      <c r="H92" s="33"/>
    </row>
    <row r="93" spans="1:8" x14ac:dyDescent="0.2">
      <c r="A93" s="33"/>
      <c r="B93" s="52" t="s">
        <v>61</v>
      </c>
      <c r="C93" s="33"/>
      <c r="D93" s="33"/>
      <c r="E93" s="33"/>
      <c r="F93" s="33"/>
      <c r="G93" s="33"/>
      <c r="H93" s="33"/>
    </row>
    <row r="94" spans="1:8" x14ac:dyDescent="0.2">
      <c r="A94" s="33"/>
      <c r="B94" s="53" t="s">
        <v>62</v>
      </c>
      <c r="C94" s="33">
        <v>4</v>
      </c>
      <c r="D94" s="33">
        <v>3.46</v>
      </c>
      <c r="E94" s="33"/>
      <c r="F94" s="33">
        <v>2.85</v>
      </c>
      <c r="G94" s="37">
        <f>C94*D94*F94</f>
        <v>39.444000000000003</v>
      </c>
      <c r="H94" s="33"/>
    </row>
    <row r="95" spans="1:8" x14ac:dyDescent="0.2">
      <c r="A95" s="33"/>
      <c r="B95" s="53" t="s">
        <v>63</v>
      </c>
      <c r="C95" s="33">
        <v>4</v>
      </c>
      <c r="D95" s="33">
        <v>3.2</v>
      </c>
      <c r="E95" s="33"/>
      <c r="F95" s="33">
        <v>2.85</v>
      </c>
      <c r="G95" s="37">
        <f t="shared" ref="G95:G102" si="6">C95*D95*F95</f>
        <v>36.480000000000004</v>
      </c>
      <c r="H95" s="33"/>
    </row>
    <row r="96" spans="1:8" x14ac:dyDescent="0.2">
      <c r="A96" s="33"/>
      <c r="B96" s="53" t="s">
        <v>64</v>
      </c>
      <c r="C96" s="33">
        <v>4</v>
      </c>
      <c r="D96" s="33">
        <v>0.45</v>
      </c>
      <c r="E96" s="33"/>
      <c r="F96" s="33">
        <v>2.85</v>
      </c>
      <c r="G96" s="37">
        <f t="shared" si="6"/>
        <v>5.13</v>
      </c>
      <c r="H96" s="33"/>
    </row>
    <row r="97" spans="1:8" x14ac:dyDescent="0.2">
      <c r="A97" s="33"/>
      <c r="B97" s="53" t="s">
        <v>65</v>
      </c>
      <c r="C97" s="33">
        <v>4</v>
      </c>
      <c r="D97" s="33">
        <v>2.09</v>
      </c>
      <c r="E97" s="33"/>
      <c r="F97" s="33">
        <v>2.85</v>
      </c>
      <c r="G97" s="37">
        <f t="shared" si="6"/>
        <v>23.826000000000001</v>
      </c>
      <c r="H97" s="33"/>
    </row>
    <row r="98" spans="1:8" x14ac:dyDescent="0.2">
      <c r="A98" s="33"/>
      <c r="B98" s="53" t="s">
        <v>66</v>
      </c>
      <c r="C98" s="33">
        <v>4</v>
      </c>
      <c r="D98" s="33">
        <v>3.3929999999999998</v>
      </c>
      <c r="E98" s="33"/>
      <c r="F98" s="33">
        <v>2.85</v>
      </c>
      <c r="G98" s="37">
        <f t="shared" si="6"/>
        <v>38.680199999999999</v>
      </c>
      <c r="H98" s="33"/>
    </row>
    <row r="99" spans="1:8" x14ac:dyDescent="0.2">
      <c r="A99" s="33"/>
      <c r="B99" s="53" t="s">
        <v>67</v>
      </c>
      <c r="C99" s="33">
        <v>4</v>
      </c>
      <c r="D99" s="33">
        <v>2.6</v>
      </c>
      <c r="E99" s="33"/>
      <c r="F99" s="33">
        <v>2.85</v>
      </c>
      <c r="G99" s="37">
        <f t="shared" si="6"/>
        <v>29.64</v>
      </c>
      <c r="H99" s="33"/>
    </row>
    <row r="100" spans="1:8" x14ac:dyDescent="0.2">
      <c r="A100" s="33"/>
      <c r="B100" s="53" t="s">
        <v>68</v>
      </c>
      <c r="C100" s="33">
        <v>4</v>
      </c>
      <c r="D100" s="33">
        <v>1.22</v>
      </c>
      <c r="E100" s="33"/>
      <c r="F100" s="33">
        <v>2.85</v>
      </c>
      <c r="G100" s="37">
        <f t="shared" si="6"/>
        <v>13.907999999999999</v>
      </c>
      <c r="H100" s="33"/>
    </row>
    <row r="101" spans="1:8" x14ac:dyDescent="0.2">
      <c r="A101" s="33"/>
      <c r="B101" s="53" t="s">
        <v>69</v>
      </c>
      <c r="C101" s="33">
        <v>4</v>
      </c>
      <c r="D101" s="33">
        <v>3.165</v>
      </c>
      <c r="E101" s="33"/>
      <c r="F101" s="33">
        <v>2.85</v>
      </c>
      <c r="G101" s="37">
        <f t="shared" si="6"/>
        <v>36.081000000000003</v>
      </c>
      <c r="H101" s="33"/>
    </row>
    <row r="102" spans="1:8" x14ac:dyDescent="0.2">
      <c r="A102" s="33"/>
      <c r="B102" s="53" t="s">
        <v>70</v>
      </c>
      <c r="C102" s="33">
        <v>4</v>
      </c>
      <c r="D102" s="33">
        <v>0.53</v>
      </c>
      <c r="E102" s="33"/>
      <c r="F102" s="33">
        <v>2.85</v>
      </c>
      <c r="G102" s="37">
        <f t="shared" si="6"/>
        <v>6.0420000000000007</v>
      </c>
      <c r="H102" s="33"/>
    </row>
    <row r="103" spans="1:8" x14ac:dyDescent="0.2">
      <c r="A103" s="33"/>
      <c r="B103" s="53" t="s">
        <v>71</v>
      </c>
      <c r="C103" s="33">
        <v>4</v>
      </c>
      <c r="D103" s="33">
        <v>0.5</v>
      </c>
      <c r="E103" s="33"/>
      <c r="F103" s="33">
        <v>2.85</v>
      </c>
      <c r="G103" s="37">
        <v>5.74</v>
      </c>
      <c r="H103" s="33"/>
    </row>
    <row r="104" spans="1:8" x14ac:dyDescent="0.2">
      <c r="A104" s="33"/>
      <c r="B104" s="53"/>
      <c r="C104" s="33"/>
      <c r="D104" s="33"/>
      <c r="E104" s="33"/>
      <c r="F104" s="33"/>
      <c r="G104" s="37"/>
      <c r="H104" s="33"/>
    </row>
    <row r="105" spans="1:8" x14ac:dyDescent="0.2">
      <c r="A105" s="33"/>
      <c r="B105" s="53"/>
      <c r="C105" s="33"/>
      <c r="D105" s="33"/>
      <c r="E105" s="33"/>
      <c r="F105" s="33"/>
      <c r="G105" s="40">
        <f>SUM(G94:G104)</f>
        <v>234.97119999999998</v>
      </c>
      <c r="H105" s="33"/>
    </row>
    <row r="106" spans="1:8" x14ac:dyDescent="0.2">
      <c r="A106" s="33"/>
      <c r="B106" s="52" t="s">
        <v>55</v>
      </c>
      <c r="C106" s="33"/>
      <c r="D106" s="33"/>
      <c r="E106" s="33"/>
      <c r="F106" s="33"/>
      <c r="G106" s="33"/>
      <c r="H106" s="33"/>
    </row>
    <row r="107" spans="1:8" x14ac:dyDescent="0.2">
      <c r="A107" s="33"/>
      <c r="B107" s="53" t="s">
        <v>72</v>
      </c>
      <c r="C107" s="33">
        <v>8</v>
      </c>
      <c r="D107" s="33">
        <v>0.91200000000000003</v>
      </c>
      <c r="E107" s="33"/>
      <c r="F107" s="33">
        <v>1.9</v>
      </c>
      <c r="G107" s="37">
        <f>C107*D107*F107</f>
        <v>13.862399999999999</v>
      </c>
      <c r="H107" s="33"/>
    </row>
    <row r="108" spans="1:8" x14ac:dyDescent="0.2">
      <c r="A108" s="33"/>
      <c r="B108" s="53" t="s">
        <v>73</v>
      </c>
      <c r="C108" s="33">
        <v>12</v>
      </c>
      <c r="D108" s="33">
        <v>0.76</v>
      </c>
      <c r="E108" s="33"/>
      <c r="F108" s="33">
        <v>1.97</v>
      </c>
      <c r="G108" s="37">
        <f t="shared" ref="G108:G109" si="7">C108*D108*F108</f>
        <v>17.9664</v>
      </c>
      <c r="H108" s="33"/>
    </row>
    <row r="109" spans="1:8" x14ac:dyDescent="0.2">
      <c r="A109" s="33"/>
      <c r="B109" s="53" t="s">
        <v>74</v>
      </c>
      <c r="C109" s="33">
        <v>4</v>
      </c>
      <c r="D109" s="33">
        <v>0.91</v>
      </c>
      <c r="E109" s="33"/>
      <c r="F109" s="33">
        <v>0.3</v>
      </c>
      <c r="G109" s="37">
        <f t="shared" si="7"/>
        <v>1.0920000000000001</v>
      </c>
      <c r="H109" s="33"/>
    </row>
    <row r="110" spans="1:8" x14ac:dyDescent="0.2">
      <c r="A110" s="33"/>
      <c r="B110" s="53"/>
      <c r="C110" s="33"/>
      <c r="D110" s="33"/>
      <c r="E110" s="33"/>
      <c r="F110" s="33"/>
      <c r="G110" s="33"/>
      <c r="H110" s="33"/>
    </row>
    <row r="111" spans="1:8" x14ac:dyDescent="0.2">
      <c r="A111" s="33"/>
      <c r="B111" s="53"/>
      <c r="C111" s="33"/>
      <c r="D111" s="33"/>
      <c r="E111" s="33"/>
      <c r="F111" s="33"/>
      <c r="G111" s="40">
        <f>SUM(G107:G110)</f>
        <v>32.9208</v>
      </c>
      <c r="H111" s="33"/>
    </row>
    <row r="112" spans="1:8" x14ac:dyDescent="0.2">
      <c r="A112" s="33"/>
      <c r="B112" s="53" t="s">
        <v>81</v>
      </c>
      <c r="C112" s="33"/>
      <c r="D112" s="33"/>
      <c r="E112" s="33"/>
      <c r="F112" s="33"/>
      <c r="G112" s="46">
        <f>G105-G111</f>
        <v>202.05039999999997</v>
      </c>
      <c r="H112" s="33" t="s">
        <v>179</v>
      </c>
    </row>
    <row r="113" spans="1:8" x14ac:dyDescent="0.2">
      <c r="A113" s="33"/>
      <c r="B113" s="53"/>
      <c r="C113" s="33"/>
      <c r="D113" s="33"/>
      <c r="E113" s="33"/>
      <c r="F113" s="33"/>
      <c r="G113" s="33"/>
      <c r="H113" s="33"/>
    </row>
    <row r="114" spans="1:8" x14ac:dyDescent="0.2">
      <c r="A114" s="33"/>
      <c r="B114" s="53"/>
      <c r="C114" s="33"/>
      <c r="D114" s="33"/>
      <c r="E114" s="33"/>
      <c r="F114" s="33"/>
      <c r="G114" s="33"/>
      <c r="H114" s="33"/>
    </row>
    <row r="115" spans="1:8" x14ac:dyDescent="0.2">
      <c r="A115" s="33"/>
      <c r="B115" s="55" t="s">
        <v>82</v>
      </c>
      <c r="C115" s="33"/>
      <c r="D115" s="33"/>
      <c r="E115" s="33"/>
      <c r="F115" s="33"/>
      <c r="G115" s="48">
        <f>G91+G112</f>
        <v>327.28384</v>
      </c>
      <c r="H115" s="33" t="s">
        <v>179</v>
      </c>
    </row>
    <row r="116" spans="1:8" x14ac:dyDescent="0.2">
      <c r="A116" s="33"/>
      <c r="B116" s="53"/>
      <c r="C116" s="33"/>
      <c r="D116" s="33"/>
      <c r="E116" s="33"/>
      <c r="F116" s="33"/>
      <c r="G116" s="33"/>
      <c r="H116" s="33"/>
    </row>
    <row r="117" spans="1:8" x14ac:dyDescent="0.2">
      <c r="A117" s="33"/>
      <c r="B117" s="52" t="s">
        <v>230</v>
      </c>
      <c r="C117" s="33"/>
      <c r="D117" s="33"/>
      <c r="E117" s="33"/>
      <c r="F117" s="33"/>
      <c r="G117" s="49">
        <f>'GROUND FLOOR ESTIMATE'!G188</f>
        <v>148.60869565217391</v>
      </c>
      <c r="H117" s="33"/>
    </row>
    <row r="118" spans="1:8" x14ac:dyDescent="0.2">
      <c r="A118" s="33"/>
      <c r="B118" s="35" t="s">
        <v>231</v>
      </c>
      <c r="C118" s="33"/>
      <c r="D118" s="33"/>
      <c r="E118" s="33"/>
      <c r="F118" s="33"/>
      <c r="G118" s="57">
        <f>SUM(G115:G117)</f>
        <v>475.89253565217393</v>
      </c>
      <c r="H118" s="33" t="s">
        <v>179</v>
      </c>
    </row>
    <row r="119" spans="1:8" x14ac:dyDescent="0.2">
      <c r="A119" s="33"/>
      <c r="B119" s="33"/>
      <c r="C119" s="33"/>
      <c r="D119" s="33"/>
      <c r="E119" s="33"/>
      <c r="F119" s="33"/>
      <c r="G119" s="33"/>
      <c r="H119" s="33"/>
    </row>
    <row r="120" spans="1:8" x14ac:dyDescent="0.2">
      <c r="A120" s="33"/>
      <c r="B120" s="42" t="s">
        <v>232</v>
      </c>
      <c r="C120" s="33"/>
      <c r="D120" s="33"/>
      <c r="E120" s="33"/>
      <c r="F120" s="33"/>
      <c r="G120" s="57">
        <f>G118</f>
        <v>475.89253565217393</v>
      </c>
      <c r="H120" s="33" t="s">
        <v>179</v>
      </c>
    </row>
    <row r="121" spans="1:8" x14ac:dyDescent="0.2">
      <c r="A121" s="33"/>
      <c r="B121" s="33"/>
      <c r="C121" s="33"/>
      <c r="D121" s="33"/>
      <c r="E121" s="33"/>
      <c r="F121" s="33"/>
      <c r="G121" s="33"/>
      <c r="H121" s="33"/>
    </row>
    <row r="122" spans="1:8" x14ac:dyDescent="0.2">
      <c r="A122" s="33"/>
      <c r="B122" s="41" t="s">
        <v>176</v>
      </c>
      <c r="C122" s="33"/>
      <c r="D122" s="33"/>
      <c r="E122" s="33"/>
      <c r="F122" s="33"/>
      <c r="G122" s="33"/>
      <c r="H122" s="33"/>
    </row>
    <row r="123" spans="1:8" x14ac:dyDescent="0.2">
      <c r="A123" s="33"/>
      <c r="B123" s="33" t="s">
        <v>94</v>
      </c>
      <c r="C123" s="33">
        <v>2</v>
      </c>
      <c r="D123" s="33">
        <v>3.25</v>
      </c>
      <c r="E123" s="33">
        <v>1.06</v>
      </c>
      <c r="F123" s="33">
        <v>0.15</v>
      </c>
      <c r="G123" s="33">
        <f>C123*D123*E123*F123</f>
        <v>1.0335000000000001</v>
      </c>
      <c r="H123" s="33"/>
    </row>
    <row r="124" spans="1:8" x14ac:dyDescent="0.2">
      <c r="A124" s="33"/>
      <c r="B124" s="33" t="s">
        <v>95</v>
      </c>
      <c r="C124" s="33">
        <v>24</v>
      </c>
      <c r="D124" s="33">
        <v>2.2499999999999999E-2</v>
      </c>
      <c r="E124" s="33">
        <v>1.06</v>
      </c>
      <c r="F124" s="33">
        <v>0.15</v>
      </c>
      <c r="G124" s="33">
        <f>C124*D124*E124*F124</f>
        <v>8.5860000000000006E-2</v>
      </c>
      <c r="H124" s="33"/>
    </row>
    <row r="125" spans="1:8" x14ac:dyDescent="0.2">
      <c r="A125" s="33"/>
      <c r="B125" s="33" t="s">
        <v>96</v>
      </c>
      <c r="C125" s="33">
        <v>1</v>
      </c>
      <c r="D125" s="33">
        <v>2.67</v>
      </c>
      <c r="E125" s="33">
        <v>1.1479999999999999</v>
      </c>
      <c r="F125" s="33">
        <v>0.15</v>
      </c>
      <c r="G125" s="33">
        <f>C125*D125*E125*F125</f>
        <v>0.4597739999999999</v>
      </c>
      <c r="H125" s="33"/>
    </row>
    <row r="126" spans="1:8" x14ac:dyDescent="0.2">
      <c r="A126" s="33"/>
      <c r="B126" s="33"/>
      <c r="C126" s="33"/>
      <c r="D126" s="33"/>
      <c r="E126" s="33"/>
      <c r="F126" s="33"/>
      <c r="G126" s="42">
        <f>SUM(G123:G125)</f>
        <v>1.579134</v>
      </c>
      <c r="H126" s="33" t="s">
        <v>109</v>
      </c>
    </row>
    <row r="127" spans="1:8" x14ac:dyDescent="0.2">
      <c r="A127" s="33"/>
      <c r="B127" s="33"/>
      <c r="C127" s="33"/>
      <c r="D127" s="33"/>
      <c r="E127" s="33"/>
      <c r="F127" s="33"/>
      <c r="G127" s="33"/>
      <c r="H127" s="33"/>
    </row>
    <row r="128" spans="1:8" x14ac:dyDescent="0.2">
      <c r="A128" s="33"/>
      <c r="B128" s="42" t="s">
        <v>84</v>
      </c>
      <c r="C128" s="33"/>
      <c r="D128" s="33"/>
      <c r="E128" s="33"/>
      <c r="F128" s="33"/>
      <c r="G128" s="33"/>
      <c r="H128" s="33"/>
    </row>
    <row r="129" spans="1:8" x14ac:dyDescent="0.2">
      <c r="A129" s="33"/>
      <c r="B129" s="33" t="s">
        <v>85</v>
      </c>
      <c r="C129" s="33"/>
      <c r="D129" s="33"/>
      <c r="E129" s="33"/>
      <c r="F129" s="33"/>
      <c r="G129" s="33">
        <v>23.64</v>
      </c>
      <c r="H129" s="33" t="s">
        <v>109</v>
      </c>
    </row>
    <row r="130" spans="1:8" x14ac:dyDescent="0.2">
      <c r="A130" s="33"/>
      <c r="B130" s="33" t="s">
        <v>29</v>
      </c>
      <c r="C130" s="33"/>
      <c r="D130" s="33"/>
      <c r="E130" s="33"/>
      <c r="F130" s="33"/>
      <c r="G130" s="33">
        <v>4.32</v>
      </c>
      <c r="H130" s="33" t="s">
        <v>109</v>
      </c>
    </row>
    <row r="131" spans="1:8" x14ac:dyDescent="0.2">
      <c r="A131" s="33"/>
      <c r="B131" s="33" t="s">
        <v>32</v>
      </c>
      <c r="C131" s="33"/>
      <c r="D131" s="33"/>
      <c r="E131" s="33"/>
      <c r="F131" s="33"/>
      <c r="G131" s="33">
        <v>4.75</v>
      </c>
      <c r="H131" s="33" t="s">
        <v>109</v>
      </c>
    </row>
    <row r="132" spans="1:8" x14ac:dyDescent="0.2">
      <c r="A132" s="33"/>
      <c r="B132" s="33" t="s">
        <v>86</v>
      </c>
      <c r="C132" s="33"/>
      <c r="D132" s="33"/>
      <c r="E132" s="33"/>
      <c r="F132" s="33"/>
      <c r="G132" s="33">
        <v>10.08</v>
      </c>
      <c r="H132" s="33" t="s">
        <v>109</v>
      </c>
    </row>
    <row r="133" spans="1:8" x14ac:dyDescent="0.2">
      <c r="A133" s="33"/>
      <c r="B133" s="33" t="s">
        <v>36</v>
      </c>
      <c r="C133" s="33"/>
      <c r="D133" s="33"/>
      <c r="E133" s="33"/>
      <c r="F133" s="33"/>
      <c r="G133" s="33">
        <v>9.31</v>
      </c>
      <c r="H133" s="33" t="s">
        <v>109</v>
      </c>
    </row>
    <row r="134" spans="1:8" x14ac:dyDescent="0.2">
      <c r="A134" s="33"/>
      <c r="B134" s="33" t="s">
        <v>50</v>
      </c>
      <c r="C134" s="33"/>
      <c r="D134" s="33"/>
      <c r="E134" s="33"/>
      <c r="F134" s="33"/>
      <c r="G134" s="33">
        <f>17.09/0.115</f>
        <v>148.60869565217391</v>
      </c>
      <c r="H134" s="33"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workbookViewId="0">
      <selection activeCell="E17" sqref="E17"/>
    </sheetView>
  </sheetViews>
  <sheetFormatPr defaultRowHeight="15" x14ac:dyDescent="0.2"/>
  <cols>
    <col min="2" max="2" width="12.10546875" customWidth="1"/>
    <col min="3" max="3" width="12.23828125" customWidth="1"/>
    <col min="4" max="4" width="19.37109375" customWidth="1"/>
    <col min="5" max="5" width="24.88671875" customWidth="1"/>
    <col min="7" max="7" width="31.4765625" customWidth="1"/>
  </cols>
  <sheetData>
    <row r="1" spans="1:8" x14ac:dyDescent="0.2">
      <c r="A1" s="30" t="s">
        <v>0</v>
      </c>
      <c r="B1" s="30" t="s">
        <v>97</v>
      </c>
      <c r="C1" s="30" t="s">
        <v>220</v>
      </c>
      <c r="D1" s="30" t="s">
        <v>221</v>
      </c>
      <c r="E1" s="9" t="s">
        <v>99</v>
      </c>
      <c r="F1" s="30" t="s">
        <v>98</v>
      </c>
      <c r="G1" s="30" t="s">
        <v>222</v>
      </c>
      <c r="H1" s="30" t="s">
        <v>28</v>
      </c>
    </row>
    <row r="2" spans="1:8" x14ac:dyDescent="0.2">
      <c r="A2" s="4">
        <v>1</v>
      </c>
      <c r="B2" s="11" t="s">
        <v>223</v>
      </c>
      <c r="C2" s="4">
        <v>540</v>
      </c>
      <c r="D2" s="4">
        <v>116.4</v>
      </c>
      <c r="E2" s="4">
        <f>22.8</f>
        <v>22.8</v>
      </c>
      <c r="F2" s="4">
        <v>580</v>
      </c>
      <c r="G2" s="4">
        <v>50</v>
      </c>
      <c r="H2" s="8">
        <f>C2+(D2+E2*1.4+F2+G2/1.14)</f>
        <v>1312.1796491228069</v>
      </c>
    </row>
    <row r="3" spans="1:8" x14ac:dyDescent="0.2">
      <c r="A3" s="4">
        <v>2</v>
      </c>
      <c r="B3" s="11" t="s">
        <v>224</v>
      </c>
      <c r="C3" s="4">
        <v>830</v>
      </c>
      <c r="D3" s="4">
        <v>116.4</v>
      </c>
      <c r="E3" s="4">
        <v>22.8</v>
      </c>
      <c r="F3" s="4">
        <v>140</v>
      </c>
      <c r="G3" s="4">
        <v>50</v>
      </c>
      <c r="H3" s="8">
        <f t="shared" ref="H3:H5" si="0">C3+(D3+E3*1.4+F3+G3/1.14)</f>
        <v>1162.1796491228069</v>
      </c>
    </row>
    <row r="4" spans="1:8" x14ac:dyDescent="0.2">
      <c r="A4" s="4">
        <v>3</v>
      </c>
      <c r="B4" s="11" t="s">
        <v>100</v>
      </c>
      <c r="C4" s="4">
        <v>4100</v>
      </c>
      <c r="D4" s="4">
        <v>116.4</v>
      </c>
      <c r="E4" s="4">
        <v>1</v>
      </c>
      <c r="F4" s="4">
        <v>50</v>
      </c>
      <c r="G4" s="4">
        <v>50</v>
      </c>
      <c r="H4" s="8">
        <f t="shared" si="0"/>
        <v>4311.6596491228074</v>
      </c>
    </row>
    <row r="5" spans="1:8" x14ac:dyDescent="0.2">
      <c r="A5" s="4">
        <v>4</v>
      </c>
      <c r="B5" s="11" t="s">
        <v>102</v>
      </c>
      <c r="C5" s="4">
        <v>3707</v>
      </c>
      <c r="D5" s="4">
        <v>116.4</v>
      </c>
      <c r="E5" s="4">
        <v>22.8</v>
      </c>
      <c r="F5" s="4">
        <v>320.3</v>
      </c>
      <c r="G5" s="4">
        <v>50</v>
      </c>
      <c r="H5" s="8">
        <f t="shared" si="0"/>
        <v>4219.4796491228071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245"/>
  <sheetViews>
    <sheetView tabSelected="1" workbookViewId="0">
      <selection activeCell="L215" sqref="L215"/>
    </sheetView>
  </sheetViews>
  <sheetFormatPr defaultRowHeight="15" x14ac:dyDescent="0.2"/>
  <cols>
    <col min="4" max="4" width="42.10546875" customWidth="1"/>
    <col min="7" max="7" width="10.76171875" customWidth="1"/>
  </cols>
  <sheetData>
    <row r="1" spans="1:8" x14ac:dyDescent="0.2">
      <c r="A1" s="10" t="s">
        <v>0</v>
      </c>
      <c r="B1" s="10" t="s">
        <v>6</v>
      </c>
      <c r="C1" s="10" t="s">
        <v>104</v>
      </c>
      <c r="D1" s="10" t="s">
        <v>1</v>
      </c>
      <c r="E1" s="10" t="s">
        <v>105</v>
      </c>
      <c r="F1" s="10" t="s">
        <v>106</v>
      </c>
      <c r="G1" s="10" t="s">
        <v>107</v>
      </c>
      <c r="H1" s="4"/>
    </row>
    <row r="2" spans="1:8" x14ac:dyDescent="0.2">
      <c r="A2" s="4">
        <v>1</v>
      </c>
      <c r="B2" s="4"/>
      <c r="C2" s="4"/>
      <c r="D2" s="15" t="s">
        <v>108</v>
      </c>
      <c r="E2" s="4"/>
      <c r="F2" s="4"/>
      <c r="G2" s="4"/>
      <c r="H2" s="4"/>
    </row>
    <row r="3" spans="1:8" x14ac:dyDescent="0.2">
      <c r="A3" s="4"/>
      <c r="B3" s="4"/>
      <c r="C3" s="4"/>
      <c r="D3" s="13" t="s">
        <v>110</v>
      </c>
      <c r="E3" s="4"/>
      <c r="F3" s="4"/>
      <c r="G3" s="4"/>
      <c r="H3" s="4"/>
    </row>
    <row r="4" spans="1:8" x14ac:dyDescent="0.2">
      <c r="A4" s="4"/>
      <c r="B4" s="4">
        <v>3.64</v>
      </c>
      <c r="C4" s="4" t="s">
        <v>112</v>
      </c>
      <c r="D4" s="4" t="s">
        <v>111</v>
      </c>
      <c r="E4" s="4">
        <v>310</v>
      </c>
      <c r="F4" s="4" t="s">
        <v>112</v>
      </c>
      <c r="G4" s="4">
        <f>B4*E4</f>
        <v>1128.4000000000001</v>
      </c>
      <c r="H4" s="4"/>
    </row>
    <row r="5" spans="1:8" x14ac:dyDescent="0.2">
      <c r="A5" s="4"/>
      <c r="B5" s="4"/>
      <c r="C5" s="4"/>
      <c r="D5" s="4" t="s">
        <v>113</v>
      </c>
      <c r="E5" s="4"/>
      <c r="F5" s="4"/>
      <c r="G5" s="4">
        <f>0.4*G4</f>
        <v>451.36000000000007</v>
      </c>
      <c r="H5" s="4"/>
    </row>
    <row r="6" spans="1:8" x14ac:dyDescent="0.2">
      <c r="A6" s="4"/>
      <c r="B6" s="4"/>
      <c r="C6" s="4"/>
      <c r="D6" s="4"/>
      <c r="E6" s="4"/>
      <c r="F6" s="4"/>
      <c r="G6" s="14">
        <f>SUM(G4:G5)</f>
        <v>1579.7600000000002</v>
      </c>
      <c r="H6" s="4"/>
    </row>
    <row r="7" spans="1:8" x14ac:dyDescent="0.2">
      <c r="A7" s="4"/>
      <c r="B7" s="4"/>
      <c r="C7" s="4"/>
      <c r="D7" s="4"/>
      <c r="E7" s="4"/>
      <c r="F7" s="4"/>
      <c r="G7" s="4"/>
      <c r="H7" s="4"/>
    </row>
    <row r="8" spans="1:8" x14ac:dyDescent="0.2">
      <c r="A8" s="4">
        <v>2</v>
      </c>
      <c r="B8" s="4"/>
      <c r="C8" s="4"/>
      <c r="D8" s="15" t="s">
        <v>114</v>
      </c>
      <c r="E8" s="4"/>
      <c r="F8" s="4"/>
      <c r="G8" s="4"/>
      <c r="H8" s="4"/>
    </row>
    <row r="9" spans="1:8" x14ac:dyDescent="0.2">
      <c r="A9" s="4"/>
      <c r="B9" s="4"/>
      <c r="C9" s="4"/>
      <c r="D9" s="4" t="s">
        <v>115</v>
      </c>
      <c r="E9" s="4"/>
      <c r="F9" s="4"/>
      <c r="G9" s="4"/>
      <c r="H9" s="4"/>
    </row>
    <row r="10" spans="1:8" x14ac:dyDescent="0.2">
      <c r="A10" s="4"/>
      <c r="B10" s="4">
        <v>0.16200000000000001</v>
      </c>
      <c r="C10" s="4" t="s">
        <v>116</v>
      </c>
      <c r="D10" s="4" t="s">
        <v>100</v>
      </c>
      <c r="E10" s="4">
        <v>6300</v>
      </c>
      <c r="F10" s="4" t="s">
        <v>116</v>
      </c>
      <c r="G10" s="4">
        <f>B10*E10</f>
        <v>1020.6</v>
      </c>
      <c r="H10" s="4"/>
    </row>
    <row r="11" spans="1:8" x14ac:dyDescent="0.2">
      <c r="A11" s="4"/>
      <c r="B11" s="4">
        <v>0.9</v>
      </c>
      <c r="C11" s="4" t="s">
        <v>109</v>
      </c>
      <c r="D11" s="4" t="s">
        <v>117</v>
      </c>
      <c r="E11" s="4">
        <v>1090</v>
      </c>
      <c r="F11" s="4" t="s">
        <v>109</v>
      </c>
      <c r="G11" s="4">
        <f>B11*E11</f>
        <v>981</v>
      </c>
      <c r="H11" s="4"/>
    </row>
    <row r="12" spans="1:8" x14ac:dyDescent="0.2">
      <c r="A12" s="4"/>
      <c r="B12" s="4">
        <v>0.45</v>
      </c>
      <c r="C12" s="4" t="s">
        <v>119</v>
      </c>
      <c r="D12" s="4" t="s">
        <v>118</v>
      </c>
      <c r="E12" s="4">
        <v>540</v>
      </c>
      <c r="F12" s="4" t="s">
        <v>119</v>
      </c>
      <c r="G12" s="4">
        <f>B12*E12</f>
        <v>243</v>
      </c>
      <c r="H12" s="4"/>
    </row>
    <row r="13" spans="1:8" x14ac:dyDescent="0.2">
      <c r="A13" s="4"/>
      <c r="B13" s="4"/>
      <c r="C13" s="4"/>
      <c r="D13" s="4"/>
      <c r="E13" s="4"/>
      <c r="F13" s="4"/>
      <c r="G13" s="4">
        <f>SUM(G10:G12)</f>
        <v>2244.6</v>
      </c>
      <c r="H13" s="4"/>
    </row>
    <row r="14" spans="1:8" x14ac:dyDescent="0.2">
      <c r="A14" s="4"/>
      <c r="B14" s="4"/>
      <c r="C14" s="4"/>
      <c r="D14" s="4" t="s">
        <v>123</v>
      </c>
      <c r="E14" s="4"/>
      <c r="F14" s="4"/>
      <c r="G14" s="4">
        <f>0.14*G13</f>
        <v>314.24400000000003</v>
      </c>
      <c r="H14" s="4"/>
    </row>
    <row r="15" spans="1:8" x14ac:dyDescent="0.2">
      <c r="A15" s="4"/>
      <c r="B15" s="4"/>
      <c r="C15" s="4"/>
      <c r="D15" s="4"/>
      <c r="E15" s="4"/>
      <c r="F15" s="4"/>
      <c r="G15" s="14">
        <f>SUM(G13:G14)</f>
        <v>2558.8440000000001</v>
      </c>
      <c r="H15" s="4"/>
    </row>
    <row r="16" spans="1:8" x14ac:dyDescent="0.2">
      <c r="A16" s="4"/>
      <c r="B16" s="4"/>
      <c r="C16" s="4"/>
      <c r="D16" s="4" t="s">
        <v>120</v>
      </c>
      <c r="E16" s="4"/>
      <c r="F16" s="4"/>
      <c r="G16" s="4"/>
      <c r="H16" s="4"/>
    </row>
    <row r="17" spans="1:8" x14ac:dyDescent="0.2">
      <c r="A17" s="4"/>
      <c r="B17" s="4">
        <v>0.16</v>
      </c>
      <c r="C17" s="4" t="s">
        <v>112</v>
      </c>
      <c r="D17" s="4" t="s">
        <v>121</v>
      </c>
      <c r="E17" s="4">
        <v>415</v>
      </c>
      <c r="F17" s="4" t="s">
        <v>112</v>
      </c>
      <c r="G17" s="4">
        <f>B17*E17</f>
        <v>66.400000000000006</v>
      </c>
      <c r="H17" s="4"/>
    </row>
    <row r="18" spans="1:8" x14ac:dyDescent="0.2">
      <c r="A18" s="4"/>
      <c r="B18" s="4">
        <v>2.36</v>
      </c>
      <c r="C18" s="4" t="s">
        <v>112</v>
      </c>
      <c r="D18" s="4" t="s">
        <v>122</v>
      </c>
      <c r="E18" s="4">
        <v>380</v>
      </c>
      <c r="F18" s="4" t="s">
        <v>112</v>
      </c>
      <c r="G18" s="4">
        <f>B18*E18</f>
        <v>896.8</v>
      </c>
      <c r="H18" s="4"/>
    </row>
    <row r="19" spans="1:8" x14ac:dyDescent="0.2">
      <c r="A19" s="4"/>
      <c r="B19" s="4"/>
      <c r="C19" s="4"/>
      <c r="D19" s="4"/>
      <c r="E19" s="4"/>
      <c r="F19" s="4"/>
      <c r="G19" s="4">
        <f>SUM(G17:G18)</f>
        <v>963.19999999999993</v>
      </c>
      <c r="H19" s="4"/>
    </row>
    <row r="20" spans="1:8" x14ac:dyDescent="0.2">
      <c r="A20" s="4"/>
      <c r="B20" s="4"/>
      <c r="C20" s="4"/>
      <c r="D20" s="4" t="s">
        <v>124</v>
      </c>
      <c r="E20" s="4"/>
      <c r="F20" s="4"/>
      <c r="G20" s="4">
        <f>0.4*G19</f>
        <v>385.28</v>
      </c>
      <c r="H20" s="4"/>
    </row>
    <row r="21" spans="1:8" x14ac:dyDescent="0.2">
      <c r="A21" s="4"/>
      <c r="B21" s="4"/>
      <c r="C21" s="4"/>
      <c r="D21" s="4"/>
      <c r="E21" s="4"/>
      <c r="F21" s="4"/>
      <c r="G21" s="14">
        <f>SUM(G19:G20)</f>
        <v>1348.48</v>
      </c>
      <c r="H21" s="4"/>
    </row>
    <row r="22" spans="1:8" x14ac:dyDescent="0.2">
      <c r="A22" s="4">
        <v>3</v>
      </c>
      <c r="B22" s="4"/>
      <c r="C22" s="4"/>
      <c r="D22" s="15" t="s">
        <v>125</v>
      </c>
      <c r="E22" s="4"/>
      <c r="F22" s="4"/>
      <c r="G22" s="4"/>
      <c r="H22" s="14">
        <f>G15+G21</f>
        <v>3907.3240000000001</v>
      </c>
    </row>
    <row r="23" spans="1:8" x14ac:dyDescent="0.2">
      <c r="A23" s="4"/>
      <c r="B23" s="4"/>
      <c r="C23" s="4"/>
      <c r="D23" s="4" t="s">
        <v>126</v>
      </c>
      <c r="E23" s="4"/>
      <c r="F23" s="4"/>
      <c r="G23" s="4"/>
      <c r="H23" s="4"/>
    </row>
    <row r="24" spans="1:8" x14ac:dyDescent="0.2">
      <c r="A24" s="4"/>
      <c r="B24" s="4">
        <v>7.9000000000000001E-2</v>
      </c>
      <c r="C24" s="4" t="s">
        <v>116</v>
      </c>
      <c r="D24" s="4" t="s">
        <v>127</v>
      </c>
      <c r="E24" s="4">
        <v>6300</v>
      </c>
      <c r="F24" s="4" t="s">
        <v>116</v>
      </c>
      <c r="G24" s="4">
        <f>B24*E24</f>
        <v>497.7</v>
      </c>
      <c r="H24" s="4"/>
    </row>
    <row r="25" spans="1:8" x14ac:dyDescent="0.2">
      <c r="A25" s="4"/>
      <c r="B25" s="4">
        <v>0.44</v>
      </c>
      <c r="C25" s="4" t="s">
        <v>109</v>
      </c>
      <c r="D25" s="4" t="s">
        <v>128</v>
      </c>
      <c r="E25" s="4">
        <v>450</v>
      </c>
      <c r="F25" s="4" t="s">
        <v>119</v>
      </c>
      <c r="G25" s="4">
        <f t="shared" ref="G25:G28" si="0">B25*E25</f>
        <v>198</v>
      </c>
      <c r="H25" s="4"/>
    </row>
    <row r="26" spans="1:8" x14ac:dyDescent="0.2">
      <c r="A26" s="4"/>
      <c r="B26" s="4">
        <v>0.5</v>
      </c>
      <c r="C26" s="4" t="s">
        <v>109</v>
      </c>
      <c r="D26" s="4" t="s">
        <v>129</v>
      </c>
      <c r="E26" s="4">
        <v>733</v>
      </c>
      <c r="F26" s="4" t="s">
        <v>119</v>
      </c>
      <c r="G26" s="4">
        <f t="shared" si="0"/>
        <v>366.5</v>
      </c>
      <c r="H26" s="4"/>
    </row>
    <row r="27" spans="1:8" ht="14.45" customHeight="1" x14ac:dyDescent="0.2">
      <c r="A27" s="4"/>
      <c r="B27" s="4">
        <v>0.16</v>
      </c>
      <c r="C27" s="4" t="s">
        <v>109</v>
      </c>
      <c r="D27" s="12" t="s">
        <v>130</v>
      </c>
      <c r="E27" s="12">
        <v>165</v>
      </c>
      <c r="F27" s="12" t="s">
        <v>119</v>
      </c>
      <c r="G27" s="4">
        <f t="shared" si="0"/>
        <v>26.400000000000002</v>
      </c>
      <c r="H27" s="4"/>
    </row>
    <row r="28" spans="1:8" x14ac:dyDescent="0.2">
      <c r="A28" s="4"/>
      <c r="B28" s="4">
        <v>0.33</v>
      </c>
      <c r="C28" s="4" t="s">
        <v>109</v>
      </c>
      <c r="D28" s="4" t="s">
        <v>101</v>
      </c>
      <c r="E28" s="4">
        <v>540</v>
      </c>
      <c r="F28" s="4" t="s">
        <v>119</v>
      </c>
      <c r="G28" s="4">
        <f t="shared" si="0"/>
        <v>178.20000000000002</v>
      </c>
      <c r="H28" s="4"/>
    </row>
    <row r="29" spans="1:8" x14ac:dyDescent="0.2">
      <c r="A29" s="4"/>
      <c r="B29" s="4"/>
      <c r="C29" s="4"/>
      <c r="D29" s="4"/>
      <c r="E29" s="4"/>
      <c r="F29" s="4"/>
      <c r="G29" s="16">
        <f>SUM(G24:G28)</f>
        <v>1266.8000000000002</v>
      </c>
      <c r="H29" s="4"/>
    </row>
    <row r="30" spans="1:8" x14ac:dyDescent="0.2">
      <c r="A30" s="4"/>
      <c r="B30" s="4"/>
      <c r="C30" s="4"/>
      <c r="D30" s="4" t="s">
        <v>131</v>
      </c>
      <c r="E30" s="4"/>
      <c r="F30" s="4"/>
      <c r="G30" s="4">
        <f>0.14*G29</f>
        <v>177.35200000000003</v>
      </c>
      <c r="H30" s="4"/>
    </row>
    <row r="31" spans="1:8" x14ac:dyDescent="0.2">
      <c r="A31" s="4"/>
      <c r="B31" s="4"/>
      <c r="C31" s="4"/>
      <c r="D31" s="4"/>
      <c r="E31" s="4"/>
      <c r="F31" s="4"/>
      <c r="G31" s="14">
        <f>SUM(G29:G30)</f>
        <v>1444.1520000000003</v>
      </c>
      <c r="H31" s="4"/>
    </row>
    <row r="32" spans="1:8" x14ac:dyDescent="0.2">
      <c r="A32" s="4"/>
      <c r="B32" s="4"/>
      <c r="C32" s="4"/>
      <c r="D32" s="4" t="s">
        <v>110</v>
      </c>
      <c r="E32" s="4"/>
      <c r="F32" s="4"/>
      <c r="G32" s="4"/>
      <c r="H32" s="4"/>
    </row>
    <row r="33" spans="1:8" x14ac:dyDescent="0.2">
      <c r="A33" s="4"/>
      <c r="B33" s="4">
        <v>1.2</v>
      </c>
      <c r="C33" s="4" t="s">
        <v>133</v>
      </c>
      <c r="D33" s="4" t="s">
        <v>132</v>
      </c>
      <c r="E33" s="4">
        <v>415</v>
      </c>
      <c r="F33" s="4" t="s">
        <v>133</v>
      </c>
      <c r="G33" s="4">
        <f>B33*E33</f>
        <v>498</v>
      </c>
      <c r="H33" s="4"/>
    </row>
    <row r="34" spans="1:8" x14ac:dyDescent="0.2">
      <c r="A34" s="4"/>
      <c r="B34" s="4">
        <v>2</v>
      </c>
      <c r="C34" s="4" t="s">
        <v>133</v>
      </c>
      <c r="D34" s="4" t="s">
        <v>134</v>
      </c>
      <c r="E34" s="4">
        <v>370</v>
      </c>
      <c r="F34" s="4" t="s">
        <v>133</v>
      </c>
      <c r="G34" s="4">
        <f>B34*E34</f>
        <v>740</v>
      </c>
      <c r="H34" s="4"/>
    </row>
    <row r="35" spans="1:8" x14ac:dyDescent="0.2">
      <c r="A35" s="4"/>
      <c r="B35" s="4"/>
      <c r="C35" s="4"/>
      <c r="D35" s="4"/>
      <c r="E35" s="4"/>
      <c r="F35" s="4"/>
      <c r="G35" s="4">
        <f>SUM(G33:G34)</f>
        <v>1238</v>
      </c>
      <c r="H35" s="4"/>
    </row>
    <row r="36" spans="1:8" x14ac:dyDescent="0.2">
      <c r="A36" s="4"/>
      <c r="B36" s="4"/>
      <c r="C36" s="4"/>
      <c r="D36" s="4" t="s">
        <v>135</v>
      </c>
      <c r="E36" s="4"/>
      <c r="F36" s="4"/>
      <c r="G36" s="4">
        <f>0.4*G35</f>
        <v>495.20000000000005</v>
      </c>
      <c r="H36" s="4"/>
    </row>
    <row r="37" spans="1:8" x14ac:dyDescent="0.2">
      <c r="A37" s="4"/>
      <c r="B37" s="4"/>
      <c r="C37" s="4"/>
      <c r="D37" s="4"/>
      <c r="E37" s="4"/>
      <c r="F37" s="4"/>
      <c r="G37" s="14">
        <f>SUM(G35:G36)</f>
        <v>1733.2</v>
      </c>
      <c r="H37" s="4"/>
    </row>
    <row r="38" spans="1:8" x14ac:dyDescent="0.2">
      <c r="A38" s="4"/>
      <c r="B38" s="4"/>
      <c r="C38" s="4"/>
      <c r="D38" s="4"/>
      <c r="E38" s="4"/>
      <c r="F38" s="4"/>
      <c r="G38" s="4"/>
      <c r="H38" s="14">
        <f>G31+G37</f>
        <v>3177.3520000000003</v>
      </c>
    </row>
    <row r="39" spans="1:8" x14ac:dyDescent="0.2">
      <c r="A39" s="4"/>
      <c r="B39" s="4"/>
      <c r="C39" s="4"/>
      <c r="D39" s="4"/>
      <c r="E39" s="4"/>
      <c r="F39" s="4"/>
      <c r="G39" s="4"/>
      <c r="H39" s="4"/>
    </row>
    <row r="40" spans="1:8" x14ac:dyDescent="0.2">
      <c r="A40" s="4">
        <v>4</v>
      </c>
      <c r="B40" s="4"/>
      <c r="C40" s="4"/>
      <c r="D40" s="15" t="s">
        <v>136</v>
      </c>
      <c r="E40" s="4"/>
      <c r="F40" s="4"/>
      <c r="G40" s="4"/>
      <c r="H40" s="4"/>
    </row>
    <row r="41" spans="1:8" x14ac:dyDescent="0.2">
      <c r="A41" s="4"/>
      <c r="B41" s="4"/>
      <c r="C41" s="4"/>
      <c r="D41" s="5" t="s">
        <v>137</v>
      </c>
      <c r="E41" s="4"/>
      <c r="F41" s="4"/>
      <c r="G41" s="4"/>
      <c r="H41" s="4"/>
    </row>
    <row r="42" spans="1:8" x14ac:dyDescent="0.2">
      <c r="A42" s="4"/>
      <c r="B42" s="4">
        <v>0.4</v>
      </c>
      <c r="C42" s="4" t="s">
        <v>116</v>
      </c>
      <c r="D42" s="4" t="s">
        <v>100</v>
      </c>
      <c r="E42" s="4">
        <v>6300</v>
      </c>
      <c r="F42" s="4" t="s">
        <v>116</v>
      </c>
      <c r="G42" s="4">
        <f>B42*E42</f>
        <v>2520</v>
      </c>
      <c r="H42" s="4"/>
    </row>
    <row r="43" spans="1:8" x14ac:dyDescent="0.2">
      <c r="A43" s="4"/>
      <c r="B43" s="4">
        <v>0.45</v>
      </c>
      <c r="C43" s="4" t="s">
        <v>109</v>
      </c>
      <c r="D43" s="4" t="s">
        <v>138</v>
      </c>
      <c r="E43" s="4">
        <v>560</v>
      </c>
      <c r="F43" s="4" t="s">
        <v>109</v>
      </c>
      <c r="G43" s="4">
        <f t="shared" ref="G43:G45" si="1">B43*E43</f>
        <v>252</v>
      </c>
      <c r="H43" s="4"/>
    </row>
    <row r="44" spans="1:8" x14ac:dyDescent="0.2">
      <c r="A44" s="4"/>
      <c r="B44" s="4">
        <v>0.54</v>
      </c>
      <c r="C44" s="4" t="s">
        <v>109</v>
      </c>
      <c r="D44" s="4" t="s">
        <v>139</v>
      </c>
      <c r="E44" s="4">
        <v>1090</v>
      </c>
      <c r="F44" s="4" t="s">
        <v>109</v>
      </c>
      <c r="G44" s="4">
        <f t="shared" si="1"/>
        <v>588.6</v>
      </c>
      <c r="H44" s="4"/>
    </row>
    <row r="45" spans="1:8" x14ac:dyDescent="0.2">
      <c r="A45" s="4"/>
      <c r="B45" s="4">
        <v>0.36</v>
      </c>
      <c r="C45" s="4" t="s">
        <v>109</v>
      </c>
      <c r="D45" s="4" t="s">
        <v>140</v>
      </c>
      <c r="E45" s="4">
        <v>1090</v>
      </c>
      <c r="F45" s="4" t="s">
        <v>109</v>
      </c>
      <c r="G45" s="4">
        <f t="shared" si="1"/>
        <v>392.4</v>
      </c>
      <c r="H45" s="4"/>
    </row>
    <row r="46" spans="1:8" x14ac:dyDescent="0.2">
      <c r="A46" s="4"/>
      <c r="B46" s="4"/>
      <c r="C46" s="4"/>
      <c r="D46" s="4"/>
      <c r="E46" s="4"/>
      <c r="F46" s="4"/>
      <c r="G46" s="4">
        <f>SUM(G42:G45)</f>
        <v>3753</v>
      </c>
      <c r="H46" s="4"/>
    </row>
    <row r="47" spans="1:8" x14ac:dyDescent="0.2">
      <c r="A47" s="4"/>
      <c r="B47" s="4"/>
      <c r="C47" s="4"/>
      <c r="D47" s="4" t="s">
        <v>141</v>
      </c>
      <c r="E47" s="4"/>
      <c r="F47" s="4"/>
      <c r="G47" s="4">
        <f>0.14*G46</f>
        <v>525.42000000000007</v>
      </c>
      <c r="H47" s="4"/>
    </row>
    <row r="48" spans="1:8" x14ac:dyDescent="0.2">
      <c r="A48" s="4"/>
      <c r="B48" s="4"/>
      <c r="C48" s="4"/>
      <c r="D48" s="4"/>
      <c r="E48" s="4"/>
      <c r="F48" s="4"/>
      <c r="G48" s="14">
        <f>SUM(G46:G47)</f>
        <v>4278.42</v>
      </c>
      <c r="H48" s="4"/>
    </row>
    <row r="49" spans="1:8" x14ac:dyDescent="0.2">
      <c r="A49" s="4"/>
      <c r="B49" s="4"/>
      <c r="C49" s="4"/>
      <c r="D49" s="5" t="s">
        <v>142</v>
      </c>
      <c r="E49" s="4"/>
      <c r="F49" s="4"/>
      <c r="G49" s="4"/>
      <c r="H49" s="4"/>
    </row>
    <row r="50" spans="1:8" x14ac:dyDescent="0.2">
      <c r="A50" s="4"/>
      <c r="B50" s="4">
        <v>0.2</v>
      </c>
      <c r="C50" s="4" t="s">
        <v>112</v>
      </c>
      <c r="D50" s="4" t="s">
        <v>143</v>
      </c>
      <c r="E50" s="4">
        <v>415</v>
      </c>
      <c r="F50" s="4" t="s">
        <v>112</v>
      </c>
      <c r="G50" s="4">
        <f>B50*E50</f>
        <v>83</v>
      </c>
      <c r="H50" s="4"/>
    </row>
    <row r="51" spans="1:8" x14ac:dyDescent="0.2">
      <c r="A51" s="4"/>
      <c r="B51" s="4">
        <v>2.15</v>
      </c>
      <c r="C51" s="4" t="s">
        <v>112</v>
      </c>
      <c r="D51" s="4" t="s">
        <v>144</v>
      </c>
      <c r="E51" s="4">
        <v>310</v>
      </c>
      <c r="F51" s="4" t="s">
        <v>112</v>
      </c>
      <c r="G51" s="4">
        <f>B51*E51</f>
        <v>666.5</v>
      </c>
      <c r="H51" s="4"/>
    </row>
    <row r="52" spans="1:8" x14ac:dyDescent="0.2">
      <c r="A52" s="4"/>
      <c r="B52" s="4"/>
      <c r="C52" s="4"/>
      <c r="D52" s="4"/>
      <c r="E52" s="4"/>
      <c r="F52" s="4"/>
      <c r="G52" s="4">
        <f>SUM(G50:G51)</f>
        <v>749.5</v>
      </c>
      <c r="H52" s="4"/>
    </row>
    <row r="53" spans="1:8" x14ac:dyDescent="0.2">
      <c r="A53" s="4"/>
      <c r="B53" s="4"/>
      <c r="C53" s="4"/>
      <c r="D53" s="4" t="s">
        <v>145</v>
      </c>
      <c r="E53" s="4"/>
      <c r="F53" s="4"/>
      <c r="G53" s="4">
        <f>0.4*G52</f>
        <v>299.8</v>
      </c>
      <c r="H53" s="4"/>
    </row>
    <row r="54" spans="1:8" x14ac:dyDescent="0.2">
      <c r="A54" s="4"/>
      <c r="B54" s="4"/>
      <c r="C54" s="4"/>
      <c r="D54" s="4"/>
      <c r="E54" s="4"/>
      <c r="F54" s="4"/>
      <c r="G54" s="14">
        <f>SUM(G52:G53)</f>
        <v>1049.3</v>
      </c>
      <c r="H54" s="4"/>
    </row>
    <row r="55" spans="1:8" x14ac:dyDescent="0.2">
      <c r="A55" s="4"/>
      <c r="B55" s="4"/>
      <c r="C55" s="4"/>
      <c r="D55" s="4" t="s">
        <v>147</v>
      </c>
      <c r="E55" s="4"/>
      <c r="F55" s="4"/>
      <c r="G55" s="14"/>
      <c r="H55" s="4"/>
    </row>
    <row r="56" spans="1:8" x14ac:dyDescent="0.2">
      <c r="A56" s="4"/>
      <c r="B56" s="4">
        <v>0.4</v>
      </c>
      <c r="C56" s="4" t="s">
        <v>149</v>
      </c>
      <c r="D56" s="12" t="s">
        <v>148</v>
      </c>
      <c r="E56" s="12">
        <v>303</v>
      </c>
      <c r="F56" s="4" t="s">
        <v>149</v>
      </c>
      <c r="G56" s="14">
        <f>B56*E56</f>
        <v>121.2</v>
      </c>
      <c r="H56" s="4"/>
    </row>
    <row r="57" spans="1:8" x14ac:dyDescent="0.2">
      <c r="A57" s="4"/>
      <c r="B57" s="4"/>
      <c r="C57" s="4"/>
      <c r="D57" s="4" t="s">
        <v>141</v>
      </c>
      <c r="E57" s="4"/>
      <c r="F57" s="4"/>
      <c r="G57" s="4">
        <f>0.14*G56</f>
        <v>16.968000000000004</v>
      </c>
      <c r="H57" s="4"/>
    </row>
    <row r="58" spans="1:8" x14ac:dyDescent="0.2">
      <c r="A58" s="4"/>
      <c r="B58" s="4"/>
      <c r="C58" s="4"/>
      <c r="D58" s="4"/>
      <c r="E58" s="4"/>
      <c r="F58" s="4"/>
      <c r="G58" s="4">
        <f>SUM(G56:G57)</f>
        <v>138.16800000000001</v>
      </c>
      <c r="H58" s="14"/>
    </row>
    <row r="59" spans="1:8" x14ac:dyDescent="0.2">
      <c r="A59" s="4"/>
      <c r="B59" s="4"/>
      <c r="C59" s="4"/>
      <c r="D59" s="4"/>
      <c r="E59" s="4"/>
      <c r="F59" s="4"/>
      <c r="G59" s="4"/>
      <c r="H59" s="15">
        <f>G58+G54+G48</f>
        <v>5465.8879999999999</v>
      </c>
    </row>
    <row r="60" spans="1:8" x14ac:dyDescent="0.2">
      <c r="A60" s="4">
        <v>5</v>
      </c>
      <c r="B60" s="4"/>
      <c r="C60" s="4"/>
      <c r="D60" s="15" t="s">
        <v>146</v>
      </c>
      <c r="E60" s="4"/>
      <c r="F60" s="4"/>
      <c r="G60" s="4"/>
      <c r="H60" s="4"/>
    </row>
    <row r="61" spans="1:8" x14ac:dyDescent="0.2">
      <c r="A61" s="4"/>
      <c r="B61" s="4"/>
      <c r="C61" s="4"/>
      <c r="D61" s="4" t="s">
        <v>137</v>
      </c>
      <c r="E61" s="4"/>
      <c r="F61" s="4"/>
      <c r="G61" s="4"/>
      <c r="H61" s="4"/>
    </row>
    <row r="62" spans="1:8" x14ac:dyDescent="0.2">
      <c r="A62" s="4"/>
      <c r="B62" s="4">
        <v>0.38</v>
      </c>
      <c r="C62" s="4" t="s">
        <v>116</v>
      </c>
      <c r="D62" s="4" t="s">
        <v>100</v>
      </c>
      <c r="E62" s="4">
        <v>6300</v>
      </c>
      <c r="F62" s="4" t="s">
        <v>116</v>
      </c>
      <c r="G62" s="4">
        <f>B62*E62</f>
        <v>2394</v>
      </c>
      <c r="H62" s="4"/>
    </row>
    <row r="63" spans="1:8" x14ac:dyDescent="0.2">
      <c r="A63" s="4"/>
      <c r="B63" s="4">
        <v>0.45</v>
      </c>
      <c r="C63" s="4" t="s">
        <v>109</v>
      </c>
      <c r="D63" s="4" t="s">
        <v>138</v>
      </c>
      <c r="E63" s="4">
        <v>540</v>
      </c>
      <c r="F63" s="4" t="s">
        <v>109</v>
      </c>
      <c r="G63" s="4">
        <f t="shared" ref="G63:G65" si="2">B63*E63</f>
        <v>243</v>
      </c>
      <c r="H63" s="4"/>
    </row>
    <row r="64" spans="1:8" x14ac:dyDescent="0.2">
      <c r="A64" s="4"/>
      <c r="B64" s="4">
        <v>0.54</v>
      </c>
      <c r="C64" s="4" t="s">
        <v>109</v>
      </c>
      <c r="D64" s="4" t="s">
        <v>139</v>
      </c>
      <c r="E64" s="4">
        <v>1090</v>
      </c>
      <c r="F64" s="4" t="s">
        <v>109</v>
      </c>
      <c r="G64" s="4">
        <f t="shared" si="2"/>
        <v>588.6</v>
      </c>
      <c r="H64" s="4"/>
    </row>
    <row r="65" spans="1:8" x14ac:dyDescent="0.2">
      <c r="A65" s="4"/>
      <c r="B65" s="4">
        <v>0.36</v>
      </c>
      <c r="C65" s="4" t="s">
        <v>109</v>
      </c>
      <c r="D65" s="4" t="s">
        <v>140</v>
      </c>
      <c r="E65" s="4">
        <v>1090</v>
      </c>
      <c r="F65" s="4" t="s">
        <v>109</v>
      </c>
      <c r="G65" s="4">
        <f t="shared" si="2"/>
        <v>392.4</v>
      </c>
      <c r="H65" s="4"/>
    </row>
    <row r="66" spans="1:8" x14ac:dyDescent="0.2">
      <c r="A66" s="4"/>
      <c r="B66" s="4"/>
      <c r="C66" s="4"/>
      <c r="D66" s="4"/>
      <c r="E66" s="4"/>
      <c r="F66" s="4"/>
      <c r="G66" s="4">
        <f>SUM(G62:G65)</f>
        <v>3618</v>
      </c>
      <c r="H66" s="4"/>
    </row>
    <row r="67" spans="1:8" x14ac:dyDescent="0.2">
      <c r="A67" s="4"/>
      <c r="B67" s="4"/>
      <c r="C67" s="4"/>
      <c r="D67" s="4" t="s">
        <v>150</v>
      </c>
      <c r="E67" s="4"/>
      <c r="F67" s="4"/>
      <c r="G67" s="4">
        <f>1.14*G66</f>
        <v>4124.5199999999995</v>
      </c>
      <c r="H67" s="4"/>
    </row>
    <row r="68" spans="1:8" x14ac:dyDescent="0.2">
      <c r="A68" s="4"/>
      <c r="B68" s="4"/>
      <c r="C68" s="4"/>
      <c r="D68" s="4"/>
      <c r="E68" s="4"/>
      <c r="F68" s="4"/>
      <c r="G68" s="4"/>
      <c r="H68" s="4"/>
    </row>
    <row r="69" spans="1:8" x14ac:dyDescent="0.2">
      <c r="A69" s="4"/>
      <c r="B69" s="4"/>
      <c r="C69" s="4"/>
      <c r="D69" s="4" t="s">
        <v>142</v>
      </c>
      <c r="E69" s="4"/>
      <c r="F69" s="4"/>
      <c r="G69" s="4"/>
      <c r="H69" s="4"/>
    </row>
    <row r="70" spans="1:8" x14ac:dyDescent="0.2">
      <c r="A70" s="4"/>
      <c r="B70" s="4">
        <v>0.2</v>
      </c>
      <c r="C70" s="4" t="s">
        <v>112</v>
      </c>
      <c r="D70" s="4" t="s">
        <v>143</v>
      </c>
      <c r="E70" s="4">
        <v>415</v>
      </c>
      <c r="F70" s="4" t="s">
        <v>112</v>
      </c>
      <c r="G70" s="4">
        <f>B70*E70</f>
        <v>83</v>
      </c>
      <c r="H70" s="4"/>
    </row>
    <row r="71" spans="1:8" x14ac:dyDescent="0.2">
      <c r="A71" s="4"/>
      <c r="B71" s="4">
        <v>2.15</v>
      </c>
      <c r="C71" s="4" t="s">
        <v>112</v>
      </c>
      <c r="D71" s="4" t="s">
        <v>144</v>
      </c>
      <c r="E71" s="4">
        <v>310</v>
      </c>
      <c r="F71" s="4" t="s">
        <v>112</v>
      </c>
      <c r="G71" s="4">
        <f>B71*E71</f>
        <v>666.5</v>
      </c>
      <c r="H71" s="4"/>
    </row>
    <row r="72" spans="1:8" x14ac:dyDescent="0.2">
      <c r="A72" s="4"/>
      <c r="B72" s="4"/>
      <c r="C72" s="4"/>
      <c r="D72" s="4"/>
      <c r="E72" s="4"/>
      <c r="F72" s="4"/>
      <c r="G72" s="4">
        <f>SUM(G70:G71)</f>
        <v>749.5</v>
      </c>
      <c r="H72" s="4"/>
    </row>
    <row r="73" spans="1:8" x14ac:dyDescent="0.2">
      <c r="A73" s="4"/>
      <c r="B73" s="4"/>
      <c r="C73" s="4"/>
      <c r="D73" s="4" t="s">
        <v>151</v>
      </c>
      <c r="E73" s="4"/>
      <c r="F73" s="4"/>
      <c r="G73" s="4">
        <f>1.4*G72</f>
        <v>1049.3</v>
      </c>
      <c r="H73" s="4"/>
    </row>
    <row r="74" spans="1:8" x14ac:dyDescent="0.2">
      <c r="A74" s="4"/>
      <c r="B74" s="4"/>
      <c r="C74" s="4"/>
      <c r="D74" s="4"/>
      <c r="E74" s="4"/>
      <c r="F74" s="4"/>
      <c r="G74" s="4"/>
      <c r="H74" s="4"/>
    </row>
    <row r="75" spans="1:8" x14ac:dyDescent="0.2">
      <c r="A75" s="4"/>
      <c r="B75" s="4"/>
      <c r="C75" s="4"/>
      <c r="D75" s="4" t="s">
        <v>147</v>
      </c>
      <c r="E75" s="4"/>
      <c r="F75" s="4"/>
      <c r="G75" s="4"/>
      <c r="H75" s="4"/>
    </row>
    <row r="76" spans="1:8" x14ac:dyDescent="0.2">
      <c r="A76" s="4"/>
      <c r="B76" s="4">
        <v>0.4</v>
      </c>
      <c r="C76" s="4" t="s">
        <v>149</v>
      </c>
      <c r="D76" s="12" t="s">
        <v>148</v>
      </c>
      <c r="E76" s="4">
        <v>303</v>
      </c>
      <c r="F76" s="4" t="s">
        <v>149</v>
      </c>
      <c r="G76" s="4">
        <f>B76*E76</f>
        <v>121.2</v>
      </c>
      <c r="H76" s="4"/>
    </row>
    <row r="77" spans="1:8" x14ac:dyDescent="0.2">
      <c r="A77" s="4"/>
      <c r="B77" s="4"/>
      <c r="C77" s="4"/>
      <c r="D77" s="4" t="s">
        <v>141</v>
      </c>
      <c r="E77" s="4"/>
      <c r="F77" s="4"/>
      <c r="G77" s="4">
        <f>0.14*G76</f>
        <v>16.968000000000004</v>
      </c>
      <c r="H77" s="4"/>
    </row>
    <row r="78" spans="1:8" x14ac:dyDescent="0.2">
      <c r="A78" s="4"/>
      <c r="B78" s="4"/>
      <c r="C78" s="4"/>
      <c r="D78" s="4"/>
      <c r="E78" s="4"/>
      <c r="F78" s="4"/>
      <c r="G78" s="4">
        <f>SUM(G76:G77)</f>
        <v>138.16800000000001</v>
      </c>
      <c r="H78" s="4"/>
    </row>
    <row r="79" spans="1:8" x14ac:dyDescent="0.2">
      <c r="A79" s="4"/>
      <c r="B79" s="4"/>
      <c r="C79" s="4"/>
      <c r="D79" s="4"/>
      <c r="E79" s="4"/>
      <c r="F79" s="4"/>
      <c r="G79" s="4"/>
      <c r="H79" s="15">
        <f>G78+G73+G67</f>
        <v>5311.9879999999994</v>
      </c>
    </row>
    <row r="80" spans="1:8" x14ac:dyDescent="0.2">
      <c r="A80" s="4"/>
      <c r="B80" s="4"/>
      <c r="C80" s="4"/>
      <c r="D80" s="4"/>
      <c r="E80" s="4"/>
      <c r="F80" s="4"/>
      <c r="G80" s="4"/>
      <c r="H80" s="4"/>
    </row>
    <row r="81" spans="1:8" ht="27.75" x14ac:dyDescent="0.2">
      <c r="A81" s="4">
        <v>6</v>
      </c>
      <c r="B81" s="4"/>
      <c r="C81" s="4"/>
      <c r="D81" s="17" t="s">
        <v>152</v>
      </c>
      <c r="E81" s="12"/>
      <c r="F81" s="12"/>
      <c r="G81" s="12"/>
      <c r="H81" s="4"/>
    </row>
    <row r="82" spans="1:8" x14ac:dyDescent="0.2">
      <c r="A82" s="4"/>
      <c r="B82" s="4"/>
      <c r="C82" s="4"/>
      <c r="D82" s="4" t="s">
        <v>153</v>
      </c>
      <c r="E82" s="4"/>
      <c r="F82" s="4"/>
      <c r="G82" s="4"/>
      <c r="H82" s="4"/>
    </row>
    <row r="83" spans="1:8" x14ac:dyDescent="0.2">
      <c r="A83" s="4"/>
      <c r="B83" s="4">
        <v>0.05</v>
      </c>
      <c r="C83" s="4" t="s">
        <v>116</v>
      </c>
      <c r="D83" s="4" t="s">
        <v>127</v>
      </c>
      <c r="E83" s="4">
        <v>6300</v>
      </c>
      <c r="F83" s="4" t="s">
        <v>116</v>
      </c>
      <c r="G83" s="4">
        <f>B83*E83</f>
        <v>315</v>
      </c>
      <c r="H83" s="4"/>
    </row>
    <row r="84" spans="1:8" x14ac:dyDescent="0.2">
      <c r="A84" s="4"/>
      <c r="B84" s="4">
        <v>520</v>
      </c>
      <c r="C84" s="4" t="s">
        <v>2</v>
      </c>
      <c r="D84" s="12" t="s">
        <v>154</v>
      </c>
      <c r="E84" s="12">
        <v>5.7</v>
      </c>
      <c r="F84" s="4" t="s">
        <v>158</v>
      </c>
      <c r="G84" s="4">
        <f t="shared" ref="G84:G85" si="3">B84*E84</f>
        <v>2964</v>
      </c>
      <c r="H84" s="4"/>
    </row>
    <row r="85" spans="1:8" x14ac:dyDescent="0.2">
      <c r="A85" s="4"/>
      <c r="B85" s="4">
        <v>0.21</v>
      </c>
      <c r="C85" s="4" t="s">
        <v>109</v>
      </c>
      <c r="D85" s="4" t="s">
        <v>118</v>
      </c>
      <c r="E85" s="4">
        <v>540</v>
      </c>
      <c r="F85" s="4" t="s">
        <v>109</v>
      </c>
      <c r="G85" s="4">
        <f t="shared" si="3"/>
        <v>113.39999999999999</v>
      </c>
      <c r="H85" s="4"/>
    </row>
    <row r="86" spans="1:8" x14ac:dyDescent="0.2">
      <c r="A86" s="4"/>
      <c r="B86" s="4"/>
      <c r="C86" s="4"/>
      <c r="D86" s="4"/>
      <c r="E86" s="4"/>
      <c r="F86" s="4"/>
      <c r="G86" s="4">
        <f>SUM(G83:G85)</f>
        <v>3392.4</v>
      </c>
      <c r="H86" s="4"/>
    </row>
    <row r="87" spans="1:8" x14ac:dyDescent="0.2">
      <c r="A87" s="4"/>
      <c r="B87" s="4"/>
      <c r="C87" s="4"/>
      <c r="D87" s="4" t="s">
        <v>123</v>
      </c>
      <c r="E87" s="4"/>
      <c r="F87" s="4"/>
      <c r="G87" s="4">
        <f>1.14*G86</f>
        <v>3867.3359999999998</v>
      </c>
      <c r="H87" s="4"/>
    </row>
    <row r="88" spans="1:8" x14ac:dyDescent="0.2">
      <c r="A88" s="4"/>
      <c r="B88" s="4"/>
      <c r="C88" s="4"/>
      <c r="D88" s="4" t="s">
        <v>155</v>
      </c>
      <c r="E88" s="4"/>
      <c r="F88" s="4"/>
      <c r="G88" s="4"/>
      <c r="H88" s="4"/>
    </row>
    <row r="89" spans="1:8" x14ac:dyDescent="0.2">
      <c r="A89" s="4"/>
      <c r="B89" s="4">
        <v>0.24</v>
      </c>
      <c r="C89" s="4" t="s">
        <v>112</v>
      </c>
      <c r="D89" s="4" t="s">
        <v>156</v>
      </c>
      <c r="E89" s="4">
        <v>415</v>
      </c>
      <c r="F89" s="4" t="s">
        <v>112</v>
      </c>
      <c r="G89" s="4">
        <f>B89*E89</f>
        <v>99.6</v>
      </c>
      <c r="H89" s="4"/>
    </row>
    <row r="90" spans="1:8" x14ac:dyDescent="0.2">
      <c r="A90" s="4"/>
      <c r="B90" s="4">
        <v>0.54</v>
      </c>
      <c r="C90" s="4" t="s">
        <v>112</v>
      </c>
      <c r="D90" s="4" t="s">
        <v>157</v>
      </c>
      <c r="E90" s="4">
        <v>370</v>
      </c>
      <c r="F90" s="4" t="s">
        <v>112</v>
      </c>
      <c r="G90" s="4">
        <f t="shared" ref="G90:G91" si="4">B90*E90</f>
        <v>199.8</v>
      </c>
      <c r="H90" s="4"/>
    </row>
    <row r="91" spans="1:8" x14ac:dyDescent="0.2">
      <c r="A91" s="4"/>
      <c r="B91" s="4">
        <v>1.89</v>
      </c>
      <c r="C91" s="4" t="s">
        <v>112</v>
      </c>
      <c r="D91" s="4" t="s">
        <v>111</v>
      </c>
      <c r="E91" s="4">
        <v>310</v>
      </c>
      <c r="F91" s="4" t="s">
        <v>112</v>
      </c>
      <c r="G91" s="4">
        <f t="shared" si="4"/>
        <v>585.9</v>
      </c>
      <c r="H91" s="4"/>
    </row>
    <row r="92" spans="1:8" x14ac:dyDescent="0.2">
      <c r="A92" s="4"/>
      <c r="B92" s="4"/>
      <c r="C92" s="4"/>
      <c r="D92" s="4"/>
      <c r="E92" s="4"/>
      <c r="F92" s="4"/>
      <c r="G92" s="4">
        <f>SUM(G89:G91)</f>
        <v>885.3</v>
      </c>
      <c r="H92" s="4"/>
    </row>
    <row r="93" spans="1:8" x14ac:dyDescent="0.2">
      <c r="A93" s="4"/>
      <c r="B93" s="4"/>
      <c r="C93" s="4"/>
      <c r="D93" s="4" t="s">
        <v>151</v>
      </c>
      <c r="E93" s="4"/>
      <c r="F93" s="4"/>
      <c r="G93" s="4">
        <f>1.4*G92</f>
        <v>1239.4199999999998</v>
      </c>
      <c r="H93" s="4"/>
    </row>
    <row r="94" spans="1:8" x14ac:dyDescent="0.2">
      <c r="A94" s="4"/>
      <c r="B94" s="4"/>
      <c r="C94" s="4"/>
      <c r="D94" s="4"/>
      <c r="E94" s="4"/>
      <c r="F94" s="4"/>
      <c r="G94" s="4"/>
      <c r="H94" s="15">
        <f>G87+G93</f>
        <v>5106.7559999999994</v>
      </c>
    </row>
    <row r="95" spans="1:8" x14ac:dyDescent="0.2">
      <c r="A95" s="4"/>
      <c r="B95" s="4"/>
      <c r="C95" s="4"/>
      <c r="D95" s="4"/>
      <c r="E95" s="4"/>
      <c r="F95" s="4"/>
      <c r="G95" s="4"/>
      <c r="H95" s="4"/>
    </row>
    <row r="96" spans="1:8" x14ac:dyDescent="0.2">
      <c r="A96" s="4"/>
      <c r="B96" s="4"/>
      <c r="C96" s="4"/>
      <c r="D96" s="4"/>
      <c r="E96" s="4"/>
      <c r="F96" s="4"/>
      <c r="G96" s="4"/>
      <c r="H96" s="4"/>
    </row>
    <row r="97" spans="1:32" ht="123" customHeight="1" x14ac:dyDescent="0.2">
      <c r="A97" s="4">
        <v>7</v>
      </c>
      <c r="B97" s="4"/>
      <c r="C97" s="4"/>
      <c r="D97" s="18" t="s">
        <v>164</v>
      </c>
      <c r="E97" s="12"/>
      <c r="F97" s="12"/>
      <c r="G97" s="12"/>
      <c r="H97" s="12"/>
      <c r="I97" s="2"/>
      <c r="J97" s="2"/>
      <c r="K97" s="2"/>
      <c r="L97" s="2"/>
      <c r="M97" s="2"/>
      <c r="N97" s="2"/>
      <c r="O97" s="2"/>
      <c r="P97" s="2"/>
      <c r="Q97" s="2"/>
      <c r="R97" s="2"/>
      <c r="S97" s="2"/>
      <c r="T97" s="2"/>
      <c r="U97" s="2"/>
      <c r="V97" s="2"/>
      <c r="W97" s="2"/>
      <c r="X97" s="2"/>
      <c r="Y97" s="2"/>
      <c r="Z97" s="2"/>
      <c r="AA97" s="2"/>
      <c r="AB97" s="2"/>
      <c r="AC97" s="2"/>
      <c r="AD97" s="2"/>
      <c r="AE97" s="2"/>
      <c r="AF97" s="2"/>
    </row>
    <row r="98" spans="1:32" x14ac:dyDescent="0.2">
      <c r="A98" s="4"/>
      <c r="B98" s="4"/>
      <c r="C98" s="4"/>
      <c r="D98" s="14" t="s">
        <v>159</v>
      </c>
      <c r="E98" s="4"/>
      <c r="F98" s="4"/>
      <c r="G98" s="4"/>
      <c r="H98" s="4"/>
    </row>
    <row r="99" spans="1:32" x14ac:dyDescent="0.2">
      <c r="A99" s="4"/>
      <c r="B99" s="4"/>
      <c r="C99" s="4"/>
      <c r="D99" s="5" t="s">
        <v>115</v>
      </c>
      <c r="E99" s="4"/>
      <c r="F99" s="4"/>
      <c r="G99" s="4"/>
      <c r="H99" s="4"/>
    </row>
    <row r="100" spans="1:32" ht="27.75" x14ac:dyDescent="0.2">
      <c r="A100" s="4"/>
      <c r="B100" s="4">
        <v>565</v>
      </c>
      <c r="C100" s="4" t="s">
        <v>2</v>
      </c>
      <c r="D100" s="12" t="s">
        <v>160</v>
      </c>
      <c r="E100" s="12">
        <v>5.7</v>
      </c>
      <c r="F100" s="12" t="s">
        <v>165</v>
      </c>
      <c r="G100" s="4">
        <f>B100*E100</f>
        <v>3220.5</v>
      </c>
      <c r="H100" s="4"/>
    </row>
    <row r="101" spans="1:32" x14ac:dyDescent="0.2">
      <c r="A101" s="4"/>
      <c r="B101" s="4">
        <f>50.4/1000</f>
        <v>5.04E-2</v>
      </c>
      <c r="C101" s="4" t="s">
        <v>116</v>
      </c>
      <c r="D101" s="4" t="s">
        <v>127</v>
      </c>
      <c r="E101" s="4">
        <v>6300</v>
      </c>
      <c r="F101" s="4" t="s">
        <v>109</v>
      </c>
      <c r="G101" s="4">
        <f t="shared" ref="G101:G102" si="5">B101*E101</f>
        <v>317.52</v>
      </c>
      <c r="H101" s="4"/>
    </row>
    <row r="102" spans="1:32" x14ac:dyDescent="0.2">
      <c r="A102" s="4"/>
      <c r="B102" s="4">
        <v>0.22</v>
      </c>
      <c r="C102" s="4" t="s">
        <v>109</v>
      </c>
      <c r="D102" s="4" t="s">
        <v>161</v>
      </c>
      <c r="E102" s="4">
        <v>540</v>
      </c>
      <c r="F102" s="4" t="s">
        <v>109</v>
      </c>
      <c r="G102" s="4">
        <f t="shared" si="5"/>
        <v>118.8</v>
      </c>
      <c r="H102" s="4"/>
    </row>
    <row r="103" spans="1:32" x14ac:dyDescent="0.2">
      <c r="A103" s="4"/>
      <c r="B103" s="4"/>
      <c r="C103" s="4"/>
      <c r="D103" s="4"/>
      <c r="E103" s="4"/>
      <c r="F103" s="4"/>
      <c r="G103" s="4">
        <f>SUM(G100:G102)</f>
        <v>3656.82</v>
      </c>
      <c r="H103" s="4"/>
    </row>
    <row r="104" spans="1:32" x14ac:dyDescent="0.2">
      <c r="A104" s="4"/>
      <c r="B104" s="4"/>
      <c r="C104" s="4"/>
      <c r="D104" s="4" t="s">
        <v>123</v>
      </c>
      <c r="E104" s="4"/>
      <c r="F104" s="4"/>
      <c r="G104" s="4">
        <f>1.14*G103</f>
        <v>4168.7748000000001</v>
      </c>
      <c r="H104" s="4"/>
    </row>
    <row r="105" spans="1:32" x14ac:dyDescent="0.2">
      <c r="A105" s="4"/>
      <c r="B105" s="4"/>
      <c r="C105" s="4"/>
      <c r="D105" s="5" t="s">
        <v>110</v>
      </c>
      <c r="E105" s="4"/>
      <c r="F105" s="4"/>
      <c r="G105" s="4"/>
      <c r="H105" s="4"/>
    </row>
    <row r="106" spans="1:32" x14ac:dyDescent="0.2">
      <c r="A106" s="4"/>
      <c r="B106" s="4">
        <v>0.6</v>
      </c>
      <c r="C106" s="4" t="s">
        <v>112</v>
      </c>
      <c r="D106" s="4" t="s">
        <v>121</v>
      </c>
      <c r="E106" s="4">
        <v>415</v>
      </c>
      <c r="F106" s="4" t="s">
        <v>112</v>
      </c>
      <c r="G106" s="4">
        <f>B106*E106</f>
        <v>249</v>
      </c>
      <c r="H106" s="4"/>
    </row>
    <row r="107" spans="1:32" x14ac:dyDescent="0.2">
      <c r="A107" s="4"/>
      <c r="B107" s="4">
        <v>0.6</v>
      </c>
      <c r="C107" s="4" t="s">
        <v>112</v>
      </c>
      <c r="D107" s="4" t="s">
        <v>162</v>
      </c>
      <c r="E107" s="4">
        <v>370</v>
      </c>
      <c r="F107" s="4" t="s">
        <v>112</v>
      </c>
      <c r="G107" s="4">
        <f t="shared" ref="G107:G108" si="6">B107*E107</f>
        <v>222</v>
      </c>
      <c r="H107" s="4"/>
    </row>
    <row r="108" spans="1:32" x14ac:dyDescent="0.2">
      <c r="A108" s="4"/>
      <c r="B108" s="4">
        <v>2.75</v>
      </c>
      <c r="C108" s="4" t="s">
        <v>112</v>
      </c>
      <c r="D108" s="4" t="s">
        <v>163</v>
      </c>
      <c r="E108" s="4">
        <v>310</v>
      </c>
      <c r="F108" s="4" t="s">
        <v>112</v>
      </c>
      <c r="G108" s="4">
        <f t="shared" si="6"/>
        <v>852.5</v>
      </c>
      <c r="H108" s="4"/>
    </row>
    <row r="109" spans="1:32" x14ac:dyDescent="0.2">
      <c r="A109" s="4"/>
      <c r="B109" s="4"/>
      <c r="C109" s="4"/>
      <c r="D109" s="4"/>
      <c r="E109" s="4"/>
      <c r="F109" s="4"/>
      <c r="G109" s="4">
        <f>SUM(G106:G108)</f>
        <v>1323.5</v>
      </c>
      <c r="H109" s="4"/>
    </row>
    <row r="110" spans="1:32" x14ac:dyDescent="0.2">
      <c r="A110" s="4"/>
      <c r="B110" s="4"/>
      <c r="C110" s="4"/>
      <c r="D110" s="4" t="s">
        <v>151</v>
      </c>
      <c r="E110" s="4"/>
      <c r="F110" s="4"/>
      <c r="G110" s="4">
        <f>1.4*G109</f>
        <v>1852.8999999999999</v>
      </c>
      <c r="H110" s="4"/>
    </row>
    <row r="111" spans="1:32" x14ac:dyDescent="0.2">
      <c r="A111" s="4"/>
      <c r="B111" s="4"/>
      <c r="C111" s="4"/>
      <c r="D111" s="4"/>
      <c r="E111" s="4"/>
      <c r="F111" s="4"/>
      <c r="G111" s="4"/>
      <c r="H111" s="4">
        <f>G104+G110</f>
        <v>6021.6747999999998</v>
      </c>
    </row>
    <row r="112" spans="1:32" x14ac:dyDescent="0.2">
      <c r="A112" s="4"/>
      <c r="B112" s="4"/>
      <c r="C112" s="4"/>
      <c r="D112" s="14" t="s">
        <v>166</v>
      </c>
      <c r="E112" s="4"/>
      <c r="F112" s="4"/>
      <c r="G112" s="4"/>
      <c r="H112" s="14">
        <f>H111/10</f>
        <v>602.16747999999995</v>
      </c>
    </row>
    <row r="113" spans="1:8" x14ac:dyDescent="0.2">
      <c r="A113" s="4"/>
      <c r="B113" s="4"/>
      <c r="C113" s="4"/>
      <c r="D113" s="4"/>
      <c r="E113" s="4"/>
      <c r="F113" s="4"/>
      <c r="G113" s="4"/>
      <c r="H113" s="4"/>
    </row>
    <row r="114" spans="1:8" x14ac:dyDescent="0.2">
      <c r="A114" s="4">
        <v>8</v>
      </c>
      <c r="B114" s="4"/>
      <c r="C114" s="4"/>
      <c r="D114" s="15" t="s">
        <v>167</v>
      </c>
      <c r="E114" s="4"/>
      <c r="F114" s="4"/>
      <c r="G114" s="4"/>
      <c r="H114" s="4"/>
    </row>
    <row r="115" spans="1:8" x14ac:dyDescent="0.2">
      <c r="A115" s="4"/>
      <c r="B115" s="4"/>
      <c r="C115" s="4"/>
      <c r="D115" s="4" t="s">
        <v>168</v>
      </c>
      <c r="E115" s="4"/>
      <c r="F115" s="4"/>
      <c r="G115" s="4"/>
      <c r="H115" s="4"/>
    </row>
    <row r="116" spans="1:8" x14ac:dyDescent="0.2">
      <c r="A116" s="4"/>
      <c r="B116" s="4"/>
      <c r="C116" s="4"/>
      <c r="D116" s="4" t="s">
        <v>115</v>
      </c>
      <c r="E116" s="4"/>
      <c r="F116" s="4"/>
      <c r="G116" s="4"/>
      <c r="H116" s="4"/>
    </row>
    <row r="117" spans="1:8" x14ac:dyDescent="0.2">
      <c r="A117" s="4"/>
      <c r="B117" s="4">
        <v>0.48</v>
      </c>
      <c r="C117" s="4" t="s">
        <v>116</v>
      </c>
      <c r="D117" s="4" t="s">
        <v>127</v>
      </c>
      <c r="E117" s="4">
        <v>5000</v>
      </c>
      <c r="F117" s="4" t="s">
        <v>116</v>
      </c>
      <c r="G117" s="4">
        <f>B117*E117</f>
        <v>2400</v>
      </c>
      <c r="H117" s="4"/>
    </row>
    <row r="118" spans="1:8" x14ac:dyDescent="0.2">
      <c r="A118" s="4"/>
      <c r="B118" s="4">
        <v>1.05</v>
      </c>
      <c r="C118" s="4"/>
      <c r="D118" s="4" t="s">
        <v>101</v>
      </c>
      <c r="E118" s="4">
        <v>540</v>
      </c>
      <c r="F118" s="4"/>
      <c r="G118" s="4">
        <f>B118*E118</f>
        <v>567</v>
      </c>
      <c r="H118" s="4"/>
    </row>
    <row r="119" spans="1:8" x14ac:dyDescent="0.2">
      <c r="A119" s="4"/>
      <c r="B119" s="4"/>
      <c r="C119" s="4"/>
      <c r="D119" s="4" t="s">
        <v>141</v>
      </c>
      <c r="E119" s="4"/>
      <c r="F119" s="4"/>
      <c r="G119" s="4">
        <f>0.14*(G117+G118)</f>
        <v>415.38000000000005</v>
      </c>
      <c r="H119" s="4"/>
    </row>
    <row r="120" spans="1:8" x14ac:dyDescent="0.2">
      <c r="A120" s="4"/>
      <c r="B120" s="4"/>
      <c r="C120" s="4"/>
      <c r="D120" s="4"/>
      <c r="E120" s="4"/>
      <c r="F120" s="4"/>
      <c r="G120" s="4">
        <f>SUM(G117:G119)</f>
        <v>3382.38</v>
      </c>
      <c r="H120" s="4"/>
    </row>
    <row r="121" spans="1:8" x14ac:dyDescent="0.2">
      <c r="A121" s="4"/>
      <c r="B121" s="4"/>
      <c r="C121" s="4"/>
      <c r="D121" s="4" t="s">
        <v>110</v>
      </c>
      <c r="E121" s="4"/>
      <c r="F121" s="4"/>
      <c r="G121" s="4"/>
      <c r="H121" s="4"/>
    </row>
    <row r="122" spans="1:8" x14ac:dyDescent="0.2">
      <c r="A122" s="4"/>
      <c r="B122" s="4">
        <v>0.2</v>
      </c>
      <c r="C122" s="4" t="s">
        <v>112</v>
      </c>
      <c r="D122" s="4" t="s">
        <v>169</v>
      </c>
      <c r="E122" s="4">
        <v>280</v>
      </c>
      <c r="F122" s="4" t="s">
        <v>112</v>
      </c>
      <c r="G122" s="4">
        <f>B122*E122</f>
        <v>56</v>
      </c>
      <c r="H122" s="4"/>
    </row>
    <row r="123" spans="1:8" x14ac:dyDescent="0.2">
      <c r="A123" s="4"/>
      <c r="B123" s="4"/>
      <c r="C123" s="4"/>
      <c r="D123" s="4" t="s">
        <v>145</v>
      </c>
      <c r="E123" s="4"/>
      <c r="F123" s="4"/>
      <c r="G123" s="4">
        <f>0.4*G122</f>
        <v>22.400000000000002</v>
      </c>
      <c r="H123" s="4"/>
    </row>
    <row r="124" spans="1:8" x14ac:dyDescent="0.2">
      <c r="A124" s="4"/>
      <c r="B124" s="4"/>
      <c r="C124" s="4"/>
      <c r="D124" s="4"/>
      <c r="E124" s="4"/>
      <c r="F124" s="4"/>
      <c r="G124" s="4">
        <f>SUM(G122:G123)</f>
        <v>78.400000000000006</v>
      </c>
      <c r="H124" s="4"/>
    </row>
    <row r="125" spans="1:8" x14ac:dyDescent="0.2">
      <c r="A125" s="4"/>
      <c r="B125" s="4"/>
      <c r="C125" s="4"/>
      <c r="D125" s="4"/>
      <c r="E125" s="4"/>
      <c r="F125" s="4"/>
      <c r="G125" s="4"/>
      <c r="H125" s="14">
        <f>G120+G124</f>
        <v>3460.78</v>
      </c>
    </row>
    <row r="126" spans="1:8" x14ac:dyDescent="0.2">
      <c r="A126" s="4"/>
      <c r="B126" s="4"/>
      <c r="C126" s="4"/>
      <c r="D126" s="15" t="s">
        <v>170</v>
      </c>
      <c r="E126" s="4"/>
      <c r="F126" s="4"/>
      <c r="G126" s="4"/>
      <c r="H126" s="4"/>
    </row>
    <row r="127" spans="1:8" x14ac:dyDescent="0.2">
      <c r="A127" s="4"/>
      <c r="B127" s="4"/>
      <c r="C127" s="4"/>
      <c r="D127" s="4" t="s">
        <v>115</v>
      </c>
      <c r="E127" s="4"/>
      <c r="F127" s="4"/>
      <c r="G127" s="4"/>
      <c r="H127" s="4"/>
    </row>
    <row r="128" spans="1:8" x14ac:dyDescent="0.2">
      <c r="A128" s="4"/>
      <c r="B128" s="4">
        <v>0.15</v>
      </c>
      <c r="C128" s="4" t="s">
        <v>109</v>
      </c>
      <c r="D128" s="4" t="s">
        <v>171</v>
      </c>
      <c r="E128" s="4">
        <f>H125</f>
        <v>3460.78</v>
      </c>
      <c r="F128" s="4" t="s">
        <v>109</v>
      </c>
      <c r="G128" s="4">
        <f>B128*E128</f>
        <v>519.11699999999996</v>
      </c>
      <c r="H128" s="4"/>
    </row>
    <row r="129" spans="1:8" x14ac:dyDescent="0.2">
      <c r="A129" s="4"/>
      <c r="B129" s="4"/>
      <c r="C129" s="4"/>
      <c r="D129" s="4" t="s">
        <v>155</v>
      </c>
      <c r="E129" s="4"/>
      <c r="F129" s="4"/>
      <c r="G129" s="4"/>
      <c r="H129" s="4"/>
    </row>
    <row r="130" spans="1:8" x14ac:dyDescent="0.2">
      <c r="A130" s="4"/>
      <c r="B130" s="4">
        <v>0.6</v>
      </c>
      <c r="C130" s="4" t="s">
        <v>112</v>
      </c>
      <c r="D130" s="4" t="s">
        <v>121</v>
      </c>
      <c r="E130" s="4">
        <v>415</v>
      </c>
      <c r="F130" s="4" t="s">
        <v>112</v>
      </c>
      <c r="G130" s="4">
        <f>B130*E130</f>
        <v>249</v>
      </c>
      <c r="H130" s="4"/>
    </row>
    <row r="131" spans="1:8" x14ac:dyDescent="0.2">
      <c r="A131" s="4"/>
      <c r="B131" s="4">
        <v>0.96</v>
      </c>
      <c r="C131" s="4" t="s">
        <v>112</v>
      </c>
      <c r="D131" s="4" t="s">
        <v>172</v>
      </c>
      <c r="E131" s="4">
        <v>310</v>
      </c>
      <c r="F131" s="4" t="s">
        <v>112</v>
      </c>
      <c r="G131" s="4">
        <f>B131*E131</f>
        <v>297.59999999999997</v>
      </c>
      <c r="H131" s="4"/>
    </row>
    <row r="132" spans="1:8" x14ac:dyDescent="0.2">
      <c r="A132" s="4"/>
      <c r="B132" s="4"/>
      <c r="C132" s="4"/>
      <c r="D132" s="4" t="s">
        <v>145</v>
      </c>
      <c r="E132" s="4"/>
      <c r="F132" s="4"/>
      <c r="G132" s="4">
        <f>1.4*(G130+G131)</f>
        <v>765.23999999999978</v>
      </c>
      <c r="H132" s="4"/>
    </row>
    <row r="133" spans="1:8" x14ac:dyDescent="0.2">
      <c r="A133" s="4"/>
      <c r="B133" s="4"/>
      <c r="C133" s="4"/>
      <c r="D133" s="4"/>
      <c r="E133" s="4"/>
      <c r="F133" s="4"/>
      <c r="G133" s="4"/>
      <c r="H133" s="4"/>
    </row>
    <row r="134" spans="1:8" x14ac:dyDescent="0.2">
      <c r="A134" s="4"/>
      <c r="B134" s="4"/>
      <c r="C134" s="4"/>
      <c r="D134" s="4"/>
      <c r="E134" s="4"/>
      <c r="F134" s="4"/>
      <c r="G134" s="4"/>
      <c r="H134" s="14">
        <f>G132+G128</f>
        <v>1284.3569999999997</v>
      </c>
    </row>
    <row r="135" spans="1:8" x14ac:dyDescent="0.2">
      <c r="A135" s="4"/>
      <c r="B135" s="4"/>
      <c r="C135" s="4"/>
      <c r="D135" s="4"/>
      <c r="E135" s="4"/>
      <c r="F135" s="4"/>
      <c r="G135" s="4"/>
      <c r="H135" s="4"/>
    </row>
    <row r="136" spans="1:8" x14ac:dyDescent="0.2">
      <c r="A136" s="4">
        <v>9</v>
      </c>
      <c r="B136" s="4"/>
      <c r="C136" s="4"/>
      <c r="D136" s="15" t="s">
        <v>84</v>
      </c>
      <c r="E136" s="4"/>
      <c r="F136" s="4"/>
      <c r="G136" s="4"/>
      <c r="H136" s="4"/>
    </row>
    <row r="137" spans="1:8" x14ac:dyDescent="0.2">
      <c r="A137" s="4"/>
      <c r="B137" s="4"/>
      <c r="C137" s="4"/>
      <c r="D137" s="4" t="s">
        <v>85</v>
      </c>
      <c r="E137" s="4"/>
      <c r="F137" s="4" t="s">
        <v>109</v>
      </c>
      <c r="G137" s="4">
        <v>552</v>
      </c>
      <c r="H137" s="4"/>
    </row>
    <row r="138" spans="1:8" x14ac:dyDescent="0.2">
      <c r="A138" s="4"/>
      <c r="B138" s="4"/>
      <c r="C138" s="4"/>
      <c r="D138" s="16" t="s">
        <v>173</v>
      </c>
      <c r="E138" s="4"/>
      <c r="F138" s="4"/>
      <c r="G138" s="4">
        <v>137</v>
      </c>
      <c r="H138" s="4"/>
    </row>
    <row r="139" spans="1:8" x14ac:dyDescent="0.2">
      <c r="A139" s="4"/>
      <c r="B139" s="4"/>
      <c r="C139" s="4"/>
      <c r="D139" s="16" t="s">
        <v>174</v>
      </c>
      <c r="E139" s="4"/>
      <c r="F139" s="4"/>
      <c r="G139" s="4">
        <f>1.14*G138</f>
        <v>156.17999999999998</v>
      </c>
      <c r="H139" s="4"/>
    </row>
    <row r="140" spans="1:8" x14ac:dyDescent="0.2">
      <c r="A140" s="4"/>
      <c r="B140" s="4"/>
      <c r="C140" s="4"/>
      <c r="D140" s="16" t="s">
        <v>175</v>
      </c>
      <c r="E140" s="4"/>
      <c r="F140" s="4"/>
      <c r="G140" s="4">
        <v>415</v>
      </c>
      <c r="H140" s="4"/>
    </row>
    <row r="141" spans="1:8" x14ac:dyDescent="0.2">
      <c r="A141" s="4"/>
      <c r="B141" s="4"/>
      <c r="C141" s="4"/>
      <c r="D141" s="19" t="s">
        <v>207</v>
      </c>
      <c r="E141" s="4"/>
      <c r="F141" s="4"/>
      <c r="G141" s="4">
        <f>1.4*G140</f>
        <v>581</v>
      </c>
      <c r="H141" s="4"/>
    </row>
    <row r="142" spans="1:8" x14ac:dyDescent="0.2">
      <c r="A142" s="4"/>
      <c r="B142" s="4"/>
      <c r="C142" s="4"/>
      <c r="D142" s="20"/>
      <c r="E142" s="4"/>
      <c r="F142" s="4"/>
      <c r="G142" s="4"/>
      <c r="H142" s="14">
        <f>G141+G139</f>
        <v>737.18</v>
      </c>
    </row>
    <row r="143" spans="1:8" x14ac:dyDescent="0.2">
      <c r="A143" s="4"/>
      <c r="B143" s="4"/>
      <c r="C143" s="4"/>
      <c r="D143" s="4" t="s">
        <v>32</v>
      </c>
      <c r="E143" s="4"/>
      <c r="F143" s="4" t="s">
        <v>109</v>
      </c>
      <c r="G143" s="4">
        <v>769</v>
      </c>
      <c r="H143" s="4"/>
    </row>
    <row r="144" spans="1:8" x14ac:dyDescent="0.2">
      <c r="A144" s="4"/>
      <c r="B144" s="4"/>
      <c r="C144" s="4"/>
      <c r="D144" s="16" t="s">
        <v>173</v>
      </c>
      <c r="E144" s="4">
        <v>250</v>
      </c>
      <c r="F144" s="4"/>
      <c r="G144" s="4">
        <v>250</v>
      </c>
      <c r="H144" s="4"/>
    </row>
    <row r="145" spans="1:8" x14ac:dyDescent="0.2">
      <c r="A145" s="4"/>
      <c r="B145" s="4"/>
      <c r="C145" s="4"/>
      <c r="D145" s="16" t="s">
        <v>174</v>
      </c>
      <c r="E145" s="4"/>
      <c r="F145" s="4"/>
      <c r="G145" s="4">
        <f>1.14*G144</f>
        <v>285</v>
      </c>
      <c r="H145" s="4"/>
    </row>
    <row r="146" spans="1:8" x14ac:dyDescent="0.2">
      <c r="A146" s="4"/>
      <c r="B146" s="4"/>
      <c r="C146" s="4"/>
      <c r="D146" s="16" t="s">
        <v>175</v>
      </c>
      <c r="E146" s="4"/>
      <c r="F146" s="4"/>
      <c r="G146" s="4">
        <v>419</v>
      </c>
      <c r="H146" s="4"/>
    </row>
    <row r="147" spans="1:8" x14ac:dyDescent="0.2">
      <c r="A147" s="4"/>
      <c r="B147" s="4"/>
      <c r="C147" s="4"/>
      <c r="D147" s="19" t="s">
        <v>207</v>
      </c>
      <c r="E147" s="4"/>
      <c r="F147" s="4"/>
      <c r="G147" s="4">
        <f>1.4*G146</f>
        <v>586.59999999999991</v>
      </c>
      <c r="H147" s="4"/>
    </row>
    <row r="148" spans="1:8" x14ac:dyDescent="0.2">
      <c r="A148" s="4"/>
      <c r="B148" s="4"/>
      <c r="C148" s="4"/>
      <c r="D148" s="4"/>
      <c r="E148" s="4"/>
      <c r="F148" s="4"/>
      <c r="G148" s="4"/>
      <c r="H148" s="14">
        <f>G147+G145</f>
        <v>871.59999999999991</v>
      </c>
    </row>
    <row r="149" spans="1:8" x14ac:dyDescent="0.2">
      <c r="A149" s="4"/>
      <c r="B149" s="4"/>
      <c r="C149" s="4"/>
      <c r="D149" s="4" t="s">
        <v>36</v>
      </c>
      <c r="E149" s="4"/>
      <c r="F149" s="4" t="s">
        <v>109</v>
      </c>
      <c r="G149" s="4">
        <v>2158</v>
      </c>
      <c r="H149" s="4"/>
    </row>
    <row r="150" spans="1:8" x14ac:dyDescent="0.2">
      <c r="A150" s="4"/>
      <c r="B150" s="4"/>
      <c r="C150" s="4"/>
      <c r="D150" s="16" t="s">
        <v>173</v>
      </c>
      <c r="E150" s="4"/>
      <c r="F150" s="4"/>
      <c r="G150" s="4">
        <v>950</v>
      </c>
      <c r="H150" s="4"/>
    </row>
    <row r="151" spans="1:8" x14ac:dyDescent="0.2">
      <c r="A151" s="4"/>
      <c r="B151" s="4"/>
      <c r="C151" s="4"/>
      <c r="D151" s="16" t="s">
        <v>174</v>
      </c>
      <c r="E151" s="4"/>
      <c r="F151" s="4"/>
      <c r="G151" s="4">
        <f>1.14*G150</f>
        <v>1083</v>
      </c>
      <c r="H151" s="4"/>
    </row>
    <row r="152" spans="1:8" x14ac:dyDescent="0.2">
      <c r="A152" s="4"/>
      <c r="B152" s="4"/>
      <c r="C152" s="4"/>
      <c r="D152" s="16" t="s">
        <v>175</v>
      </c>
      <c r="E152" s="4"/>
      <c r="F152" s="4"/>
      <c r="G152" s="4">
        <f>G149-G150</f>
        <v>1208</v>
      </c>
      <c r="H152" s="4"/>
    </row>
    <row r="153" spans="1:8" x14ac:dyDescent="0.2">
      <c r="A153" s="4"/>
      <c r="B153" s="4"/>
      <c r="C153" s="4"/>
      <c r="D153" s="19" t="s">
        <v>207</v>
      </c>
      <c r="E153" s="4"/>
      <c r="F153" s="4"/>
      <c r="G153" s="4">
        <f>1.4*G152</f>
        <v>1691.1999999999998</v>
      </c>
      <c r="H153" s="4"/>
    </row>
    <row r="154" spans="1:8" x14ac:dyDescent="0.2">
      <c r="A154" s="4"/>
      <c r="B154" s="4"/>
      <c r="C154" s="4"/>
      <c r="D154" s="4"/>
      <c r="E154" s="4"/>
      <c r="F154" s="4"/>
      <c r="G154" s="4"/>
      <c r="H154" s="14">
        <f>G153+G151</f>
        <v>2774.2</v>
      </c>
    </row>
    <row r="155" spans="1:8" x14ac:dyDescent="0.2">
      <c r="A155" s="4"/>
      <c r="B155" s="4"/>
      <c r="C155" s="4"/>
      <c r="D155" s="4" t="s">
        <v>29</v>
      </c>
      <c r="E155" s="4">
        <v>1787</v>
      </c>
      <c r="F155" s="4" t="s">
        <v>109</v>
      </c>
      <c r="G155" s="4">
        <v>1787</v>
      </c>
      <c r="H155" s="4"/>
    </row>
    <row r="156" spans="1:8" x14ac:dyDescent="0.2">
      <c r="A156" s="4"/>
      <c r="B156" s="4"/>
      <c r="C156" s="4"/>
      <c r="D156" s="16" t="s">
        <v>173</v>
      </c>
      <c r="E156" s="4"/>
      <c r="F156" s="4"/>
      <c r="G156" s="4">
        <v>850</v>
      </c>
      <c r="H156" s="4"/>
    </row>
    <row r="157" spans="1:8" x14ac:dyDescent="0.2">
      <c r="A157" s="4"/>
      <c r="B157" s="4"/>
      <c r="C157" s="4"/>
      <c r="D157" s="16" t="s">
        <v>174</v>
      </c>
      <c r="E157" s="4"/>
      <c r="F157" s="4"/>
      <c r="G157" s="4">
        <f>1.14*G156</f>
        <v>968.99999999999989</v>
      </c>
      <c r="H157" s="4"/>
    </row>
    <row r="158" spans="1:8" x14ac:dyDescent="0.2">
      <c r="A158" s="4"/>
      <c r="B158" s="4"/>
      <c r="C158" s="4"/>
      <c r="D158" s="16" t="s">
        <v>175</v>
      </c>
      <c r="E158" s="4"/>
      <c r="F158" s="4"/>
      <c r="G158" s="4">
        <f>G155-G156</f>
        <v>937</v>
      </c>
      <c r="H158" s="4"/>
    </row>
    <row r="159" spans="1:8" x14ac:dyDescent="0.2">
      <c r="A159" s="4"/>
      <c r="B159" s="4"/>
      <c r="C159" s="4"/>
      <c r="D159" s="19" t="s">
        <v>207</v>
      </c>
      <c r="E159" s="4"/>
      <c r="F159" s="4"/>
      <c r="G159" s="4">
        <f>1.4*G158</f>
        <v>1311.8</v>
      </c>
      <c r="H159" s="4"/>
    </row>
    <row r="160" spans="1:8" x14ac:dyDescent="0.2">
      <c r="A160" s="4"/>
      <c r="B160" s="4"/>
      <c r="C160" s="4"/>
      <c r="D160" s="4"/>
      <c r="E160" s="4"/>
      <c r="F160" s="4"/>
      <c r="G160" s="4"/>
      <c r="H160" s="14">
        <f>G159+G157</f>
        <v>2280.7999999999997</v>
      </c>
    </row>
    <row r="161" spans="1:8" x14ac:dyDescent="0.2">
      <c r="A161" s="4"/>
      <c r="B161" s="4"/>
      <c r="C161" s="4"/>
      <c r="D161" s="4" t="s">
        <v>43</v>
      </c>
      <c r="E161" s="4">
        <v>2988</v>
      </c>
      <c r="F161" s="4" t="s">
        <v>109</v>
      </c>
      <c r="G161" s="4">
        <v>2988</v>
      </c>
      <c r="H161" s="4"/>
    </row>
    <row r="162" spans="1:8" x14ac:dyDescent="0.2">
      <c r="A162" s="4"/>
      <c r="B162" s="4"/>
      <c r="C162" s="4"/>
      <c r="D162" s="16" t="s">
        <v>173</v>
      </c>
      <c r="E162" s="4"/>
      <c r="F162" s="4"/>
      <c r="G162" s="4">
        <v>1350</v>
      </c>
      <c r="H162" s="4"/>
    </row>
    <row r="163" spans="1:8" x14ac:dyDescent="0.2">
      <c r="A163" s="4"/>
      <c r="B163" s="4"/>
      <c r="C163" s="4"/>
      <c r="D163" s="16" t="s">
        <v>174</v>
      </c>
      <c r="E163" s="4"/>
      <c r="F163" s="4"/>
      <c r="G163" s="4">
        <f>1.14*G162</f>
        <v>1538.9999999999998</v>
      </c>
      <c r="H163" s="4"/>
    </row>
    <row r="164" spans="1:8" x14ac:dyDescent="0.2">
      <c r="A164" s="4"/>
      <c r="B164" s="4"/>
      <c r="C164" s="4"/>
      <c r="D164" s="16" t="s">
        <v>175</v>
      </c>
      <c r="E164" s="4"/>
      <c r="F164" s="4"/>
      <c r="G164" s="4">
        <f>G161-G162</f>
        <v>1638</v>
      </c>
      <c r="H164" s="4"/>
    </row>
    <row r="165" spans="1:8" x14ac:dyDescent="0.2">
      <c r="A165" s="4"/>
      <c r="B165" s="4"/>
      <c r="C165" s="4"/>
      <c r="D165" s="19" t="s">
        <v>207</v>
      </c>
      <c r="E165" s="4"/>
      <c r="F165" s="4"/>
      <c r="G165" s="4">
        <f>1.4*G164</f>
        <v>2293.1999999999998</v>
      </c>
      <c r="H165" s="4"/>
    </row>
    <row r="166" spans="1:8" x14ac:dyDescent="0.2">
      <c r="A166" s="4"/>
      <c r="B166" s="4"/>
      <c r="C166" s="4"/>
      <c r="D166" s="4"/>
      <c r="E166" s="4"/>
      <c r="F166" s="4"/>
      <c r="G166" s="4"/>
      <c r="H166" s="14">
        <f>G165+G163</f>
        <v>3832.2</v>
      </c>
    </row>
    <row r="167" spans="1:8" x14ac:dyDescent="0.2">
      <c r="A167" s="4"/>
      <c r="B167" s="4"/>
      <c r="C167" s="4"/>
      <c r="D167" s="4"/>
      <c r="E167" s="4"/>
      <c r="F167" s="4"/>
      <c r="G167" s="4"/>
      <c r="H167" s="4"/>
    </row>
    <row r="168" spans="1:8" x14ac:dyDescent="0.2">
      <c r="A168" s="4"/>
      <c r="B168" s="4"/>
      <c r="C168" s="4"/>
      <c r="D168" s="4" t="s">
        <v>50</v>
      </c>
      <c r="E168" s="4">
        <v>339</v>
      </c>
      <c r="F168" s="4" t="s">
        <v>109</v>
      </c>
      <c r="G168" s="4">
        <v>339</v>
      </c>
      <c r="H168" s="4"/>
    </row>
    <row r="169" spans="1:8" x14ac:dyDescent="0.2">
      <c r="A169" s="4"/>
      <c r="B169" s="4"/>
      <c r="C169" s="4"/>
      <c r="D169" s="16" t="s">
        <v>173</v>
      </c>
      <c r="E169" s="4"/>
      <c r="F169" s="4"/>
      <c r="G169" s="4">
        <v>100</v>
      </c>
      <c r="H169" s="4"/>
    </row>
    <row r="170" spans="1:8" x14ac:dyDescent="0.2">
      <c r="A170" s="4"/>
      <c r="B170" s="4"/>
      <c r="C170" s="4"/>
      <c r="D170" s="16" t="s">
        <v>174</v>
      </c>
      <c r="E170" s="4"/>
      <c r="F170" s="4"/>
      <c r="G170" s="4">
        <f>1.14*G169</f>
        <v>113.99999999999999</v>
      </c>
      <c r="H170" s="4"/>
    </row>
    <row r="171" spans="1:8" x14ac:dyDescent="0.2">
      <c r="A171" s="4"/>
      <c r="B171" s="4"/>
      <c r="C171" s="4"/>
      <c r="D171" s="16" t="s">
        <v>175</v>
      </c>
      <c r="E171" s="4"/>
      <c r="F171" s="4"/>
      <c r="G171" s="4">
        <f>G168-G169</f>
        <v>239</v>
      </c>
      <c r="H171" s="4"/>
    </row>
    <row r="172" spans="1:8" x14ac:dyDescent="0.2">
      <c r="A172" s="4"/>
      <c r="B172" s="4"/>
      <c r="C172" s="4"/>
      <c r="D172" s="19" t="s">
        <v>207</v>
      </c>
      <c r="E172" s="4"/>
      <c r="F172" s="4"/>
      <c r="G172" s="4">
        <f>1.4*G171</f>
        <v>334.59999999999997</v>
      </c>
      <c r="H172" s="4"/>
    </row>
    <row r="173" spans="1:8" x14ac:dyDescent="0.2">
      <c r="A173" s="4"/>
      <c r="B173" s="4"/>
      <c r="C173" s="4"/>
      <c r="D173" s="4"/>
      <c r="E173" s="4"/>
      <c r="F173" s="4"/>
      <c r="G173" s="4"/>
      <c r="H173" s="14">
        <f>G172+G170</f>
        <v>448.59999999999997</v>
      </c>
    </row>
    <row r="174" spans="1:8" x14ac:dyDescent="0.2">
      <c r="A174" s="4"/>
      <c r="B174" s="4"/>
      <c r="C174" s="4"/>
      <c r="D174" s="4"/>
      <c r="E174" s="4"/>
      <c r="F174" s="4"/>
      <c r="G174" s="4"/>
      <c r="H174" s="4"/>
    </row>
    <row r="175" spans="1:8" x14ac:dyDescent="0.2">
      <c r="A175" s="4"/>
      <c r="B175" s="4"/>
      <c r="C175" s="4"/>
      <c r="D175" s="4" t="s">
        <v>176</v>
      </c>
      <c r="E175" s="4">
        <v>5493</v>
      </c>
      <c r="F175" s="4" t="s">
        <v>109</v>
      </c>
      <c r="G175" s="4">
        <v>5493</v>
      </c>
      <c r="H175" s="4"/>
    </row>
    <row r="176" spans="1:8" x14ac:dyDescent="0.2">
      <c r="A176" s="4"/>
      <c r="B176" s="4"/>
      <c r="C176" s="4"/>
      <c r="D176" s="16" t="s">
        <v>173</v>
      </c>
      <c r="E176" s="4"/>
      <c r="F176" s="4"/>
      <c r="G176" s="4">
        <v>2400</v>
      </c>
      <c r="H176" s="4"/>
    </row>
    <row r="177" spans="1:8" x14ac:dyDescent="0.2">
      <c r="A177" s="4"/>
      <c r="B177" s="4"/>
      <c r="C177" s="4"/>
      <c r="D177" s="16" t="s">
        <v>174</v>
      </c>
      <c r="E177" s="4"/>
      <c r="F177" s="4"/>
      <c r="G177" s="4">
        <f>1.14*G176</f>
        <v>2735.9999999999995</v>
      </c>
      <c r="H177" s="4"/>
    </row>
    <row r="178" spans="1:8" x14ac:dyDescent="0.2">
      <c r="A178" s="4"/>
      <c r="B178" s="4"/>
      <c r="C178" s="4"/>
      <c r="D178" s="16" t="s">
        <v>175</v>
      </c>
      <c r="E178" s="4"/>
      <c r="F178" s="4"/>
      <c r="G178" s="4">
        <f>G175-G176</f>
        <v>3093</v>
      </c>
      <c r="H178" s="4"/>
    </row>
    <row r="179" spans="1:8" x14ac:dyDescent="0.2">
      <c r="A179" s="4"/>
      <c r="B179" s="4"/>
      <c r="C179" s="4"/>
      <c r="D179" s="19" t="s">
        <v>207</v>
      </c>
      <c r="E179" s="4"/>
      <c r="F179" s="4"/>
      <c r="G179" s="4">
        <f>1.4*G178</f>
        <v>4330.2</v>
      </c>
      <c r="H179" s="4"/>
    </row>
    <row r="180" spans="1:8" x14ac:dyDescent="0.2">
      <c r="A180" s="4"/>
      <c r="B180" s="4"/>
      <c r="C180" s="4"/>
      <c r="D180" s="19"/>
      <c r="E180" s="4"/>
      <c r="F180" s="4"/>
      <c r="G180" s="4"/>
      <c r="H180" s="14">
        <f>G179+G177</f>
        <v>7066.1999999999989</v>
      </c>
    </row>
    <row r="181" spans="1:8" ht="135" x14ac:dyDescent="0.2">
      <c r="A181" s="4">
        <v>10</v>
      </c>
      <c r="B181" s="4"/>
      <c r="C181" s="4"/>
      <c r="D181" s="18" t="s">
        <v>177</v>
      </c>
      <c r="E181" s="12"/>
      <c r="F181" s="12"/>
      <c r="G181" s="12"/>
      <c r="H181" s="12"/>
    </row>
    <row r="182" spans="1:8" x14ac:dyDescent="0.2">
      <c r="A182" s="4"/>
      <c r="B182" s="4"/>
      <c r="C182" s="4"/>
      <c r="D182" s="4" t="s">
        <v>178</v>
      </c>
      <c r="E182" s="4"/>
      <c r="F182" s="4"/>
      <c r="G182" s="4"/>
      <c r="H182" s="4"/>
    </row>
    <row r="183" spans="1:8" x14ac:dyDescent="0.2">
      <c r="A183" s="4"/>
      <c r="B183" s="4"/>
      <c r="C183" s="4"/>
      <c r="D183" s="4" t="s">
        <v>126</v>
      </c>
      <c r="E183" s="4"/>
      <c r="F183" s="4"/>
      <c r="G183" s="4"/>
      <c r="H183" s="4"/>
    </row>
    <row r="184" spans="1:8" x14ac:dyDescent="0.2">
      <c r="A184" s="4"/>
      <c r="B184" s="4">
        <v>10.5</v>
      </c>
      <c r="C184" s="4" t="s">
        <v>179</v>
      </c>
      <c r="D184" s="4" t="s">
        <v>180</v>
      </c>
      <c r="E184" s="4">
        <v>6000</v>
      </c>
      <c r="F184" s="4" t="s">
        <v>179</v>
      </c>
      <c r="G184" s="4">
        <f>B184*E184</f>
        <v>63000</v>
      </c>
      <c r="H184" s="4"/>
    </row>
    <row r="185" spans="1:8" x14ac:dyDescent="0.2">
      <c r="A185" s="4"/>
      <c r="B185" s="4">
        <v>2.1000000000000001E-2</v>
      </c>
      <c r="C185" s="4" t="s">
        <v>116</v>
      </c>
      <c r="D185" s="12" t="s">
        <v>181</v>
      </c>
      <c r="E185" s="12">
        <v>5000</v>
      </c>
      <c r="F185" s="4" t="s">
        <v>116</v>
      </c>
      <c r="G185" s="4">
        <f t="shared" ref="G185:G189" si="7">B185*E185</f>
        <v>105</v>
      </c>
      <c r="H185" s="4"/>
    </row>
    <row r="186" spans="1:8" x14ac:dyDescent="0.2">
      <c r="A186" s="4"/>
      <c r="B186" s="4">
        <v>3.3000000000000002E-2</v>
      </c>
      <c r="C186" s="4" t="s">
        <v>182</v>
      </c>
      <c r="D186" s="4" t="s">
        <v>183</v>
      </c>
      <c r="E186" s="4">
        <v>5000</v>
      </c>
      <c r="F186" s="4" t="s">
        <v>116</v>
      </c>
      <c r="G186" s="4">
        <f t="shared" si="7"/>
        <v>165</v>
      </c>
      <c r="H186" s="4"/>
    </row>
    <row r="187" spans="1:8" x14ac:dyDescent="0.2">
      <c r="A187" s="4"/>
      <c r="B187" s="4">
        <f>6/1000</f>
        <v>6.0000000000000001E-3</v>
      </c>
      <c r="C187" s="4" t="s">
        <v>182</v>
      </c>
      <c r="D187" s="4" t="s">
        <v>184</v>
      </c>
      <c r="E187" s="4">
        <v>6300</v>
      </c>
      <c r="F187" s="4" t="s">
        <v>116</v>
      </c>
      <c r="G187" s="4">
        <f t="shared" si="7"/>
        <v>37.800000000000004</v>
      </c>
      <c r="H187" s="4"/>
    </row>
    <row r="188" spans="1:8" x14ac:dyDescent="0.2">
      <c r="A188" s="4"/>
      <c r="B188" s="4">
        <v>0.12</v>
      </c>
      <c r="C188" s="4" t="s">
        <v>109</v>
      </c>
      <c r="D188" s="4" t="s">
        <v>185</v>
      </c>
      <c r="E188" s="4">
        <v>540</v>
      </c>
      <c r="F188" s="4" t="s">
        <v>109</v>
      </c>
      <c r="G188" s="4">
        <f t="shared" si="7"/>
        <v>64.8</v>
      </c>
      <c r="H188" s="4"/>
    </row>
    <row r="189" spans="1:8" x14ac:dyDescent="0.2">
      <c r="A189" s="4"/>
      <c r="B189" s="4">
        <v>0.02</v>
      </c>
      <c r="C189" s="4" t="s">
        <v>119</v>
      </c>
      <c r="D189" s="4" t="s">
        <v>186</v>
      </c>
      <c r="E189" s="4">
        <v>540</v>
      </c>
      <c r="F189" s="4" t="s">
        <v>109</v>
      </c>
      <c r="G189" s="4">
        <f t="shared" si="7"/>
        <v>10.8</v>
      </c>
      <c r="H189" s="4"/>
    </row>
    <row r="190" spans="1:8" x14ac:dyDescent="0.2">
      <c r="A190" s="4"/>
      <c r="B190" s="4"/>
      <c r="C190" s="4"/>
      <c r="D190" s="4"/>
      <c r="E190" s="4"/>
      <c r="F190" s="4"/>
      <c r="G190" s="4">
        <f>SUM(G184:G189)</f>
        <v>63383.400000000009</v>
      </c>
      <c r="H190" s="4"/>
    </row>
    <row r="191" spans="1:8" x14ac:dyDescent="0.2">
      <c r="A191" s="4"/>
      <c r="B191" s="4"/>
      <c r="C191" s="4"/>
      <c r="D191" s="4" t="s">
        <v>141</v>
      </c>
      <c r="E191" s="4"/>
      <c r="F191" s="4"/>
      <c r="G191" s="4">
        <f>1.14*G190</f>
        <v>72257.076000000001</v>
      </c>
      <c r="H191" s="4"/>
    </row>
    <row r="192" spans="1:8" x14ac:dyDescent="0.2">
      <c r="A192" s="4"/>
      <c r="B192" s="4"/>
      <c r="C192" s="4"/>
      <c r="D192" s="4"/>
      <c r="E192" s="4"/>
      <c r="F192" s="4"/>
      <c r="G192" s="4"/>
      <c r="H192" s="4"/>
    </row>
    <row r="193" spans="1:8" x14ac:dyDescent="0.2">
      <c r="A193" s="4"/>
      <c r="B193" s="4"/>
      <c r="C193" s="4"/>
      <c r="D193" s="4" t="s">
        <v>110</v>
      </c>
      <c r="E193" s="4"/>
      <c r="F193" s="4"/>
      <c r="G193" s="4"/>
      <c r="H193" s="4"/>
    </row>
    <row r="194" spans="1:8" x14ac:dyDescent="0.2">
      <c r="A194" s="4"/>
      <c r="B194" s="4">
        <v>0.96</v>
      </c>
      <c r="C194" s="4" t="s">
        <v>133</v>
      </c>
      <c r="D194" s="4" t="s">
        <v>121</v>
      </c>
      <c r="E194" s="4">
        <v>415</v>
      </c>
      <c r="F194" s="4" t="s">
        <v>112</v>
      </c>
      <c r="G194" s="4">
        <f>B194*E194</f>
        <v>398.4</v>
      </c>
      <c r="H194" s="4"/>
    </row>
    <row r="195" spans="1:8" x14ac:dyDescent="0.2">
      <c r="A195" s="4"/>
      <c r="B195" s="4">
        <v>2.2400000000000002</v>
      </c>
      <c r="C195" s="4" t="s">
        <v>133</v>
      </c>
      <c r="D195" s="4" t="s">
        <v>122</v>
      </c>
      <c r="E195" s="4">
        <v>370</v>
      </c>
      <c r="F195" s="4" t="s">
        <v>112</v>
      </c>
      <c r="G195" s="4">
        <f t="shared" ref="G195:G196" si="8">B195*E195</f>
        <v>828.80000000000007</v>
      </c>
      <c r="H195" s="4"/>
    </row>
    <row r="196" spans="1:8" x14ac:dyDescent="0.2">
      <c r="A196" s="4"/>
      <c r="B196" s="4">
        <v>3.3</v>
      </c>
      <c r="C196" s="4" t="s">
        <v>133</v>
      </c>
      <c r="D196" s="4" t="s">
        <v>187</v>
      </c>
      <c r="E196" s="4">
        <v>310</v>
      </c>
      <c r="F196" s="4" t="s">
        <v>112</v>
      </c>
      <c r="G196" s="4">
        <f t="shared" si="8"/>
        <v>1023</v>
      </c>
      <c r="H196" s="4"/>
    </row>
    <row r="197" spans="1:8" x14ac:dyDescent="0.2">
      <c r="A197" s="4"/>
      <c r="B197" s="4"/>
      <c r="C197" s="4"/>
      <c r="D197" s="4"/>
      <c r="E197" s="4"/>
      <c r="F197" s="4"/>
      <c r="G197" s="4">
        <f>SUM(G194:G196)</f>
        <v>2250.1999999999998</v>
      </c>
      <c r="H197" s="4"/>
    </row>
    <row r="198" spans="1:8" x14ac:dyDescent="0.2">
      <c r="A198" s="4"/>
      <c r="B198" s="4"/>
      <c r="C198" s="4"/>
      <c r="D198" s="4" t="s">
        <v>145</v>
      </c>
      <c r="E198" s="4"/>
      <c r="F198" s="4"/>
      <c r="G198" s="4">
        <f>1.4*G197</f>
        <v>3150.2799999999997</v>
      </c>
      <c r="H198" s="4"/>
    </row>
    <row r="199" spans="1:8" x14ac:dyDescent="0.2">
      <c r="A199" s="4"/>
      <c r="B199" s="4"/>
      <c r="C199" s="4"/>
      <c r="D199" s="4"/>
      <c r="E199" s="4"/>
      <c r="F199" s="4"/>
      <c r="G199" s="4"/>
      <c r="H199" s="4">
        <f>G198+G191</f>
        <v>75407.356</v>
      </c>
    </row>
    <row r="200" spans="1:8" x14ac:dyDescent="0.2">
      <c r="A200" s="4"/>
      <c r="B200" s="4"/>
      <c r="C200" s="4"/>
      <c r="D200" s="14" t="s">
        <v>188</v>
      </c>
      <c r="E200" s="4"/>
      <c r="F200" s="4"/>
      <c r="G200" s="4"/>
      <c r="H200" s="9">
        <f>H199/10</f>
        <v>7540.7356</v>
      </c>
    </row>
    <row r="201" spans="1:8" x14ac:dyDescent="0.2">
      <c r="A201" s="4"/>
      <c r="B201" s="4"/>
      <c r="C201" s="4"/>
      <c r="D201" s="4"/>
      <c r="E201" s="4"/>
      <c r="F201" s="4"/>
      <c r="G201" s="4"/>
      <c r="H201" s="4"/>
    </row>
    <row r="202" spans="1:8" x14ac:dyDescent="0.2">
      <c r="A202" s="4"/>
      <c r="B202" s="4"/>
      <c r="C202" s="4"/>
      <c r="D202" s="4"/>
      <c r="E202" s="4"/>
      <c r="F202" s="4"/>
      <c r="G202" s="4"/>
      <c r="H202" s="4"/>
    </row>
    <row r="203" spans="1:8" x14ac:dyDescent="0.2">
      <c r="A203" s="4">
        <v>11</v>
      </c>
      <c r="B203" s="4"/>
      <c r="C203" s="4"/>
      <c r="D203" s="4" t="s">
        <v>189</v>
      </c>
      <c r="E203" s="4"/>
      <c r="F203" s="4"/>
      <c r="G203" s="4"/>
      <c r="H203" s="4"/>
    </row>
    <row r="204" spans="1:8" ht="148.5" x14ac:dyDescent="0.2">
      <c r="A204" s="4"/>
      <c r="B204" s="4"/>
      <c r="C204" s="4"/>
      <c r="D204" s="18" t="s">
        <v>190</v>
      </c>
      <c r="E204" s="12"/>
      <c r="F204" s="12"/>
      <c r="G204" s="12"/>
      <c r="H204" s="12"/>
    </row>
    <row r="205" spans="1:8" x14ac:dyDescent="0.2">
      <c r="A205" s="4"/>
      <c r="B205" s="4"/>
      <c r="C205" s="4"/>
      <c r="D205" s="4" t="s">
        <v>126</v>
      </c>
      <c r="E205" s="4"/>
      <c r="F205" s="4"/>
      <c r="G205" s="4"/>
      <c r="H205" s="4"/>
    </row>
    <row r="206" spans="1:8" x14ac:dyDescent="0.2">
      <c r="A206" s="4"/>
      <c r="B206" s="4">
        <v>0.5</v>
      </c>
      <c r="C206" s="4" t="s">
        <v>191</v>
      </c>
      <c r="D206" s="4" t="s">
        <v>192</v>
      </c>
      <c r="E206" s="4">
        <v>350</v>
      </c>
      <c r="F206" s="4" t="s">
        <v>193</v>
      </c>
      <c r="G206" s="4">
        <f>B206*E206</f>
        <v>175</v>
      </c>
      <c r="H206" s="4"/>
    </row>
    <row r="207" spans="1:8" x14ac:dyDescent="0.2">
      <c r="A207" s="4"/>
      <c r="B207" s="4">
        <v>1.7</v>
      </c>
      <c r="C207" s="4" t="s">
        <v>191</v>
      </c>
      <c r="D207" s="4" t="s">
        <v>194</v>
      </c>
      <c r="E207" s="4">
        <v>405</v>
      </c>
      <c r="F207" s="4" t="s">
        <v>193</v>
      </c>
      <c r="G207" s="4">
        <f>B207*E207</f>
        <v>688.5</v>
      </c>
      <c r="H207" s="4"/>
    </row>
    <row r="208" spans="1:8" x14ac:dyDescent="0.2">
      <c r="A208" s="4"/>
      <c r="B208" s="4"/>
      <c r="C208" s="4"/>
      <c r="D208" s="4"/>
      <c r="E208" s="4"/>
      <c r="F208" s="4"/>
      <c r="G208" s="4">
        <f>SUM(G206:G207)</f>
        <v>863.5</v>
      </c>
      <c r="H208" s="4"/>
    </row>
    <row r="209" spans="1:8" x14ac:dyDescent="0.2">
      <c r="A209" s="4"/>
      <c r="B209" s="4"/>
      <c r="C209" s="4"/>
      <c r="D209" s="4" t="s">
        <v>195</v>
      </c>
      <c r="E209" s="4"/>
      <c r="F209" s="4"/>
      <c r="G209" s="4">
        <f>1.14*G208</f>
        <v>984.38999999999987</v>
      </c>
      <c r="H209" s="4"/>
    </row>
    <row r="210" spans="1:8" x14ac:dyDescent="0.2">
      <c r="A210" s="4"/>
      <c r="B210" s="4"/>
      <c r="C210" s="4"/>
      <c r="D210" s="4"/>
      <c r="E210" s="4"/>
      <c r="F210" s="4"/>
      <c r="G210" s="4"/>
      <c r="H210" s="4"/>
    </row>
    <row r="211" spans="1:8" x14ac:dyDescent="0.2">
      <c r="A211" s="4"/>
      <c r="B211" s="4"/>
      <c r="C211" s="4"/>
      <c r="D211" s="4"/>
      <c r="E211" s="4"/>
      <c r="F211" s="4"/>
      <c r="G211" s="4"/>
      <c r="H211" s="4"/>
    </row>
    <row r="212" spans="1:8" x14ac:dyDescent="0.2">
      <c r="A212" s="4"/>
      <c r="B212" s="4">
        <v>0.08</v>
      </c>
      <c r="C212" s="4" t="s">
        <v>2</v>
      </c>
      <c r="D212" s="4" t="s">
        <v>196</v>
      </c>
      <c r="E212" s="4">
        <v>450</v>
      </c>
      <c r="F212" s="4" t="s">
        <v>2</v>
      </c>
      <c r="G212" s="4">
        <f>B212*E212</f>
        <v>36</v>
      </c>
      <c r="H212" s="4"/>
    </row>
    <row r="213" spans="1:8" x14ac:dyDescent="0.2">
      <c r="A213" s="4"/>
      <c r="B213" s="4">
        <v>0.19</v>
      </c>
      <c r="C213" s="4" t="s">
        <v>2</v>
      </c>
      <c r="D213" s="4" t="s">
        <v>197</v>
      </c>
      <c r="E213" s="4">
        <v>390</v>
      </c>
      <c r="F213" s="4" t="s">
        <v>2</v>
      </c>
      <c r="G213" s="4">
        <f t="shared" ref="G213:G215" si="9">B213*E213</f>
        <v>74.099999999999994</v>
      </c>
      <c r="H213" s="4"/>
    </row>
    <row r="214" spans="1:8" x14ac:dyDescent="0.2">
      <c r="A214" s="4"/>
      <c r="B214" s="4">
        <v>0.36</v>
      </c>
      <c r="C214" s="4" t="s">
        <v>2</v>
      </c>
      <c r="D214" s="4" t="s">
        <v>198</v>
      </c>
      <c r="E214" s="4">
        <v>450</v>
      </c>
      <c r="F214" s="4" t="s">
        <v>2</v>
      </c>
      <c r="G214" s="4">
        <f t="shared" si="9"/>
        <v>162</v>
      </c>
      <c r="H214" s="4"/>
    </row>
    <row r="215" spans="1:8" x14ac:dyDescent="0.2">
      <c r="A215" s="4"/>
      <c r="B215" s="4">
        <v>0.84</v>
      </c>
      <c r="C215" s="4" t="s">
        <v>2</v>
      </c>
      <c r="D215" s="4" t="s">
        <v>199</v>
      </c>
      <c r="E215" s="4">
        <v>390</v>
      </c>
      <c r="F215" s="4" t="s">
        <v>2</v>
      </c>
      <c r="G215" s="4">
        <f t="shared" si="9"/>
        <v>327.59999999999997</v>
      </c>
      <c r="H215" s="4"/>
    </row>
    <row r="216" spans="1:8" x14ac:dyDescent="0.2">
      <c r="A216" s="4"/>
      <c r="B216" s="4"/>
      <c r="C216" s="4"/>
      <c r="D216" s="4"/>
      <c r="E216" s="4"/>
      <c r="F216" s="4"/>
      <c r="G216" s="4">
        <f>SUM(G212:G215)</f>
        <v>599.70000000000005</v>
      </c>
      <c r="H216" s="4"/>
    </row>
    <row r="217" spans="1:8" x14ac:dyDescent="0.2">
      <c r="A217" s="4"/>
      <c r="B217" s="4"/>
      <c r="C217" s="4"/>
      <c r="D217" s="4" t="s">
        <v>145</v>
      </c>
      <c r="E217" s="4"/>
      <c r="F217" s="4"/>
      <c r="G217" s="4">
        <f>1.4*G216</f>
        <v>839.58</v>
      </c>
      <c r="H217" s="4"/>
    </row>
    <row r="218" spans="1:8" x14ac:dyDescent="0.2">
      <c r="A218" s="4"/>
      <c r="B218" s="4"/>
      <c r="C218" s="4"/>
      <c r="D218" s="4" t="s">
        <v>200</v>
      </c>
      <c r="E218" s="4"/>
      <c r="F218" s="4"/>
      <c r="G218" s="4"/>
      <c r="H218" s="14">
        <f>G217+G209</f>
        <v>1823.9699999999998</v>
      </c>
    </row>
    <row r="219" spans="1:8" x14ac:dyDescent="0.2">
      <c r="A219" s="4"/>
      <c r="B219" s="4"/>
      <c r="C219" s="4"/>
      <c r="D219" s="4"/>
      <c r="E219" s="4"/>
      <c r="F219" s="4"/>
      <c r="G219" s="4"/>
      <c r="H219" s="4"/>
    </row>
    <row r="220" spans="1:8" x14ac:dyDescent="0.2">
      <c r="A220" s="4"/>
      <c r="B220" s="4"/>
      <c r="C220" s="4"/>
      <c r="D220" s="4"/>
      <c r="E220" s="4"/>
      <c r="F220" s="4"/>
      <c r="G220" s="4"/>
      <c r="H220" s="4"/>
    </row>
    <row r="221" spans="1:8" x14ac:dyDescent="0.2">
      <c r="A221" s="4"/>
      <c r="B221" s="4"/>
      <c r="C221" s="4"/>
      <c r="D221" s="4"/>
      <c r="E221" s="4"/>
      <c r="F221" s="4"/>
      <c r="G221" s="4"/>
      <c r="H221" s="4"/>
    </row>
    <row r="222" spans="1:8" x14ac:dyDescent="0.2">
      <c r="A222" s="4">
        <v>12</v>
      </c>
      <c r="B222" s="4"/>
      <c r="C222" s="4"/>
      <c r="D222" s="17" t="s">
        <v>201</v>
      </c>
      <c r="E222" s="12"/>
      <c r="F222" s="4"/>
      <c r="G222" s="4"/>
      <c r="H222" s="4"/>
    </row>
    <row r="223" spans="1:8" x14ac:dyDescent="0.2">
      <c r="A223" s="4"/>
      <c r="B223" s="4"/>
      <c r="C223" s="4"/>
      <c r="D223" s="4" t="s">
        <v>202</v>
      </c>
      <c r="E223" s="4"/>
      <c r="F223" s="4"/>
      <c r="G223" s="4"/>
      <c r="H223" s="4"/>
    </row>
    <row r="224" spans="1:8" x14ac:dyDescent="0.2">
      <c r="A224" s="4"/>
      <c r="B224" s="4"/>
      <c r="C224" s="4"/>
      <c r="D224" s="4" t="s">
        <v>203</v>
      </c>
      <c r="E224" s="4"/>
      <c r="F224" s="4"/>
      <c r="G224" s="4"/>
      <c r="H224" s="4"/>
    </row>
    <row r="225" spans="1:8" x14ac:dyDescent="0.2">
      <c r="A225" s="4"/>
      <c r="B225" s="4">
        <v>1</v>
      </c>
      <c r="C225" s="4" t="s">
        <v>204</v>
      </c>
      <c r="D225" s="4" t="s">
        <v>205</v>
      </c>
      <c r="E225" s="4">
        <v>134</v>
      </c>
      <c r="F225" s="4" t="s">
        <v>193</v>
      </c>
      <c r="G225" s="4">
        <f>134</f>
        <v>134</v>
      </c>
      <c r="H225" s="4"/>
    </row>
    <row r="226" spans="1:8" x14ac:dyDescent="0.2">
      <c r="A226" s="4"/>
      <c r="B226" s="4"/>
      <c r="C226" s="4"/>
      <c r="D226" s="4" t="s">
        <v>150</v>
      </c>
      <c r="E226" s="4"/>
      <c r="F226" s="4"/>
      <c r="G226" s="4">
        <f>0.14*G225</f>
        <v>18.760000000000002</v>
      </c>
      <c r="H226" s="4"/>
    </row>
    <row r="227" spans="1:8" x14ac:dyDescent="0.2">
      <c r="A227" s="4"/>
      <c r="B227" s="4"/>
      <c r="C227" s="4"/>
      <c r="D227" s="4"/>
      <c r="E227" s="4"/>
      <c r="F227" s="4"/>
      <c r="G227" s="4">
        <f>SUM(G225:G226)</f>
        <v>152.76</v>
      </c>
      <c r="H227" s="4"/>
    </row>
    <row r="228" spans="1:8" x14ac:dyDescent="0.2">
      <c r="A228" s="4"/>
      <c r="B228" s="4"/>
      <c r="C228" s="4"/>
      <c r="D228" s="4" t="s">
        <v>110</v>
      </c>
      <c r="E228" s="4"/>
      <c r="F228" s="4"/>
      <c r="G228" s="4"/>
      <c r="H228" s="4"/>
    </row>
    <row r="229" spans="1:8" x14ac:dyDescent="0.2">
      <c r="A229" s="4"/>
      <c r="B229" s="4">
        <v>0.7</v>
      </c>
      <c r="C229" s="4" t="s">
        <v>112</v>
      </c>
      <c r="D229" s="4" t="s">
        <v>206</v>
      </c>
      <c r="E229" s="4">
        <v>450</v>
      </c>
      <c r="F229" s="4" t="s">
        <v>112</v>
      </c>
      <c r="G229" s="4">
        <v>280</v>
      </c>
      <c r="H229" s="4"/>
    </row>
    <row r="230" spans="1:8" x14ac:dyDescent="0.2">
      <c r="A230" s="4"/>
      <c r="B230" s="4"/>
      <c r="C230" s="4"/>
      <c r="D230" s="4" t="s">
        <v>151</v>
      </c>
      <c r="E230" s="4"/>
      <c r="F230" s="4"/>
      <c r="G230" s="4">
        <f>0.4*G229</f>
        <v>112</v>
      </c>
      <c r="H230" s="4"/>
    </row>
    <row r="231" spans="1:8" x14ac:dyDescent="0.2">
      <c r="A231" s="4"/>
      <c r="B231" s="4"/>
      <c r="C231" s="4"/>
      <c r="D231" s="4"/>
      <c r="E231" s="4"/>
      <c r="F231" s="4"/>
      <c r="G231" s="14">
        <f>SUM(G229:G230)</f>
        <v>392</v>
      </c>
      <c r="H231" s="4"/>
    </row>
    <row r="232" spans="1:8" x14ac:dyDescent="0.2">
      <c r="A232" s="4"/>
      <c r="B232" s="4"/>
      <c r="C232" s="4"/>
      <c r="D232" s="4"/>
      <c r="E232" s="4"/>
      <c r="F232" s="4"/>
      <c r="G232" s="4"/>
      <c r="H232" s="15">
        <f>G231+G230+G229+G227</f>
        <v>936.76</v>
      </c>
    </row>
    <row r="233" spans="1:8" x14ac:dyDescent="0.2">
      <c r="A233" s="4"/>
      <c r="B233" s="4"/>
      <c r="C233" s="4"/>
      <c r="D233" s="4"/>
      <c r="E233" s="4"/>
      <c r="F233" s="4"/>
      <c r="G233" s="4"/>
      <c r="H233" s="4"/>
    </row>
    <row r="234" spans="1:8" x14ac:dyDescent="0.2">
      <c r="A234" s="4">
        <v>13</v>
      </c>
      <c r="B234" s="4">
        <v>9.9700000000000006</v>
      </c>
      <c r="C234" s="4" t="s">
        <v>116</v>
      </c>
      <c r="D234" s="4" t="s">
        <v>103</v>
      </c>
      <c r="E234" s="4"/>
      <c r="F234" s="4"/>
      <c r="G234" s="4">
        <v>60000</v>
      </c>
      <c r="H234" s="4"/>
    </row>
    <row r="235" spans="1:8" x14ac:dyDescent="0.2">
      <c r="A235" s="4"/>
      <c r="B235" s="4"/>
      <c r="C235" s="4"/>
      <c r="D235" s="4" t="s">
        <v>216</v>
      </c>
      <c r="E235" s="4"/>
      <c r="F235" s="4"/>
      <c r="G235" s="4">
        <f>0.025*G234</f>
        <v>1500</v>
      </c>
      <c r="H235" s="4"/>
    </row>
    <row r="236" spans="1:8" x14ac:dyDescent="0.2">
      <c r="A236" s="4"/>
      <c r="B236" s="4"/>
      <c r="C236" s="4"/>
      <c r="D236" s="4" t="s">
        <v>123</v>
      </c>
      <c r="E236" s="4"/>
      <c r="F236" s="4"/>
      <c r="G236" s="4">
        <f>1.14*(G234+G235)</f>
        <v>70110</v>
      </c>
      <c r="H236" s="4"/>
    </row>
    <row r="237" spans="1:8" x14ac:dyDescent="0.2">
      <c r="A237" s="4"/>
      <c r="B237" s="4"/>
      <c r="C237" s="4"/>
      <c r="D237" s="4"/>
      <c r="E237" s="4"/>
      <c r="F237" s="4"/>
      <c r="G237" s="4"/>
      <c r="H237" s="4"/>
    </row>
    <row r="238" spans="1:8" x14ac:dyDescent="0.2">
      <c r="A238" s="4"/>
      <c r="B238" s="4"/>
      <c r="C238" s="4"/>
      <c r="D238" s="4"/>
      <c r="E238" s="4"/>
      <c r="F238" s="4"/>
      <c r="G238" s="4"/>
      <c r="H238" s="4"/>
    </row>
    <row r="239" spans="1:8" x14ac:dyDescent="0.2">
      <c r="A239" s="4"/>
      <c r="B239" s="4"/>
      <c r="C239" s="4"/>
      <c r="D239" s="4"/>
      <c r="E239" s="4"/>
      <c r="F239" s="4"/>
      <c r="G239" s="4"/>
      <c r="H239" s="4"/>
    </row>
    <row r="240" spans="1:8" x14ac:dyDescent="0.2">
      <c r="A240" s="4"/>
      <c r="B240" s="4"/>
      <c r="C240" s="4"/>
      <c r="D240" s="4" t="s">
        <v>215</v>
      </c>
      <c r="E240" s="4"/>
      <c r="F240" s="4"/>
      <c r="G240" s="4">
        <f>G234*0.01</f>
        <v>600</v>
      </c>
      <c r="H240" s="4"/>
    </row>
    <row r="241" spans="1:8" x14ac:dyDescent="0.2">
      <c r="A241" s="4"/>
      <c r="B241" s="4">
        <v>0.5</v>
      </c>
      <c r="C241" s="4" t="s">
        <v>112</v>
      </c>
      <c r="D241" s="4" t="s">
        <v>217</v>
      </c>
      <c r="E241" s="4">
        <v>400</v>
      </c>
      <c r="F241" s="4" t="s">
        <v>112</v>
      </c>
      <c r="G241" s="4">
        <f>B241*E241</f>
        <v>200</v>
      </c>
      <c r="H241" s="4"/>
    </row>
    <row r="242" spans="1:8" x14ac:dyDescent="0.2">
      <c r="A242" s="4"/>
      <c r="B242" s="4">
        <v>0.5</v>
      </c>
      <c r="C242" s="4" t="s">
        <v>112</v>
      </c>
      <c r="D242" s="4" t="s">
        <v>218</v>
      </c>
      <c r="E242" s="4">
        <v>280</v>
      </c>
      <c r="F242" s="4" t="s">
        <v>112</v>
      </c>
      <c r="G242" s="4">
        <f>B242*E242</f>
        <v>140</v>
      </c>
      <c r="H242" s="4"/>
    </row>
    <row r="243" spans="1:8" x14ac:dyDescent="0.2">
      <c r="A243" s="4"/>
      <c r="B243" s="4"/>
      <c r="C243" s="4"/>
      <c r="D243" s="4"/>
      <c r="E243" s="4"/>
      <c r="F243" s="4"/>
      <c r="G243" s="4">
        <f>SUM(G240:G242)</f>
        <v>940</v>
      </c>
      <c r="H243" s="4"/>
    </row>
    <row r="244" spans="1:8" x14ac:dyDescent="0.2">
      <c r="A244" s="4"/>
      <c r="B244" s="4"/>
      <c r="C244" s="4"/>
      <c r="D244" s="4" t="s">
        <v>151</v>
      </c>
      <c r="E244" s="4"/>
      <c r="F244" s="4"/>
      <c r="G244" s="4">
        <f>1.4*G243</f>
        <v>1316</v>
      </c>
      <c r="H244" s="4"/>
    </row>
    <row r="245" spans="1:8" x14ac:dyDescent="0.2">
      <c r="A245" s="4"/>
      <c r="B245" s="4"/>
      <c r="C245" s="4"/>
      <c r="D245" s="4"/>
      <c r="E245" s="4"/>
      <c r="F245" s="4"/>
      <c r="G245" s="4"/>
      <c r="H245" s="73">
        <f>G244+G236</f>
        <v>71426</v>
      </c>
    </row>
  </sheetData>
  <hyperlinks>
    <hyperlink ref="D141" r:id="rId1" display="IAA@40%" xr:uid="{00000000-0004-0000-0400-000000000000}"/>
    <hyperlink ref="D147" r:id="rId2" display="IAA@40%" xr:uid="{00000000-0004-0000-0400-000001000000}"/>
    <hyperlink ref="D153" r:id="rId3" display="IAA@40%" xr:uid="{00000000-0004-0000-0400-000002000000}"/>
    <hyperlink ref="D159" r:id="rId4" display="IAA@40%" xr:uid="{00000000-0004-0000-0400-000003000000}"/>
    <hyperlink ref="D165" r:id="rId5" display="IAA@40%" xr:uid="{00000000-0004-0000-0400-000004000000}"/>
    <hyperlink ref="D172" r:id="rId6" display="IAA@40%" xr:uid="{00000000-0004-0000-0400-000005000000}"/>
    <hyperlink ref="D179" r:id="rId7" display="IAA@40%" xr:uid="{00000000-0004-0000-0400-000006000000}"/>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workbookViewId="0">
      <selection activeCell="K15" sqref="K15"/>
    </sheetView>
  </sheetViews>
  <sheetFormatPr defaultColWidth="9.14453125" defaultRowHeight="13.5" x14ac:dyDescent="0.15"/>
  <cols>
    <col min="1" max="3" width="9.14453125" style="34"/>
    <col min="4" max="5" width="36.18359375" style="34" customWidth="1"/>
    <col min="6" max="6" width="26.23046875" style="34" customWidth="1"/>
    <col min="7" max="7" width="13.31640625" style="34" customWidth="1"/>
    <col min="8" max="16384" width="9.14453125" style="34"/>
  </cols>
  <sheetData>
    <row r="1" spans="1:7" x14ac:dyDescent="0.15">
      <c r="A1" s="31" t="s">
        <v>0</v>
      </c>
      <c r="B1" s="32" t="s">
        <v>6</v>
      </c>
      <c r="C1" s="32" t="s">
        <v>104</v>
      </c>
      <c r="D1" s="32" t="s">
        <v>208</v>
      </c>
      <c r="E1" s="32" t="s">
        <v>209</v>
      </c>
      <c r="F1" s="32" t="s">
        <v>210</v>
      </c>
      <c r="G1" s="58" t="s">
        <v>28</v>
      </c>
    </row>
    <row r="2" spans="1:7" ht="15" customHeight="1" x14ac:dyDescent="0.15">
      <c r="A2" s="33">
        <v>1</v>
      </c>
      <c r="B2" s="33">
        <v>110.9</v>
      </c>
      <c r="C2" s="33" t="s">
        <v>109</v>
      </c>
      <c r="D2" s="33" t="s">
        <v>108</v>
      </c>
      <c r="E2" s="33"/>
      <c r="F2" s="33">
        <f>DATA!G6</f>
        <v>1579.7600000000002</v>
      </c>
      <c r="G2" s="59">
        <f>B2*F2</f>
        <v>175195.38400000002</v>
      </c>
    </row>
    <row r="3" spans="1:7" x14ac:dyDescent="0.15">
      <c r="A3" s="33">
        <v>2</v>
      </c>
      <c r="B3" s="33">
        <v>20.84</v>
      </c>
      <c r="C3" s="33" t="s">
        <v>109</v>
      </c>
      <c r="D3" s="33" t="s">
        <v>211</v>
      </c>
      <c r="E3" s="33"/>
      <c r="F3" s="33">
        <f>DATA!H22</f>
        <v>3907.3240000000001</v>
      </c>
      <c r="G3" s="59">
        <f>B3*F3</f>
        <v>81428.632159999994</v>
      </c>
    </row>
    <row r="4" spans="1:7" x14ac:dyDescent="0.15">
      <c r="A4" s="33">
        <v>3</v>
      </c>
      <c r="B4" s="33">
        <v>24.67</v>
      </c>
      <c r="C4" s="33" t="s">
        <v>109</v>
      </c>
      <c r="D4" s="33" t="s">
        <v>21</v>
      </c>
      <c r="E4" s="33"/>
      <c r="F4" s="33">
        <f>DATA!H38</f>
        <v>3177.3520000000003</v>
      </c>
      <c r="G4" s="59">
        <f>B4*F4</f>
        <v>78385.273840000009</v>
      </c>
    </row>
    <row r="5" spans="1:7" x14ac:dyDescent="0.15">
      <c r="A5" s="33">
        <v>4</v>
      </c>
      <c r="B5" s="33">
        <f>36.48+62.98</f>
        <v>99.46</v>
      </c>
      <c r="C5" s="33" t="s">
        <v>109</v>
      </c>
      <c r="D5" s="33" t="s">
        <v>212</v>
      </c>
      <c r="E5" s="33"/>
      <c r="F5" s="33">
        <f>DATA!H59</f>
        <v>5465.8879999999999</v>
      </c>
      <c r="G5" s="59">
        <f t="shared" ref="G5:G18" si="0">B5*F5</f>
        <v>543637.2204799999</v>
      </c>
    </row>
    <row r="6" spans="1:7" x14ac:dyDescent="0.15">
      <c r="A6" s="33">
        <v>5</v>
      </c>
      <c r="B6" s="33">
        <f>'GROUND FLOOR ESTIMATE'!G192</f>
        <v>23.64</v>
      </c>
      <c r="C6" s="33" t="s">
        <v>109</v>
      </c>
      <c r="D6" s="33" t="s">
        <v>233</v>
      </c>
      <c r="E6" s="33"/>
      <c r="F6" s="33">
        <f>DATA!H142</f>
        <v>737.18</v>
      </c>
      <c r="G6" s="59">
        <f>B6*F6</f>
        <v>17426.9352</v>
      </c>
    </row>
    <row r="7" spans="1:7" x14ac:dyDescent="0.15">
      <c r="A7" s="33">
        <v>6</v>
      </c>
      <c r="B7" s="33">
        <f>'GROUND FLOOR ESTIMATE'!G194</f>
        <v>4.75</v>
      </c>
      <c r="C7" s="33" t="s">
        <v>109</v>
      </c>
      <c r="D7" s="33" t="s">
        <v>235</v>
      </c>
      <c r="E7" s="33"/>
      <c r="F7" s="33">
        <f>DATA!H148</f>
        <v>871.59999999999991</v>
      </c>
      <c r="G7" s="59">
        <f t="shared" ref="G7:G11" si="1">B7*F7</f>
        <v>4140.0999999999995</v>
      </c>
    </row>
    <row r="8" spans="1:7" x14ac:dyDescent="0.15">
      <c r="A8" s="33">
        <v>7</v>
      </c>
      <c r="B8" s="33">
        <v>12.96</v>
      </c>
      <c r="C8" s="33" t="s">
        <v>109</v>
      </c>
      <c r="D8" s="33" t="s">
        <v>234</v>
      </c>
      <c r="E8" s="33"/>
      <c r="F8" s="33">
        <f>DATA!H160</f>
        <v>2280.7999999999997</v>
      </c>
      <c r="G8" s="59">
        <f t="shared" si="1"/>
        <v>29559.167999999998</v>
      </c>
    </row>
    <row r="9" spans="1:7" x14ac:dyDescent="0.15">
      <c r="A9" s="33">
        <v>8</v>
      </c>
      <c r="B9" s="33">
        <f>'GROUND FLOOR ESTIMATE'!G196</f>
        <v>9.31</v>
      </c>
      <c r="C9" s="33" t="s">
        <v>109</v>
      </c>
      <c r="D9" s="33" t="s">
        <v>236</v>
      </c>
      <c r="E9" s="33"/>
      <c r="F9" s="33">
        <f>DATA!H154</f>
        <v>2774.2</v>
      </c>
      <c r="G9" s="59">
        <f t="shared" si="1"/>
        <v>25827.802</v>
      </c>
    </row>
    <row r="10" spans="1:7" x14ac:dyDescent="0.15">
      <c r="A10" s="33">
        <v>9</v>
      </c>
      <c r="B10" s="33">
        <v>30.34</v>
      </c>
      <c r="C10" s="33" t="s">
        <v>109</v>
      </c>
      <c r="D10" s="61" t="s">
        <v>237</v>
      </c>
      <c r="E10" s="51"/>
      <c r="F10" s="33">
        <f>DATA!H166</f>
        <v>3832.2</v>
      </c>
      <c r="G10" s="59">
        <f t="shared" si="1"/>
        <v>116268.94799999999</v>
      </c>
    </row>
    <row r="11" spans="1:7" x14ac:dyDescent="0.15">
      <c r="A11" s="33">
        <v>10</v>
      </c>
      <c r="B11" s="33">
        <v>444.8</v>
      </c>
      <c r="C11" s="33" t="s">
        <v>179</v>
      </c>
      <c r="D11" s="51" t="s">
        <v>238</v>
      </c>
      <c r="E11" s="51"/>
      <c r="F11" s="33">
        <f>DATA!H173</f>
        <v>448.59999999999997</v>
      </c>
      <c r="G11" s="59">
        <f t="shared" si="1"/>
        <v>199537.28</v>
      </c>
    </row>
    <row r="12" spans="1:7" x14ac:dyDescent="0.15">
      <c r="A12" s="33">
        <v>11</v>
      </c>
      <c r="B12" s="33">
        <f>28.8+57.6</f>
        <v>86.4</v>
      </c>
      <c r="C12" s="33" t="s">
        <v>109</v>
      </c>
      <c r="D12" s="33" t="s">
        <v>213</v>
      </c>
      <c r="E12" s="33"/>
      <c r="F12" s="33">
        <f>DATA!H94</f>
        <v>5106.7559999999994</v>
      </c>
      <c r="G12" s="59">
        <f t="shared" si="0"/>
        <v>441223.71839999995</v>
      </c>
    </row>
    <row r="13" spans="1:7" x14ac:dyDescent="0.15">
      <c r="A13" s="33">
        <v>12</v>
      </c>
      <c r="B13" s="33">
        <f>89.88+179.76</f>
        <v>269.64</v>
      </c>
      <c r="C13" s="33" t="s">
        <v>179</v>
      </c>
      <c r="D13" s="33" t="s">
        <v>61</v>
      </c>
      <c r="E13" s="33"/>
      <c r="F13" s="33">
        <f>DATA!H112</f>
        <v>602.16747999999995</v>
      </c>
      <c r="G13" s="59">
        <f t="shared" si="0"/>
        <v>162368.43930719997</v>
      </c>
    </row>
    <row r="14" spans="1:7" x14ac:dyDescent="0.15">
      <c r="A14" s="33">
        <v>13</v>
      </c>
      <c r="B14" s="33">
        <v>1483</v>
      </c>
      <c r="C14" s="33" t="s">
        <v>179</v>
      </c>
      <c r="D14" s="33" t="s">
        <v>77</v>
      </c>
      <c r="E14" s="33"/>
      <c r="F14" s="33">
        <v>128</v>
      </c>
      <c r="G14" s="59">
        <f t="shared" si="0"/>
        <v>189824</v>
      </c>
    </row>
    <row r="15" spans="1:7" x14ac:dyDescent="0.15">
      <c r="A15" s="33">
        <v>14</v>
      </c>
      <c r="B15" s="33">
        <v>202.8</v>
      </c>
      <c r="C15" s="33" t="s">
        <v>179</v>
      </c>
      <c r="D15" s="33" t="s">
        <v>88</v>
      </c>
      <c r="E15" s="33"/>
      <c r="F15" s="33">
        <v>7540</v>
      </c>
      <c r="G15" s="59">
        <f t="shared" si="0"/>
        <v>1529112</v>
      </c>
    </row>
    <row r="16" spans="1:7" x14ac:dyDescent="0.15">
      <c r="A16" s="33">
        <v>15</v>
      </c>
      <c r="B16" s="33">
        <v>1482</v>
      </c>
      <c r="C16" s="33" t="s">
        <v>179</v>
      </c>
      <c r="D16" s="33" t="s">
        <v>189</v>
      </c>
      <c r="E16" s="33"/>
      <c r="F16" s="33">
        <v>82</v>
      </c>
      <c r="G16" s="59">
        <f t="shared" si="0"/>
        <v>121524</v>
      </c>
    </row>
    <row r="17" spans="1:7" x14ac:dyDescent="0.15">
      <c r="A17" s="33">
        <v>16</v>
      </c>
      <c r="B17" s="33">
        <v>8.5449999999999999</v>
      </c>
      <c r="C17" s="33" t="s">
        <v>109</v>
      </c>
      <c r="D17" s="33" t="s">
        <v>214</v>
      </c>
      <c r="E17" s="33"/>
      <c r="F17" s="33">
        <v>1426</v>
      </c>
      <c r="G17" s="59">
        <f t="shared" si="0"/>
        <v>12185.17</v>
      </c>
    </row>
    <row r="18" spans="1:7" x14ac:dyDescent="0.15">
      <c r="A18" s="33">
        <v>17</v>
      </c>
      <c r="B18" s="33">
        <v>25.71</v>
      </c>
      <c r="C18" s="33" t="s">
        <v>116</v>
      </c>
      <c r="D18" s="33" t="s">
        <v>103</v>
      </c>
      <c r="E18" s="33"/>
      <c r="F18" s="33">
        <v>71426</v>
      </c>
      <c r="G18" s="59">
        <f t="shared" si="0"/>
        <v>1836362.46</v>
      </c>
    </row>
    <row r="19" spans="1:7" x14ac:dyDescent="0.15">
      <c r="A19" s="33"/>
      <c r="B19" s="33"/>
      <c r="C19" s="33"/>
      <c r="D19" s="33"/>
      <c r="E19" s="33"/>
      <c r="F19" s="33"/>
      <c r="G19" s="33"/>
    </row>
    <row r="20" spans="1:7" x14ac:dyDescent="0.15">
      <c r="A20" s="33"/>
      <c r="B20" s="33"/>
      <c r="C20" s="33"/>
      <c r="D20" s="33"/>
      <c r="E20" s="33"/>
      <c r="F20" s="33"/>
      <c r="G20" s="59"/>
    </row>
    <row r="21" spans="1:7" x14ac:dyDescent="0.15">
      <c r="A21" s="33"/>
      <c r="B21" s="33"/>
      <c r="C21" s="33"/>
      <c r="D21" s="33"/>
      <c r="E21" s="33"/>
      <c r="F21" s="33"/>
      <c r="G21" s="60">
        <f>SUM(G2:G20)</f>
        <v>5564006.5313871996</v>
      </c>
    </row>
    <row r="22" spans="1:7" x14ac:dyDescent="0.15">
      <c r="A22" s="33"/>
      <c r="B22" s="33"/>
      <c r="C22" s="33"/>
      <c r="D22" s="33"/>
      <c r="E22" s="33"/>
      <c r="F22" s="33"/>
      <c r="G22" s="33"/>
    </row>
    <row r="23" spans="1:7" x14ac:dyDescent="0.15">
      <c r="A23" s="33"/>
      <c r="B23" s="33"/>
      <c r="C23" s="33"/>
      <c r="D23" s="33"/>
      <c r="E23" s="33"/>
      <c r="F23" s="33"/>
      <c r="G23" s="33"/>
    </row>
    <row r="24" spans="1:7" ht="34.5" customHeight="1" x14ac:dyDescent="0.15">
      <c r="A24" s="33"/>
      <c r="B24" s="33"/>
      <c r="C24" s="33"/>
      <c r="D24" s="51" t="s">
        <v>219</v>
      </c>
      <c r="E24" s="51"/>
      <c r="F24" s="33"/>
      <c r="G24" s="60">
        <f>0.3*G21</f>
        <v>1669201.9594161599</v>
      </c>
    </row>
    <row r="25" spans="1:7" x14ac:dyDescent="0.15">
      <c r="A25" s="33"/>
      <c r="B25" s="33"/>
      <c r="C25" s="33"/>
      <c r="D25" s="33"/>
      <c r="E25" s="33"/>
      <c r="F25" s="33"/>
      <c r="G25" s="33"/>
    </row>
    <row r="26" spans="1:7" x14ac:dyDescent="0.15">
      <c r="A26" s="33"/>
      <c r="B26" s="33"/>
      <c r="C26" s="33"/>
      <c r="D26" s="33"/>
      <c r="E26" s="33"/>
      <c r="F26" s="33"/>
      <c r="G26" s="62">
        <f>G21+G24</f>
        <v>7233208.4908033591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GROUND FLOOR ESTIMATE</vt:lpstr>
      <vt:lpstr>1ST FLOOR ESTIMATE</vt:lpstr>
      <vt:lpstr>2ND FLOOR ESTIMATION</vt:lpstr>
      <vt:lpstr>LEAD STATEMENT</vt:lpstr>
      <vt:lpstr>DATA</vt:lpstr>
      <vt:lpstr>BILL OF QUANTITIES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2016-08-21T15:07:22Z</dcterms:modified>
</cp:coreProperties>
</file>