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daanv\PycharmProjects\FlightDynamics\"/>
    </mc:Choice>
  </mc:AlternateContent>
  <xr:revisionPtr revIDLastSave="0" documentId="13_ncr:1_{FBC5DC61-46ED-4DA7-93D0-3CAE434A25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L28" i="1"/>
  <c r="X28" i="1"/>
  <c r="V33" i="1"/>
  <c r="V32" i="1"/>
  <c r="V31" i="1"/>
  <c r="V30" i="1"/>
  <c r="V29" i="1"/>
  <c r="V28" i="1"/>
  <c r="U28" i="1"/>
  <c r="U33" i="1"/>
  <c r="U32" i="1"/>
  <c r="U31" i="1"/>
  <c r="U30" i="1"/>
  <c r="U29" i="1"/>
  <c r="T29" i="1"/>
  <c r="T30" i="1"/>
  <c r="T31" i="1"/>
  <c r="T32" i="1"/>
  <c r="T33" i="1"/>
  <c r="T28" i="1"/>
  <c r="K32" i="1"/>
  <c r="K33" i="1"/>
  <c r="K31" i="1"/>
  <c r="K30" i="1"/>
  <c r="K29" i="1"/>
  <c r="L29" i="1"/>
  <c r="L30" i="1"/>
  <c r="L31" i="1"/>
  <c r="L32" i="1"/>
  <c r="L33" i="1"/>
  <c r="S29" i="1"/>
  <c r="S30" i="1"/>
  <c r="S31" i="1"/>
  <c r="S32" i="1"/>
  <c r="S33" i="1"/>
  <c r="S28" i="1"/>
  <c r="R29" i="1"/>
  <c r="R30" i="1"/>
  <c r="R31" i="1"/>
  <c r="R32" i="1"/>
  <c r="R33" i="1"/>
  <c r="R28" i="1"/>
  <c r="Q29" i="1"/>
  <c r="Q30" i="1"/>
  <c r="Q31" i="1"/>
  <c r="Q32" i="1"/>
  <c r="Q33" i="1"/>
  <c r="Q28" i="1"/>
</calcChain>
</file>

<file path=xl/sharedStrings.xml><?xml version="1.0" encoding="utf-8"?>
<sst xmlns="http://schemas.openxmlformats.org/spreadsheetml/2006/main" count="220" uniqueCount="111">
  <si>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</si>
  <si>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</si>
  <si>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</si>
  <si>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</si>
  <si>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</si>
  <si>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</si>
  <si>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</si>
  <si>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</si>
  <si>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</si>
  <si>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</si>
  <si>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</si>
  <si>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</si>
  <si>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</si>
  <si>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</si>
  <si>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</si>
  <si>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</si>
  <si>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</si>
  <si>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</si>
  <si>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</si>
  <si>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</si>
  <si>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</si>
  <si>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</si>
  <si>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</si>
  <si>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</si>
  <si>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</si>
  <si>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</si>
  <si>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</si>
  <si>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</si>
  <si>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</si>
  <si>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</si>
  <si>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</si>
  <si>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</si>
  <si>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</si>
  <si>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</si>
  <si>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</si>
  <si>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</si>
  <si>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</si>
  <si>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</si>
  <si>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</si>
  <si>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</si>
  <si>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</si>
  <si>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</si>
  <si>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</si>
  <si>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</si>
  <si>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</si>
  <si>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</si>
  <si>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</si>
  <si>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</si>
  <si>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</si>
  <si>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</si>
  <si>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</si>
  <si>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</si>
  <si>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</si>
  <si>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</si>
  <si>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</si>
  <si>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</si>
  <si>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</si>
  <si>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</si>
  <si>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</si>
  <si>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</si>
  <si>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</si>
  <si>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</si>
  <si>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</si>
  <si>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</si>
  <si>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</si>
  <si>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</si>
  <si>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</si>
  <si>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</si>
  <si>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</si>
  <si>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</si>
  <si>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</si>
  <si>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</si>
  <si>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</si>
  <si>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</si>
  <si>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</si>
  <si>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</si>
  <si>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</si>
  <si>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</si>
  <si>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</si>
  <si>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</si>
  <si>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</si>
  <si>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</si>
  <si>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</si>
  <si>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</si>
  <si>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</si>
  <si>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</si>
  <si>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</si>
  <si>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</si>
  <si>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</si>
  <si>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</si>
  <si>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</si>
  <si>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</si>
  <si>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</si>
  <si>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</si>
  <si>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</si>
  <si>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</si>
  <si>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</si>
  <si>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</si>
  <si>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</si>
  <si>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</si>
  <si>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</si>
  <si>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</si>
  <si>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</si>
  <si>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</si>
  <si>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</si>
  <si>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</si>
  <si>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[m]</t>
  </si>
  <si>
    <t>[m/s]</t>
  </si>
  <si>
    <t>sec</t>
  </si>
  <si>
    <t>hr</t>
  </si>
  <si>
    <t>[kg/hr]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</si>
</sst>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  <xf numFmtId="2" fontId="0" fillId="0" borderId="0" xfId="0" applyNumberFormat="1"/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topLeftCell="A11" zoomScaleNormal="100" zoomScaleSheetLayoutView="100" workbookViewId="0">
      <selection activeCell="E32" sqref="E32"/>
    </sheetView>
  </sheetViews>
  <sheetFormatPr defaultColWidth="8.77734375" defaultRowHeight="14.4" x14ac:dyDescent="0.3"/>
  <cols>
    <col min="2" max="2" width="17.6640625" customWidth="1"/>
    <col min="18" max="18" width="10.6640625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24" x14ac:dyDescent="0.3">
      <c r="A18" t="s">
        <v>17</v>
      </c>
      <c r="D18" s="2">
        <v>4050</v>
      </c>
    </row>
    <row r="21" spans="1:24" x14ac:dyDescent="0.3">
      <c r="A21" s="1" t="s">
        <v>18</v>
      </c>
    </row>
    <row r="23" spans="1:24" x14ac:dyDescent="0.3">
      <c r="A23" t="s">
        <v>19</v>
      </c>
      <c r="E23" t="s">
        <v>20</v>
      </c>
    </row>
    <row r="25" spans="1:24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  <c r="N25" t="s">
        <v>21</v>
      </c>
      <c r="O25" t="s">
        <v>22</v>
      </c>
      <c r="P25" t="s">
        <v>23</v>
      </c>
      <c r="Q25" t="s">
        <v>24</v>
      </c>
      <c r="R25" t="s">
        <v>25</v>
      </c>
      <c r="S25" t="s">
        <v>26</v>
      </c>
      <c r="T25" t="s">
        <v>27</v>
      </c>
      <c r="U25" t="s">
        <v>28</v>
      </c>
      <c r="V25" t="s">
        <v>29</v>
      </c>
      <c r="W25" t="s">
        <v>30</v>
      </c>
    </row>
    <row r="26" spans="1:24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  <c r="K26" s="3" t="s">
        <v>108</v>
      </c>
      <c r="L26" s="3" t="s">
        <v>109</v>
      </c>
      <c r="O26" s="3" t="s">
        <v>31</v>
      </c>
      <c r="P26" s="3" t="s">
        <v>32</v>
      </c>
      <c r="Q26" s="3" t="s">
        <v>106</v>
      </c>
      <c r="R26" s="3" t="s">
        <v>107</v>
      </c>
      <c r="S26" s="3" t="s">
        <v>35</v>
      </c>
      <c r="T26" s="3" t="s">
        <v>110</v>
      </c>
      <c r="U26" s="3" t="s">
        <v>36</v>
      </c>
      <c r="V26" s="3" t="s">
        <v>37</v>
      </c>
      <c r="W26" s="3" t="s">
        <v>38</v>
      </c>
    </row>
    <row r="28" spans="1:24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  <c r="K28" s="9">
        <f>HOUR(B28)*60+MINUTE(B28)</f>
        <v>1157</v>
      </c>
      <c r="L28">
        <f>K28/3600</f>
        <v>0.32138888888888889</v>
      </c>
      <c r="N28">
        <v>1</v>
      </c>
      <c r="O28" s="7" t="s">
        <v>99</v>
      </c>
      <c r="P28" s="2"/>
      <c r="Q28" s="2">
        <f>CONVERT(D28,"ft","m")</f>
        <v>1527.048</v>
      </c>
      <c r="R28" s="2">
        <f>CONVERT(E28,"kn","m/sec")</f>
        <v>128.09666666666666</v>
      </c>
      <c r="S28" s="2" t="str">
        <f>F28</f>
        <v>1.7</v>
      </c>
      <c r="T28" s="2">
        <f>CONVERT(G28,"lbm","kg")</f>
        <v>361.96671126000001</v>
      </c>
      <c r="U28" s="2">
        <f>CONVERT(H28,"lbm","kg")</f>
        <v>368.77059681000003</v>
      </c>
      <c r="V28" s="2">
        <f>CONVERT(I28,"lbm","kg")</f>
        <v>163.29325320000001</v>
      </c>
      <c r="W28" s="2"/>
      <c r="X28">
        <f>(T28+U28)*L28</f>
        <v>234.85085151027502</v>
      </c>
    </row>
    <row r="29" spans="1:24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  <c r="K29" s="9">
        <f t="shared" ref="K29" si="0">HOUR(B29)*60+MINUTE(B29)</f>
        <v>1297</v>
      </c>
      <c r="L29">
        <f t="shared" ref="L29:L33" si="1">K29/3600</f>
        <v>0.36027777777777775</v>
      </c>
      <c r="N29">
        <v>2</v>
      </c>
      <c r="O29" s="7" t="s">
        <v>98</v>
      </c>
      <c r="P29" s="2"/>
      <c r="Q29" s="2">
        <f t="shared" ref="Q29:Q33" si="2">CONVERT(D29,"ft","m")</f>
        <v>1530.096</v>
      </c>
      <c r="R29" s="2">
        <f t="shared" ref="R29:R33" si="3">CONVERT(E29,"kn","m/sec")</f>
        <v>113.69222222222223</v>
      </c>
      <c r="S29" s="2" t="str">
        <f t="shared" ref="S29:S33" si="4">F29</f>
        <v>2.4</v>
      </c>
      <c r="T29" s="2">
        <f t="shared" ref="T29:V33" si="5">CONVERT(G29,"lbm","kg")</f>
        <v>305.26766501000003</v>
      </c>
      <c r="U29" s="2">
        <f t="shared" si="5"/>
        <v>309.34999634000002</v>
      </c>
      <c r="V29" s="2">
        <f t="shared" si="5"/>
        <v>186.88005644000003</v>
      </c>
      <c r="W29" s="2"/>
    </row>
    <row r="30" spans="1:24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  <c r="K30" s="9">
        <f>HOUR(B30)*60+MINUTE(B30)</f>
        <v>1426</v>
      </c>
      <c r="L30">
        <f t="shared" si="1"/>
        <v>0.39611111111111114</v>
      </c>
      <c r="N30">
        <v>3</v>
      </c>
      <c r="O30" s="7" t="s">
        <v>97</v>
      </c>
      <c r="P30" s="2"/>
      <c r="Q30" s="2">
        <f t="shared" si="2"/>
        <v>1530.096</v>
      </c>
      <c r="R30" s="2">
        <f t="shared" si="3"/>
        <v>98.773333333333341</v>
      </c>
      <c r="S30" s="2" t="str">
        <f t="shared" si="4"/>
        <v>3.6</v>
      </c>
      <c r="T30" s="2">
        <f t="shared" si="5"/>
        <v>254.46531957000002</v>
      </c>
      <c r="U30" s="2">
        <f t="shared" si="5"/>
        <v>262.62998223000005</v>
      </c>
      <c r="V30" s="2">
        <f t="shared" si="5"/>
        <v>202.75578939000002</v>
      </c>
      <c r="W30" s="2"/>
    </row>
    <row r="31" spans="1:24" x14ac:dyDescent="0.3">
      <c r="A31">
        <v>4</v>
      </c>
      <c r="B31" s="6" t="s">
        <v>94</v>
      </c>
      <c r="C31" s="2"/>
      <c r="D31" s="2">
        <v>5030</v>
      </c>
      <c r="E31" s="2">
        <v>170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  <c r="K31" s="9">
        <f>(24 + HOUR(B31))*60+MINUTE(B31)</f>
        <v>1564</v>
      </c>
      <c r="L31">
        <f t="shared" si="1"/>
        <v>0.43444444444444447</v>
      </c>
      <c r="N31">
        <v>4</v>
      </c>
      <c r="O31" s="6" t="s">
        <v>94</v>
      </c>
      <c r="P31" s="2"/>
      <c r="Q31" s="2">
        <f t="shared" si="2"/>
        <v>1533.144</v>
      </c>
      <c r="R31" s="2">
        <f t="shared" si="3"/>
        <v>87.455555555555563</v>
      </c>
      <c r="S31" s="2" t="str">
        <f t="shared" si="4"/>
        <v>5.4</v>
      </c>
      <c r="T31" s="2">
        <f t="shared" si="5"/>
        <v>210.01326731</v>
      </c>
      <c r="U31" s="2">
        <f t="shared" si="5"/>
        <v>219.53870708000002</v>
      </c>
      <c r="V31" s="2">
        <f t="shared" si="5"/>
        <v>216.81715285999999</v>
      </c>
      <c r="W31" s="2"/>
    </row>
    <row r="32" spans="1:24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  <c r="K32" s="9">
        <f t="shared" ref="K32:K33" si="6">(24 + HOUR(B32))*60+MINUTE(B32)</f>
        <v>1787</v>
      </c>
      <c r="L32">
        <f t="shared" si="1"/>
        <v>0.49638888888888888</v>
      </c>
      <c r="N32">
        <v>5</v>
      </c>
      <c r="O32" s="6" t="s">
        <v>95</v>
      </c>
      <c r="P32" s="2"/>
      <c r="Q32" s="2">
        <f t="shared" si="2"/>
        <v>1530.096</v>
      </c>
      <c r="R32" s="2">
        <f t="shared" si="3"/>
        <v>66.87777777777778</v>
      </c>
      <c r="S32" s="2" t="str">
        <f t="shared" si="4"/>
        <v>8.7</v>
      </c>
      <c r="T32" s="2">
        <f t="shared" si="5"/>
        <v>200.94141991000001</v>
      </c>
      <c r="U32" s="2">
        <f t="shared" si="5"/>
        <v>211.82763679000001</v>
      </c>
      <c r="V32" s="2">
        <f t="shared" si="5"/>
        <v>241.31114084000001</v>
      </c>
      <c r="W32" s="2"/>
    </row>
    <row r="33" spans="1:23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  <c r="K33" s="9">
        <f t="shared" si="6"/>
        <v>1920</v>
      </c>
      <c r="L33">
        <f t="shared" si="1"/>
        <v>0.53333333333333333</v>
      </c>
      <c r="N33">
        <v>6</v>
      </c>
      <c r="O33" s="6" t="s">
        <v>96</v>
      </c>
      <c r="P33" s="2"/>
      <c r="Q33" s="2">
        <f t="shared" si="2"/>
        <v>1557.528</v>
      </c>
      <c r="R33" s="2">
        <f t="shared" si="3"/>
        <v>60.704444444444448</v>
      </c>
      <c r="S33" s="2" t="str">
        <f t="shared" si="4"/>
        <v>10.6</v>
      </c>
      <c r="T33" s="2">
        <f t="shared" si="5"/>
        <v>215.00278338000001</v>
      </c>
      <c r="U33" s="2">
        <f t="shared" si="5"/>
        <v>226.34259263000001</v>
      </c>
      <c r="V33" s="2">
        <f t="shared" si="5"/>
        <v>258.54765090000001</v>
      </c>
      <c r="W33" s="2"/>
    </row>
    <row r="34" spans="1:23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  <c r="N34">
        <v>7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C35" t="s">
        <v>39</v>
      </c>
    </row>
    <row r="37" spans="1:23" x14ac:dyDescent="0.3">
      <c r="A37" s="1" t="s">
        <v>40</v>
      </c>
    </row>
    <row r="39" spans="1:23" x14ac:dyDescent="0.3">
      <c r="A39" t="s">
        <v>41</v>
      </c>
      <c r="E39" s="2"/>
    </row>
    <row r="41" spans="1:23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23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23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23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23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23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23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electLockedCells="1"/>
  <conditionalFormatting sqref="B34:J34">
    <cfRule type="expression" priority="6">
      <formula>LEN(TRIM(B34))=0</formula>
    </cfRule>
  </conditionalFormatting>
  <conditionalFormatting sqref="D18">
    <cfRule type="expression" priority="7">
      <formula>LEN(TRIM(D18))=0</formula>
    </cfRule>
  </conditionalFormatting>
  <conditionalFormatting sqref="C28:J33">
    <cfRule type="expression" priority="8">
      <formula>LEN(TRIM(C28))=0</formula>
    </cfRule>
  </conditionalFormatting>
  <conditionalFormatting sqref="C59:M65">
    <cfRule type="expression" priority="9">
      <formula>LEN(TRIM(C59))=0</formula>
    </cfRule>
  </conditionalFormatting>
  <conditionalFormatting sqref="C44:J50">
    <cfRule type="expression" priority="10">
      <formula>LEN(TRIM(C44))=0</formula>
    </cfRule>
  </conditionalFormatting>
  <conditionalFormatting sqref="C70">
    <cfRule type="expression" priority="11">
      <formula>LEN(TRIM(C70))=0</formula>
    </cfRule>
  </conditionalFormatting>
  <conditionalFormatting sqref="C71">
    <cfRule type="expression" priority="12">
      <formula>LEN(TRIM(C71))=0</formula>
    </cfRule>
  </conditionalFormatting>
  <conditionalFormatting sqref="H71">
    <cfRule type="expression" priority="13">
      <formula>LEN(TRIM(H71))=0</formula>
    </cfRule>
  </conditionalFormatting>
  <conditionalFormatting sqref="B75:M76">
    <cfRule type="expression" priority="14">
      <formula>LEN(TRIM(B75))=0</formula>
    </cfRule>
  </conditionalFormatting>
  <conditionalFormatting sqref="D3:D4">
    <cfRule type="expression" priority="15">
      <formula>LEN(TRIM(D3))=0</formula>
    </cfRule>
  </conditionalFormatting>
  <conditionalFormatting sqref="E39">
    <cfRule type="expression" priority="16">
      <formula>LEN(TRIM(E39))=0</formula>
    </cfRule>
  </conditionalFormatting>
  <conditionalFormatting sqref="D83:D84">
    <cfRule type="expression" priority="17">
      <formula>LEN(TRIM(D83))=0</formula>
    </cfRule>
  </conditionalFormatting>
  <conditionalFormatting sqref="G83:G84">
    <cfRule type="expression" priority="18">
      <formula>LEN(TRIM(G83))=0</formula>
    </cfRule>
  </conditionalFormatting>
  <conditionalFormatting sqref="J83:J84">
    <cfRule type="expression" priority="19">
      <formula>LEN(TRIM(J83))=0</formula>
    </cfRule>
  </conditionalFormatting>
  <conditionalFormatting sqref="B59:B65">
    <cfRule type="expression" priority="20">
      <formula>LEN(TRIM(B59))=0</formula>
    </cfRule>
  </conditionalFormatting>
  <conditionalFormatting sqref="B44:B50">
    <cfRule type="expression" priority="21">
      <formula>LEN(TRIM(B44))=0</formula>
    </cfRule>
  </conditionalFormatting>
  <conditionalFormatting sqref="O34:W34">
    <cfRule type="expression" priority="2">
      <formula>LEN(TRIM(O34))=0</formula>
    </cfRule>
  </conditionalFormatting>
  <conditionalFormatting sqref="O28:W33">
    <cfRule type="expression" priority="3">
      <formula>LEN(TRIM(O28))=0</formula>
    </cfRule>
  </conditionalFormatting>
  <conditionalFormatting sqref="B28:B33">
    <cfRule type="expression" priority="1">
      <formula>LEN(TRIM(B28))=0</formula>
    </cfRule>
  </conditionalFormatting>
  <pageMargins left="0.7" right="0.7" top="0.75" bottom="0.75" header="0.51180555555555496" footer="0.51180555555555496"/>
  <pageSetup paperSize="9" scale="99" firstPageNumber="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Daan van der Werff</cp:lastModifiedBy>
  <cp:revision>0</cp:revision>
  <cp:lastPrinted>2013-02-27T10:55:04Z</cp:lastPrinted>
  <dcterms:created xsi:type="dcterms:W3CDTF">2013-02-25T15:54:42Z</dcterms:created>
  <dcterms:modified xsi:type="dcterms:W3CDTF">2020-03-09T15:35:02Z</dcterms:modified>
  <dc:language>en-GB</dc:language>
</cp:coreProperties>
</file>