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mp\2023-iphone-pre-order-smartpass\data\excel\src\"/>
    </mc:Choice>
  </mc:AlternateContent>
  <xr:revisionPtr revIDLastSave="0" documentId="13_ncr:1_{AF035208-1348-4C5C-B8BA-D1B3F312CA59}" xr6:coauthVersionLast="47" xr6:coauthVersionMax="47" xr10:uidLastSave="{00000000-0000-0000-0000-000000000000}"/>
  <bookViews>
    <workbookView xWindow="-108" yWindow="-108" windowWidth="23256" windowHeight="13896" xr2:uid="{A05F8E38-EFE1-478D-8E44-471F2D6D5B03}"/>
  </bookViews>
  <sheets>
    <sheet name="iphone1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A39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3" i="2"/>
  <c r="A35" i="2"/>
  <c r="A46" i="2"/>
  <c r="A45" i="2"/>
  <c r="A44" i="2"/>
  <c r="A42" i="2"/>
  <c r="A41" i="2"/>
  <c r="A40" i="2"/>
  <c r="A38" i="2"/>
  <c r="A37" i="2"/>
  <c r="A36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0" i="2"/>
  <c r="A19" i="2"/>
  <c r="A18" i="2"/>
  <c r="A21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4" i="2"/>
  <c r="A2" i="2"/>
  <c r="X59" i="2"/>
  <c r="W59" i="2"/>
  <c r="V59" i="2"/>
  <c r="U59" i="2"/>
  <c r="T59" i="2"/>
  <c r="S59" i="2"/>
  <c r="R59" i="2"/>
  <c r="Q59" i="2"/>
  <c r="P59" i="2"/>
  <c r="X58" i="2"/>
  <c r="W58" i="2"/>
  <c r="V58" i="2"/>
  <c r="U58" i="2"/>
  <c r="T58" i="2"/>
  <c r="S58" i="2"/>
  <c r="R58" i="2"/>
  <c r="Q58" i="2"/>
  <c r="P58" i="2"/>
  <c r="X57" i="2"/>
  <c r="W57" i="2"/>
  <c r="V57" i="2"/>
  <c r="U57" i="2"/>
  <c r="T57" i="2"/>
  <c r="S57" i="2"/>
  <c r="R57" i="2"/>
  <c r="Q57" i="2"/>
  <c r="P57" i="2"/>
  <c r="X56" i="2"/>
  <c r="W56" i="2"/>
  <c r="V56" i="2"/>
  <c r="U56" i="2"/>
  <c r="T56" i="2"/>
  <c r="S56" i="2"/>
  <c r="R56" i="2"/>
  <c r="Q56" i="2"/>
  <c r="P56" i="2"/>
  <c r="X55" i="2"/>
  <c r="W55" i="2"/>
  <c r="V55" i="2"/>
  <c r="U55" i="2"/>
  <c r="T55" i="2"/>
  <c r="S55" i="2"/>
  <c r="R55" i="2"/>
  <c r="Q55" i="2"/>
  <c r="P55" i="2"/>
  <c r="X54" i="2"/>
  <c r="W54" i="2"/>
  <c r="V54" i="2"/>
  <c r="U54" i="2"/>
  <c r="T54" i="2"/>
  <c r="S54" i="2"/>
  <c r="R54" i="2"/>
  <c r="Q54" i="2"/>
  <c r="P54" i="2"/>
  <c r="X53" i="2"/>
  <c r="W53" i="2"/>
  <c r="V53" i="2"/>
  <c r="U53" i="2"/>
  <c r="T53" i="2"/>
  <c r="S53" i="2"/>
  <c r="R53" i="2"/>
  <c r="Q53" i="2"/>
  <c r="P53" i="2"/>
  <c r="X52" i="2"/>
  <c r="W52" i="2"/>
  <c r="V52" i="2"/>
  <c r="U52" i="2"/>
  <c r="T52" i="2"/>
  <c r="S52" i="2"/>
  <c r="R52" i="2"/>
  <c r="Q52" i="2"/>
  <c r="P52" i="2"/>
  <c r="X51" i="2"/>
  <c r="W51" i="2"/>
  <c r="V51" i="2"/>
  <c r="U51" i="2"/>
  <c r="T51" i="2"/>
  <c r="S51" i="2"/>
  <c r="R51" i="2"/>
  <c r="Q51" i="2"/>
  <c r="P51" i="2"/>
  <c r="X50" i="2"/>
  <c r="W50" i="2"/>
  <c r="V50" i="2"/>
  <c r="U50" i="2"/>
  <c r="T50" i="2"/>
  <c r="S50" i="2"/>
  <c r="R50" i="2"/>
  <c r="Q50" i="2"/>
  <c r="P50" i="2"/>
  <c r="X49" i="2"/>
  <c r="W49" i="2"/>
  <c r="V49" i="2"/>
  <c r="U49" i="2"/>
  <c r="T49" i="2"/>
  <c r="S49" i="2"/>
  <c r="R49" i="2"/>
  <c r="Q49" i="2"/>
  <c r="P49" i="2"/>
  <c r="X48" i="2"/>
  <c r="W48" i="2"/>
  <c r="V48" i="2"/>
  <c r="U48" i="2"/>
  <c r="T48" i="2"/>
  <c r="S48" i="2"/>
  <c r="R48" i="2"/>
  <c r="Q48" i="2"/>
  <c r="P48" i="2"/>
  <c r="X47" i="2"/>
  <c r="W47" i="2"/>
  <c r="V47" i="2"/>
  <c r="U47" i="2"/>
  <c r="T47" i="2"/>
  <c r="S47" i="2"/>
  <c r="R47" i="2"/>
  <c r="Q47" i="2"/>
  <c r="P47" i="2"/>
  <c r="X46" i="2"/>
  <c r="W46" i="2"/>
  <c r="V46" i="2"/>
  <c r="U46" i="2"/>
  <c r="T46" i="2"/>
  <c r="S46" i="2"/>
  <c r="R46" i="2"/>
  <c r="Q46" i="2"/>
  <c r="P46" i="2"/>
  <c r="X45" i="2"/>
  <c r="W45" i="2"/>
  <c r="V45" i="2"/>
  <c r="U45" i="2"/>
  <c r="T45" i="2"/>
  <c r="S45" i="2"/>
  <c r="R45" i="2"/>
  <c r="Q45" i="2"/>
  <c r="P45" i="2"/>
  <c r="X44" i="2"/>
  <c r="W44" i="2"/>
  <c r="V44" i="2"/>
  <c r="U44" i="2"/>
  <c r="T44" i="2"/>
  <c r="S44" i="2"/>
  <c r="R44" i="2"/>
  <c r="Q44" i="2"/>
  <c r="P44" i="2"/>
  <c r="X43" i="2"/>
  <c r="W43" i="2"/>
  <c r="V43" i="2"/>
  <c r="U43" i="2"/>
  <c r="T43" i="2"/>
  <c r="S43" i="2"/>
  <c r="R43" i="2"/>
  <c r="Q43" i="2"/>
  <c r="P43" i="2"/>
  <c r="X42" i="2"/>
  <c r="W42" i="2"/>
  <c r="V42" i="2"/>
  <c r="U42" i="2"/>
  <c r="T42" i="2"/>
  <c r="S42" i="2"/>
  <c r="R42" i="2"/>
  <c r="Q42" i="2"/>
  <c r="P42" i="2"/>
  <c r="X41" i="2"/>
  <c r="W41" i="2"/>
  <c r="V41" i="2"/>
  <c r="U41" i="2"/>
  <c r="T41" i="2"/>
  <c r="S41" i="2"/>
  <c r="R41" i="2"/>
  <c r="Q41" i="2"/>
  <c r="P41" i="2"/>
  <c r="X40" i="2"/>
  <c r="W40" i="2"/>
  <c r="V40" i="2"/>
  <c r="U40" i="2"/>
  <c r="T40" i="2"/>
  <c r="S40" i="2"/>
  <c r="R40" i="2"/>
  <c r="Q40" i="2"/>
  <c r="P40" i="2"/>
  <c r="X39" i="2"/>
  <c r="W39" i="2"/>
  <c r="V39" i="2"/>
  <c r="U39" i="2"/>
  <c r="T39" i="2"/>
  <c r="S39" i="2"/>
  <c r="R39" i="2"/>
  <c r="Q39" i="2"/>
  <c r="P39" i="2"/>
  <c r="X38" i="2"/>
  <c r="W38" i="2"/>
  <c r="V38" i="2"/>
  <c r="U38" i="2"/>
  <c r="T38" i="2"/>
  <c r="S38" i="2"/>
  <c r="R38" i="2"/>
  <c r="Q38" i="2"/>
  <c r="P38" i="2"/>
  <c r="X37" i="2"/>
  <c r="W37" i="2"/>
  <c r="V37" i="2"/>
  <c r="U37" i="2"/>
  <c r="T37" i="2"/>
  <c r="S37" i="2"/>
  <c r="R37" i="2"/>
  <c r="Q37" i="2"/>
  <c r="P37" i="2"/>
  <c r="X36" i="2"/>
  <c r="W36" i="2"/>
  <c r="V36" i="2"/>
  <c r="U36" i="2"/>
  <c r="T36" i="2"/>
  <c r="S36" i="2"/>
  <c r="R36" i="2"/>
  <c r="Q36" i="2"/>
  <c r="P36" i="2"/>
  <c r="X35" i="2"/>
  <c r="W35" i="2"/>
  <c r="V35" i="2"/>
  <c r="U35" i="2"/>
  <c r="T35" i="2"/>
  <c r="S35" i="2"/>
  <c r="R35" i="2"/>
  <c r="Q35" i="2"/>
  <c r="P35" i="2"/>
  <c r="X34" i="2"/>
  <c r="W34" i="2"/>
  <c r="V34" i="2"/>
  <c r="U34" i="2"/>
  <c r="T34" i="2"/>
  <c r="S34" i="2"/>
  <c r="R34" i="2"/>
  <c r="Q34" i="2"/>
  <c r="P34" i="2"/>
  <c r="X33" i="2"/>
  <c r="W33" i="2"/>
  <c r="V33" i="2"/>
  <c r="U33" i="2"/>
  <c r="T33" i="2"/>
  <c r="S33" i="2"/>
  <c r="R33" i="2"/>
  <c r="Q33" i="2"/>
  <c r="P33" i="2"/>
  <c r="X32" i="2"/>
  <c r="W32" i="2"/>
  <c r="V32" i="2"/>
  <c r="U32" i="2"/>
  <c r="T32" i="2"/>
  <c r="S32" i="2"/>
  <c r="R32" i="2"/>
  <c r="Q32" i="2"/>
  <c r="P32" i="2"/>
  <c r="X31" i="2"/>
  <c r="W31" i="2"/>
  <c r="V31" i="2"/>
  <c r="U31" i="2"/>
  <c r="T31" i="2"/>
  <c r="S31" i="2"/>
  <c r="R31" i="2"/>
  <c r="Q31" i="2"/>
  <c r="P31" i="2"/>
  <c r="X30" i="2"/>
  <c r="W30" i="2"/>
  <c r="V30" i="2"/>
  <c r="U30" i="2"/>
  <c r="T30" i="2"/>
  <c r="S30" i="2"/>
  <c r="R30" i="2"/>
  <c r="Q30" i="2"/>
  <c r="P30" i="2"/>
  <c r="X29" i="2"/>
  <c r="W29" i="2"/>
  <c r="V29" i="2"/>
  <c r="U29" i="2"/>
  <c r="T29" i="2"/>
  <c r="S29" i="2"/>
  <c r="R29" i="2"/>
  <c r="Q29" i="2"/>
  <c r="P29" i="2"/>
  <c r="X28" i="2"/>
  <c r="W28" i="2"/>
  <c r="V28" i="2"/>
  <c r="U28" i="2"/>
  <c r="T28" i="2"/>
  <c r="S28" i="2"/>
  <c r="R28" i="2"/>
  <c r="Q28" i="2"/>
  <c r="P28" i="2"/>
  <c r="X27" i="2"/>
  <c r="W27" i="2"/>
  <c r="V27" i="2"/>
  <c r="U27" i="2"/>
  <c r="T27" i="2"/>
  <c r="S27" i="2"/>
  <c r="R27" i="2"/>
  <c r="Q27" i="2"/>
  <c r="P27" i="2"/>
  <c r="X26" i="2"/>
  <c r="W26" i="2"/>
  <c r="V26" i="2"/>
  <c r="U26" i="2"/>
  <c r="T26" i="2"/>
  <c r="S26" i="2"/>
  <c r="R26" i="2"/>
  <c r="Q26" i="2"/>
  <c r="P26" i="2"/>
  <c r="X25" i="2"/>
  <c r="W25" i="2"/>
  <c r="V25" i="2"/>
  <c r="U25" i="2"/>
  <c r="T25" i="2"/>
  <c r="S25" i="2"/>
  <c r="R25" i="2"/>
  <c r="Q25" i="2"/>
  <c r="P25" i="2"/>
  <c r="X24" i="2"/>
  <c r="W24" i="2"/>
  <c r="V24" i="2"/>
  <c r="U24" i="2"/>
  <c r="T24" i="2"/>
  <c r="S24" i="2"/>
  <c r="R24" i="2"/>
  <c r="Q24" i="2"/>
  <c r="P24" i="2"/>
  <c r="X23" i="2"/>
  <c r="W23" i="2"/>
  <c r="V23" i="2"/>
  <c r="U23" i="2"/>
  <c r="T23" i="2"/>
  <c r="S23" i="2"/>
  <c r="R23" i="2"/>
  <c r="Q23" i="2"/>
  <c r="P23" i="2"/>
  <c r="X22" i="2"/>
  <c r="W22" i="2"/>
  <c r="V22" i="2"/>
  <c r="U22" i="2"/>
  <c r="T22" i="2"/>
  <c r="S22" i="2"/>
  <c r="R22" i="2"/>
  <c r="Q22" i="2"/>
  <c r="P22" i="2"/>
  <c r="X21" i="2"/>
  <c r="W21" i="2"/>
  <c r="V21" i="2"/>
  <c r="U21" i="2"/>
  <c r="T21" i="2"/>
  <c r="S21" i="2"/>
  <c r="R21" i="2"/>
  <c r="Q21" i="2"/>
  <c r="P21" i="2"/>
  <c r="X20" i="2"/>
  <c r="W20" i="2"/>
  <c r="V20" i="2"/>
  <c r="U20" i="2"/>
  <c r="T20" i="2"/>
  <c r="S20" i="2"/>
  <c r="R20" i="2"/>
  <c r="Q20" i="2"/>
  <c r="P20" i="2"/>
  <c r="X19" i="2"/>
  <c r="W19" i="2"/>
  <c r="V19" i="2"/>
  <c r="U19" i="2"/>
  <c r="T19" i="2"/>
  <c r="S19" i="2"/>
  <c r="R19" i="2"/>
  <c r="Q19" i="2"/>
  <c r="P19" i="2"/>
  <c r="X18" i="2"/>
  <c r="W18" i="2"/>
  <c r="V18" i="2"/>
  <c r="U18" i="2"/>
  <c r="T18" i="2"/>
  <c r="S18" i="2"/>
  <c r="R18" i="2"/>
  <c r="Q18" i="2"/>
  <c r="P18" i="2"/>
  <c r="X17" i="2"/>
  <c r="W17" i="2"/>
  <c r="V17" i="2"/>
  <c r="U17" i="2"/>
  <c r="T17" i="2"/>
  <c r="S17" i="2"/>
  <c r="R17" i="2"/>
  <c r="Q17" i="2"/>
  <c r="P17" i="2"/>
  <c r="X16" i="2"/>
  <c r="W16" i="2"/>
  <c r="V16" i="2"/>
  <c r="U16" i="2"/>
  <c r="T16" i="2"/>
  <c r="S16" i="2"/>
  <c r="R16" i="2"/>
  <c r="Q16" i="2"/>
  <c r="P16" i="2"/>
  <c r="X15" i="2"/>
  <c r="W15" i="2"/>
  <c r="V15" i="2"/>
  <c r="U15" i="2"/>
  <c r="T15" i="2"/>
  <c r="S15" i="2"/>
  <c r="R15" i="2"/>
  <c r="Q15" i="2"/>
  <c r="P15" i="2"/>
  <c r="X14" i="2"/>
  <c r="W14" i="2"/>
  <c r="V14" i="2"/>
  <c r="U14" i="2"/>
  <c r="T14" i="2"/>
  <c r="S14" i="2"/>
  <c r="R14" i="2"/>
  <c r="Q14" i="2"/>
  <c r="P14" i="2"/>
  <c r="X13" i="2"/>
  <c r="W13" i="2"/>
  <c r="V13" i="2"/>
  <c r="U13" i="2"/>
  <c r="T13" i="2"/>
  <c r="S13" i="2"/>
  <c r="R13" i="2"/>
  <c r="Q13" i="2"/>
  <c r="P13" i="2"/>
  <c r="X12" i="2"/>
  <c r="W12" i="2"/>
  <c r="V12" i="2"/>
  <c r="U12" i="2"/>
  <c r="T12" i="2"/>
  <c r="S12" i="2"/>
  <c r="R12" i="2"/>
  <c r="Q12" i="2"/>
  <c r="P12" i="2"/>
  <c r="X11" i="2"/>
  <c r="W11" i="2"/>
  <c r="V11" i="2"/>
  <c r="U11" i="2"/>
  <c r="T11" i="2"/>
  <c r="S11" i="2"/>
  <c r="R11" i="2"/>
  <c r="Q11" i="2"/>
  <c r="P11" i="2"/>
  <c r="X10" i="2"/>
  <c r="W10" i="2"/>
  <c r="V10" i="2"/>
  <c r="U10" i="2"/>
  <c r="T10" i="2"/>
  <c r="S10" i="2"/>
  <c r="R10" i="2"/>
  <c r="Q10" i="2"/>
  <c r="P10" i="2"/>
  <c r="X9" i="2"/>
  <c r="W9" i="2"/>
  <c r="V9" i="2"/>
  <c r="U9" i="2"/>
  <c r="T9" i="2"/>
  <c r="S9" i="2"/>
  <c r="R9" i="2"/>
  <c r="Q9" i="2"/>
  <c r="P9" i="2"/>
  <c r="X8" i="2"/>
  <c r="W8" i="2"/>
  <c r="V8" i="2"/>
  <c r="U8" i="2"/>
  <c r="T8" i="2"/>
  <c r="S8" i="2"/>
  <c r="R8" i="2"/>
  <c r="Q8" i="2"/>
  <c r="P8" i="2"/>
  <c r="X7" i="2"/>
  <c r="W7" i="2"/>
  <c r="V7" i="2"/>
  <c r="U7" i="2"/>
  <c r="T7" i="2"/>
  <c r="S7" i="2"/>
  <c r="R7" i="2"/>
  <c r="Q7" i="2"/>
  <c r="P7" i="2"/>
  <c r="X6" i="2"/>
  <c r="W6" i="2"/>
  <c r="V6" i="2"/>
  <c r="U6" i="2"/>
  <c r="T6" i="2"/>
  <c r="S6" i="2"/>
  <c r="R6" i="2"/>
  <c r="Q6" i="2"/>
  <c r="P6" i="2"/>
  <c r="X5" i="2"/>
  <c r="W5" i="2"/>
  <c r="V5" i="2"/>
  <c r="U5" i="2"/>
  <c r="T5" i="2"/>
  <c r="S5" i="2"/>
  <c r="R5" i="2"/>
  <c r="Q5" i="2"/>
  <c r="P5" i="2"/>
  <c r="X4" i="2"/>
  <c r="W4" i="2"/>
  <c r="V4" i="2"/>
  <c r="U4" i="2"/>
  <c r="T4" i="2"/>
  <c r="S4" i="2"/>
  <c r="R4" i="2"/>
  <c r="Q4" i="2"/>
  <c r="P4" i="2"/>
  <c r="X3" i="2"/>
  <c r="W3" i="2"/>
  <c r="V3" i="2"/>
  <c r="U3" i="2"/>
  <c r="T3" i="2"/>
  <c r="S3" i="2"/>
  <c r="R3" i="2"/>
  <c r="Q3" i="2"/>
  <c r="P3" i="2"/>
  <c r="X2" i="2"/>
  <c r="W2" i="2"/>
  <c r="V2" i="2"/>
  <c r="U2" i="2"/>
  <c r="T2" i="2"/>
  <c r="S2" i="2"/>
  <c r="R2" i="2"/>
  <c r="Q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635A3-6C82-4CDC-941E-9F4FA51528FB}" keepAlive="1" name="Query - iphone15" description="Connection to the 'iphone15' query in the workbook." type="5" refreshedVersion="8" background="1" saveData="1">
    <dbPr connection="Provider=Microsoft.Mashup.OleDb.1;Data Source=$Workbook$;Location=iphone15;Extended Properties=&quot;&quot;" command="SELECT * FROM [iphone15]"/>
  </connection>
  <connection id="2" xr16:uid="{FC79382D-044A-416B-8E87-DFB429434446}" keepAlive="1" name="Query - iphone15 List" description="Connection to the 'iphone15 List' query in the workbook." type="5" refreshedVersion="8" background="1" saveData="1">
    <dbPr connection="Provider=Microsoft.Mashup.OleDb.1;Data Source=$Workbook$;Location=&quot;iphone15 List&quot;;Extended Properties=&quot;&quot;" command="SELECT * FROM [iphone15 List]"/>
  </connection>
  <connection id="3" xr16:uid="{0F0B0118-A434-4B6C-AD4D-8CDA3C4BCAED}" keepAlive="1" name="Query - new table" description="Connection to the 'new table' query in the workbook." type="5" refreshedVersion="8" background="1" saveData="1">
    <dbPr connection="Provider=Microsoft.Mashup.OleDb.1;Data Source=$Workbook$;Location=&quot;new table&quot;;Extended Properties=&quot;&quot;" command="SELECT * FROM [new table]"/>
  </connection>
  <connection id="4" xr16:uid="{CE873207-3D0A-4F3D-97BF-F99A35A0B62F}" keepAlive="1" name="Query - Value" description="Connection to the 'Value' query in the workbook." type="5" refreshedVersion="8" background="1" saveData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<sst xmlns="http://schemas.openxmlformats.org/spreadsheetml/2006/main" count="488" uniqueCount="130">
  <si>
    <t>capacity</t>
  </si>
  <si>
    <t>color_chi</t>
  </si>
  <si>
    <t>color_eng</t>
  </si>
  <si>
    <t>img_prefix</t>
  </si>
  <si>
    <t>model_code</t>
  </si>
  <si>
    <t>name_chi</t>
  </si>
  <si>
    <t>iPhone 15</t>
  </si>
  <si>
    <t>name_eng</t>
  </si>
  <si>
    <t>product_code</t>
  </si>
  <si>
    <t>price</t>
  </si>
  <si>
    <t>screen_size</t>
  </si>
  <si>
    <t>hsid</t>
  </si>
  <si>
    <t>IP15_HS_9_Per_Dis</t>
  </si>
  <si>
    <t>IP15_HS_12_Per_Dis</t>
  </si>
  <si>
    <t>IP15_HS_5_Per_Dis_03</t>
  </si>
  <si>
    <t>IP15_HS_5_Per_Dis_02</t>
  </si>
  <si>
    <t>IP15_HS_5_Per_Dis_01</t>
  </si>
  <si>
    <t>IP15_HS_7_Per_Dis_03</t>
  </si>
  <si>
    <t>IP15_HS_7_Per_Dis_02</t>
  </si>
  <si>
    <t>IP15_HS_7_Per_Dis_01</t>
  </si>
  <si>
    <t>IP15_HS_$200_Dis</t>
  </si>
  <si>
    <t>$500_HSPR23</t>
  </si>
  <si>
    <t>藍色</t>
  </si>
  <si>
    <t>Blue</t>
  </si>
  <si>
    <t>iPhone 15 Plus</t>
  </si>
  <si>
    <t>iPhone 15 Pro</t>
  </si>
  <si>
    <t>iPhone 15 Pro Max</t>
  </si>
  <si>
    <t>黑色</t>
  </si>
  <si>
    <t>Black</t>
  </si>
  <si>
    <t>MTLD3ZA/A</t>
  </si>
  <si>
    <t>粉紅色</t>
  </si>
  <si>
    <t>Pink</t>
  </si>
  <si>
    <t>MTLE3ZA/A</t>
  </si>
  <si>
    <t>黃色</t>
  </si>
  <si>
    <t>Yellow</t>
  </si>
  <si>
    <t>MTLF3ZA/A</t>
  </si>
  <si>
    <t>MTLG3ZA/A</t>
  </si>
  <si>
    <t>綠色</t>
  </si>
  <si>
    <t>Green</t>
  </si>
  <si>
    <t>MTLH3ZA/A</t>
  </si>
  <si>
    <t>MTLJ3ZA/A</t>
  </si>
  <si>
    <t>MTLK3ZA/A</t>
  </si>
  <si>
    <t>MTLL3ZA/A</t>
  </si>
  <si>
    <t>MTLM3ZA/A</t>
  </si>
  <si>
    <t>MTLN3ZA/A</t>
  </si>
  <si>
    <t>MTLP3ZA/A</t>
  </si>
  <si>
    <t>MTLQ3ZA/A</t>
  </si>
  <si>
    <t>MTLR3ZA/A</t>
  </si>
  <si>
    <t>MTLT3ZA/A</t>
  </si>
  <si>
    <t>MTLU3ZA/A</t>
  </si>
  <si>
    <t>MTX93ZA/A</t>
  </si>
  <si>
    <t>MTXA3ZA/A</t>
  </si>
  <si>
    <t>MTXC3ZA/A</t>
  </si>
  <si>
    <t>MTXD3ZA/A</t>
  </si>
  <si>
    <t>MTXE3ZA/A</t>
  </si>
  <si>
    <t>MTXF3ZA/A</t>
  </si>
  <si>
    <t>MTXG3ZA/A</t>
  </si>
  <si>
    <t>MTXH3ZA/A</t>
  </si>
  <si>
    <t>MTXJ3ZA/A</t>
  </si>
  <si>
    <t>MTXK3ZA/A</t>
  </si>
  <si>
    <t>MTXL3ZA/A</t>
  </si>
  <si>
    <t>MTXM3ZA/A</t>
  </si>
  <si>
    <t>MTXN3ZA/A</t>
  </si>
  <si>
    <t>MTXP3ZA/A</t>
  </si>
  <si>
    <t>MTXQ3ZA/A</t>
  </si>
  <si>
    <t>黑色鈦金屬</t>
  </si>
  <si>
    <t>Black Titanium</t>
  </si>
  <si>
    <t>MTQ43ZA/A</t>
  </si>
  <si>
    <t>白色鈦金屬</t>
  </si>
  <si>
    <t>White Titanium</t>
  </si>
  <si>
    <t>MTQ53ZA/A</t>
  </si>
  <si>
    <t>原色鈦金屬</t>
  </si>
  <si>
    <t>Natural Titanium</t>
  </si>
  <si>
    <t>MTQ63ZA/A</t>
  </si>
  <si>
    <t>藍色鈦金屬</t>
  </si>
  <si>
    <t>Blue Titanium</t>
  </si>
  <si>
    <t>MTQ73ZA/A</t>
  </si>
  <si>
    <t>MTQ83ZA/A</t>
  </si>
  <si>
    <t>MTQ93ZA/A</t>
  </si>
  <si>
    <t>MTQA3ZA/A</t>
  </si>
  <si>
    <t>MTQC3ZA/A</t>
  </si>
  <si>
    <t>MTQD3ZA/A</t>
  </si>
  <si>
    <t>MTQE3ZA/A</t>
  </si>
  <si>
    <t>MTQF3ZA/A</t>
  </si>
  <si>
    <t>MTQG3ZA/A</t>
  </si>
  <si>
    <t>MTQH3ZA/A</t>
  </si>
  <si>
    <t>MTQJ3ZA/A</t>
  </si>
  <si>
    <t>MTQK3ZA/A</t>
  </si>
  <si>
    <t>MTQL3ZA/A</t>
  </si>
  <si>
    <t>MU2N3ZA/A</t>
  </si>
  <si>
    <t>MU2P3ZA/A</t>
  </si>
  <si>
    <t>MU2Q3ZA/A</t>
  </si>
  <si>
    <t>MU2R3ZA/A</t>
  </si>
  <si>
    <t>MU2T3ZA/A</t>
  </si>
  <si>
    <t>MU2U3ZA/A</t>
  </si>
  <si>
    <t>MU2V3ZA/A</t>
  </si>
  <si>
    <t>MU2W3ZA/A</t>
  </si>
  <si>
    <t>MU2X3ZA/A</t>
  </si>
  <si>
    <t>MU2Y3ZA/A</t>
  </si>
  <si>
    <t>MU603ZA/A</t>
  </si>
  <si>
    <t>MU613ZA/A</t>
  </si>
  <si>
    <t>iphone15_black</t>
  </si>
  <si>
    <t>iphone15_pink</t>
  </si>
  <si>
    <t>iphone15_yellow</t>
  </si>
  <si>
    <t>iphone15_blue</t>
  </si>
  <si>
    <t>iphone15_green</t>
  </si>
  <si>
    <t>iphone15_plus_black</t>
  </si>
  <si>
    <t>iphone15_plus_pink</t>
  </si>
  <si>
    <t>iphone15_plus_yellow</t>
  </si>
  <si>
    <t>iphone15_plus_blue</t>
  </si>
  <si>
    <t>iphone15_plus_green</t>
  </si>
  <si>
    <t>iphone15_promax_black</t>
  </si>
  <si>
    <t>iphone15_promax_white</t>
  </si>
  <si>
    <t>iphone15_pro_black</t>
  </si>
  <si>
    <t>iphone15_pro_white</t>
  </si>
  <si>
    <t>iphone15_pro_natural</t>
  </si>
  <si>
    <t>iphone15_pro_blue</t>
  </si>
  <si>
    <t>iphone15_promax_natural</t>
  </si>
  <si>
    <t>iphone15_promax_blue</t>
  </si>
  <si>
    <t>prepay_amount</t>
  </si>
  <si>
    <t>capacity_display</t>
  </si>
  <si>
    <t>128GB</t>
  </si>
  <si>
    <t>256GB</t>
  </si>
  <si>
    <t>512GB</t>
  </si>
  <si>
    <t>1TB</t>
  </si>
  <si>
    <t>iphone</t>
  </si>
  <si>
    <t>iphone_pro</t>
  </si>
  <si>
    <t>iphone_pro_max</t>
  </si>
  <si>
    <t>iphone_plus</t>
  </si>
  <si>
    <t>iphone_model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</si>
</sst>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3" borderId="3" xfId="0" applyFont="1" applyFill="1" applyBorder="1"/>
    <xf numFmtId="0" fontId="3" fillId="0" borderId="0" xfId="0" applyFont="1"/>
    <xf numFmtId="0" fontId="3" fillId="3" borderId="4" xfId="0" applyFont="1" applyFill="1" applyBorder="1"/>
    <xf numFmtId="0" fontId="3" fillId="3" borderId="0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FF6F57-5795-4B50-B389-858863602754}" name="Table7" displayName="Table7" ref="A1:X59" totalsRowShown="0" tableBorderDxfId="24">
  <autoFilter ref="A1:X59" xr:uid="{72FF6F57-5795-4B50-B389-858863602754}"/>
  <tableColumns count="24">
    <tableColumn id="1" xr3:uid="{E2D7726E-33F1-41AC-8D59-4DB53085B6F9}" name="model_code" dataDxfId="23"/>
    <tableColumn id="2" xr3:uid="{B732ACA8-0B73-4ECA-9E66-FE4EB0F25C32}" name="capacity" dataDxfId="22"/>
    <tableColumn id="24" xr3:uid="{6B4498EE-5840-444B-88E0-1C95A87AB70D}" name="capacity_display" dataDxfId="21"/>
    <tableColumn id="3" xr3:uid="{483BE1CD-110F-404B-9F21-FCEF5F199C41}" name="color_chi" dataDxfId="20"/>
    <tableColumn id="4" xr3:uid="{10389A10-02DD-4E4D-BEB3-02ED242C3555}" name="color_eng" dataDxfId="19"/>
    <tableColumn id="5" xr3:uid="{55A64128-E284-48AC-855D-C66C184C1352}" name="img_prefix" dataDxfId="18"/>
    <tableColumn id="7" xr3:uid="{4C5F6CAB-30B5-4A8D-B9AC-74A55BF57961}" name="name_chi" dataDxfId="17"/>
    <tableColumn id="8" xr3:uid="{5A06B196-A6C9-49C8-B645-6BA822A4DF41}" name="name_eng" dataDxfId="16"/>
    <tableColumn id="9" xr3:uid="{CAAEE9C0-E11D-49DA-B467-A733D8D42CC7}" name="product_code" dataDxfId="15"/>
    <tableColumn id="10" xr3:uid="{9DD9E2A9-AC6B-4A28-BF60-FBC0738EB6A7}" name="price" dataDxfId="14"/>
    <tableColumn id="11" xr3:uid="{DB2899E0-868E-4936-8322-B5172A06A66C}" name="screen_size" dataDxfId="13"/>
    <tableColumn id="12" xr3:uid="{D60B3B10-3840-40BB-951E-29E257F3E6B5}" name="hsid" dataDxfId="12"/>
    <tableColumn id="23" xr3:uid="{E39AAE00-CB24-4B2A-B4B6-3BFE6A580EED}" name="iphone_model" dataDxfId="11"/>
    <tableColumn id="6" xr3:uid="{DF60C1BD-C455-4AB0-A603-2D313A40874B}" name="prepay_amount" dataDxfId="10">
      <calculatedColumnFormula>IF(Table7[[#This Row],[price]]&gt;=10000,900,600)</calculatedColumnFormula>
    </tableColumn>
    <tableColumn id="13" xr3:uid="{55AB2BE9-0CC2-48F8-A571-4B3D7652FE52}" name="IP15_HS_9_Per_Dis" dataDxfId="9">
      <calculatedColumnFormula>ROUND(J2*0.09,0)</calculatedColumnFormula>
    </tableColumn>
    <tableColumn id="14" xr3:uid="{254B7332-06B8-4338-B646-84DAB5BB4963}" name="IP15_HS_12_Per_Dis" dataDxfId="8">
      <calculatedColumnFormula>ROUND((J2*0.12),0)</calculatedColumnFormula>
    </tableColumn>
    <tableColumn id="15" xr3:uid="{A1AB9557-93A2-45E6-A0B2-264A92F71522}" name="IP15_HS_5_Per_Dis_03" dataDxfId="7">
      <calculatedColumnFormula>ROUND((J2*0.05),0)</calculatedColumnFormula>
    </tableColumn>
    <tableColumn id="16" xr3:uid="{FD0D42C8-190A-46C5-B375-B41339FEB59A}" name="IP15_HS_5_Per_Dis_02" dataDxfId="6">
      <calculatedColumnFormula>ROUND((J2*0.05),0)</calculatedColumnFormula>
    </tableColumn>
    <tableColumn id="17" xr3:uid="{429C213E-B5A2-4E8F-AE98-24BEECA96D7A}" name="IP15_HS_5_Per_Dis_01" dataDxfId="5">
      <calculatedColumnFormula>ROUND((J2*0.05),0)</calculatedColumnFormula>
    </tableColumn>
    <tableColumn id="18" xr3:uid="{02257FD9-AA1E-438D-A634-8E48182B7F9E}" name="IP15_HS_7_Per_Dis_03" dataDxfId="4">
      <calculatedColumnFormula>ROUND((J2*0.07),0)</calculatedColumnFormula>
    </tableColumn>
    <tableColumn id="19" xr3:uid="{441C9189-1E69-433E-BA29-FA481E58E5BE}" name="IP15_HS_7_Per_Dis_02" dataDxfId="3">
      <calculatedColumnFormula>ROUND((J2*0.07),0)</calculatedColumnFormula>
    </tableColumn>
    <tableColumn id="20" xr3:uid="{CAFF7FF7-7DCF-4E7A-8EC3-F09FDED4C036}" name="IP15_HS_7_Per_Dis_01" dataDxfId="2">
      <calculatedColumnFormula>ROUND((J2*0.07),0)</calculatedColumnFormula>
    </tableColumn>
    <tableColumn id="21" xr3:uid="{EBDCC2B3-B020-4797-9C64-D62FBD271618}" name="IP15_HS_$200_Dis" dataDxfId="1">
      <calculatedColumnFormula>200</calculatedColumnFormula>
    </tableColumn>
    <tableColumn id="22" xr3:uid="{7D54EF34-E40F-413F-8E05-8269615850CB}" name="$500_HSPR23" dataDxfId="0">
      <calculatedColumnFormula>500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33360D-752A-4F9C-9CBA-C46796CECEFF}">
  <we:reference id="wa104380263" version="1.1.3.0" store="en-001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733-F591-4A29-BC38-4A07C84D028D}">
  <dimension ref="A1:X59"/>
  <sheetViews>
    <sheetView tabSelected="1" workbookViewId="0">
      <pane xSplit="1" topLeftCell="I1" activePane="topRight" state="frozen"/>
      <selection activeCell="A31" sqref="A31"/>
      <selection pane="topRight" activeCell="M1" sqref="M1"/>
    </sheetView>
  </sheetViews>
  <sheetFormatPr defaultRowHeight="14.4" x14ac:dyDescent="0.3"/>
  <cols>
    <col min="1" max="1" width="22.44140625" style="6" bestFit="1" customWidth="1"/>
    <col min="2" max="2" width="10.44140625" style="6" bestFit="1" customWidth="1"/>
    <col min="3" max="3" width="10.44140625" style="6" customWidth="1"/>
    <col min="4" max="5" width="21.44140625" style="6" bestFit="1" customWidth="1"/>
    <col min="6" max="6" width="28.44140625" style="6" bestFit="1" customWidth="1"/>
    <col min="7" max="8" width="17.5546875" style="6" bestFit="1" customWidth="1"/>
    <col min="9" max="9" width="15.5546875" style="6" bestFit="1" customWidth="1"/>
    <col min="10" max="10" width="7.6640625" style="6" bestFit="1" customWidth="1"/>
    <col min="11" max="11" width="13.5546875" style="6" bestFit="1" customWidth="1"/>
    <col min="12" max="12" width="7" style="6" bestFit="1" customWidth="1"/>
    <col min="13" max="13" width="15.6640625" style="6" bestFit="1" customWidth="1"/>
    <col min="14" max="14" width="12.5546875" style="6" customWidth="1"/>
    <col min="15" max="15" width="19.88671875" customWidth="1"/>
    <col min="16" max="16" width="21.44140625" bestFit="1" customWidth="1"/>
    <col min="17" max="17" width="22.88671875" customWidth="1"/>
    <col min="18" max="18" width="28.44140625" bestFit="1" customWidth="1"/>
    <col min="19" max="22" width="22.88671875" customWidth="1"/>
    <col min="23" max="23" width="18.88671875" customWidth="1"/>
    <col min="24" max="24" width="19.5546875" bestFit="1" customWidth="1"/>
    <col min="25" max="25" width="12.6640625" bestFit="1" customWidth="1"/>
    <col min="26" max="26" width="8.5546875" bestFit="1" customWidth="1"/>
  </cols>
  <sheetData>
    <row r="1" spans="1:24" x14ac:dyDescent="0.3">
      <c r="A1" s="2" t="s">
        <v>4</v>
      </c>
      <c r="B1" s="2" t="s">
        <v>0</v>
      </c>
      <c r="C1" s="2" t="s">
        <v>120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129</v>
      </c>
      <c r="N1" s="4" t="s">
        <v>119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 s="5" t="str">
        <f>"CO15_BK"&amp;B2</f>
        <v>CO15_BK128</v>
      </c>
      <c r="B2" s="5">
        <v>128</v>
      </c>
      <c r="C2" s="5" t="s">
        <v>121</v>
      </c>
      <c r="D2" s="5" t="s">
        <v>27</v>
      </c>
      <c r="E2" s="5" t="s">
        <v>28</v>
      </c>
      <c r="F2" s="6" t="s">
        <v>101</v>
      </c>
      <c r="G2" s="5" t="s">
        <v>6</v>
      </c>
      <c r="H2" s="5" t="s">
        <v>6</v>
      </c>
      <c r="I2" s="5" t="s">
        <v>29</v>
      </c>
      <c r="J2" s="5">
        <v>6899</v>
      </c>
      <c r="K2" s="5">
        <v>6.1</v>
      </c>
      <c r="L2" s="7">
        <v>3421</v>
      </c>
      <c r="M2" s="5" t="s">
        <v>125</v>
      </c>
      <c r="N2" s="8">
        <f>IF(Table7[[#This Row],[price]]&gt;=10000,900,600)</f>
        <v>600</v>
      </c>
      <c r="O2" s="1">
        <f t="shared" ref="O2:O33" si="0">ROUND(J2*0.09,0)</f>
        <v>621</v>
      </c>
      <c r="P2">
        <f t="shared" ref="P2:P59" si="1">ROUND((J2*0.12),0)</f>
        <v>828</v>
      </c>
      <c r="Q2">
        <f t="shared" ref="Q2:Q59" si="2">ROUND((J2*0.05),0)</f>
        <v>345</v>
      </c>
      <c r="R2">
        <f t="shared" ref="R2:R59" si="3">ROUND((J2*0.05),0)</f>
        <v>345</v>
      </c>
      <c r="S2">
        <f t="shared" ref="S2:S59" si="4">ROUND((J2*0.05),0)</f>
        <v>345</v>
      </c>
      <c r="T2">
        <f t="shared" ref="T2:T59" si="5">ROUND((J2*0.07),0)</f>
        <v>483</v>
      </c>
      <c r="U2">
        <f t="shared" ref="U2:U59" si="6">ROUND((J2*0.07),0)</f>
        <v>483</v>
      </c>
      <c r="V2">
        <f t="shared" ref="V2:V59" si="7">ROUND((J2*0.07),0)</f>
        <v>483</v>
      </c>
      <c r="W2">
        <f>200</f>
        <v>200</v>
      </c>
      <c r="X2">
        <f>500</f>
        <v>500</v>
      </c>
    </row>
    <row r="3" spans="1:24" x14ac:dyDescent="0.3">
      <c r="A3" s="9" t="str">
        <f>"CO15_PK"&amp;Table7[[#This Row],[capacity]]</f>
        <v>CO15_PK128</v>
      </c>
      <c r="B3" s="9">
        <v>128</v>
      </c>
      <c r="C3" s="5" t="s">
        <v>121</v>
      </c>
      <c r="D3" s="9" t="s">
        <v>30</v>
      </c>
      <c r="E3" s="9" t="s">
        <v>31</v>
      </c>
      <c r="F3" s="6" t="s">
        <v>102</v>
      </c>
      <c r="G3" s="9" t="s">
        <v>6</v>
      </c>
      <c r="H3" s="9" t="s">
        <v>6</v>
      </c>
      <c r="I3" s="9" t="s">
        <v>32</v>
      </c>
      <c r="J3" s="9">
        <v>6899</v>
      </c>
      <c r="K3" s="9">
        <v>6.1</v>
      </c>
      <c r="L3" s="10">
        <v>3421</v>
      </c>
      <c r="M3" s="5" t="s">
        <v>125</v>
      </c>
      <c r="N3" s="8">
        <f>IF(Table7[[#This Row],[price]]&gt;=10000,900,600)</f>
        <v>600</v>
      </c>
      <c r="O3" s="1">
        <f t="shared" si="0"/>
        <v>621</v>
      </c>
      <c r="P3">
        <f t="shared" si="1"/>
        <v>828</v>
      </c>
      <c r="Q3">
        <f t="shared" si="2"/>
        <v>345</v>
      </c>
      <c r="R3">
        <f t="shared" si="3"/>
        <v>345</v>
      </c>
      <c r="S3">
        <f t="shared" si="4"/>
        <v>345</v>
      </c>
      <c r="T3">
        <f t="shared" si="5"/>
        <v>483</v>
      </c>
      <c r="U3">
        <f t="shared" si="6"/>
        <v>483</v>
      </c>
      <c r="V3">
        <f t="shared" si="7"/>
        <v>483</v>
      </c>
      <c r="W3">
        <f>200</f>
        <v>200</v>
      </c>
      <c r="X3">
        <f>500</f>
        <v>500</v>
      </c>
    </row>
    <row r="4" spans="1:24" x14ac:dyDescent="0.3">
      <c r="A4" s="5" t="str">
        <f>"CO15_YW"&amp;Table7[[#This Row],[capacity]]</f>
        <v>CO15_YW128</v>
      </c>
      <c r="B4" s="5">
        <v>128</v>
      </c>
      <c r="C4" s="5" t="s">
        <v>121</v>
      </c>
      <c r="D4" s="5" t="s">
        <v>33</v>
      </c>
      <c r="E4" s="5" t="s">
        <v>34</v>
      </c>
      <c r="F4" s="6" t="s">
        <v>103</v>
      </c>
      <c r="G4" s="5" t="s">
        <v>6</v>
      </c>
      <c r="H4" s="5" t="s">
        <v>6</v>
      </c>
      <c r="I4" s="5" t="s">
        <v>35</v>
      </c>
      <c r="J4" s="5">
        <v>6899</v>
      </c>
      <c r="K4" s="5">
        <v>6.1</v>
      </c>
      <c r="L4" s="7">
        <v>3421</v>
      </c>
      <c r="M4" s="5" t="s">
        <v>125</v>
      </c>
      <c r="N4" s="8">
        <f>IF(Table7[[#This Row],[price]]&gt;=10000,900,600)</f>
        <v>600</v>
      </c>
      <c r="O4" s="1">
        <f t="shared" si="0"/>
        <v>621</v>
      </c>
      <c r="P4">
        <f t="shared" si="1"/>
        <v>828</v>
      </c>
      <c r="Q4">
        <f t="shared" si="2"/>
        <v>345</v>
      </c>
      <c r="R4">
        <f t="shared" si="3"/>
        <v>345</v>
      </c>
      <c r="S4">
        <f t="shared" si="4"/>
        <v>345</v>
      </c>
      <c r="T4">
        <f t="shared" si="5"/>
        <v>483</v>
      </c>
      <c r="U4">
        <f t="shared" si="6"/>
        <v>483</v>
      </c>
      <c r="V4">
        <f t="shared" si="7"/>
        <v>483</v>
      </c>
      <c r="W4">
        <f>200</f>
        <v>200</v>
      </c>
      <c r="X4">
        <f>500</f>
        <v>500</v>
      </c>
    </row>
    <row r="5" spans="1:24" x14ac:dyDescent="0.3">
      <c r="A5" s="9" t="str">
        <f>"CO15_BE"&amp;Table7[[#This Row],[capacity]]</f>
        <v>CO15_BE128</v>
      </c>
      <c r="B5" s="9">
        <v>128</v>
      </c>
      <c r="C5" s="5" t="s">
        <v>121</v>
      </c>
      <c r="D5" s="9" t="s">
        <v>22</v>
      </c>
      <c r="E5" s="9" t="s">
        <v>23</v>
      </c>
      <c r="F5" s="9" t="s">
        <v>104</v>
      </c>
      <c r="G5" s="9" t="s">
        <v>6</v>
      </c>
      <c r="H5" s="9" t="s">
        <v>6</v>
      </c>
      <c r="I5" s="9" t="s">
        <v>36</v>
      </c>
      <c r="J5" s="9">
        <v>6899</v>
      </c>
      <c r="K5" s="9">
        <v>6.1</v>
      </c>
      <c r="L5" s="10">
        <v>3421</v>
      </c>
      <c r="M5" s="5" t="s">
        <v>125</v>
      </c>
      <c r="N5" s="8">
        <f>IF(Table7[[#This Row],[price]]&gt;=10000,900,600)</f>
        <v>600</v>
      </c>
      <c r="O5" s="1">
        <f t="shared" si="0"/>
        <v>621</v>
      </c>
      <c r="P5">
        <f t="shared" si="1"/>
        <v>828</v>
      </c>
      <c r="Q5">
        <f t="shared" si="2"/>
        <v>345</v>
      </c>
      <c r="R5">
        <f t="shared" si="3"/>
        <v>345</v>
      </c>
      <c r="S5">
        <f t="shared" si="4"/>
        <v>345</v>
      </c>
      <c r="T5">
        <f t="shared" si="5"/>
        <v>483</v>
      </c>
      <c r="U5">
        <f t="shared" si="6"/>
        <v>483</v>
      </c>
      <c r="V5">
        <f t="shared" si="7"/>
        <v>483</v>
      </c>
      <c r="W5">
        <f>200</f>
        <v>200</v>
      </c>
      <c r="X5">
        <f>500</f>
        <v>500</v>
      </c>
    </row>
    <row r="6" spans="1:24" x14ac:dyDescent="0.3">
      <c r="A6" s="5" t="str">
        <f>"CO15_GN"&amp;Table7[[#This Row],[capacity]]</f>
        <v>CO15_GN128</v>
      </c>
      <c r="B6" s="5">
        <v>128</v>
      </c>
      <c r="C6" s="5" t="s">
        <v>121</v>
      </c>
      <c r="D6" s="5" t="s">
        <v>37</v>
      </c>
      <c r="E6" s="5" t="s">
        <v>38</v>
      </c>
      <c r="F6" s="6" t="s">
        <v>105</v>
      </c>
      <c r="G6" s="5" t="s">
        <v>6</v>
      </c>
      <c r="H6" s="5" t="s">
        <v>6</v>
      </c>
      <c r="I6" s="5" t="s">
        <v>39</v>
      </c>
      <c r="J6" s="5">
        <v>6899</v>
      </c>
      <c r="K6" s="5">
        <v>6.1</v>
      </c>
      <c r="L6" s="7">
        <v>3421</v>
      </c>
      <c r="M6" s="5" t="s">
        <v>125</v>
      </c>
      <c r="N6" s="8">
        <f>IF(Table7[[#This Row],[price]]&gt;=10000,900,600)</f>
        <v>600</v>
      </c>
      <c r="O6" s="1">
        <f t="shared" si="0"/>
        <v>621</v>
      </c>
      <c r="P6">
        <f t="shared" si="1"/>
        <v>828</v>
      </c>
      <c r="Q6">
        <f t="shared" si="2"/>
        <v>345</v>
      </c>
      <c r="R6">
        <f t="shared" si="3"/>
        <v>345</v>
      </c>
      <c r="S6">
        <f t="shared" si="4"/>
        <v>345</v>
      </c>
      <c r="T6">
        <f t="shared" si="5"/>
        <v>483</v>
      </c>
      <c r="U6">
        <f t="shared" si="6"/>
        <v>483</v>
      </c>
      <c r="V6">
        <f t="shared" si="7"/>
        <v>483</v>
      </c>
      <c r="W6">
        <f>200</f>
        <v>200</v>
      </c>
      <c r="X6">
        <f>500</f>
        <v>500</v>
      </c>
    </row>
    <row r="7" spans="1:24" x14ac:dyDescent="0.3">
      <c r="A7" s="5" t="str">
        <f>"CO15_BK"&amp;B7</f>
        <v>CO15_BK256</v>
      </c>
      <c r="B7" s="9">
        <v>256</v>
      </c>
      <c r="C7" s="9" t="s">
        <v>122</v>
      </c>
      <c r="D7" s="9" t="s">
        <v>27</v>
      </c>
      <c r="E7" s="9" t="s">
        <v>28</v>
      </c>
      <c r="F7" s="6" t="s">
        <v>101</v>
      </c>
      <c r="G7" s="9" t="s">
        <v>6</v>
      </c>
      <c r="H7" s="9" t="s">
        <v>6</v>
      </c>
      <c r="I7" s="9" t="s">
        <v>40</v>
      </c>
      <c r="J7" s="9">
        <v>7699</v>
      </c>
      <c r="K7" s="9">
        <v>6.1</v>
      </c>
      <c r="L7" s="10">
        <v>3421</v>
      </c>
      <c r="M7" s="5" t="s">
        <v>125</v>
      </c>
      <c r="N7" s="8">
        <f>IF(Table7[[#This Row],[price]]&gt;=10000,900,600)</f>
        <v>600</v>
      </c>
      <c r="O7" s="1">
        <f t="shared" si="0"/>
        <v>693</v>
      </c>
      <c r="P7">
        <f t="shared" si="1"/>
        <v>924</v>
      </c>
      <c r="Q7">
        <f t="shared" si="2"/>
        <v>385</v>
      </c>
      <c r="R7">
        <f t="shared" si="3"/>
        <v>385</v>
      </c>
      <c r="S7">
        <f t="shared" si="4"/>
        <v>385</v>
      </c>
      <c r="T7">
        <f t="shared" si="5"/>
        <v>539</v>
      </c>
      <c r="U7">
        <f t="shared" si="6"/>
        <v>539</v>
      </c>
      <c r="V7">
        <f t="shared" si="7"/>
        <v>539</v>
      </c>
      <c r="W7">
        <f>200</f>
        <v>200</v>
      </c>
      <c r="X7">
        <f>500</f>
        <v>500</v>
      </c>
    </row>
    <row r="8" spans="1:24" x14ac:dyDescent="0.3">
      <c r="A8" s="9" t="str">
        <f>"CO15_PK"&amp;Table7[[#This Row],[capacity]]</f>
        <v>CO15_PK256</v>
      </c>
      <c r="B8" s="5">
        <v>256</v>
      </c>
      <c r="C8" s="9" t="s">
        <v>122</v>
      </c>
      <c r="D8" s="5" t="s">
        <v>30</v>
      </c>
      <c r="E8" s="5" t="s">
        <v>31</v>
      </c>
      <c r="F8" s="6" t="s">
        <v>102</v>
      </c>
      <c r="G8" s="5" t="s">
        <v>6</v>
      </c>
      <c r="H8" s="5" t="s">
        <v>6</v>
      </c>
      <c r="I8" s="5" t="s">
        <v>41</v>
      </c>
      <c r="J8" s="5">
        <v>7699</v>
      </c>
      <c r="K8" s="5">
        <v>6.1</v>
      </c>
      <c r="L8" s="7">
        <v>3421</v>
      </c>
      <c r="M8" s="5" t="s">
        <v>125</v>
      </c>
      <c r="N8" s="8">
        <f>IF(Table7[[#This Row],[price]]&gt;=10000,900,600)</f>
        <v>600</v>
      </c>
      <c r="O8" s="1">
        <f t="shared" si="0"/>
        <v>693</v>
      </c>
      <c r="P8">
        <f t="shared" si="1"/>
        <v>924</v>
      </c>
      <c r="Q8">
        <f t="shared" si="2"/>
        <v>385</v>
      </c>
      <c r="R8">
        <f t="shared" si="3"/>
        <v>385</v>
      </c>
      <c r="S8">
        <f t="shared" si="4"/>
        <v>385</v>
      </c>
      <c r="T8">
        <f t="shared" si="5"/>
        <v>539</v>
      </c>
      <c r="U8">
        <f t="shared" si="6"/>
        <v>539</v>
      </c>
      <c r="V8">
        <f t="shared" si="7"/>
        <v>539</v>
      </c>
      <c r="W8">
        <f>200</f>
        <v>200</v>
      </c>
      <c r="X8">
        <f>500</f>
        <v>500</v>
      </c>
    </row>
    <row r="9" spans="1:24" x14ac:dyDescent="0.3">
      <c r="A9" s="5" t="str">
        <f>"CO15_YW"&amp;Table7[[#This Row],[capacity]]</f>
        <v>CO15_YW256</v>
      </c>
      <c r="B9" s="9">
        <v>256</v>
      </c>
      <c r="C9" s="9" t="s">
        <v>122</v>
      </c>
      <c r="D9" s="9" t="s">
        <v>33</v>
      </c>
      <c r="E9" s="9" t="s">
        <v>34</v>
      </c>
      <c r="F9" s="6" t="s">
        <v>103</v>
      </c>
      <c r="G9" s="9" t="s">
        <v>6</v>
      </c>
      <c r="H9" s="9" t="s">
        <v>6</v>
      </c>
      <c r="I9" s="9" t="s">
        <v>42</v>
      </c>
      <c r="J9" s="9">
        <v>7699</v>
      </c>
      <c r="K9" s="9">
        <v>6.1</v>
      </c>
      <c r="L9" s="10">
        <v>3421</v>
      </c>
      <c r="M9" s="5" t="s">
        <v>125</v>
      </c>
      <c r="N9" s="8">
        <f>IF(Table7[[#This Row],[price]]&gt;=10000,900,600)</f>
        <v>600</v>
      </c>
      <c r="O9" s="1">
        <f t="shared" si="0"/>
        <v>693</v>
      </c>
      <c r="P9">
        <f t="shared" si="1"/>
        <v>924</v>
      </c>
      <c r="Q9">
        <f t="shared" si="2"/>
        <v>385</v>
      </c>
      <c r="R9">
        <f t="shared" si="3"/>
        <v>385</v>
      </c>
      <c r="S9">
        <f t="shared" si="4"/>
        <v>385</v>
      </c>
      <c r="T9">
        <f t="shared" si="5"/>
        <v>539</v>
      </c>
      <c r="U9">
        <f t="shared" si="6"/>
        <v>539</v>
      </c>
      <c r="V9">
        <f t="shared" si="7"/>
        <v>539</v>
      </c>
      <c r="W9">
        <f>200</f>
        <v>200</v>
      </c>
      <c r="X9">
        <f>500</f>
        <v>500</v>
      </c>
    </row>
    <row r="10" spans="1:24" x14ac:dyDescent="0.3">
      <c r="A10" s="9" t="str">
        <f>"CO15_BE"&amp;Table7[[#This Row],[capacity]]</f>
        <v>CO15_BE256</v>
      </c>
      <c r="B10" s="5">
        <v>256</v>
      </c>
      <c r="C10" s="9" t="s">
        <v>122</v>
      </c>
      <c r="D10" s="5" t="s">
        <v>22</v>
      </c>
      <c r="E10" s="5" t="s">
        <v>23</v>
      </c>
      <c r="F10" s="9" t="s">
        <v>104</v>
      </c>
      <c r="G10" s="5" t="s">
        <v>6</v>
      </c>
      <c r="H10" s="5" t="s">
        <v>6</v>
      </c>
      <c r="I10" s="5" t="s">
        <v>43</v>
      </c>
      <c r="J10" s="5">
        <v>7699</v>
      </c>
      <c r="K10" s="5">
        <v>6.1</v>
      </c>
      <c r="L10" s="7">
        <v>3421</v>
      </c>
      <c r="M10" s="5" t="s">
        <v>125</v>
      </c>
      <c r="N10" s="8">
        <f>IF(Table7[[#This Row],[price]]&gt;=10000,900,600)</f>
        <v>600</v>
      </c>
      <c r="O10" s="1">
        <f t="shared" si="0"/>
        <v>693</v>
      </c>
      <c r="P10">
        <f t="shared" si="1"/>
        <v>924</v>
      </c>
      <c r="Q10">
        <f t="shared" si="2"/>
        <v>385</v>
      </c>
      <c r="R10">
        <f t="shared" si="3"/>
        <v>385</v>
      </c>
      <c r="S10">
        <f t="shared" si="4"/>
        <v>385</v>
      </c>
      <c r="T10">
        <f t="shared" si="5"/>
        <v>539</v>
      </c>
      <c r="U10">
        <f t="shared" si="6"/>
        <v>539</v>
      </c>
      <c r="V10">
        <f t="shared" si="7"/>
        <v>539</v>
      </c>
      <c r="W10">
        <f>200</f>
        <v>200</v>
      </c>
      <c r="X10">
        <f>500</f>
        <v>500</v>
      </c>
    </row>
    <row r="11" spans="1:24" x14ac:dyDescent="0.3">
      <c r="A11" s="5" t="str">
        <f>"CO15_GN"&amp;Table7[[#This Row],[capacity]]</f>
        <v>CO15_GN256</v>
      </c>
      <c r="B11" s="9">
        <v>256</v>
      </c>
      <c r="C11" s="9" t="s">
        <v>122</v>
      </c>
      <c r="D11" s="9" t="s">
        <v>37</v>
      </c>
      <c r="E11" s="9" t="s">
        <v>38</v>
      </c>
      <c r="F11" s="6" t="s">
        <v>105</v>
      </c>
      <c r="G11" s="9" t="s">
        <v>6</v>
      </c>
      <c r="H11" s="9" t="s">
        <v>6</v>
      </c>
      <c r="I11" s="9" t="s">
        <v>44</v>
      </c>
      <c r="J11" s="9">
        <v>7699</v>
      </c>
      <c r="K11" s="9">
        <v>6.1</v>
      </c>
      <c r="L11" s="10">
        <v>3421</v>
      </c>
      <c r="M11" s="5" t="s">
        <v>125</v>
      </c>
      <c r="N11" s="8">
        <f>IF(Table7[[#This Row],[price]]&gt;=10000,900,600)</f>
        <v>600</v>
      </c>
      <c r="O11" s="1">
        <f t="shared" si="0"/>
        <v>693</v>
      </c>
      <c r="P11">
        <f t="shared" si="1"/>
        <v>924</v>
      </c>
      <c r="Q11">
        <f t="shared" si="2"/>
        <v>385</v>
      </c>
      <c r="R11">
        <f t="shared" si="3"/>
        <v>385</v>
      </c>
      <c r="S11">
        <f t="shared" si="4"/>
        <v>385</v>
      </c>
      <c r="T11">
        <f t="shared" si="5"/>
        <v>539</v>
      </c>
      <c r="U11">
        <f t="shared" si="6"/>
        <v>539</v>
      </c>
      <c r="V11">
        <f t="shared" si="7"/>
        <v>539</v>
      </c>
      <c r="W11">
        <f>200</f>
        <v>200</v>
      </c>
      <c r="X11">
        <f>500</f>
        <v>500</v>
      </c>
    </row>
    <row r="12" spans="1:24" x14ac:dyDescent="0.3">
      <c r="A12" s="5" t="str">
        <f>"CO15_BK"&amp;B12</f>
        <v>CO15_BK512</v>
      </c>
      <c r="B12" s="5">
        <v>512</v>
      </c>
      <c r="C12" s="5" t="s">
        <v>123</v>
      </c>
      <c r="D12" s="5" t="s">
        <v>27</v>
      </c>
      <c r="E12" s="5" t="s">
        <v>28</v>
      </c>
      <c r="F12" s="6" t="s">
        <v>101</v>
      </c>
      <c r="G12" s="5" t="s">
        <v>6</v>
      </c>
      <c r="H12" s="5" t="s">
        <v>6</v>
      </c>
      <c r="I12" s="5" t="s">
        <v>45</v>
      </c>
      <c r="J12" s="5">
        <v>9399</v>
      </c>
      <c r="K12" s="5">
        <v>6.1</v>
      </c>
      <c r="L12" s="7">
        <v>3421</v>
      </c>
      <c r="M12" s="5" t="s">
        <v>125</v>
      </c>
      <c r="N12" s="8">
        <f>IF(Table7[[#This Row],[price]]&gt;=10000,900,600)</f>
        <v>600</v>
      </c>
      <c r="O12" s="1">
        <f t="shared" si="0"/>
        <v>846</v>
      </c>
      <c r="P12">
        <f t="shared" si="1"/>
        <v>1128</v>
      </c>
      <c r="Q12">
        <f t="shared" si="2"/>
        <v>470</v>
      </c>
      <c r="R12">
        <f t="shared" si="3"/>
        <v>470</v>
      </c>
      <c r="S12">
        <f t="shared" si="4"/>
        <v>470</v>
      </c>
      <c r="T12">
        <f t="shared" si="5"/>
        <v>658</v>
      </c>
      <c r="U12">
        <f t="shared" si="6"/>
        <v>658</v>
      </c>
      <c r="V12">
        <f t="shared" si="7"/>
        <v>658</v>
      </c>
      <c r="W12">
        <f>200</f>
        <v>200</v>
      </c>
      <c r="X12">
        <f>500</f>
        <v>500</v>
      </c>
    </row>
    <row r="13" spans="1:24" x14ac:dyDescent="0.3">
      <c r="A13" s="9" t="str">
        <f>"CO15_PK"&amp;Table7[[#This Row],[capacity]]</f>
        <v>CO15_PK512</v>
      </c>
      <c r="B13" s="9">
        <v>512</v>
      </c>
      <c r="C13" s="5" t="s">
        <v>123</v>
      </c>
      <c r="D13" s="9" t="s">
        <v>30</v>
      </c>
      <c r="E13" s="9" t="s">
        <v>31</v>
      </c>
      <c r="F13" s="6" t="s">
        <v>102</v>
      </c>
      <c r="G13" s="9" t="s">
        <v>6</v>
      </c>
      <c r="H13" s="9" t="s">
        <v>6</v>
      </c>
      <c r="I13" s="9" t="s">
        <v>46</v>
      </c>
      <c r="J13" s="9">
        <v>9399</v>
      </c>
      <c r="K13" s="9">
        <v>6.1</v>
      </c>
      <c r="L13" s="10">
        <v>3421</v>
      </c>
      <c r="M13" s="5" t="s">
        <v>125</v>
      </c>
      <c r="N13" s="8">
        <f>IF(Table7[[#This Row],[price]]&gt;=10000,900,600)</f>
        <v>600</v>
      </c>
      <c r="O13" s="1">
        <f t="shared" si="0"/>
        <v>846</v>
      </c>
      <c r="P13">
        <f t="shared" si="1"/>
        <v>1128</v>
      </c>
      <c r="Q13">
        <f t="shared" si="2"/>
        <v>470</v>
      </c>
      <c r="R13">
        <f t="shared" si="3"/>
        <v>470</v>
      </c>
      <c r="S13">
        <f t="shared" si="4"/>
        <v>470</v>
      </c>
      <c r="T13">
        <f t="shared" si="5"/>
        <v>658</v>
      </c>
      <c r="U13">
        <f t="shared" si="6"/>
        <v>658</v>
      </c>
      <c r="V13">
        <f t="shared" si="7"/>
        <v>658</v>
      </c>
      <c r="W13">
        <f>200</f>
        <v>200</v>
      </c>
      <c r="X13">
        <f>500</f>
        <v>500</v>
      </c>
    </row>
    <row r="14" spans="1:24" x14ac:dyDescent="0.3">
      <c r="A14" s="5" t="str">
        <f>"CO15_YW"&amp;Table7[[#This Row],[capacity]]</f>
        <v>CO15_YW512</v>
      </c>
      <c r="B14" s="5">
        <v>512</v>
      </c>
      <c r="C14" s="5" t="s">
        <v>123</v>
      </c>
      <c r="D14" s="5" t="s">
        <v>33</v>
      </c>
      <c r="E14" s="5" t="s">
        <v>34</v>
      </c>
      <c r="F14" s="6" t="s">
        <v>103</v>
      </c>
      <c r="G14" s="5" t="s">
        <v>6</v>
      </c>
      <c r="H14" s="5" t="s">
        <v>6</v>
      </c>
      <c r="I14" s="5" t="s">
        <v>47</v>
      </c>
      <c r="J14" s="5">
        <v>9399</v>
      </c>
      <c r="K14" s="5">
        <v>6.1</v>
      </c>
      <c r="L14" s="7">
        <v>3421</v>
      </c>
      <c r="M14" s="5" t="s">
        <v>125</v>
      </c>
      <c r="N14" s="8">
        <f>IF(Table7[[#This Row],[price]]&gt;=10000,900,600)</f>
        <v>600</v>
      </c>
      <c r="O14" s="1">
        <f t="shared" si="0"/>
        <v>846</v>
      </c>
      <c r="P14">
        <f t="shared" si="1"/>
        <v>1128</v>
      </c>
      <c r="Q14">
        <f t="shared" si="2"/>
        <v>470</v>
      </c>
      <c r="R14">
        <f t="shared" si="3"/>
        <v>470</v>
      </c>
      <c r="S14">
        <f t="shared" si="4"/>
        <v>470</v>
      </c>
      <c r="T14">
        <f t="shared" si="5"/>
        <v>658</v>
      </c>
      <c r="U14">
        <f t="shared" si="6"/>
        <v>658</v>
      </c>
      <c r="V14">
        <f t="shared" si="7"/>
        <v>658</v>
      </c>
      <c r="W14">
        <f>200</f>
        <v>200</v>
      </c>
      <c r="X14">
        <f>500</f>
        <v>500</v>
      </c>
    </row>
    <row r="15" spans="1:24" x14ac:dyDescent="0.3">
      <c r="A15" s="9" t="str">
        <f>"CO15_BE"&amp;Table7[[#This Row],[capacity]]</f>
        <v>CO15_BE512</v>
      </c>
      <c r="B15" s="9">
        <v>512</v>
      </c>
      <c r="C15" s="5" t="s">
        <v>123</v>
      </c>
      <c r="D15" s="9" t="s">
        <v>22</v>
      </c>
      <c r="E15" s="9" t="s">
        <v>23</v>
      </c>
      <c r="F15" s="9" t="s">
        <v>104</v>
      </c>
      <c r="G15" s="9" t="s">
        <v>6</v>
      </c>
      <c r="H15" s="9" t="s">
        <v>6</v>
      </c>
      <c r="I15" s="9" t="s">
        <v>48</v>
      </c>
      <c r="J15" s="9">
        <v>9399</v>
      </c>
      <c r="K15" s="9">
        <v>6.1</v>
      </c>
      <c r="L15" s="10">
        <v>3421</v>
      </c>
      <c r="M15" s="5" t="s">
        <v>125</v>
      </c>
      <c r="N15" s="8">
        <f>IF(Table7[[#This Row],[price]]&gt;=10000,900,600)</f>
        <v>600</v>
      </c>
      <c r="O15" s="1">
        <f t="shared" si="0"/>
        <v>846</v>
      </c>
      <c r="P15">
        <f t="shared" si="1"/>
        <v>1128</v>
      </c>
      <c r="Q15">
        <f t="shared" si="2"/>
        <v>470</v>
      </c>
      <c r="R15">
        <f t="shared" si="3"/>
        <v>470</v>
      </c>
      <c r="S15">
        <f t="shared" si="4"/>
        <v>470</v>
      </c>
      <c r="T15">
        <f t="shared" si="5"/>
        <v>658</v>
      </c>
      <c r="U15">
        <f t="shared" si="6"/>
        <v>658</v>
      </c>
      <c r="V15">
        <f t="shared" si="7"/>
        <v>658</v>
      </c>
      <c r="W15">
        <f>200</f>
        <v>200</v>
      </c>
      <c r="X15">
        <f>500</f>
        <v>500</v>
      </c>
    </row>
    <row r="16" spans="1:24" x14ac:dyDescent="0.3">
      <c r="A16" s="5" t="str">
        <f>"CO15_GN"&amp;Table7[[#This Row],[capacity]]</f>
        <v>CO15_GN512</v>
      </c>
      <c r="B16" s="5">
        <v>512</v>
      </c>
      <c r="C16" s="5" t="s">
        <v>123</v>
      </c>
      <c r="D16" s="5" t="s">
        <v>37</v>
      </c>
      <c r="E16" s="5" t="s">
        <v>38</v>
      </c>
      <c r="F16" s="6" t="s">
        <v>105</v>
      </c>
      <c r="G16" s="5" t="s">
        <v>6</v>
      </c>
      <c r="H16" s="5" t="s">
        <v>6</v>
      </c>
      <c r="I16" s="5" t="s">
        <v>49</v>
      </c>
      <c r="J16" s="5">
        <v>9399</v>
      </c>
      <c r="K16" s="5">
        <v>6.1</v>
      </c>
      <c r="L16" s="7">
        <v>3421</v>
      </c>
      <c r="M16" s="5" t="s">
        <v>125</v>
      </c>
      <c r="N16" s="8">
        <f>IF(Table7[[#This Row],[price]]&gt;=10000,900,600)</f>
        <v>600</v>
      </c>
      <c r="O16" s="1">
        <f t="shared" si="0"/>
        <v>846</v>
      </c>
      <c r="P16">
        <f t="shared" si="1"/>
        <v>1128</v>
      </c>
      <c r="Q16">
        <f t="shared" si="2"/>
        <v>470</v>
      </c>
      <c r="R16">
        <f t="shared" si="3"/>
        <v>470</v>
      </c>
      <c r="S16">
        <f t="shared" si="4"/>
        <v>470</v>
      </c>
      <c r="T16">
        <f t="shared" si="5"/>
        <v>658</v>
      </c>
      <c r="U16">
        <f t="shared" si="6"/>
        <v>658</v>
      </c>
      <c r="V16">
        <f t="shared" si="7"/>
        <v>658</v>
      </c>
      <c r="W16">
        <f>200</f>
        <v>200</v>
      </c>
      <c r="X16">
        <f>500</f>
        <v>500</v>
      </c>
    </row>
    <row r="17" spans="1:24" x14ac:dyDescent="0.3">
      <c r="A17" s="5" t="str">
        <f>"CO15_PLUS_BK"&amp;B17</f>
        <v>CO15_PLUS_BK128</v>
      </c>
      <c r="B17" s="9">
        <v>128</v>
      </c>
      <c r="C17" s="5" t="s">
        <v>121</v>
      </c>
      <c r="D17" s="9" t="s">
        <v>27</v>
      </c>
      <c r="E17" s="9" t="s">
        <v>28</v>
      </c>
      <c r="F17" s="9" t="s">
        <v>106</v>
      </c>
      <c r="G17" s="9" t="s">
        <v>24</v>
      </c>
      <c r="H17" s="9" t="s">
        <v>24</v>
      </c>
      <c r="I17" s="9" t="s">
        <v>50</v>
      </c>
      <c r="J17" s="9">
        <v>7699</v>
      </c>
      <c r="K17" s="9">
        <v>6.7</v>
      </c>
      <c r="L17" s="10">
        <v>3422</v>
      </c>
      <c r="M17" s="5" t="s">
        <v>128</v>
      </c>
      <c r="N17" s="8">
        <f>IF(Table7[[#This Row],[price]]&gt;=10000,900,600)</f>
        <v>600</v>
      </c>
      <c r="O17" s="1">
        <f t="shared" si="0"/>
        <v>693</v>
      </c>
      <c r="P17">
        <f t="shared" si="1"/>
        <v>924</v>
      </c>
      <c r="Q17">
        <f t="shared" si="2"/>
        <v>385</v>
      </c>
      <c r="R17">
        <f t="shared" si="3"/>
        <v>385</v>
      </c>
      <c r="S17">
        <f t="shared" si="4"/>
        <v>385</v>
      </c>
      <c r="T17">
        <f t="shared" si="5"/>
        <v>539</v>
      </c>
      <c r="U17">
        <f t="shared" si="6"/>
        <v>539</v>
      </c>
      <c r="V17">
        <f t="shared" si="7"/>
        <v>539</v>
      </c>
      <c r="W17">
        <f>200</f>
        <v>200</v>
      </c>
      <c r="X17">
        <f>500</f>
        <v>500</v>
      </c>
    </row>
    <row r="18" spans="1:24" x14ac:dyDescent="0.3">
      <c r="A18" s="9" t="str">
        <f>"CO15_PLUS_PK"&amp;Table7[[#This Row],[capacity]]</f>
        <v>CO15_PLUS_PK128</v>
      </c>
      <c r="B18" s="5">
        <v>128</v>
      </c>
      <c r="C18" s="5" t="s">
        <v>121</v>
      </c>
      <c r="D18" s="5" t="s">
        <v>30</v>
      </c>
      <c r="E18" s="5" t="s">
        <v>31</v>
      </c>
      <c r="F18" s="5" t="s">
        <v>107</v>
      </c>
      <c r="G18" s="5" t="s">
        <v>24</v>
      </c>
      <c r="H18" s="5" t="s">
        <v>24</v>
      </c>
      <c r="I18" s="5" t="s">
        <v>51</v>
      </c>
      <c r="J18" s="5">
        <v>7699</v>
      </c>
      <c r="K18" s="5">
        <v>6.7</v>
      </c>
      <c r="L18" s="7">
        <v>3422</v>
      </c>
      <c r="M18" s="5" t="s">
        <v>128</v>
      </c>
      <c r="N18" s="8">
        <f>IF(Table7[[#This Row],[price]]&gt;=10000,900,600)</f>
        <v>600</v>
      </c>
      <c r="O18" s="1">
        <f t="shared" si="0"/>
        <v>693</v>
      </c>
      <c r="P18">
        <f t="shared" si="1"/>
        <v>924</v>
      </c>
      <c r="Q18">
        <f t="shared" si="2"/>
        <v>385</v>
      </c>
      <c r="R18">
        <f t="shared" si="3"/>
        <v>385</v>
      </c>
      <c r="S18">
        <f t="shared" si="4"/>
        <v>385</v>
      </c>
      <c r="T18">
        <f t="shared" si="5"/>
        <v>539</v>
      </c>
      <c r="U18">
        <f t="shared" si="6"/>
        <v>539</v>
      </c>
      <c r="V18">
        <f t="shared" si="7"/>
        <v>539</v>
      </c>
      <c r="W18">
        <f>200</f>
        <v>200</v>
      </c>
      <c r="X18">
        <f>500</f>
        <v>500</v>
      </c>
    </row>
    <row r="19" spans="1:24" x14ac:dyDescent="0.3">
      <c r="A19" s="5" t="str">
        <f>"CO15_PLUS_YW"&amp;Table7[[#This Row],[capacity]]</f>
        <v>CO15_PLUS_YW128</v>
      </c>
      <c r="B19" s="9">
        <v>128</v>
      </c>
      <c r="C19" s="5" t="s">
        <v>121</v>
      </c>
      <c r="D19" s="9" t="s">
        <v>33</v>
      </c>
      <c r="E19" s="9" t="s">
        <v>34</v>
      </c>
      <c r="F19" s="9" t="s">
        <v>108</v>
      </c>
      <c r="G19" s="9" t="s">
        <v>24</v>
      </c>
      <c r="H19" s="9" t="s">
        <v>24</v>
      </c>
      <c r="I19" s="9" t="s">
        <v>52</v>
      </c>
      <c r="J19" s="9">
        <v>7699</v>
      </c>
      <c r="K19" s="9">
        <v>6.7</v>
      </c>
      <c r="L19" s="10">
        <v>3422</v>
      </c>
      <c r="M19" s="5" t="s">
        <v>128</v>
      </c>
      <c r="N19" s="8">
        <f>IF(Table7[[#This Row],[price]]&gt;=10000,900,600)</f>
        <v>600</v>
      </c>
      <c r="O19" s="1">
        <f t="shared" si="0"/>
        <v>693</v>
      </c>
      <c r="P19">
        <f t="shared" si="1"/>
        <v>924</v>
      </c>
      <c r="Q19">
        <f t="shared" si="2"/>
        <v>385</v>
      </c>
      <c r="R19">
        <f t="shared" si="3"/>
        <v>385</v>
      </c>
      <c r="S19">
        <f t="shared" si="4"/>
        <v>385</v>
      </c>
      <c r="T19">
        <f t="shared" si="5"/>
        <v>539</v>
      </c>
      <c r="U19">
        <f t="shared" si="6"/>
        <v>539</v>
      </c>
      <c r="V19">
        <f t="shared" si="7"/>
        <v>539</v>
      </c>
      <c r="W19">
        <f>200</f>
        <v>200</v>
      </c>
      <c r="X19">
        <f>500</f>
        <v>500</v>
      </c>
    </row>
    <row r="20" spans="1:24" x14ac:dyDescent="0.3">
      <c r="A20" s="9" t="str">
        <f>"CO15_PLUS_BE"&amp;Table7[[#This Row],[capacity]]</f>
        <v>CO15_PLUS_BE128</v>
      </c>
      <c r="B20" s="5">
        <v>128</v>
      </c>
      <c r="C20" s="5" t="s">
        <v>121</v>
      </c>
      <c r="D20" s="5" t="s">
        <v>22</v>
      </c>
      <c r="E20" s="5" t="s">
        <v>23</v>
      </c>
      <c r="F20" s="5" t="s">
        <v>109</v>
      </c>
      <c r="G20" s="5" t="s">
        <v>24</v>
      </c>
      <c r="H20" s="5" t="s">
        <v>24</v>
      </c>
      <c r="I20" s="5" t="s">
        <v>53</v>
      </c>
      <c r="J20" s="5">
        <v>7699</v>
      </c>
      <c r="K20" s="5">
        <v>6.7</v>
      </c>
      <c r="L20" s="7">
        <v>3422</v>
      </c>
      <c r="M20" s="5" t="s">
        <v>128</v>
      </c>
      <c r="N20" s="8">
        <f>IF(Table7[[#This Row],[price]]&gt;=10000,900,600)</f>
        <v>600</v>
      </c>
      <c r="O20" s="1">
        <f t="shared" si="0"/>
        <v>693</v>
      </c>
      <c r="P20">
        <f t="shared" si="1"/>
        <v>924</v>
      </c>
      <c r="Q20">
        <f t="shared" si="2"/>
        <v>385</v>
      </c>
      <c r="R20">
        <f t="shared" si="3"/>
        <v>385</v>
      </c>
      <c r="S20">
        <f t="shared" si="4"/>
        <v>385</v>
      </c>
      <c r="T20">
        <f t="shared" si="5"/>
        <v>539</v>
      </c>
      <c r="U20">
        <f t="shared" si="6"/>
        <v>539</v>
      </c>
      <c r="V20">
        <f t="shared" si="7"/>
        <v>539</v>
      </c>
      <c r="W20">
        <f>200</f>
        <v>200</v>
      </c>
      <c r="X20">
        <f>500</f>
        <v>500</v>
      </c>
    </row>
    <row r="21" spans="1:24" x14ac:dyDescent="0.3">
      <c r="A21" s="5" t="str">
        <f>"CO15_PLUS_GN"&amp;Table7[[#This Row],[capacity]]</f>
        <v>CO15_PLUS_GN128</v>
      </c>
      <c r="B21" s="9">
        <v>128</v>
      </c>
      <c r="C21" s="5" t="s">
        <v>121</v>
      </c>
      <c r="D21" s="9" t="s">
        <v>37</v>
      </c>
      <c r="E21" s="9" t="s">
        <v>38</v>
      </c>
      <c r="F21" s="9" t="s">
        <v>110</v>
      </c>
      <c r="G21" s="9" t="s">
        <v>24</v>
      </c>
      <c r="H21" s="9" t="s">
        <v>24</v>
      </c>
      <c r="I21" s="9" t="s">
        <v>54</v>
      </c>
      <c r="J21" s="9">
        <v>7699</v>
      </c>
      <c r="K21" s="9">
        <v>6.7</v>
      </c>
      <c r="L21" s="10">
        <v>3422</v>
      </c>
      <c r="M21" s="5" t="s">
        <v>128</v>
      </c>
      <c r="N21" s="8">
        <f>IF(Table7[[#This Row],[price]]&gt;=10000,900,600)</f>
        <v>600</v>
      </c>
      <c r="O21" s="1">
        <f t="shared" si="0"/>
        <v>693</v>
      </c>
      <c r="P21">
        <f t="shared" si="1"/>
        <v>924</v>
      </c>
      <c r="Q21">
        <f t="shared" si="2"/>
        <v>385</v>
      </c>
      <c r="R21">
        <f t="shared" si="3"/>
        <v>385</v>
      </c>
      <c r="S21">
        <f t="shared" si="4"/>
        <v>385</v>
      </c>
      <c r="T21">
        <f t="shared" si="5"/>
        <v>539</v>
      </c>
      <c r="U21">
        <f t="shared" si="6"/>
        <v>539</v>
      </c>
      <c r="V21">
        <f t="shared" si="7"/>
        <v>539</v>
      </c>
      <c r="W21">
        <f>200</f>
        <v>200</v>
      </c>
      <c r="X21">
        <f>500</f>
        <v>500</v>
      </c>
    </row>
    <row r="22" spans="1:24" x14ac:dyDescent="0.3">
      <c r="A22" s="5" t="str">
        <f>"CO15_PLUS_BK"&amp;B22</f>
        <v>CO15_PLUS_BK256</v>
      </c>
      <c r="B22" s="5">
        <v>256</v>
      </c>
      <c r="C22" s="9" t="s">
        <v>122</v>
      </c>
      <c r="D22" s="5" t="s">
        <v>27</v>
      </c>
      <c r="E22" s="5" t="s">
        <v>28</v>
      </c>
      <c r="F22" s="9" t="s">
        <v>106</v>
      </c>
      <c r="G22" s="5" t="s">
        <v>24</v>
      </c>
      <c r="H22" s="5" t="s">
        <v>24</v>
      </c>
      <c r="I22" s="5" t="s">
        <v>55</v>
      </c>
      <c r="J22" s="5">
        <v>8499</v>
      </c>
      <c r="K22" s="5">
        <v>6.7</v>
      </c>
      <c r="L22" s="7">
        <v>3422</v>
      </c>
      <c r="M22" s="5" t="s">
        <v>128</v>
      </c>
      <c r="N22" s="8">
        <f>IF(Table7[[#This Row],[price]]&gt;=10000,900,600)</f>
        <v>600</v>
      </c>
      <c r="O22" s="1">
        <f t="shared" si="0"/>
        <v>765</v>
      </c>
      <c r="P22">
        <f t="shared" si="1"/>
        <v>1020</v>
      </c>
      <c r="Q22">
        <f t="shared" si="2"/>
        <v>425</v>
      </c>
      <c r="R22">
        <f t="shared" si="3"/>
        <v>425</v>
      </c>
      <c r="S22">
        <f t="shared" si="4"/>
        <v>425</v>
      </c>
      <c r="T22">
        <f t="shared" si="5"/>
        <v>595</v>
      </c>
      <c r="U22">
        <f t="shared" si="6"/>
        <v>595</v>
      </c>
      <c r="V22">
        <f t="shared" si="7"/>
        <v>595</v>
      </c>
      <c r="W22">
        <f>200</f>
        <v>200</v>
      </c>
      <c r="X22">
        <f>500</f>
        <v>500</v>
      </c>
    </row>
    <row r="23" spans="1:24" x14ac:dyDescent="0.3">
      <c r="A23" s="9" t="str">
        <f>"CO15_PLUS_PK"&amp;Table7[[#This Row],[capacity]]</f>
        <v>CO15_PLUS_PK256</v>
      </c>
      <c r="B23" s="9">
        <v>256</v>
      </c>
      <c r="C23" s="9" t="s">
        <v>122</v>
      </c>
      <c r="D23" s="9" t="s">
        <v>30</v>
      </c>
      <c r="E23" s="9" t="s">
        <v>31</v>
      </c>
      <c r="F23" s="5" t="s">
        <v>107</v>
      </c>
      <c r="G23" s="9" t="s">
        <v>24</v>
      </c>
      <c r="H23" s="9" t="s">
        <v>24</v>
      </c>
      <c r="I23" s="9" t="s">
        <v>56</v>
      </c>
      <c r="J23" s="9">
        <v>8499</v>
      </c>
      <c r="K23" s="9">
        <v>6.7</v>
      </c>
      <c r="L23" s="10">
        <v>3422</v>
      </c>
      <c r="M23" s="5" t="s">
        <v>128</v>
      </c>
      <c r="N23" s="8">
        <f>IF(Table7[[#This Row],[price]]&gt;=10000,900,600)</f>
        <v>600</v>
      </c>
      <c r="O23" s="1">
        <f t="shared" si="0"/>
        <v>765</v>
      </c>
      <c r="P23">
        <f t="shared" si="1"/>
        <v>1020</v>
      </c>
      <c r="Q23">
        <f t="shared" si="2"/>
        <v>425</v>
      </c>
      <c r="R23">
        <f t="shared" si="3"/>
        <v>425</v>
      </c>
      <c r="S23">
        <f t="shared" si="4"/>
        <v>425</v>
      </c>
      <c r="T23">
        <f t="shared" si="5"/>
        <v>595</v>
      </c>
      <c r="U23">
        <f t="shared" si="6"/>
        <v>595</v>
      </c>
      <c r="V23">
        <f t="shared" si="7"/>
        <v>595</v>
      </c>
      <c r="W23">
        <f>200</f>
        <v>200</v>
      </c>
      <c r="X23">
        <f>500</f>
        <v>500</v>
      </c>
    </row>
    <row r="24" spans="1:24" x14ac:dyDescent="0.3">
      <c r="A24" s="5" t="str">
        <f>"CO15_PLUS_YW"&amp;Table7[[#This Row],[capacity]]</f>
        <v>CO15_PLUS_YW256</v>
      </c>
      <c r="B24" s="5">
        <v>256</v>
      </c>
      <c r="C24" s="9" t="s">
        <v>122</v>
      </c>
      <c r="D24" s="5" t="s">
        <v>33</v>
      </c>
      <c r="E24" s="5" t="s">
        <v>34</v>
      </c>
      <c r="F24" s="9" t="s">
        <v>108</v>
      </c>
      <c r="G24" s="5" t="s">
        <v>24</v>
      </c>
      <c r="H24" s="5" t="s">
        <v>24</v>
      </c>
      <c r="I24" s="5" t="s">
        <v>57</v>
      </c>
      <c r="J24" s="5">
        <v>8499</v>
      </c>
      <c r="K24" s="5">
        <v>6.7</v>
      </c>
      <c r="L24" s="7">
        <v>3422</v>
      </c>
      <c r="M24" s="5" t="s">
        <v>128</v>
      </c>
      <c r="N24" s="8">
        <f>IF(Table7[[#This Row],[price]]&gt;=10000,900,600)</f>
        <v>600</v>
      </c>
      <c r="O24" s="1">
        <f t="shared" si="0"/>
        <v>765</v>
      </c>
      <c r="P24">
        <f t="shared" si="1"/>
        <v>1020</v>
      </c>
      <c r="Q24">
        <f t="shared" si="2"/>
        <v>425</v>
      </c>
      <c r="R24">
        <f t="shared" si="3"/>
        <v>425</v>
      </c>
      <c r="S24">
        <f t="shared" si="4"/>
        <v>425</v>
      </c>
      <c r="T24">
        <f t="shared" si="5"/>
        <v>595</v>
      </c>
      <c r="U24">
        <f t="shared" si="6"/>
        <v>595</v>
      </c>
      <c r="V24">
        <f t="shared" si="7"/>
        <v>595</v>
      </c>
      <c r="W24">
        <f>200</f>
        <v>200</v>
      </c>
      <c r="X24">
        <f>500</f>
        <v>500</v>
      </c>
    </row>
    <row r="25" spans="1:24" x14ac:dyDescent="0.3">
      <c r="A25" s="9" t="str">
        <f>"CO15_PLUS_BE"&amp;Table7[[#This Row],[capacity]]</f>
        <v>CO15_PLUS_BE256</v>
      </c>
      <c r="B25" s="9">
        <v>256</v>
      </c>
      <c r="C25" s="9" t="s">
        <v>122</v>
      </c>
      <c r="D25" s="9" t="s">
        <v>22</v>
      </c>
      <c r="E25" s="9" t="s">
        <v>23</v>
      </c>
      <c r="F25" s="5" t="s">
        <v>109</v>
      </c>
      <c r="G25" s="9" t="s">
        <v>24</v>
      </c>
      <c r="H25" s="9" t="s">
        <v>24</v>
      </c>
      <c r="I25" s="9" t="s">
        <v>58</v>
      </c>
      <c r="J25" s="9">
        <v>8499</v>
      </c>
      <c r="K25" s="9">
        <v>6.7</v>
      </c>
      <c r="L25" s="10">
        <v>3422</v>
      </c>
      <c r="M25" s="5" t="s">
        <v>128</v>
      </c>
      <c r="N25" s="8">
        <f>IF(Table7[[#This Row],[price]]&gt;=10000,900,600)</f>
        <v>600</v>
      </c>
      <c r="O25" s="1">
        <f t="shared" si="0"/>
        <v>765</v>
      </c>
      <c r="P25">
        <f t="shared" si="1"/>
        <v>1020</v>
      </c>
      <c r="Q25">
        <f t="shared" si="2"/>
        <v>425</v>
      </c>
      <c r="R25">
        <f t="shared" si="3"/>
        <v>425</v>
      </c>
      <c r="S25">
        <f t="shared" si="4"/>
        <v>425</v>
      </c>
      <c r="T25">
        <f t="shared" si="5"/>
        <v>595</v>
      </c>
      <c r="U25">
        <f t="shared" si="6"/>
        <v>595</v>
      </c>
      <c r="V25">
        <f t="shared" si="7"/>
        <v>595</v>
      </c>
      <c r="W25">
        <f>200</f>
        <v>200</v>
      </c>
      <c r="X25">
        <f>500</f>
        <v>500</v>
      </c>
    </row>
    <row r="26" spans="1:24" x14ac:dyDescent="0.3">
      <c r="A26" s="5" t="str">
        <f>"CO15_PLUS_GN"&amp;Table7[[#This Row],[capacity]]</f>
        <v>CO15_PLUS_GN256</v>
      </c>
      <c r="B26" s="5">
        <v>256</v>
      </c>
      <c r="C26" s="9" t="s">
        <v>122</v>
      </c>
      <c r="D26" s="5" t="s">
        <v>37</v>
      </c>
      <c r="E26" s="5" t="s">
        <v>38</v>
      </c>
      <c r="F26" s="9" t="s">
        <v>110</v>
      </c>
      <c r="G26" s="5" t="s">
        <v>24</v>
      </c>
      <c r="H26" s="5" t="s">
        <v>24</v>
      </c>
      <c r="I26" s="5" t="s">
        <v>59</v>
      </c>
      <c r="J26" s="5">
        <v>8499</v>
      </c>
      <c r="K26" s="5">
        <v>6.7</v>
      </c>
      <c r="L26" s="7">
        <v>3422</v>
      </c>
      <c r="M26" s="5" t="s">
        <v>128</v>
      </c>
      <c r="N26" s="8">
        <f>IF(Table7[[#This Row],[price]]&gt;=10000,900,600)</f>
        <v>600</v>
      </c>
      <c r="O26" s="1">
        <f t="shared" si="0"/>
        <v>765</v>
      </c>
      <c r="P26">
        <f t="shared" si="1"/>
        <v>1020</v>
      </c>
      <c r="Q26">
        <f t="shared" si="2"/>
        <v>425</v>
      </c>
      <c r="R26">
        <f t="shared" si="3"/>
        <v>425</v>
      </c>
      <c r="S26">
        <f t="shared" si="4"/>
        <v>425</v>
      </c>
      <c r="T26">
        <f t="shared" si="5"/>
        <v>595</v>
      </c>
      <c r="U26">
        <f t="shared" si="6"/>
        <v>595</v>
      </c>
      <c r="V26">
        <f t="shared" si="7"/>
        <v>595</v>
      </c>
      <c r="W26">
        <f>200</f>
        <v>200</v>
      </c>
      <c r="X26">
        <f>500</f>
        <v>500</v>
      </c>
    </row>
    <row r="27" spans="1:24" x14ac:dyDescent="0.3">
      <c r="A27" s="5" t="str">
        <f>"CO15_PLUS_BK"&amp;B27</f>
        <v>CO15_PLUS_BK512</v>
      </c>
      <c r="B27" s="9">
        <v>512</v>
      </c>
      <c r="C27" s="5" t="s">
        <v>123</v>
      </c>
      <c r="D27" s="9" t="s">
        <v>27</v>
      </c>
      <c r="E27" s="9" t="s">
        <v>28</v>
      </c>
      <c r="F27" s="9" t="s">
        <v>106</v>
      </c>
      <c r="G27" s="9" t="s">
        <v>24</v>
      </c>
      <c r="H27" s="9" t="s">
        <v>24</v>
      </c>
      <c r="I27" s="9" t="s">
        <v>60</v>
      </c>
      <c r="J27" s="9">
        <v>10199</v>
      </c>
      <c r="K27" s="9">
        <v>6.7</v>
      </c>
      <c r="L27" s="10">
        <v>3422</v>
      </c>
      <c r="M27" s="5" t="s">
        <v>128</v>
      </c>
      <c r="N27" s="11">
        <f>IF(Table7[[#This Row],[price]]&gt;=10000,900,600)</f>
        <v>900</v>
      </c>
      <c r="O27" s="1">
        <f t="shared" si="0"/>
        <v>918</v>
      </c>
      <c r="P27">
        <f t="shared" si="1"/>
        <v>1224</v>
      </c>
      <c r="Q27">
        <f t="shared" si="2"/>
        <v>510</v>
      </c>
      <c r="R27">
        <f t="shared" si="3"/>
        <v>510</v>
      </c>
      <c r="S27">
        <f t="shared" si="4"/>
        <v>510</v>
      </c>
      <c r="T27">
        <f t="shared" si="5"/>
        <v>714</v>
      </c>
      <c r="U27">
        <f t="shared" si="6"/>
        <v>714</v>
      </c>
      <c r="V27">
        <f t="shared" si="7"/>
        <v>714</v>
      </c>
      <c r="W27">
        <f>200</f>
        <v>200</v>
      </c>
      <c r="X27">
        <f>500</f>
        <v>500</v>
      </c>
    </row>
    <row r="28" spans="1:24" x14ac:dyDescent="0.3">
      <c r="A28" s="9" t="str">
        <f>"CO15_PLUS_PK"&amp;Table7[[#This Row],[capacity]]</f>
        <v>CO15_PLUS_PK512</v>
      </c>
      <c r="B28" s="5">
        <v>512</v>
      </c>
      <c r="C28" s="5" t="s">
        <v>123</v>
      </c>
      <c r="D28" s="5" t="s">
        <v>30</v>
      </c>
      <c r="E28" s="5" t="s">
        <v>31</v>
      </c>
      <c r="F28" s="5" t="s">
        <v>107</v>
      </c>
      <c r="G28" s="5" t="s">
        <v>24</v>
      </c>
      <c r="H28" s="5" t="s">
        <v>24</v>
      </c>
      <c r="I28" s="5" t="s">
        <v>61</v>
      </c>
      <c r="J28" s="5">
        <v>10199</v>
      </c>
      <c r="K28" s="5">
        <v>6.7</v>
      </c>
      <c r="L28" s="7">
        <v>3422</v>
      </c>
      <c r="M28" s="5" t="s">
        <v>128</v>
      </c>
      <c r="N28" s="11">
        <f>IF(Table7[[#This Row],[price]]&gt;=10000,900,600)</f>
        <v>900</v>
      </c>
      <c r="O28" s="1">
        <f t="shared" si="0"/>
        <v>918</v>
      </c>
      <c r="P28">
        <f t="shared" si="1"/>
        <v>1224</v>
      </c>
      <c r="Q28">
        <f t="shared" si="2"/>
        <v>510</v>
      </c>
      <c r="R28">
        <f t="shared" si="3"/>
        <v>510</v>
      </c>
      <c r="S28">
        <f t="shared" si="4"/>
        <v>510</v>
      </c>
      <c r="T28">
        <f t="shared" si="5"/>
        <v>714</v>
      </c>
      <c r="U28">
        <f t="shared" si="6"/>
        <v>714</v>
      </c>
      <c r="V28">
        <f t="shared" si="7"/>
        <v>714</v>
      </c>
      <c r="W28">
        <f>200</f>
        <v>200</v>
      </c>
      <c r="X28">
        <f>500</f>
        <v>500</v>
      </c>
    </row>
    <row r="29" spans="1:24" x14ac:dyDescent="0.3">
      <c r="A29" s="5" t="str">
        <f>"CO15_PLUS_YW"&amp;Table7[[#This Row],[capacity]]</f>
        <v>CO15_PLUS_YW512</v>
      </c>
      <c r="B29" s="9">
        <v>512</v>
      </c>
      <c r="C29" s="5" t="s">
        <v>123</v>
      </c>
      <c r="D29" s="9" t="s">
        <v>33</v>
      </c>
      <c r="E29" s="9" t="s">
        <v>34</v>
      </c>
      <c r="F29" s="9" t="s">
        <v>108</v>
      </c>
      <c r="G29" s="9" t="s">
        <v>24</v>
      </c>
      <c r="H29" s="9" t="s">
        <v>24</v>
      </c>
      <c r="I29" s="9" t="s">
        <v>62</v>
      </c>
      <c r="J29" s="9">
        <v>10199</v>
      </c>
      <c r="K29" s="9">
        <v>6.7</v>
      </c>
      <c r="L29" s="10">
        <v>3422</v>
      </c>
      <c r="M29" s="5" t="s">
        <v>128</v>
      </c>
      <c r="N29" s="11">
        <f>IF(Table7[[#This Row],[price]]&gt;=10000,900,600)</f>
        <v>900</v>
      </c>
      <c r="O29" s="1">
        <f t="shared" si="0"/>
        <v>918</v>
      </c>
      <c r="P29">
        <f t="shared" si="1"/>
        <v>1224</v>
      </c>
      <c r="Q29">
        <f t="shared" si="2"/>
        <v>510</v>
      </c>
      <c r="R29">
        <f t="shared" si="3"/>
        <v>510</v>
      </c>
      <c r="S29">
        <f t="shared" si="4"/>
        <v>510</v>
      </c>
      <c r="T29">
        <f t="shared" si="5"/>
        <v>714</v>
      </c>
      <c r="U29">
        <f t="shared" si="6"/>
        <v>714</v>
      </c>
      <c r="V29">
        <f t="shared" si="7"/>
        <v>714</v>
      </c>
      <c r="W29">
        <f>200</f>
        <v>200</v>
      </c>
      <c r="X29">
        <f>500</f>
        <v>500</v>
      </c>
    </row>
    <row r="30" spans="1:24" x14ac:dyDescent="0.3">
      <c r="A30" s="9" t="str">
        <f>"CO15_PLUS_BE"&amp;Table7[[#This Row],[capacity]]</f>
        <v>CO15_PLUS_BE512</v>
      </c>
      <c r="B30" s="5">
        <v>512</v>
      </c>
      <c r="C30" s="5" t="s">
        <v>123</v>
      </c>
      <c r="D30" s="5" t="s">
        <v>22</v>
      </c>
      <c r="E30" s="5" t="s">
        <v>23</v>
      </c>
      <c r="F30" s="5" t="s">
        <v>109</v>
      </c>
      <c r="G30" s="5" t="s">
        <v>24</v>
      </c>
      <c r="H30" s="5" t="s">
        <v>24</v>
      </c>
      <c r="I30" s="5" t="s">
        <v>63</v>
      </c>
      <c r="J30" s="5">
        <v>10199</v>
      </c>
      <c r="K30" s="5">
        <v>6.7</v>
      </c>
      <c r="L30" s="7">
        <v>3422</v>
      </c>
      <c r="M30" s="5" t="s">
        <v>128</v>
      </c>
      <c r="N30" s="11">
        <f>IF(Table7[[#This Row],[price]]&gt;=10000,900,600)</f>
        <v>900</v>
      </c>
      <c r="O30" s="1">
        <f t="shared" si="0"/>
        <v>918</v>
      </c>
      <c r="P30">
        <f t="shared" si="1"/>
        <v>1224</v>
      </c>
      <c r="Q30">
        <f t="shared" si="2"/>
        <v>510</v>
      </c>
      <c r="R30">
        <f t="shared" si="3"/>
        <v>510</v>
      </c>
      <c r="S30">
        <f t="shared" si="4"/>
        <v>510</v>
      </c>
      <c r="T30">
        <f t="shared" si="5"/>
        <v>714</v>
      </c>
      <c r="U30">
        <f t="shared" si="6"/>
        <v>714</v>
      </c>
      <c r="V30">
        <f t="shared" si="7"/>
        <v>714</v>
      </c>
      <c r="W30">
        <f>200</f>
        <v>200</v>
      </c>
      <c r="X30">
        <f>500</f>
        <v>500</v>
      </c>
    </row>
    <row r="31" spans="1:24" x14ac:dyDescent="0.3">
      <c r="A31" s="5" t="str">
        <f>"CO15_PLUS_GN"&amp;Table7[[#This Row],[capacity]]</f>
        <v>CO15_PLUS_GN512</v>
      </c>
      <c r="B31" s="9">
        <v>512</v>
      </c>
      <c r="C31" s="5" t="s">
        <v>123</v>
      </c>
      <c r="D31" s="9" t="s">
        <v>37</v>
      </c>
      <c r="E31" s="9" t="s">
        <v>38</v>
      </c>
      <c r="F31" s="9" t="s">
        <v>110</v>
      </c>
      <c r="G31" s="9" t="s">
        <v>24</v>
      </c>
      <c r="H31" s="9" t="s">
        <v>24</v>
      </c>
      <c r="I31" s="9" t="s">
        <v>64</v>
      </c>
      <c r="J31" s="9">
        <v>10199</v>
      </c>
      <c r="K31" s="9">
        <v>6.7</v>
      </c>
      <c r="L31" s="10">
        <v>3422</v>
      </c>
      <c r="M31" s="5" t="s">
        <v>128</v>
      </c>
      <c r="N31" s="11">
        <f>IF(Table7[[#This Row],[price]]&gt;=10000,900,600)</f>
        <v>900</v>
      </c>
      <c r="O31" s="1">
        <f t="shared" si="0"/>
        <v>918</v>
      </c>
      <c r="P31">
        <f t="shared" si="1"/>
        <v>1224</v>
      </c>
      <c r="Q31">
        <f t="shared" si="2"/>
        <v>510</v>
      </c>
      <c r="R31">
        <f t="shared" si="3"/>
        <v>510</v>
      </c>
      <c r="S31">
        <f t="shared" si="4"/>
        <v>510</v>
      </c>
      <c r="T31">
        <f t="shared" si="5"/>
        <v>714</v>
      </c>
      <c r="U31">
        <f t="shared" si="6"/>
        <v>714</v>
      </c>
      <c r="V31">
        <f t="shared" si="7"/>
        <v>714</v>
      </c>
      <c r="W31">
        <f>200</f>
        <v>200</v>
      </c>
      <c r="X31">
        <f>500</f>
        <v>500</v>
      </c>
    </row>
    <row r="32" spans="1:24" x14ac:dyDescent="0.3">
      <c r="A32" s="5" t="str">
        <f>"CO15_PRO_BK"&amp;Table7[[#This Row],[capacity]]</f>
        <v>CO15_PRO_BK128</v>
      </c>
      <c r="B32" s="5">
        <v>128</v>
      </c>
      <c r="C32" s="5" t="s">
        <v>121</v>
      </c>
      <c r="D32" s="5" t="s">
        <v>65</v>
      </c>
      <c r="E32" s="5" t="s">
        <v>66</v>
      </c>
      <c r="F32" s="6" t="s">
        <v>113</v>
      </c>
      <c r="G32" s="5" t="s">
        <v>25</v>
      </c>
      <c r="H32" s="5" t="s">
        <v>25</v>
      </c>
      <c r="I32" s="5" t="s">
        <v>67</v>
      </c>
      <c r="J32" s="5">
        <v>8599</v>
      </c>
      <c r="K32" s="5">
        <v>6.1</v>
      </c>
      <c r="L32" s="7">
        <v>3423</v>
      </c>
      <c r="M32" s="8" t="s">
        <v>126</v>
      </c>
      <c r="N32" s="8">
        <f>IF(Table7[[#This Row],[price]]&gt;=10000,900,600)</f>
        <v>600</v>
      </c>
      <c r="O32" s="1">
        <f t="shared" si="0"/>
        <v>774</v>
      </c>
      <c r="P32">
        <f t="shared" si="1"/>
        <v>1032</v>
      </c>
      <c r="Q32">
        <f t="shared" si="2"/>
        <v>430</v>
      </c>
      <c r="R32">
        <f t="shared" si="3"/>
        <v>430</v>
      </c>
      <c r="S32">
        <f t="shared" si="4"/>
        <v>430</v>
      </c>
      <c r="T32">
        <f t="shared" si="5"/>
        <v>602</v>
      </c>
      <c r="U32">
        <f t="shared" si="6"/>
        <v>602</v>
      </c>
      <c r="V32">
        <f t="shared" si="7"/>
        <v>602</v>
      </c>
      <c r="W32">
        <f>200</f>
        <v>200</v>
      </c>
      <c r="X32">
        <f>500</f>
        <v>500</v>
      </c>
    </row>
    <row r="33" spans="1:24" x14ac:dyDescent="0.3">
      <c r="A33" s="9" t="str">
        <f>"CO15_PRO_WE"&amp;Table7[[#This Row],[capacity]]</f>
        <v>CO15_PRO_WE128</v>
      </c>
      <c r="B33" s="9">
        <v>128</v>
      </c>
      <c r="C33" s="5" t="s">
        <v>121</v>
      </c>
      <c r="D33" s="9" t="s">
        <v>68</v>
      </c>
      <c r="E33" s="9" t="s">
        <v>69</v>
      </c>
      <c r="F33" s="6" t="s">
        <v>114</v>
      </c>
      <c r="G33" s="9" t="s">
        <v>25</v>
      </c>
      <c r="H33" s="9" t="s">
        <v>25</v>
      </c>
      <c r="I33" s="9" t="s">
        <v>70</v>
      </c>
      <c r="J33" s="9">
        <v>8599</v>
      </c>
      <c r="K33" s="9">
        <v>6.1</v>
      </c>
      <c r="L33" s="10">
        <v>3423</v>
      </c>
      <c r="M33" s="8" t="s">
        <v>126</v>
      </c>
      <c r="N33" s="11">
        <f>IF(Table7[[#This Row],[price]]&gt;=10000,900,600)</f>
        <v>600</v>
      </c>
      <c r="O33" s="1">
        <f t="shared" si="0"/>
        <v>774</v>
      </c>
      <c r="P33">
        <f t="shared" si="1"/>
        <v>1032</v>
      </c>
      <c r="Q33">
        <f t="shared" si="2"/>
        <v>430</v>
      </c>
      <c r="R33">
        <f t="shared" si="3"/>
        <v>430</v>
      </c>
      <c r="S33">
        <f t="shared" si="4"/>
        <v>430</v>
      </c>
      <c r="T33">
        <f t="shared" si="5"/>
        <v>602</v>
      </c>
      <c r="U33">
        <f t="shared" si="6"/>
        <v>602</v>
      </c>
      <c r="V33">
        <f t="shared" si="7"/>
        <v>602</v>
      </c>
      <c r="W33">
        <f>200</f>
        <v>200</v>
      </c>
      <c r="X33">
        <f>500</f>
        <v>500</v>
      </c>
    </row>
    <row r="34" spans="1:24" x14ac:dyDescent="0.3">
      <c r="A34" s="5" t="str">
        <f>"CO15_PRO_NL"&amp;Table7[[#This Row],[capacity]]</f>
        <v>CO15_PRO_NL128</v>
      </c>
      <c r="B34" s="5">
        <v>128</v>
      </c>
      <c r="C34" s="5" t="s">
        <v>121</v>
      </c>
      <c r="D34" s="5" t="s">
        <v>71</v>
      </c>
      <c r="E34" s="5" t="s">
        <v>72</v>
      </c>
      <c r="F34" s="6" t="s">
        <v>115</v>
      </c>
      <c r="G34" s="5" t="s">
        <v>25</v>
      </c>
      <c r="H34" s="5" t="s">
        <v>25</v>
      </c>
      <c r="I34" s="5" t="s">
        <v>73</v>
      </c>
      <c r="J34" s="5">
        <v>8599</v>
      </c>
      <c r="K34" s="5">
        <v>6.1</v>
      </c>
      <c r="L34" s="7">
        <v>3423</v>
      </c>
      <c r="M34" s="8" t="s">
        <v>126</v>
      </c>
      <c r="N34" s="8">
        <f>IF(Table7[[#This Row],[price]]&gt;=10000,900,600)</f>
        <v>600</v>
      </c>
      <c r="O34" s="1">
        <f t="shared" ref="O34:O59" si="8">ROUND(J34*0.09,0)</f>
        <v>774</v>
      </c>
      <c r="P34">
        <f t="shared" si="1"/>
        <v>1032</v>
      </c>
      <c r="Q34">
        <f t="shared" si="2"/>
        <v>430</v>
      </c>
      <c r="R34">
        <f t="shared" si="3"/>
        <v>430</v>
      </c>
      <c r="S34">
        <f t="shared" si="4"/>
        <v>430</v>
      </c>
      <c r="T34">
        <f t="shared" si="5"/>
        <v>602</v>
      </c>
      <c r="U34">
        <f t="shared" si="6"/>
        <v>602</v>
      </c>
      <c r="V34">
        <f t="shared" si="7"/>
        <v>602</v>
      </c>
      <c r="W34">
        <f>200</f>
        <v>200</v>
      </c>
      <c r="X34">
        <f>500</f>
        <v>500</v>
      </c>
    </row>
    <row r="35" spans="1:24" x14ac:dyDescent="0.3">
      <c r="A35" s="9" t="str">
        <f>"CO15_PRO_BE"&amp;Table7[[#This Row],[capacity]]</f>
        <v>CO15_PRO_BE128</v>
      </c>
      <c r="B35" s="9">
        <v>128</v>
      </c>
      <c r="C35" s="5" t="s">
        <v>121</v>
      </c>
      <c r="D35" s="9" t="s">
        <v>74</v>
      </c>
      <c r="E35" s="9" t="s">
        <v>75</v>
      </c>
      <c r="F35" s="6" t="s">
        <v>116</v>
      </c>
      <c r="G35" s="9" t="s">
        <v>25</v>
      </c>
      <c r="H35" s="9" t="s">
        <v>25</v>
      </c>
      <c r="I35" s="9" t="s">
        <v>76</v>
      </c>
      <c r="J35" s="9">
        <v>8599</v>
      </c>
      <c r="K35" s="9">
        <v>6.1</v>
      </c>
      <c r="L35" s="10">
        <v>3423</v>
      </c>
      <c r="M35" s="8" t="s">
        <v>126</v>
      </c>
      <c r="N35" s="11">
        <f>IF(Table7[[#This Row],[price]]&gt;=10000,900,600)</f>
        <v>600</v>
      </c>
      <c r="O35" s="1">
        <f t="shared" si="8"/>
        <v>774</v>
      </c>
      <c r="P35">
        <f t="shared" si="1"/>
        <v>1032</v>
      </c>
      <c r="Q35">
        <f t="shared" si="2"/>
        <v>430</v>
      </c>
      <c r="R35">
        <f t="shared" si="3"/>
        <v>430</v>
      </c>
      <c r="S35">
        <f t="shared" si="4"/>
        <v>430</v>
      </c>
      <c r="T35">
        <f t="shared" si="5"/>
        <v>602</v>
      </c>
      <c r="U35">
        <f t="shared" si="6"/>
        <v>602</v>
      </c>
      <c r="V35">
        <f t="shared" si="7"/>
        <v>602</v>
      </c>
      <c r="W35">
        <f>200</f>
        <v>200</v>
      </c>
      <c r="X35">
        <f>500</f>
        <v>500</v>
      </c>
    </row>
    <row r="36" spans="1:24" x14ac:dyDescent="0.3">
      <c r="A36" s="5" t="str">
        <f>"CO15_PRO_BK"&amp;Table7[[#This Row],[capacity]]</f>
        <v>CO15_PRO_BK256</v>
      </c>
      <c r="B36" s="5">
        <v>256</v>
      </c>
      <c r="C36" s="9" t="s">
        <v>122</v>
      </c>
      <c r="D36" s="5" t="s">
        <v>65</v>
      </c>
      <c r="E36" s="5" t="s">
        <v>66</v>
      </c>
      <c r="F36" s="6" t="s">
        <v>113</v>
      </c>
      <c r="G36" s="5" t="s">
        <v>25</v>
      </c>
      <c r="H36" s="5" t="s">
        <v>25</v>
      </c>
      <c r="I36" s="5" t="s">
        <v>77</v>
      </c>
      <c r="J36" s="5">
        <v>9399</v>
      </c>
      <c r="K36" s="5">
        <v>6.1</v>
      </c>
      <c r="L36" s="7">
        <v>3423</v>
      </c>
      <c r="M36" s="8" t="s">
        <v>126</v>
      </c>
      <c r="N36" s="8">
        <f>IF(Table7[[#This Row],[price]]&gt;=10000,900,600)</f>
        <v>600</v>
      </c>
      <c r="O36" s="1">
        <f t="shared" si="8"/>
        <v>846</v>
      </c>
      <c r="P36">
        <f t="shared" si="1"/>
        <v>1128</v>
      </c>
      <c r="Q36">
        <f t="shared" si="2"/>
        <v>470</v>
      </c>
      <c r="R36">
        <f t="shared" si="3"/>
        <v>470</v>
      </c>
      <c r="S36">
        <f t="shared" si="4"/>
        <v>470</v>
      </c>
      <c r="T36">
        <f t="shared" si="5"/>
        <v>658</v>
      </c>
      <c r="U36">
        <f t="shared" si="6"/>
        <v>658</v>
      </c>
      <c r="V36">
        <f t="shared" si="7"/>
        <v>658</v>
      </c>
      <c r="W36">
        <f>200</f>
        <v>200</v>
      </c>
      <c r="X36">
        <f>500</f>
        <v>500</v>
      </c>
    </row>
    <row r="37" spans="1:24" x14ac:dyDescent="0.3">
      <c r="A37" s="9" t="str">
        <f>"CO15_PRO_WE"&amp;Table7[[#This Row],[capacity]]</f>
        <v>CO15_PRO_WE256</v>
      </c>
      <c r="B37" s="9">
        <v>256</v>
      </c>
      <c r="C37" s="9" t="s">
        <v>122</v>
      </c>
      <c r="D37" s="9" t="s">
        <v>68</v>
      </c>
      <c r="E37" s="9" t="s">
        <v>69</v>
      </c>
      <c r="F37" s="6" t="s">
        <v>114</v>
      </c>
      <c r="G37" s="9" t="s">
        <v>25</v>
      </c>
      <c r="H37" s="9" t="s">
        <v>25</v>
      </c>
      <c r="I37" s="9" t="s">
        <v>78</v>
      </c>
      <c r="J37" s="9">
        <v>9399</v>
      </c>
      <c r="K37" s="9">
        <v>6.1</v>
      </c>
      <c r="L37" s="10">
        <v>3423</v>
      </c>
      <c r="M37" s="8" t="s">
        <v>126</v>
      </c>
      <c r="N37" s="11">
        <f>IF(Table7[[#This Row],[price]]&gt;=10000,900,600)</f>
        <v>600</v>
      </c>
      <c r="O37" s="1">
        <f t="shared" si="8"/>
        <v>846</v>
      </c>
      <c r="P37">
        <f t="shared" si="1"/>
        <v>1128</v>
      </c>
      <c r="Q37">
        <f t="shared" si="2"/>
        <v>470</v>
      </c>
      <c r="R37">
        <f t="shared" si="3"/>
        <v>470</v>
      </c>
      <c r="S37">
        <f t="shared" si="4"/>
        <v>470</v>
      </c>
      <c r="T37">
        <f t="shared" si="5"/>
        <v>658</v>
      </c>
      <c r="U37">
        <f t="shared" si="6"/>
        <v>658</v>
      </c>
      <c r="V37">
        <f t="shared" si="7"/>
        <v>658</v>
      </c>
      <c r="W37">
        <f>200</f>
        <v>200</v>
      </c>
      <c r="X37">
        <f>500</f>
        <v>500</v>
      </c>
    </row>
    <row r="38" spans="1:24" x14ac:dyDescent="0.3">
      <c r="A38" s="5" t="str">
        <f>"CO15_PRO_NL"&amp;Table7[[#This Row],[capacity]]</f>
        <v>CO15_PRO_NL256</v>
      </c>
      <c r="B38" s="5">
        <v>256</v>
      </c>
      <c r="C38" s="9" t="s">
        <v>122</v>
      </c>
      <c r="D38" s="5" t="s">
        <v>71</v>
      </c>
      <c r="E38" s="5" t="s">
        <v>72</v>
      </c>
      <c r="F38" s="6" t="s">
        <v>115</v>
      </c>
      <c r="G38" s="5" t="s">
        <v>25</v>
      </c>
      <c r="H38" s="5" t="s">
        <v>25</v>
      </c>
      <c r="I38" s="5" t="s">
        <v>79</v>
      </c>
      <c r="J38" s="5">
        <v>9399</v>
      </c>
      <c r="K38" s="5">
        <v>6.1</v>
      </c>
      <c r="L38" s="7">
        <v>3423</v>
      </c>
      <c r="M38" s="8" t="s">
        <v>126</v>
      </c>
      <c r="N38" s="8">
        <f>IF(Table7[[#This Row],[price]]&gt;=10000,900,600)</f>
        <v>600</v>
      </c>
      <c r="O38" s="1">
        <f t="shared" si="8"/>
        <v>846</v>
      </c>
      <c r="P38">
        <f t="shared" si="1"/>
        <v>1128</v>
      </c>
      <c r="Q38">
        <f t="shared" si="2"/>
        <v>470</v>
      </c>
      <c r="R38">
        <f t="shared" si="3"/>
        <v>470</v>
      </c>
      <c r="S38">
        <f t="shared" si="4"/>
        <v>470</v>
      </c>
      <c r="T38">
        <f t="shared" si="5"/>
        <v>658</v>
      </c>
      <c r="U38">
        <f t="shared" si="6"/>
        <v>658</v>
      </c>
      <c r="V38">
        <f t="shared" si="7"/>
        <v>658</v>
      </c>
      <c r="W38">
        <f>200</f>
        <v>200</v>
      </c>
      <c r="X38">
        <f>500</f>
        <v>500</v>
      </c>
    </row>
    <row r="39" spans="1:24" x14ac:dyDescent="0.3">
      <c r="A39" s="9" t="str">
        <f>"CO15_PRO_BE"&amp;Table7[[#This Row],[capacity]]</f>
        <v>CO15_PRO_BE256</v>
      </c>
      <c r="B39" s="9">
        <v>256</v>
      </c>
      <c r="C39" s="9" t="s">
        <v>122</v>
      </c>
      <c r="D39" s="9" t="s">
        <v>74</v>
      </c>
      <c r="E39" s="9" t="s">
        <v>75</v>
      </c>
      <c r="F39" s="6" t="s">
        <v>116</v>
      </c>
      <c r="G39" s="9" t="s">
        <v>25</v>
      </c>
      <c r="H39" s="9" t="s">
        <v>25</v>
      </c>
      <c r="I39" s="9" t="s">
        <v>80</v>
      </c>
      <c r="J39" s="9">
        <v>9399</v>
      </c>
      <c r="K39" s="9">
        <v>6.1</v>
      </c>
      <c r="L39" s="10">
        <v>3423</v>
      </c>
      <c r="M39" s="8" t="s">
        <v>126</v>
      </c>
      <c r="N39" s="11">
        <f>IF(Table7[[#This Row],[price]]&gt;=10000,900,600)</f>
        <v>600</v>
      </c>
      <c r="O39" s="1">
        <f t="shared" si="8"/>
        <v>846</v>
      </c>
      <c r="P39">
        <f t="shared" si="1"/>
        <v>1128</v>
      </c>
      <c r="Q39">
        <f t="shared" si="2"/>
        <v>470</v>
      </c>
      <c r="R39">
        <f t="shared" si="3"/>
        <v>470</v>
      </c>
      <c r="S39">
        <f t="shared" si="4"/>
        <v>470</v>
      </c>
      <c r="T39">
        <f t="shared" si="5"/>
        <v>658</v>
      </c>
      <c r="U39">
        <f t="shared" si="6"/>
        <v>658</v>
      </c>
      <c r="V39">
        <f t="shared" si="7"/>
        <v>658</v>
      </c>
      <c r="W39">
        <f>200</f>
        <v>200</v>
      </c>
      <c r="X39">
        <f>500</f>
        <v>500</v>
      </c>
    </row>
    <row r="40" spans="1:24" x14ac:dyDescent="0.3">
      <c r="A40" s="5" t="str">
        <f>"CO15_PRO_BK"&amp;Table7[[#This Row],[capacity]]</f>
        <v>CO15_PRO_BK512</v>
      </c>
      <c r="B40" s="5">
        <v>512</v>
      </c>
      <c r="C40" s="5" t="s">
        <v>123</v>
      </c>
      <c r="D40" s="5" t="s">
        <v>65</v>
      </c>
      <c r="E40" s="5" t="s">
        <v>66</v>
      </c>
      <c r="F40" s="6" t="s">
        <v>113</v>
      </c>
      <c r="G40" s="5" t="s">
        <v>25</v>
      </c>
      <c r="H40" s="5" t="s">
        <v>25</v>
      </c>
      <c r="I40" s="5" t="s">
        <v>81</v>
      </c>
      <c r="J40" s="5">
        <v>11099</v>
      </c>
      <c r="K40" s="5">
        <v>6.1</v>
      </c>
      <c r="L40" s="7">
        <v>3423</v>
      </c>
      <c r="M40" s="8" t="s">
        <v>126</v>
      </c>
      <c r="N40" s="8">
        <f>IF(Table7[[#This Row],[price]]&gt;=10000,900,600)</f>
        <v>900</v>
      </c>
      <c r="O40" s="1">
        <f t="shared" si="8"/>
        <v>999</v>
      </c>
      <c r="P40">
        <f t="shared" si="1"/>
        <v>1332</v>
      </c>
      <c r="Q40">
        <f t="shared" si="2"/>
        <v>555</v>
      </c>
      <c r="R40">
        <f t="shared" si="3"/>
        <v>555</v>
      </c>
      <c r="S40">
        <f t="shared" si="4"/>
        <v>555</v>
      </c>
      <c r="T40">
        <f t="shared" si="5"/>
        <v>777</v>
      </c>
      <c r="U40">
        <f t="shared" si="6"/>
        <v>777</v>
      </c>
      <c r="V40">
        <f t="shared" si="7"/>
        <v>777</v>
      </c>
      <c r="W40">
        <f>200</f>
        <v>200</v>
      </c>
      <c r="X40">
        <f>500</f>
        <v>500</v>
      </c>
    </row>
    <row r="41" spans="1:24" x14ac:dyDescent="0.3">
      <c r="A41" s="9" t="str">
        <f>"CO15_PRO_WE"&amp;Table7[[#This Row],[capacity]]</f>
        <v>CO15_PRO_WE512</v>
      </c>
      <c r="B41" s="9">
        <v>512</v>
      </c>
      <c r="C41" s="5" t="s">
        <v>123</v>
      </c>
      <c r="D41" s="9" t="s">
        <v>68</v>
      </c>
      <c r="E41" s="9" t="s">
        <v>69</v>
      </c>
      <c r="F41" s="6" t="s">
        <v>114</v>
      </c>
      <c r="G41" s="9" t="s">
        <v>25</v>
      </c>
      <c r="H41" s="9" t="s">
        <v>25</v>
      </c>
      <c r="I41" s="9" t="s">
        <v>82</v>
      </c>
      <c r="J41" s="9">
        <v>11099</v>
      </c>
      <c r="K41" s="9">
        <v>6.1</v>
      </c>
      <c r="L41" s="10">
        <v>3423</v>
      </c>
      <c r="M41" s="8" t="s">
        <v>126</v>
      </c>
      <c r="N41" s="11">
        <f>IF(Table7[[#This Row],[price]]&gt;=10000,900,600)</f>
        <v>900</v>
      </c>
      <c r="O41" s="1">
        <f t="shared" si="8"/>
        <v>999</v>
      </c>
      <c r="P41">
        <f t="shared" si="1"/>
        <v>1332</v>
      </c>
      <c r="Q41">
        <f t="shared" si="2"/>
        <v>555</v>
      </c>
      <c r="R41">
        <f t="shared" si="3"/>
        <v>555</v>
      </c>
      <c r="S41">
        <f t="shared" si="4"/>
        <v>555</v>
      </c>
      <c r="T41">
        <f t="shared" si="5"/>
        <v>777</v>
      </c>
      <c r="U41">
        <f t="shared" si="6"/>
        <v>777</v>
      </c>
      <c r="V41">
        <f t="shared" si="7"/>
        <v>777</v>
      </c>
      <c r="W41">
        <f>200</f>
        <v>200</v>
      </c>
      <c r="X41">
        <f>500</f>
        <v>500</v>
      </c>
    </row>
    <row r="42" spans="1:24" x14ac:dyDescent="0.3">
      <c r="A42" s="5" t="str">
        <f>"CO15_PRO_NL"&amp;Table7[[#This Row],[capacity]]</f>
        <v>CO15_PRO_NL512</v>
      </c>
      <c r="B42" s="5">
        <v>512</v>
      </c>
      <c r="C42" s="5" t="s">
        <v>123</v>
      </c>
      <c r="D42" s="5" t="s">
        <v>71</v>
      </c>
      <c r="E42" s="5" t="s">
        <v>72</v>
      </c>
      <c r="F42" s="6" t="s">
        <v>115</v>
      </c>
      <c r="G42" s="5" t="s">
        <v>25</v>
      </c>
      <c r="H42" s="5" t="s">
        <v>25</v>
      </c>
      <c r="I42" s="5" t="s">
        <v>83</v>
      </c>
      <c r="J42" s="5">
        <v>11099</v>
      </c>
      <c r="K42" s="5">
        <v>6.1</v>
      </c>
      <c r="L42" s="7">
        <v>3423</v>
      </c>
      <c r="M42" s="8" t="s">
        <v>126</v>
      </c>
      <c r="N42" s="8">
        <f>IF(Table7[[#This Row],[price]]&gt;=10000,900,600)</f>
        <v>900</v>
      </c>
      <c r="O42" s="1">
        <f t="shared" si="8"/>
        <v>999</v>
      </c>
      <c r="P42">
        <f t="shared" si="1"/>
        <v>1332</v>
      </c>
      <c r="Q42">
        <f t="shared" si="2"/>
        <v>555</v>
      </c>
      <c r="R42">
        <f t="shared" si="3"/>
        <v>555</v>
      </c>
      <c r="S42">
        <f t="shared" si="4"/>
        <v>555</v>
      </c>
      <c r="T42">
        <f t="shared" si="5"/>
        <v>777</v>
      </c>
      <c r="U42">
        <f t="shared" si="6"/>
        <v>777</v>
      </c>
      <c r="V42">
        <f t="shared" si="7"/>
        <v>777</v>
      </c>
      <c r="W42">
        <f>200</f>
        <v>200</v>
      </c>
      <c r="X42">
        <f>500</f>
        <v>500</v>
      </c>
    </row>
    <row r="43" spans="1:24" x14ac:dyDescent="0.3">
      <c r="A43" s="9" t="str">
        <f>"CO15_PRO_BE"&amp;Table7[[#This Row],[capacity]]</f>
        <v>CO15_PRO_BE512</v>
      </c>
      <c r="B43" s="9">
        <v>512</v>
      </c>
      <c r="C43" s="5" t="s">
        <v>123</v>
      </c>
      <c r="D43" s="9" t="s">
        <v>74</v>
      </c>
      <c r="E43" s="9" t="s">
        <v>75</v>
      </c>
      <c r="F43" s="6" t="s">
        <v>116</v>
      </c>
      <c r="G43" s="9" t="s">
        <v>25</v>
      </c>
      <c r="H43" s="9" t="s">
        <v>25</v>
      </c>
      <c r="I43" s="9" t="s">
        <v>84</v>
      </c>
      <c r="J43" s="9">
        <v>11099</v>
      </c>
      <c r="K43" s="9">
        <v>6.1</v>
      </c>
      <c r="L43" s="10">
        <v>3423</v>
      </c>
      <c r="M43" s="8" t="s">
        <v>126</v>
      </c>
      <c r="N43" s="11">
        <f>IF(Table7[[#This Row],[price]]&gt;=10000,900,600)</f>
        <v>900</v>
      </c>
      <c r="O43" s="1">
        <f t="shared" si="8"/>
        <v>999</v>
      </c>
      <c r="P43">
        <f t="shared" si="1"/>
        <v>1332</v>
      </c>
      <c r="Q43">
        <f t="shared" si="2"/>
        <v>555</v>
      </c>
      <c r="R43">
        <f t="shared" si="3"/>
        <v>555</v>
      </c>
      <c r="S43">
        <f t="shared" si="4"/>
        <v>555</v>
      </c>
      <c r="T43">
        <f t="shared" si="5"/>
        <v>777</v>
      </c>
      <c r="U43">
        <f t="shared" si="6"/>
        <v>777</v>
      </c>
      <c r="V43">
        <f t="shared" si="7"/>
        <v>777</v>
      </c>
      <c r="W43">
        <f>200</f>
        <v>200</v>
      </c>
      <c r="X43">
        <f>500</f>
        <v>500</v>
      </c>
    </row>
    <row r="44" spans="1:24" x14ac:dyDescent="0.3">
      <c r="A44" s="5" t="str">
        <f>"CO15_PRO_BK"&amp;Table7[[#This Row],[capacity]]</f>
        <v>CO15_PRO_BK1024</v>
      </c>
      <c r="B44" s="5">
        <v>1024</v>
      </c>
      <c r="C44" s="5" t="s">
        <v>124</v>
      </c>
      <c r="D44" s="5" t="s">
        <v>65</v>
      </c>
      <c r="E44" s="5" t="s">
        <v>66</v>
      </c>
      <c r="F44" s="6" t="s">
        <v>113</v>
      </c>
      <c r="G44" s="5" t="s">
        <v>25</v>
      </c>
      <c r="H44" s="5" t="s">
        <v>25</v>
      </c>
      <c r="I44" s="5" t="s">
        <v>85</v>
      </c>
      <c r="J44" s="5">
        <v>12799</v>
      </c>
      <c r="K44" s="5">
        <v>6.1</v>
      </c>
      <c r="L44" s="7">
        <v>3423</v>
      </c>
      <c r="M44" s="8" t="s">
        <v>126</v>
      </c>
      <c r="N44" s="8">
        <f>IF(Table7[[#This Row],[price]]&gt;=10000,900,600)</f>
        <v>900</v>
      </c>
      <c r="O44" s="1">
        <f t="shared" si="8"/>
        <v>1152</v>
      </c>
      <c r="P44">
        <f t="shared" si="1"/>
        <v>1536</v>
      </c>
      <c r="Q44">
        <f t="shared" si="2"/>
        <v>640</v>
      </c>
      <c r="R44">
        <f t="shared" si="3"/>
        <v>640</v>
      </c>
      <c r="S44">
        <f t="shared" si="4"/>
        <v>640</v>
      </c>
      <c r="T44">
        <f t="shared" si="5"/>
        <v>896</v>
      </c>
      <c r="U44">
        <f t="shared" si="6"/>
        <v>896</v>
      </c>
      <c r="V44">
        <f t="shared" si="7"/>
        <v>896</v>
      </c>
      <c r="W44">
        <f>200</f>
        <v>200</v>
      </c>
      <c r="X44">
        <f>500</f>
        <v>500</v>
      </c>
    </row>
    <row r="45" spans="1:24" x14ac:dyDescent="0.3">
      <c r="A45" s="9" t="str">
        <f>"CO15_PRO_WE"&amp;Table7[[#This Row],[capacity]]</f>
        <v>CO15_PRO_WE1024</v>
      </c>
      <c r="B45" s="9">
        <v>1024</v>
      </c>
      <c r="C45" s="5" t="s">
        <v>124</v>
      </c>
      <c r="D45" s="9" t="s">
        <v>68</v>
      </c>
      <c r="E45" s="9" t="s">
        <v>69</v>
      </c>
      <c r="F45" s="6" t="s">
        <v>114</v>
      </c>
      <c r="G45" s="9" t="s">
        <v>25</v>
      </c>
      <c r="H45" s="9" t="s">
        <v>25</v>
      </c>
      <c r="I45" s="9" t="s">
        <v>86</v>
      </c>
      <c r="J45" s="9">
        <v>12799</v>
      </c>
      <c r="K45" s="9">
        <v>6.1</v>
      </c>
      <c r="L45" s="10">
        <v>3423</v>
      </c>
      <c r="M45" s="8" t="s">
        <v>126</v>
      </c>
      <c r="N45" s="11">
        <f>IF(Table7[[#This Row],[price]]&gt;=10000,900,600)</f>
        <v>900</v>
      </c>
      <c r="O45" s="1">
        <f t="shared" si="8"/>
        <v>1152</v>
      </c>
      <c r="P45">
        <f t="shared" si="1"/>
        <v>1536</v>
      </c>
      <c r="Q45">
        <f t="shared" si="2"/>
        <v>640</v>
      </c>
      <c r="R45">
        <f t="shared" si="3"/>
        <v>640</v>
      </c>
      <c r="S45">
        <f t="shared" si="4"/>
        <v>640</v>
      </c>
      <c r="T45">
        <f t="shared" si="5"/>
        <v>896</v>
      </c>
      <c r="U45">
        <f t="shared" si="6"/>
        <v>896</v>
      </c>
      <c r="V45">
        <f t="shared" si="7"/>
        <v>896</v>
      </c>
      <c r="W45">
        <f>200</f>
        <v>200</v>
      </c>
      <c r="X45">
        <f>500</f>
        <v>500</v>
      </c>
    </row>
    <row r="46" spans="1:24" x14ac:dyDescent="0.3">
      <c r="A46" s="5" t="str">
        <f>"CO15_PRO_NL"&amp;Table7[[#This Row],[capacity]]</f>
        <v>CO15_PRO_NL1024</v>
      </c>
      <c r="B46" s="5">
        <v>1024</v>
      </c>
      <c r="C46" s="5" t="s">
        <v>124</v>
      </c>
      <c r="D46" s="5" t="s">
        <v>71</v>
      </c>
      <c r="E46" s="5" t="s">
        <v>72</v>
      </c>
      <c r="F46" s="6" t="s">
        <v>115</v>
      </c>
      <c r="G46" s="5" t="s">
        <v>25</v>
      </c>
      <c r="H46" s="5" t="s">
        <v>25</v>
      </c>
      <c r="I46" s="5" t="s">
        <v>87</v>
      </c>
      <c r="J46" s="5">
        <v>12799</v>
      </c>
      <c r="K46" s="5">
        <v>6.1</v>
      </c>
      <c r="L46" s="7">
        <v>3423</v>
      </c>
      <c r="M46" s="8" t="s">
        <v>126</v>
      </c>
      <c r="N46" s="8">
        <f>IF(Table7[[#This Row],[price]]&gt;=10000,900,600)</f>
        <v>900</v>
      </c>
      <c r="O46" s="1">
        <f t="shared" si="8"/>
        <v>1152</v>
      </c>
      <c r="P46">
        <f t="shared" si="1"/>
        <v>1536</v>
      </c>
      <c r="Q46">
        <f t="shared" si="2"/>
        <v>640</v>
      </c>
      <c r="R46">
        <f t="shared" si="3"/>
        <v>640</v>
      </c>
      <c r="S46">
        <f t="shared" si="4"/>
        <v>640</v>
      </c>
      <c r="T46">
        <f t="shared" si="5"/>
        <v>896</v>
      </c>
      <c r="U46">
        <f t="shared" si="6"/>
        <v>896</v>
      </c>
      <c r="V46">
        <f t="shared" si="7"/>
        <v>896</v>
      </c>
      <c r="W46">
        <f>200</f>
        <v>200</v>
      </c>
      <c r="X46">
        <f>500</f>
        <v>500</v>
      </c>
    </row>
    <row r="47" spans="1:24" x14ac:dyDescent="0.3">
      <c r="A47" s="9" t="str">
        <f>"CO15_PRO_BE"&amp;Table7[[#This Row],[capacity]]</f>
        <v>CO15_PRO_BE1024</v>
      </c>
      <c r="B47" s="9">
        <v>1024</v>
      </c>
      <c r="C47" s="5" t="s">
        <v>124</v>
      </c>
      <c r="D47" s="9" t="s">
        <v>74</v>
      </c>
      <c r="E47" s="9" t="s">
        <v>75</v>
      </c>
      <c r="F47" s="6" t="s">
        <v>116</v>
      </c>
      <c r="G47" s="9" t="s">
        <v>25</v>
      </c>
      <c r="H47" s="9" t="s">
        <v>25</v>
      </c>
      <c r="I47" s="9" t="s">
        <v>88</v>
      </c>
      <c r="J47" s="9">
        <v>12799</v>
      </c>
      <c r="K47" s="9">
        <v>6.1</v>
      </c>
      <c r="L47" s="10">
        <v>3423</v>
      </c>
      <c r="M47" s="8" t="s">
        <v>126</v>
      </c>
      <c r="N47" s="11">
        <f>IF(Table7[[#This Row],[price]]&gt;=10000,900,600)</f>
        <v>900</v>
      </c>
      <c r="O47" s="1">
        <f t="shared" si="8"/>
        <v>1152</v>
      </c>
      <c r="P47">
        <f t="shared" si="1"/>
        <v>1536</v>
      </c>
      <c r="Q47">
        <f t="shared" si="2"/>
        <v>640</v>
      </c>
      <c r="R47">
        <f t="shared" si="3"/>
        <v>640</v>
      </c>
      <c r="S47">
        <f t="shared" si="4"/>
        <v>640</v>
      </c>
      <c r="T47">
        <f t="shared" si="5"/>
        <v>896</v>
      </c>
      <c r="U47">
        <f t="shared" si="6"/>
        <v>896</v>
      </c>
      <c r="V47">
        <f t="shared" si="7"/>
        <v>896</v>
      </c>
      <c r="W47">
        <f>200</f>
        <v>200</v>
      </c>
      <c r="X47">
        <f>500</f>
        <v>500</v>
      </c>
    </row>
    <row r="48" spans="1:24" x14ac:dyDescent="0.3">
      <c r="A48" s="5" t="str">
        <f>"CO15_PROMAX_BK"&amp;Table7[[#This Row],[capacity]]</f>
        <v>CO15_PROMAX_BK256</v>
      </c>
      <c r="B48" s="5">
        <v>256</v>
      </c>
      <c r="C48" s="9" t="s">
        <v>122</v>
      </c>
      <c r="D48" s="5" t="s">
        <v>65</v>
      </c>
      <c r="E48" s="5" t="s">
        <v>66</v>
      </c>
      <c r="F48" s="6" t="s">
        <v>111</v>
      </c>
      <c r="G48" s="5" t="s">
        <v>26</v>
      </c>
      <c r="H48" s="5" t="s">
        <v>26</v>
      </c>
      <c r="I48" s="5" t="s">
        <v>89</v>
      </c>
      <c r="J48" s="5">
        <v>10199</v>
      </c>
      <c r="K48" s="5">
        <v>6.7</v>
      </c>
      <c r="L48" s="7">
        <v>3424</v>
      </c>
      <c r="M48" s="8" t="s">
        <v>127</v>
      </c>
      <c r="N48" s="8">
        <f>IF(Table7[[#This Row],[price]]&gt;=10000,900,600)</f>
        <v>900</v>
      </c>
      <c r="O48" s="1">
        <f t="shared" si="8"/>
        <v>918</v>
      </c>
      <c r="P48">
        <f t="shared" si="1"/>
        <v>1224</v>
      </c>
      <c r="Q48">
        <f t="shared" si="2"/>
        <v>510</v>
      </c>
      <c r="R48">
        <f t="shared" si="3"/>
        <v>510</v>
      </c>
      <c r="S48">
        <f t="shared" si="4"/>
        <v>510</v>
      </c>
      <c r="T48">
        <f t="shared" si="5"/>
        <v>714</v>
      </c>
      <c r="U48">
        <f t="shared" si="6"/>
        <v>714</v>
      </c>
      <c r="V48">
        <f t="shared" si="7"/>
        <v>714</v>
      </c>
      <c r="W48">
        <f>200</f>
        <v>200</v>
      </c>
      <c r="X48">
        <f>500</f>
        <v>500</v>
      </c>
    </row>
    <row r="49" spans="1:24" x14ac:dyDescent="0.3">
      <c r="A49" s="9" t="str">
        <f>"CO15_PROMAX_WE"&amp;Table7[[#This Row],[capacity]]</f>
        <v>CO15_PROMAX_WE256</v>
      </c>
      <c r="B49" s="9">
        <v>256</v>
      </c>
      <c r="C49" s="9" t="s">
        <v>122</v>
      </c>
      <c r="D49" s="9" t="s">
        <v>68</v>
      </c>
      <c r="E49" s="9" t="s">
        <v>69</v>
      </c>
      <c r="F49" s="6" t="s">
        <v>112</v>
      </c>
      <c r="G49" s="9" t="s">
        <v>26</v>
      </c>
      <c r="H49" s="9" t="s">
        <v>26</v>
      </c>
      <c r="I49" s="9" t="s">
        <v>90</v>
      </c>
      <c r="J49" s="9">
        <v>10199</v>
      </c>
      <c r="K49" s="9">
        <v>6.7</v>
      </c>
      <c r="L49" s="10">
        <v>3424</v>
      </c>
      <c r="M49" s="8" t="s">
        <v>127</v>
      </c>
      <c r="N49" s="11">
        <f>IF(Table7[[#This Row],[price]]&gt;=10000,900,600)</f>
        <v>900</v>
      </c>
      <c r="O49" s="1">
        <f t="shared" si="8"/>
        <v>918</v>
      </c>
      <c r="P49">
        <f t="shared" si="1"/>
        <v>1224</v>
      </c>
      <c r="Q49">
        <f t="shared" si="2"/>
        <v>510</v>
      </c>
      <c r="R49">
        <f t="shared" si="3"/>
        <v>510</v>
      </c>
      <c r="S49">
        <f t="shared" si="4"/>
        <v>510</v>
      </c>
      <c r="T49">
        <f t="shared" si="5"/>
        <v>714</v>
      </c>
      <c r="U49">
        <f t="shared" si="6"/>
        <v>714</v>
      </c>
      <c r="V49">
        <f t="shared" si="7"/>
        <v>714</v>
      </c>
      <c r="W49">
        <f>200</f>
        <v>200</v>
      </c>
      <c r="X49">
        <f>500</f>
        <v>500</v>
      </c>
    </row>
    <row r="50" spans="1:24" x14ac:dyDescent="0.3">
      <c r="A50" s="5" t="str">
        <f>"CO15_PROMAX_NL"&amp;Table7[[#This Row],[capacity]]</f>
        <v>CO15_PROMAX_NL256</v>
      </c>
      <c r="B50" s="5">
        <v>256</v>
      </c>
      <c r="C50" s="9" t="s">
        <v>122</v>
      </c>
      <c r="D50" s="5" t="s">
        <v>71</v>
      </c>
      <c r="E50" s="5" t="s">
        <v>72</v>
      </c>
      <c r="F50" s="6" t="s">
        <v>117</v>
      </c>
      <c r="G50" s="5" t="s">
        <v>26</v>
      </c>
      <c r="H50" s="5" t="s">
        <v>26</v>
      </c>
      <c r="I50" s="5" t="s">
        <v>91</v>
      </c>
      <c r="J50" s="5">
        <v>10199</v>
      </c>
      <c r="K50" s="5">
        <v>6.7</v>
      </c>
      <c r="L50" s="7">
        <v>3424</v>
      </c>
      <c r="M50" s="8" t="s">
        <v>127</v>
      </c>
      <c r="N50" s="8">
        <f>IF(Table7[[#This Row],[price]]&gt;=10000,900,600)</f>
        <v>900</v>
      </c>
      <c r="O50" s="1">
        <f t="shared" si="8"/>
        <v>918</v>
      </c>
      <c r="P50">
        <f t="shared" si="1"/>
        <v>1224</v>
      </c>
      <c r="Q50">
        <f t="shared" si="2"/>
        <v>510</v>
      </c>
      <c r="R50">
        <f t="shared" si="3"/>
        <v>510</v>
      </c>
      <c r="S50">
        <f t="shared" si="4"/>
        <v>510</v>
      </c>
      <c r="T50">
        <f t="shared" si="5"/>
        <v>714</v>
      </c>
      <c r="U50">
        <f t="shared" si="6"/>
        <v>714</v>
      </c>
      <c r="V50">
        <f t="shared" si="7"/>
        <v>714</v>
      </c>
      <c r="W50">
        <f>200</f>
        <v>200</v>
      </c>
      <c r="X50">
        <f>500</f>
        <v>500</v>
      </c>
    </row>
    <row r="51" spans="1:24" x14ac:dyDescent="0.3">
      <c r="A51" s="9" t="str">
        <f>"CO15_PROMAX_BE"&amp;Table7[[#This Row],[capacity]]</f>
        <v>CO15_PROMAX_BE256</v>
      </c>
      <c r="B51" s="9">
        <v>256</v>
      </c>
      <c r="C51" s="9" t="s">
        <v>122</v>
      </c>
      <c r="D51" s="9" t="s">
        <v>74</v>
      </c>
      <c r="E51" s="9" t="s">
        <v>75</v>
      </c>
      <c r="F51" s="6" t="s">
        <v>118</v>
      </c>
      <c r="G51" s="9" t="s">
        <v>26</v>
      </c>
      <c r="H51" s="9" t="s">
        <v>26</v>
      </c>
      <c r="I51" s="9" t="s">
        <v>92</v>
      </c>
      <c r="J51" s="9">
        <v>10199</v>
      </c>
      <c r="K51" s="9">
        <v>6.7</v>
      </c>
      <c r="L51" s="10">
        <v>3424</v>
      </c>
      <c r="M51" s="8" t="s">
        <v>127</v>
      </c>
      <c r="N51" s="11">
        <f>IF(Table7[[#This Row],[price]]&gt;=10000,900,600)</f>
        <v>900</v>
      </c>
      <c r="O51" s="1">
        <f t="shared" si="8"/>
        <v>918</v>
      </c>
      <c r="P51">
        <f t="shared" si="1"/>
        <v>1224</v>
      </c>
      <c r="Q51">
        <f t="shared" si="2"/>
        <v>510</v>
      </c>
      <c r="R51">
        <f t="shared" si="3"/>
        <v>510</v>
      </c>
      <c r="S51">
        <f t="shared" si="4"/>
        <v>510</v>
      </c>
      <c r="T51">
        <f t="shared" si="5"/>
        <v>714</v>
      </c>
      <c r="U51">
        <f t="shared" si="6"/>
        <v>714</v>
      </c>
      <c r="V51">
        <f t="shared" si="7"/>
        <v>714</v>
      </c>
      <c r="W51">
        <f>200</f>
        <v>200</v>
      </c>
      <c r="X51">
        <f>500</f>
        <v>500</v>
      </c>
    </row>
    <row r="52" spans="1:24" x14ac:dyDescent="0.3">
      <c r="A52" s="5" t="str">
        <f>"CO15_PROMAX_BK"&amp;Table7[[#This Row],[capacity]]</f>
        <v>CO15_PROMAX_BK512</v>
      </c>
      <c r="B52" s="5">
        <v>512</v>
      </c>
      <c r="C52" s="5" t="s">
        <v>123</v>
      </c>
      <c r="D52" s="5" t="s">
        <v>65</v>
      </c>
      <c r="E52" s="5" t="s">
        <v>66</v>
      </c>
      <c r="F52" s="6" t="s">
        <v>111</v>
      </c>
      <c r="G52" s="5" t="s">
        <v>26</v>
      </c>
      <c r="H52" s="5" t="s">
        <v>26</v>
      </c>
      <c r="I52" s="5" t="s">
        <v>93</v>
      </c>
      <c r="J52" s="5">
        <v>11899</v>
      </c>
      <c r="K52" s="5">
        <v>6.7</v>
      </c>
      <c r="L52" s="7">
        <v>3424</v>
      </c>
      <c r="M52" s="8" t="s">
        <v>127</v>
      </c>
      <c r="N52" s="8">
        <f>IF(Table7[[#This Row],[price]]&gt;=10000,900,600)</f>
        <v>900</v>
      </c>
      <c r="O52" s="1">
        <f t="shared" si="8"/>
        <v>1071</v>
      </c>
      <c r="P52">
        <f t="shared" si="1"/>
        <v>1428</v>
      </c>
      <c r="Q52">
        <f t="shared" si="2"/>
        <v>595</v>
      </c>
      <c r="R52">
        <f t="shared" si="3"/>
        <v>595</v>
      </c>
      <c r="S52">
        <f t="shared" si="4"/>
        <v>595</v>
      </c>
      <c r="T52">
        <f t="shared" si="5"/>
        <v>833</v>
      </c>
      <c r="U52">
        <f t="shared" si="6"/>
        <v>833</v>
      </c>
      <c r="V52">
        <f t="shared" si="7"/>
        <v>833</v>
      </c>
      <c r="W52">
        <f>200</f>
        <v>200</v>
      </c>
      <c r="X52">
        <f>500</f>
        <v>500</v>
      </c>
    </row>
    <row r="53" spans="1:24" x14ac:dyDescent="0.3">
      <c r="A53" s="9" t="str">
        <f>"CO15_PROMAX_WE"&amp;Table7[[#This Row],[capacity]]</f>
        <v>CO15_PROMAX_WE512</v>
      </c>
      <c r="B53" s="9">
        <v>512</v>
      </c>
      <c r="C53" s="5" t="s">
        <v>123</v>
      </c>
      <c r="D53" s="9" t="s">
        <v>68</v>
      </c>
      <c r="E53" s="9" t="s">
        <v>69</v>
      </c>
      <c r="F53" s="6" t="s">
        <v>112</v>
      </c>
      <c r="G53" s="9" t="s">
        <v>26</v>
      </c>
      <c r="H53" s="9" t="s">
        <v>26</v>
      </c>
      <c r="I53" s="9" t="s">
        <v>94</v>
      </c>
      <c r="J53" s="9">
        <v>11899</v>
      </c>
      <c r="K53" s="9">
        <v>6.7</v>
      </c>
      <c r="L53" s="10">
        <v>3424</v>
      </c>
      <c r="M53" s="8" t="s">
        <v>127</v>
      </c>
      <c r="N53" s="11">
        <f>IF(Table7[[#This Row],[price]]&gt;=10000,900,600)</f>
        <v>900</v>
      </c>
      <c r="O53" s="1">
        <f t="shared" si="8"/>
        <v>1071</v>
      </c>
      <c r="P53">
        <f t="shared" si="1"/>
        <v>1428</v>
      </c>
      <c r="Q53">
        <f t="shared" si="2"/>
        <v>595</v>
      </c>
      <c r="R53">
        <f t="shared" si="3"/>
        <v>595</v>
      </c>
      <c r="S53">
        <f t="shared" si="4"/>
        <v>595</v>
      </c>
      <c r="T53">
        <f t="shared" si="5"/>
        <v>833</v>
      </c>
      <c r="U53">
        <f t="shared" si="6"/>
        <v>833</v>
      </c>
      <c r="V53">
        <f t="shared" si="7"/>
        <v>833</v>
      </c>
      <c r="W53">
        <f>200</f>
        <v>200</v>
      </c>
      <c r="X53">
        <f>500</f>
        <v>500</v>
      </c>
    </row>
    <row r="54" spans="1:24" x14ac:dyDescent="0.3">
      <c r="A54" s="5" t="str">
        <f>"CO15_PROMAX_NL"&amp;Table7[[#This Row],[capacity]]</f>
        <v>CO15_PROMAX_NL512</v>
      </c>
      <c r="B54" s="5">
        <v>512</v>
      </c>
      <c r="C54" s="5" t="s">
        <v>123</v>
      </c>
      <c r="D54" s="5" t="s">
        <v>71</v>
      </c>
      <c r="E54" s="5" t="s">
        <v>72</v>
      </c>
      <c r="F54" s="6" t="s">
        <v>117</v>
      </c>
      <c r="G54" s="5" t="s">
        <v>26</v>
      </c>
      <c r="H54" s="5" t="s">
        <v>26</v>
      </c>
      <c r="I54" s="5" t="s">
        <v>95</v>
      </c>
      <c r="J54" s="5">
        <v>11899</v>
      </c>
      <c r="K54" s="5">
        <v>6.7</v>
      </c>
      <c r="L54" s="7">
        <v>3424</v>
      </c>
      <c r="M54" s="8" t="s">
        <v>127</v>
      </c>
      <c r="N54" s="8">
        <f>IF(Table7[[#This Row],[price]]&gt;=10000,900,600)</f>
        <v>900</v>
      </c>
      <c r="O54" s="1">
        <f t="shared" si="8"/>
        <v>1071</v>
      </c>
      <c r="P54">
        <f t="shared" si="1"/>
        <v>1428</v>
      </c>
      <c r="Q54">
        <f t="shared" si="2"/>
        <v>595</v>
      </c>
      <c r="R54">
        <f t="shared" si="3"/>
        <v>595</v>
      </c>
      <c r="S54">
        <f t="shared" si="4"/>
        <v>595</v>
      </c>
      <c r="T54">
        <f t="shared" si="5"/>
        <v>833</v>
      </c>
      <c r="U54">
        <f t="shared" si="6"/>
        <v>833</v>
      </c>
      <c r="V54">
        <f t="shared" si="7"/>
        <v>833</v>
      </c>
      <c r="W54">
        <f>200</f>
        <v>200</v>
      </c>
      <c r="X54">
        <f>500</f>
        <v>500</v>
      </c>
    </row>
    <row r="55" spans="1:24" x14ac:dyDescent="0.3">
      <c r="A55" s="9" t="str">
        <f>"CO15_PROMAX_BE"&amp;Table7[[#This Row],[capacity]]</f>
        <v>CO15_PROMAX_BE512</v>
      </c>
      <c r="B55" s="9">
        <v>512</v>
      </c>
      <c r="C55" s="5" t="s">
        <v>123</v>
      </c>
      <c r="D55" s="9" t="s">
        <v>74</v>
      </c>
      <c r="E55" s="9" t="s">
        <v>75</v>
      </c>
      <c r="F55" s="6" t="s">
        <v>118</v>
      </c>
      <c r="G55" s="9" t="s">
        <v>26</v>
      </c>
      <c r="H55" s="9" t="s">
        <v>26</v>
      </c>
      <c r="I55" s="9" t="s">
        <v>96</v>
      </c>
      <c r="J55" s="9">
        <v>11899</v>
      </c>
      <c r="K55" s="9">
        <v>6.7</v>
      </c>
      <c r="L55" s="10">
        <v>3424</v>
      </c>
      <c r="M55" s="8" t="s">
        <v>127</v>
      </c>
      <c r="N55" s="11">
        <f>IF(Table7[[#This Row],[price]]&gt;=10000,900,600)</f>
        <v>900</v>
      </c>
      <c r="O55" s="1">
        <f t="shared" si="8"/>
        <v>1071</v>
      </c>
      <c r="P55">
        <f t="shared" si="1"/>
        <v>1428</v>
      </c>
      <c r="Q55">
        <f t="shared" si="2"/>
        <v>595</v>
      </c>
      <c r="R55">
        <f t="shared" si="3"/>
        <v>595</v>
      </c>
      <c r="S55">
        <f t="shared" si="4"/>
        <v>595</v>
      </c>
      <c r="T55">
        <f t="shared" si="5"/>
        <v>833</v>
      </c>
      <c r="U55">
        <f t="shared" si="6"/>
        <v>833</v>
      </c>
      <c r="V55">
        <f t="shared" si="7"/>
        <v>833</v>
      </c>
      <c r="W55">
        <f>200</f>
        <v>200</v>
      </c>
      <c r="X55">
        <f>500</f>
        <v>500</v>
      </c>
    </row>
    <row r="56" spans="1:24" x14ac:dyDescent="0.3">
      <c r="A56" s="5" t="str">
        <f>"CO15_PROMAX_BK"&amp;Table7[[#This Row],[capacity]]</f>
        <v>CO15_PROMAX_BK1024</v>
      </c>
      <c r="B56" s="5">
        <v>1024</v>
      </c>
      <c r="C56" s="5" t="s">
        <v>124</v>
      </c>
      <c r="D56" s="5" t="s">
        <v>65</v>
      </c>
      <c r="E56" s="5" t="s">
        <v>66</v>
      </c>
      <c r="F56" s="6" t="s">
        <v>111</v>
      </c>
      <c r="G56" s="5" t="s">
        <v>26</v>
      </c>
      <c r="H56" s="5" t="s">
        <v>26</v>
      </c>
      <c r="I56" s="5" t="s">
        <v>97</v>
      </c>
      <c r="J56" s="5">
        <v>13599</v>
      </c>
      <c r="K56" s="5">
        <v>6.7</v>
      </c>
      <c r="L56" s="7">
        <v>3424</v>
      </c>
      <c r="M56" s="8" t="s">
        <v>127</v>
      </c>
      <c r="N56" s="8">
        <f>IF(Table7[[#This Row],[price]]&gt;=10000,900,600)</f>
        <v>900</v>
      </c>
      <c r="O56" s="1">
        <f t="shared" si="8"/>
        <v>1224</v>
      </c>
      <c r="P56">
        <f t="shared" si="1"/>
        <v>1632</v>
      </c>
      <c r="Q56">
        <f t="shared" si="2"/>
        <v>680</v>
      </c>
      <c r="R56">
        <f t="shared" si="3"/>
        <v>680</v>
      </c>
      <c r="S56">
        <f t="shared" si="4"/>
        <v>680</v>
      </c>
      <c r="T56">
        <f t="shared" si="5"/>
        <v>952</v>
      </c>
      <c r="U56">
        <f t="shared" si="6"/>
        <v>952</v>
      </c>
      <c r="V56">
        <f t="shared" si="7"/>
        <v>952</v>
      </c>
      <c r="W56">
        <f>200</f>
        <v>200</v>
      </c>
      <c r="X56">
        <f>500</f>
        <v>500</v>
      </c>
    </row>
    <row r="57" spans="1:24" x14ac:dyDescent="0.3">
      <c r="A57" s="9" t="str">
        <f>"CO15_PROMAX_WE"&amp;Table7[[#This Row],[capacity]]</f>
        <v>CO15_PROMAX_WE1024</v>
      </c>
      <c r="B57" s="9">
        <v>1024</v>
      </c>
      <c r="C57" s="5" t="s">
        <v>124</v>
      </c>
      <c r="D57" s="9" t="s">
        <v>68</v>
      </c>
      <c r="E57" s="9" t="s">
        <v>69</v>
      </c>
      <c r="F57" s="6" t="s">
        <v>112</v>
      </c>
      <c r="G57" s="9" t="s">
        <v>26</v>
      </c>
      <c r="H57" s="9" t="s">
        <v>26</v>
      </c>
      <c r="I57" s="9" t="s">
        <v>98</v>
      </c>
      <c r="J57" s="9">
        <v>13599</v>
      </c>
      <c r="K57" s="9">
        <v>6.7</v>
      </c>
      <c r="L57" s="10">
        <v>3424</v>
      </c>
      <c r="M57" s="8" t="s">
        <v>127</v>
      </c>
      <c r="N57" s="11">
        <f>IF(Table7[[#This Row],[price]]&gt;=10000,900,600)</f>
        <v>900</v>
      </c>
      <c r="O57" s="1">
        <f t="shared" si="8"/>
        <v>1224</v>
      </c>
      <c r="P57">
        <f t="shared" si="1"/>
        <v>1632</v>
      </c>
      <c r="Q57">
        <f t="shared" si="2"/>
        <v>680</v>
      </c>
      <c r="R57">
        <f t="shared" si="3"/>
        <v>680</v>
      </c>
      <c r="S57">
        <f t="shared" si="4"/>
        <v>680</v>
      </c>
      <c r="T57">
        <f t="shared" si="5"/>
        <v>952</v>
      </c>
      <c r="U57">
        <f t="shared" si="6"/>
        <v>952</v>
      </c>
      <c r="V57">
        <f t="shared" si="7"/>
        <v>952</v>
      </c>
      <c r="W57">
        <f>200</f>
        <v>200</v>
      </c>
      <c r="X57">
        <f>500</f>
        <v>500</v>
      </c>
    </row>
    <row r="58" spans="1:24" x14ac:dyDescent="0.3">
      <c r="A58" s="5" t="str">
        <f>"CO15_PROMAX_NL"&amp;Table7[[#This Row],[capacity]]</f>
        <v>CO15_PROMAX_NL1024</v>
      </c>
      <c r="B58" s="5">
        <v>1024</v>
      </c>
      <c r="C58" s="5" t="s">
        <v>124</v>
      </c>
      <c r="D58" s="5" t="s">
        <v>71</v>
      </c>
      <c r="E58" s="5" t="s">
        <v>72</v>
      </c>
      <c r="F58" s="6" t="s">
        <v>117</v>
      </c>
      <c r="G58" s="5" t="s">
        <v>26</v>
      </c>
      <c r="H58" s="5" t="s">
        <v>26</v>
      </c>
      <c r="I58" s="5" t="s">
        <v>99</v>
      </c>
      <c r="J58" s="5">
        <v>13599</v>
      </c>
      <c r="K58" s="5">
        <v>6.7</v>
      </c>
      <c r="L58" s="7">
        <v>3424</v>
      </c>
      <c r="M58" s="8" t="s">
        <v>127</v>
      </c>
      <c r="N58" s="8">
        <f>IF(Table7[[#This Row],[price]]&gt;=10000,900,600)</f>
        <v>900</v>
      </c>
      <c r="O58" s="1">
        <f t="shared" si="8"/>
        <v>1224</v>
      </c>
      <c r="P58">
        <f t="shared" si="1"/>
        <v>1632</v>
      </c>
      <c r="Q58">
        <f t="shared" si="2"/>
        <v>680</v>
      </c>
      <c r="R58">
        <f t="shared" si="3"/>
        <v>680</v>
      </c>
      <c r="S58">
        <f t="shared" si="4"/>
        <v>680</v>
      </c>
      <c r="T58">
        <f t="shared" si="5"/>
        <v>952</v>
      </c>
      <c r="U58">
        <f t="shared" si="6"/>
        <v>952</v>
      </c>
      <c r="V58">
        <f t="shared" si="7"/>
        <v>952</v>
      </c>
      <c r="W58">
        <f>200</f>
        <v>200</v>
      </c>
      <c r="X58">
        <f>500</f>
        <v>500</v>
      </c>
    </row>
    <row r="59" spans="1:24" x14ac:dyDescent="0.3">
      <c r="A59" s="9" t="str">
        <f>"CO15_PROMAX_BE"&amp;Table7[[#This Row],[capacity]]</f>
        <v>CO15_PROMAX_BE1024</v>
      </c>
      <c r="B59" s="12">
        <v>1024</v>
      </c>
      <c r="C59" s="5" t="s">
        <v>124</v>
      </c>
      <c r="D59" s="9" t="s">
        <v>74</v>
      </c>
      <c r="E59" s="9" t="s">
        <v>75</v>
      </c>
      <c r="F59" s="6" t="s">
        <v>118</v>
      </c>
      <c r="G59" s="12" t="s">
        <v>26</v>
      </c>
      <c r="H59" s="12" t="s">
        <v>26</v>
      </c>
      <c r="I59" s="9" t="s">
        <v>100</v>
      </c>
      <c r="J59" s="12">
        <v>13599</v>
      </c>
      <c r="K59" s="12">
        <v>6.7</v>
      </c>
      <c r="L59" s="13">
        <v>3424</v>
      </c>
      <c r="M59" s="8" t="s">
        <v>127</v>
      </c>
      <c r="N59" s="11">
        <f>IF(Table7[[#This Row],[price]]&gt;=10000,900,600)</f>
        <v>900</v>
      </c>
      <c r="O59" s="1">
        <f t="shared" si="8"/>
        <v>1224</v>
      </c>
      <c r="P59">
        <f t="shared" si="1"/>
        <v>1632</v>
      </c>
      <c r="Q59">
        <f t="shared" si="2"/>
        <v>680</v>
      </c>
      <c r="R59">
        <f t="shared" si="3"/>
        <v>680</v>
      </c>
      <c r="S59">
        <f t="shared" si="4"/>
        <v>680</v>
      </c>
      <c r="T59">
        <f t="shared" si="5"/>
        <v>952</v>
      </c>
      <c r="U59">
        <f t="shared" si="6"/>
        <v>952</v>
      </c>
      <c r="V59">
        <f t="shared" si="7"/>
        <v>952</v>
      </c>
      <c r="W59">
        <f>200</f>
        <v>200</v>
      </c>
      <c r="X59">
        <f>500</f>
        <v>500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N 4 B I q 0 A A A D 3 A A A A E g A A A E N v b m Z p Z y 9 Q Y W N r Y W d l L n h t b I S P z Q q C Q B z E 7 0 H v I H t 3 v 4 q I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P G l n i 9 4 p g C m U x I t P k C f B g 8 p j 8 m b L v K d a 0 S y o S H F M g k g b w / i C c A A A D / / w M A U E s D B B Q A A g A I A A A A I Q D K J p 8 Z Y A I A A J E I A A A T A A A A R m 9 y b X V s Y X M v U 2 V j d G l v b j E u b d R U 3 W / a M B B / R + r / Y K V 9 C F I W E S h F W 9 W H j V K 1 0 1 Y h Q O s D V F F w r u A 1 s S P b 6 e g Q / / s c G 8 h H Q 8 X j m o c k 9 / H 7 3 f l 8 d w K w J I y i s f l 6 l 4 2 G W A Y c Q k S S J a P g d d E V i k C e N J B 6 x i z l G J T m u 2 D U v W Y 4 j Y F K + 4 Z E 4 P Y Z l U o Q t v X z y + z 8 o t P r z B 4 G 3 z 7 d 3 d / M d l T u b w W z m k 3 H s C 0 D G g q Q f h j I Q H E a 8 m l R + 7 j 1 P L U U + w t w q f K S D E 2 C e Q S W g o w A M x 6 6 E 6 Y 1 d h H a 3 E M H q 0 T p F f J X E K U a p r 1 d o z c U f R a l M b V r 4 z j I M k g H r S 0 c J A E m 8 j X T Y h Y x 7 u M l y Q W g i 0 w g 8 c J P O D y R V S b F L I T I x + q d S T S I Y Q f S / 1 t M w l m Y Y r n 3 S z j B + k d g D k B 9 Q f 5 q c S l I a G 3 + p 1 y a J w 1 C D 1 Q 7 7 6 d T a 9 9 R P 4 i Q 1 k f t q + J h a 9 D 5 g X U B P v j 0 6 D N 4 y r e W Y 9 3 a T L X H e 5 G 8 m l C G N h / R r 2 H W M X e q b 1 b 5 f C q l 1 r w z m 1 7 W h A b m o J a D P E e R y I t z d / K a Q E 4 / g p i 9 K J h h E n k I Y 9 i q 7 X I e z n r L X O 7 v K l e x w S n 8 Q X J X 3 b f X P l h h i N x + y r m 6 6 Q f G n + e M P d v N 9 f R e j d 6 V p V P q W Y + b 6 b Y Z C l V V d 7 N Q I b J j 5 d l P e E D F E + O x y S U z C t t E c 9 Z r K 2 N V Z Z F K j S S s Z H V n 5 J U y l s I G q W A K 6 6 R s K e 2 W s q m 0 a M q m w t a p M d T F q e y j q t E s p 8 p 5 y q t K Q 2 g a z 4 F r q 9 5 c b z B 3 Q 6 / r 3 4 7 9 z / 4 Q u H 9 N R A 1 y 5 + O 1 C 0 4 H e L o 7 F 7 / V O c q r f Z S X d 9 i r d 1 T E 3 l E R e 0 d F P G u 3 W v V V O O s q y + 1 4 O G p X U i l P V K m 5 L / 8 B A A D / / w M A U E s B A i 0 A F A A G A A g A A A A h A C r d q k D S A A A A N w E A A B M A A A A A A A A A A A A A A A A A A A A A A F t D b 2 5 0 Z W 5 0 X 1 R 5 c G V z X S 5 4 b W x Q S w E C L Q A U A A I A C A A A A C E A k N 4 B I q 0 A A A D 3 A A A A E g A A A A A A A A A A A A A A A A A L A w A A Q 2 9 u Z m l n L 1 B h Y 2 t h Z 2 U u e G 1 s U E s B A i 0 A F A A C A A g A A A A h A M o m n x l g A g A A k Q g A A B M A A A A A A A A A A A A A A A A A 6 A M A A E Z v c m 1 1 b G F z L 1 N l Y 3 R p b 2 4 x L m 1 Q S w U G A A A A A A M A A w D C A A A A e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3 A A A A A A A A 6 j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c G h v b m U x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A z V D E y O j E 2 O j M 4 L j Q 3 O T Y 1 M z N a I i 8 + P E V u d H J 5 I F R 5 c G U 9 I k Z p b G x D b 2 x 1 b W 5 U e X B l c y I g V m F s d W U 9 I n N C Z 0 F B Q U F B Q U F B Q U F B Q U F B I i 8 + P E V u d H J 5 I F R 5 c G U 9 I k Z p b G x D b 2 x 1 b W 5 O Y W 1 l c y I g V m F s d W U 9 I n N b J n F 1 b 3 Q 7 T m F t Z S Z x d W 9 0 O y w m c X V v d D t j Y X B h Y 2 l 0 e S Z x d W 9 0 O y w m c X V v d D t j b 2 x v c l 9 j a G k m c X V v d D s s J n F 1 b 3 Q 7 Y 2 9 s b 3 J f Z W 5 n J n F 1 b 3 Q 7 L C Z x d W 9 0 O 2 l t Z 1 9 w c m V m a X g m c X V v d D s s J n F 1 b 3 Q 7 b W 9 k Z W x f Y 2 9 k Z S Z x d W 9 0 O y w m c X V v d D t u Y W 1 l X 2 N o a S Z x d W 9 0 O y w m c X V v d D t u Y W 1 l X 2 V u Z y Z x d W 9 0 O y w m c X V v d D t w c m 9 k d W N 0 X 2 N v Z G U m c X V v d D s s J n F 1 b 3 Q 7 c H J p Y 2 U m c X V v d D s s J n F 1 b 3 Q 7 c 2 N y Z W V u X 3 N p e m U m c X V v d D s s J n F 1 b 3 Q 7 a H N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k 3 O T N h Z G E t M m R m M i 0 0 Y j B j L T l l N D c t Z T M y M z I 5 N W J h Y j A 0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2 l w a G 9 u Z T E 1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h v b m U x N S 9 B d X R v U m V t b 3 Z l Z E N v b H V t b n M x L n t O Y W 1 l L D B 9 J n F 1 b 3 Q 7 L C Z x d W 9 0 O 1 N l Y 3 R p b 2 4 x L 2 l w a G 9 u Z T E 1 L 0 F 1 d G 9 S Z W 1 v d m V k Q 2 9 s d W 1 u c z E u e 2 N h c G F j a X R 5 L D F 9 J n F 1 b 3 Q 7 L C Z x d W 9 0 O 1 N l Y 3 R p b 2 4 x L 2 l w a G 9 u Z T E 1 L 0 F 1 d G 9 S Z W 1 v d m V k Q 2 9 s d W 1 u c z E u e 2 N v b G 9 y X 2 N o a S w y f S Z x d W 9 0 O y w m c X V v d D t T Z W N 0 a W 9 u M S 9 p c G h v b m U x N S 9 B d X R v U m V t b 3 Z l Z E N v b H V t b n M x L n t j b 2 x v c l 9 l b m c s M 3 0 m c X V v d D s s J n F 1 b 3 Q 7 U 2 V j d G l v b j E v a X B o b 2 5 l M T U v Q X V 0 b 1 J l b W 9 2 Z W R D b 2 x 1 b W 5 z M S 5 7 a W 1 n X 3 B y Z W Z p e C w 0 f S Z x d W 9 0 O y w m c X V v d D t T Z W N 0 a W 9 u M S 9 p c G h v b m U x N S 9 B d X R v U m V t b 3 Z l Z E N v b H V t b n M x L n t t b 2 R l b F 9 j b 2 R l L D V 9 J n F 1 b 3 Q 7 L C Z x d W 9 0 O 1 N l Y 3 R p b 2 4 x L 2 l w a G 9 u Z T E 1 L 0 F 1 d G 9 S Z W 1 v d m V k Q 2 9 s d W 1 u c z E u e 2 5 h b W V f Y 2 h p L D Z 9 J n F 1 b 3 Q 7 L C Z x d W 9 0 O 1 N l Y 3 R p b 2 4 x L 2 l w a G 9 u Z T E 1 L 0 F 1 d G 9 S Z W 1 v d m V k Q 2 9 s d W 1 u c z E u e 2 5 h b W V f Z W 5 n L D d 9 J n F 1 b 3 Q 7 L C Z x d W 9 0 O 1 N l Y 3 R p b 2 4 x L 2 l w a G 9 u Z T E 1 L 0 F 1 d G 9 S Z W 1 v d m V k Q 2 9 s d W 1 u c z E u e 3 B y b 2 R 1 Y 3 R f Y 2 9 k Z S w 4 f S Z x d W 9 0 O y w m c X V v d D t T Z W N 0 a W 9 u M S 9 p c G h v b m U x N S 9 B d X R v U m V t b 3 Z l Z E N v b H V t b n M x L n t w c m l j Z S w 5 f S Z x d W 9 0 O y w m c X V v d D t T Z W N 0 a W 9 u M S 9 p c G h v b m U x N S 9 B d X R v U m V t b 3 Z l Z E N v b H V t b n M x L n t z Y 3 J l Z W 5 f c 2 l 6 Z S w x M H 0 m c X V v d D s s J n F 1 b 3 Q 7 U 2 V j d G l v b j E v a X B o b 2 5 l M T U v Q X V 0 b 1 J l b W 9 2 Z W R D b 2 x 1 b W 5 z M S 5 7 a H N p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w a G 9 u Z T E 1 L 0 F 1 d G 9 S Z W 1 v d m V k Q 2 9 s d W 1 u c z E u e 0 5 h b W U s M H 0 m c X V v d D s s J n F 1 b 3 Q 7 U 2 V j d G l v b j E v a X B o b 2 5 l M T U v Q X V 0 b 1 J l b W 9 2 Z W R D b 2 x 1 b W 5 z M S 5 7 Y 2 F w Y W N p d H k s M X 0 m c X V v d D s s J n F 1 b 3 Q 7 U 2 V j d G l v b j E v a X B o b 2 5 l M T U v Q X V 0 b 1 J l b W 9 2 Z W R D b 2 x 1 b W 5 z M S 5 7 Y 2 9 s b 3 J f Y 2 h p L D J 9 J n F 1 b 3 Q 7 L C Z x d W 9 0 O 1 N l Y 3 R p b 2 4 x L 2 l w a G 9 u Z T E 1 L 0 F 1 d G 9 S Z W 1 v d m V k Q 2 9 s d W 1 u c z E u e 2 N v b G 9 y X 2 V u Z y w z f S Z x d W 9 0 O y w m c X V v d D t T Z W N 0 a W 9 u M S 9 p c G h v b m U x N S 9 B d X R v U m V t b 3 Z l Z E N v b H V t b n M x L n t p b W d f c H J l Z m l 4 L D R 9 J n F 1 b 3 Q 7 L C Z x d W 9 0 O 1 N l Y 3 R p b 2 4 x L 2 l w a G 9 u Z T E 1 L 0 F 1 d G 9 S Z W 1 v d m V k Q 2 9 s d W 1 u c z E u e 2 1 v Z G V s X 2 N v Z G U s N X 0 m c X V v d D s s J n F 1 b 3 Q 7 U 2 V j d G l v b j E v a X B o b 2 5 l M T U v Q X V 0 b 1 J l b W 9 2 Z W R D b 2 x 1 b W 5 z M S 5 7 b m F t Z V 9 j a G k s N n 0 m c X V v d D s s J n F 1 b 3 Q 7 U 2 V j d G l v b j E v a X B o b 2 5 l M T U v Q X V 0 b 1 J l b W 9 2 Z W R D b 2 x 1 b W 5 z M S 5 7 b m F t Z V 9 l b m c s N 3 0 m c X V v d D s s J n F 1 b 3 Q 7 U 2 V j d G l v b j E v a X B o b 2 5 l M T U v Q X V 0 b 1 J l b W 9 2 Z W R D b 2 x 1 b W 5 z M S 5 7 c H J v Z H V j d F 9 j b 2 R l L D h 9 J n F 1 b 3 Q 7 L C Z x d W 9 0 O 1 N l Y 3 R p b 2 4 x L 2 l w a G 9 u Z T E 1 L 0 F 1 d G 9 S Z W 1 v d m V k Q 2 9 s d W 1 u c z E u e 3 B y a W N l L D l 9 J n F 1 b 3 Q 7 L C Z x d W 9 0 O 1 N l Y 3 R p b 2 4 x L 2 l w a G 9 u Z T E 1 L 0 F 1 d G 9 S Z W 1 v d m V k Q 2 9 s d W 1 u c z E u e 3 N j c m V l b l 9 z a X p l L D E w f S Z x d W 9 0 O y w m c X V v d D t T Z W N 0 a W 9 u M S 9 p c G h v b m U x N S 9 B d X R v U m V t b 3 Z l Z E N v b H V t b n M x L n t o c 2 l k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M 1 Q x M j o w N j o x M C 4 y N z M 4 M D U 0 W i I v P j x F b n R y e S B U e X B l P S J G a W x s Q 2 9 s d W 1 u V H l w Z X M i I F Z h b H V l P S J z Q m d B P S I v P j x F b n R y e S B U e X B l P S J G a W x s Q 2 9 s d W 1 u T m F t Z X M i I F Z h b H V l P S J z W y Z x d W 9 0 O 0 5 h b W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5 N z k z Y W R h L T J k Z j I t N G I w Y y 0 5 Z T Q 3 L W U z M j M y O T V i Y W I w N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p c G h v b m U x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1 Z S 9 B d X R v U m V t b 3 Z l Z E N v b H V t b n M x L n t O Y W 1 l L D B 9 J n F 1 b 3 Q 7 L C Z x d W 9 0 O 1 N l Y 3 R p b 2 4 x L 1 Z h b H V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h b H V l L 0 F 1 d G 9 S Z W 1 v d m V k Q 2 9 s d W 1 u c z E u e 0 5 h b W U s M H 0 m c X V v d D s s J n F 1 b 3 Q 7 U 2 V j d G l v b j E v V m F s d W U v Q X V 0 b 1 J l b W 9 2 Z W R D b 2 x 1 b W 5 z M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l w a G 9 u Z T E 1 J T I w T G l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D N U M T Y 6 N T A 6 M T A u M T c 0 M z I x O F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W E w N G V k N S 0 x N T M w L T Q 5 O W Q t Y m Z h Y S 1 j Z W Y x N 2 V m Z W J h M W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o b 2 5 l M T U g T G l z d C 9 B d X R v U m V t b 3 Z l Z E N v b H V t b n M x L n t O Y W 1 l L D B 9 J n F 1 b 3 Q 7 L C Z x d W 9 0 O 1 N l Y 3 R p b 2 4 x L 2 l w a G 9 u Z T E 1 I E x p c 3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o b 2 5 l M T U g T G l z d C 9 B d X R v U m V t b 3 Z l Z E N v b H V t b n M x L n t O Y W 1 l L D B 9 J n F 1 b 3 Q 7 L C Z x d W 9 0 O 1 N l Y 3 R p b 2 4 x L 2 l w a G 9 u Z T E 1 I E x p c 3 Q v Q X V 0 b 1 J l b W 9 2 Z W R D b 2 x 1 b W 5 z M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d y U y M H R h Y m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M 1 Q x N j o 1 M D o y M i 4 w N D A w O D A 1 W i I v P j x F b n R y e S B U e X B l P S J G a W x s Q 2 9 s d W 1 u V H l w Z X M i I F Z h b H V l P S J z Q m d N R 0 J n W U d C Z 1 l H Q X d V R E J R T U R B d 0 1 E Q X d N R E F 3 P T 0 i L z 4 8 R W 5 0 c n k g V H l w Z T 0 i R m l s b E N v b H V t b k 5 h b W V z I i B W Y W x 1 Z T 0 i c 1 s m c X V v d D t O Y W 1 l J n F 1 b 3 Q 7 L C Z x d W 9 0 O 2 N h c G F j a X R 5 J n F 1 b 3 Q 7 L C Z x d W 9 0 O 2 N v b G 9 y X 2 N o a S Z x d W 9 0 O y w m c X V v d D t j b 2 x v c l 9 l b m c m c X V v d D s s J n F 1 b 3 Q 7 a W 1 n X 3 B y Z W Z p e C Z x d W 9 0 O y w m c X V v d D t t b 2 R l b F 9 j b 2 R l J n F 1 b 3 Q 7 L C Z x d W 9 0 O 2 5 h b W V f Y 2 h p J n F 1 b 3 Q 7 L C Z x d W 9 0 O 2 5 h b W V f Z W 5 n J n F 1 b 3 Q 7 L C Z x d W 9 0 O 3 B y b 2 R 1 Y 3 R f Y 2 9 k Z S Z x d W 9 0 O y w m c X V v d D t w c m l j Z S Z x d W 9 0 O y w m c X V v d D t z Y 3 J l Z W 5 f c 2 l 6 Z S Z x d W 9 0 O y w m c X V v d D t o c 2 l k J n F 1 b 3 Q 7 L C Z x d W 9 0 O 0 l Q M T V f S F N f O V 9 Q Z X J f R G l z J n F 1 b 3 Q 7 L C Z x d W 9 0 O 0 l Q M T V f S F N f M T J f U G V y X 0 R p c y Z x d W 9 0 O y w m c X V v d D t J U D E 1 X 0 h T X z V f U G V y X 0 R p c 1 8 w M y Z x d W 9 0 O y w m c X V v d D t J U D E 1 X 0 h T X z V f U G V y X 0 R p c 1 8 w M i Z x d W 9 0 O y w m c X V v d D t J U D E 1 X 0 h T X z V f U G V y X 0 R p c 1 8 w M S Z x d W 9 0 O y w m c X V v d D t J U D E 1 X 0 h T X z d f U G V y X 0 R p c 1 8 w M y Z x d W 9 0 O y w m c X V v d D t J U D E 1 X 0 h T X z d f U G V y X 0 R p c 1 8 w M i Z x d W 9 0 O y w m c X V v d D t J U D E 1 X 0 h T X z d f U G V y X 0 R p c 1 8 w M S Z x d W 9 0 O y w m c X V v d D t J U D E 1 X 0 h T X y Q y M D B f R G l z J n F 1 b 3 Q 7 L C Z x d W 9 0 O y Q 1 M D B f S F N Q U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m F j Y z B h O C 0 2 N D Q 2 L T Q 3 M D I t O W U 4 N y 1 h N 2 I x N T E x Z m V m Y 2 U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B 0 Y W J s Z S 9 B d X R v U m V t b 3 Z l Z E N v b H V t b n M x L n t O Y W 1 l L D B 9 J n F 1 b 3 Q 7 L C Z x d W 9 0 O 1 N l Y 3 R p b 2 4 x L 2 5 l d y B 0 Y W J s Z S 9 B d X R v U m V t b 3 Z l Z E N v b H V t b n M x L n t j Y X B h Y 2 l 0 e S w x f S Z x d W 9 0 O y w m c X V v d D t T Z W N 0 a W 9 u M S 9 u Z X c g d G F i b G U v Q X V 0 b 1 J l b W 9 2 Z W R D b 2 x 1 b W 5 z M S 5 7 Y 2 9 s b 3 J f Y 2 h p L D J 9 J n F 1 b 3 Q 7 L C Z x d W 9 0 O 1 N l Y 3 R p b 2 4 x L 2 5 l d y B 0 Y W J s Z S 9 B d X R v U m V t b 3 Z l Z E N v b H V t b n M x L n t j b 2 x v c l 9 l b m c s M 3 0 m c X V v d D s s J n F 1 b 3 Q 7 U 2 V j d G l v b j E v b m V 3 I H R h Y m x l L 0 F 1 d G 9 S Z W 1 v d m V k Q 2 9 s d W 1 u c z E u e 2 l t Z 1 9 w c m V m a X g s N H 0 m c X V v d D s s J n F 1 b 3 Q 7 U 2 V j d G l v b j E v b m V 3 I H R h Y m x l L 0 F 1 d G 9 S Z W 1 v d m V k Q 2 9 s d W 1 u c z E u e 2 1 v Z G V s X 2 N v Z G U s N X 0 m c X V v d D s s J n F 1 b 3 Q 7 U 2 V j d G l v b j E v b m V 3 I H R h Y m x l L 0 F 1 d G 9 S Z W 1 v d m V k Q 2 9 s d W 1 u c z E u e 2 5 h b W V f Y 2 h p L D Z 9 J n F 1 b 3 Q 7 L C Z x d W 9 0 O 1 N l Y 3 R p b 2 4 x L 2 5 l d y B 0 Y W J s Z S 9 B d X R v U m V t b 3 Z l Z E N v b H V t b n M x L n t u Y W 1 l X 2 V u Z y w 3 f S Z x d W 9 0 O y w m c X V v d D t T Z W N 0 a W 9 u M S 9 u Z X c g d G F i b G U v Q X V 0 b 1 J l b W 9 2 Z W R D b 2 x 1 b W 5 z M S 5 7 c H J v Z H V j d F 9 j b 2 R l L D h 9 J n F 1 b 3 Q 7 L C Z x d W 9 0 O 1 N l Y 3 R p b 2 4 x L 2 5 l d y B 0 Y W J s Z S 9 B d X R v U m V t b 3 Z l Z E N v b H V t b n M x L n t w c m l j Z S w 5 f S Z x d W 9 0 O y w m c X V v d D t T Z W N 0 a W 9 u M S 9 u Z X c g d G F i b G U v Q X V 0 b 1 J l b W 9 2 Z W R D b 2 x 1 b W 5 z M S 5 7 c 2 N y Z W V u X 3 N p e m U s M T B 9 J n F 1 b 3 Q 7 L C Z x d W 9 0 O 1 N l Y 3 R p b 2 4 x L 2 5 l d y B 0 Y W J s Z S 9 B d X R v U m V t b 3 Z l Z E N v b H V t b n M x L n t o c 2 l k L D E x f S Z x d W 9 0 O y w m c X V v d D t T Z W N 0 a W 9 u M S 9 u Z X c g d G F i b G U v Q X V 0 b 1 J l b W 9 2 Z W R D b 2 x 1 b W 5 z M S 5 7 S V A x N V 9 I U 1 8 5 X 1 B l c l 9 E a X M s M T J 9 J n F 1 b 3 Q 7 L C Z x d W 9 0 O 1 N l Y 3 R p b 2 4 x L 2 5 l d y B 0 Y W J s Z S 9 B d X R v U m V t b 3 Z l Z E N v b H V t b n M x L n t J U D E 1 X 0 h T X z E y X 1 B l c l 9 E a X M s M T N 9 J n F 1 b 3 Q 7 L C Z x d W 9 0 O 1 N l Y 3 R p b 2 4 x L 2 5 l d y B 0 Y W J s Z S 9 B d X R v U m V t b 3 Z l Z E N v b H V t b n M x L n t J U D E 1 X 0 h T X z V f U G V y X 0 R p c 1 8 w M y w x N H 0 m c X V v d D s s J n F 1 b 3 Q 7 U 2 V j d G l v b j E v b m V 3 I H R h Y m x l L 0 F 1 d G 9 S Z W 1 v d m V k Q 2 9 s d W 1 u c z E u e 0 l Q M T V f S F N f N V 9 Q Z X J f R G l z X z A y L D E 1 f S Z x d W 9 0 O y w m c X V v d D t T Z W N 0 a W 9 u M S 9 u Z X c g d G F i b G U v Q X V 0 b 1 J l b W 9 2 Z W R D b 2 x 1 b W 5 z M S 5 7 S V A x N V 9 I U 1 8 1 X 1 B l c l 9 E a X N f M D E s M T Z 9 J n F 1 b 3 Q 7 L C Z x d W 9 0 O 1 N l Y 3 R p b 2 4 x L 2 5 l d y B 0 Y W J s Z S 9 B d X R v U m V t b 3 Z l Z E N v b H V t b n M x L n t J U D E 1 X 0 h T X z d f U G V y X 0 R p c 1 8 w M y w x N 3 0 m c X V v d D s s J n F 1 b 3 Q 7 U 2 V j d G l v b j E v b m V 3 I H R h Y m x l L 0 F 1 d G 9 S Z W 1 v d m V k Q 2 9 s d W 1 u c z E u e 0 l Q M T V f S F N f N 1 9 Q Z X J f R G l z X z A y L D E 4 f S Z x d W 9 0 O y w m c X V v d D t T Z W N 0 a W 9 u M S 9 u Z X c g d G F i b G U v Q X V 0 b 1 J l b W 9 2 Z W R D b 2 x 1 b W 5 z M S 5 7 S V A x N V 9 I U 1 8 3 X 1 B l c l 9 E a X N f M D E s M T l 9 J n F 1 b 3 Q 7 L C Z x d W 9 0 O 1 N l Y 3 R p b 2 4 x L 2 5 l d y B 0 Y W J s Z S 9 B d X R v U m V t b 3 Z l Z E N v b H V t b n M x L n t J U D E 1 X 0 h T X y Q y M D B f R G l z L D I w f S Z x d W 9 0 O y w m c X V v d D t T Z W N 0 a W 9 u M S 9 u Z X c g d G F i b G U v Q X V 0 b 1 J l b W 9 2 Z W R D b 2 x 1 b W 5 z M S 5 7 J D U w M F 9 I U 1 B S M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Z X c g d G F i b G U v Q X V 0 b 1 J l b W 9 2 Z W R D b 2 x 1 b W 5 z M S 5 7 T m F t Z S w w f S Z x d W 9 0 O y w m c X V v d D t T Z W N 0 a W 9 u M S 9 u Z X c g d G F i b G U v Q X V 0 b 1 J l b W 9 2 Z W R D b 2 x 1 b W 5 z M S 5 7 Y 2 F w Y W N p d H k s M X 0 m c X V v d D s s J n F 1 b 3 Q 7 U 2 V j d G l v b j E v b m V 3 I H R h Y m x l L 0 F 1 d G 9 S Z W 1 v d m V k Q 2 9 s d W 1 u c z E u e 2 N v b G 9 y X 2 N o a S w y f S Z x d W 9 0 O y w m c X V v d D t T Z W N 0 a W 9 u M S 9 u Z X c g d G F i b G U v Q X V 0 b 1 J l b W 9 2 Z W R D b 2 x 1 b W 5 z M S 5 7 Y 2 9 s b 3 J f Z W 5 n L D N 9 J n F 1 b 3 Q 7 L C Z x d W 9 0 O 1 N l Y 3 R p b 2 4 x L 2 5 l d y B 0 Y W J s Z S 9 B d X R v U m V t b 3 Z l Z E N v b H V t b n M x L n t p b W d f c H J l Z m l 4 L D R 9 J n F 1 b 3 Q 7 L C Z x d W 9 0 O 1 N l Y 3 R p b 2 4 x L 2 5 l d y B 0 Y W J s Z S 9 B d X R v U m V t b 3 Z l Z E N v b H V t b n M x L n t t b 2 R l b F 9 j b 2 R l L D V 9 J n F 1 b 3 Q 7 L C Z x d W 9 0 O 1 N l Y 3 R p b 2 4 x L 2 5 l d y B 0 Y W J s Z S 9 B d X R v U m V t b 3 Z l Z E N v b H V t b n M x L n t u Y W 1 l X 2 N o a S w 2 f S Z x d W 9 0 O y w m c X V v d D t T Z W N 0 a W 9 u M S 9 u Z X c g d G F i b G U v Q X V 0 b 1 J l b W 9 2 Z W R D b 2 x 1 b W 5 z M S 5 7 b m F t Z V 9 l b m c s N 3 0 m c X V v d D s s J n F 1 b 3 Q 7 U 2 V j d G l v b j E v b m V 3 I H R h Y m x l L 0 F 1 d G 9 S Z W 1 v d m V k Q 2 9 s d W 1 u c z E u e 3 B y b 2 R 1 Y 3 R f Y 2 9 k Z S w 4 f S Z x d W 9 0 O y w m c X V v d D t T Z W N 0 a W 9 u M S 9 u Z X c g d G F i b G U v Q X V 0 b 1 J l b W 9 2 Z W R D b 2 x 1 b W 5 z M S 5 7 c H J p Y 2 U s O X 0 m c X V v d D s s J n F 1 b 3 Q 7 U 2 V j d G l v b j E v b m V 3 I H R h Y m x l L 0 F 1 d G 9 S Z W 1 v d m V k Q 2 9 s d W 1 u c z E u e 3 N j c m V l b l 9 z a X p l L D E w f S Z x d W 9 0 O y w m c X V v d D t T Z W N 0 a W 9 u M S 9 u Z X c g d G F i b G U v Q X V 0 b 1 J l b W 9 2 Z W R D b 2 x 1 b W 5 z M S 5 7 a H N p Z C w x M X 0 m c X V v d D s s J n F 1 b 3 Q 7 U 2 V j d G l v b j E v b m V 3 I H R h Y m x l L 0 F 1 d G 9 S Z W 1 v d m V k Q 2 9 s d W 1 u c z E u e 0 l Q M T V f S F N f O V 9 Q Z X J f R G l z L D E y f S Z x d W 9 0 O y w m c X V v d D t T Z W N 0 a W 9 u M S 9 u Z X c g d G F i b G U v Q X V 0 b 1 J l b W 9 2 Z W R D b 2 x 1 b W 5 z M S 5 7 S V A x N V 9 I U 1 8 x M l 9 Q Z X J f R G l z L D E z f S Z x d W 9 0 O y w m c X V v d D t T Z W N 0 a W 9 u M S 9 u Z X c g d G F i b G U v Q X V 0 b 1 J l b W 9 2 Z W R D b 2 x 1 b W 5 z M S 5 7 S V A x N V 9 I U 1 8 1 X 1 B l c l 9 E a X N f M D M s M T R 9 J n F 1 b 3 Q 7 L C Z x d W 9 0 O 1 N l Y 3 R p b 2 4 x L 2 5 l d y B 0 Y W J s Z S 9 B d X R v U m V t b 3 Z l Z E N v b H V t b n M x L n t J U D E 1 X 0 h T X z V f U G V y X 0 R p c 1 8 w M i w x N X 0 m c X V v d D s s J n F 1 b 3 Q 7 U 2 V j d G l v b j E v b m V 3 I H R h Y m x l L 0 F 1 d G 9 S Z W 1 v d m V k Q 2 9 s d W 1 u c z E u e 0 l Q M T V f S F N f N V 9 Q Z X J f R G l z X z A x L D E 2 f S Z x d W 9 0 O y w m c X V v d D t T Z W N 0 a W 9 u M S 9 u Z X c g d G F i b G U v Q X V 0 b 1 J l b W 9 2 Z W R D b 2 x 1 b W 5 z M S 5 7 S V A x N V 9 I U 1 8 3 X 1 B l c l 9 E a X N f M D M s M T d 9 J n F 1 b 3 Q 7 L C Z x d W 9 0 O 1 N l Y 3 R p b 2 4 x L 2 5 l d y B 0 Y W J s Z S 9 B d X R v U m V t b 3 Z l Z E N v b H V t b n M x L n t J U D E 1 X 0 h T X z d f U G V y X 0 R p c 1 8 w M i w x O H 0 m c X V v d D s s J n F 1 b 3 Q 7 U 2 V j d G l v b j E v b m V 3 I H R h Y m x l L 0 F 1 d G 9 S Z W 1 v d m V k Q 2 9 s d W 1 u c z E u e 0 l Q M T V f S F N f N 1 9 Q Z X J f R G l z X z A x L D E 5 f S Z x d W 9 0 O y w m c X V v d D t T Z W N 0 a W 9 u M S 9 u Z X c g d G F i b G U v Q X V 0 b 1 J l b W 9 2 Z W R D b 2 x 1 b W 5 z M S 5 7 S V A x N V 9 I U 1 8 k M j A w X 0 R p c y w y M H 0 m c X V v d D s s J n F 1 b 3 Q 7 U 2 V j d G l v b j E v b m V 3 I H R h Y m x l L 0 F 1 d G 9 S Z W 1 v d m V k Q 2 9 s d W 1 u c z E u e y Q 1 M D B f S F N Q U j I z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X B o b 2 5 l M T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G h v b m U x N S 9 o Y W 5 k c 2 V 0 X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w a G 9 u Z T E 1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h b H V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m F s d W U v a G F u Z H N l d F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W x 1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W x 1 Z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W x 1 Z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W x 1 Z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B o b 2 5 l M T U v R X h w Y W 5 k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B o b 2 5 l M T U l M j B M a X N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B o b 2 5 l M T U l M j B M a X N 0 L 2 h h b m R z Z X R f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B o b 2 5 l M T U l M j B M a X N 0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y U y M H R h Y m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V 3 J T I w d G F i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c y q C O E h 1 J l l r p O z F I T R Q A A A A A A g A A A A A A A 2 Y A A M A A A A A Q A A A A 9 V 8 z s r J 7 T L 1 l u I b l r A u U g Q A A A A A E g A A A o A A A A B A A A A A K C r 8 O J H D x 8 v L X o S Z / p S Y 5 U A A A A F o N A 9 d V l X h K b q 6 1 l N k o L a f k 5 Z c G M u 2 x x u l 3 d Y G z x e k s Q 5 J q k f 7 J 2 v 7 / w M o 7 J h 3 D s T S h L 9 Z P 6 k d 9 x V L b / S 7 e 9 I p D S T b Y n S C b f A i D k J m u p v s V F A A A A P f 3 Y H r u v J b o h Q M / o 0 d i r a n w Q 9 v S < / D a t a M a s h u p > 
</file>

<file path=customXml/itemProps1.xml><?xml version="1.0" encoding="utf-8"?>
<ds:datastoreItem xmlns:ds="http://schemas.openxmlformats.org/officeDocument/2006/customXml" ds:itemID="{D6AB47CE-68DD-42E7-BC35-E0399FBF8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iphone15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Ken-WT Ng</dc:creator>
  <cp:lastModifiedBy>Ken-WT Ng</cp:lastModifiedBy>
  <dcterms:created xsi:type="dcterms:W3CDTF">2023-09-02T09:50:31Z</dcterms:created>
  <dcterms:modified xsi:type="dcterms:W3CDTF">2023-09-18T02:26:34Z</dcterms:modified>
</cp:coreProperties>
</file>