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/comment1.xml" ContentType="application/vnd.openxmlformats-officedocument.spreadsheetml.comments+xml"/>
  <Override PartName="/xl/worksheets/sheet12.xml" ContentType="application/vnd.openxmlformats-officedocument.spreadsheetml.worksheet+xml"/>
  <Override PartName="/xl/comments/comment2.xml" ContentType="application/vnd.openxmlformats-officedocument.spreadsheetml.comments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drawings/drawing3.xml" ContentType="application/vnd.openxmlformats-officedocument.drawing+xml"/>
  <Override PartName="/xl/worksheets/sheet18.xml" ContentType="application/vnd.openxmlformats-officedocument.spreadsheetml.worksheet+xml"/>
  <Override PartName="/xl/drawings/drawing4.xml" ContentType="application/vnd.openxmlformats-officedocument.drawing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worksheets/sheet22.xml" ContentType="application/vnd.openxmlformats-officedocument.spreadsheetml.worksheet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734" firstSheet="10" activeTab="10" autoFilterDateGrouping="1"/>
  </bookViews>
  <sheets>
    <sheet xmlns:r="http://schemas.openxmlformats.org/officeDocument/2006/relationships" name="1销售清单" sheetId="1" state="visible" r:id="rId1"/>
    <sheet xmlns:r="http://schemas.openxmlformats.org/officeDocument/2006/relationships" name="3工艺执行单" sheetId="2" state="visible" r:id="rId2"/>
    <sheet xmlns:r="http://schemas.openxmlformats.org/officeDocument/2006/relationships" name="3-1技术要求" sheetId="3" state="visible" r:id="rId3"/>
    <sheet xmlns:r="http://schemas.openxmlformats.org/officeDocument/2006/relationships" name="10装箱单 成品一 (2)" sheetId="4" state="visible" r:id="rId4"/>
    <sheet xmlns:r="http://schemas.openxmlformats.org/officeDocument/2006/relationships" name="10装箱单 成品一 (3)" sheetId="5" state="visible" r:id="rId5"/>
    <sheet xmlns:r="http://schemas.openxmlformats.org/officeDocument/2006/relationships" name="10装箱单 成品二1" sheetId="6" state="visible" r:id="rId6"/>
    <sheet xmlns:r="http://schemas.openxmlformats.org/officeDocument/2006/relationships" name="10装箱单 成品二" sheetId="7" state="visible" r:id="rId7"/>
    <sheet xmlns:r="http://schemas.openxmlformats.org/officeDocument/2006/relationships" name="10装箱单 辅助" sheetId="8" state="visible" r:id="rId8"/>
    <sheet xmlns:r="http://schemas.openxmlformats.org/officeDocument/2006/relationships" name="7成品一原板套料" sheetId="9" state="visible" r:id="rId9"/>
    <sheet xmlns:r="http://schemas.openxmlformats.org/officeDocument/2006/relationships" name="7成品一原板套料 (2)" sheetId="10" state="visible" r:id="rId10"/>
    <sheet xmlns:r="http://schemas.openxmlformats.org/officeDocument/2006/relationships" name="8成品二算料单标准" sheetId="11" state="visible" r:id="rId11"/>
    <sheet xmlns:r="http://schemas.openxmlformats.org/officeDocument/2006/relationships" name="8成品二算料单标准 (2)" sheetId="12" state="visible" r:id="rId12"/>
    <sheet xmlns:r="http://schemas.openxmlformats.org/officeDocument/2006/relationships" name="9踏步板套料单" sheetId="13" state="visible" r:id="rId13"/>
    <sheet xmlns:r="http://schemas.openxmlformats.org/officeDocument/2006/relationships" name="异形板分值匹配" sheetId="14" state="visible" r:id="rId14"/>
    <sheet xmlns:r="http://schemas.openxmlformats.org/officeDocument/2006/relationships" name="二维码" sheetId="15" state="visible" r:id="rId15"/>
    <sheet xmlns:r="http://schemas.openxmlformats.org/officeDocument/2006/relationships" name="成品一二维码（2）" sheetId="16" state="visible" r:id="rId16"/>
    <sheet xmlns:r="http://schemas.openxmlformats.org/officeDocument/2006/relationships" name="成品二二维码" sheetId="17" state="visible" r:id="rId17"/>
    <sheet xmlns:r="http://schemas.openxmlformats.org/officeDocument/2006/relationships" name="成品二二维码（2）" sheetId="18" state="visible" r:id="rId18"/>
    <sheet xmlns:r="http://schemas.openxmlformats.org/officeDocument/2006/relationships" name="Sheet1" sheetId="19" state="hidden" r:id="rId19"/>
    <sheet xmlns:r="http://schemas.openxmlformats.org/officeDocument/2006/relationships" name="Sheet2" sheetId="20" state="hidden" r:id="rId20"/>
    <sheet xmlns:r="http://schemas.openxmlformats.org/officeDocument/2006/relationships" name="生成二维码" sheetId="21" state="visible" r:id="rId21"/>
    <sheet xmlns:r="http://schemas.openxmlformats.org/officeDocument/2006/relationships" name="生成二维码1" sheetId="22" state="visible" r:id="rId22"/>
  </sheets>
  <externalReferences>
    <externalReference xmlns:r="http://schemas.openxmlformats.org/officeDocument/2006/relationships" r:id="rId23"/>
  </externalReferences>
  <definedNames>
    <definedName name="_xlnm._FilterDatabase" localSheetId="0" hidden="1">'1销售清单'!$A$157:$G$278</definedName>
    <definedName name="_xlnm.Print_Area" localSheetId="1">'3工艺执行单'!$A$1:$J$21</definedName>
    <definedName name="_xlnm.Print_Area" localSheetId="2">'3-1技术要求'!$A$1:$J$14</definedName>
    <definedName name="_xlnm._FilterDatabase" localSheetId="3" hidden="1">'10装箱单 成品一 (2)'!$A$5:$AB$28</definedName>
    <definedName name="_xlnm.Print_Titles" localSheetId="3">'10装箱单 成品一 (2)'!$1:$5</definedName>
    <definedName name="_xlnm.Print_Area" localSheetId="3">'10装箱单 成品一 (2)'!$B$1:$L$28</definedName>
    <definedName name="_xlnm._FilterDatabase" localSheetId="4" hidden="1">'10装箱单 成品一 (3)'!$T$4:$X$86</definedName>
    <definedName name="_xlnm.Print_Titles" localSheetId="4">'10装箱单 成品一 (3)'!$1:$4</definedName>
    <definedName name="_xlnm.Print_Area" localSheetId="4">'10装箱单 成品一 (3)'!$B$1:$M$89</definedName>
    <definedName name="_xlnm._FilterDatabase" localSheetId="5" hidden="1">'10装箱单 成品二1'!$A$4:$AC$168</definedName>
    <definedName name="_xlnm.Print_Titles" localSheetId="5">'10装箱单 成品二1'!$1:$4</definedName>
    <definedName name="_xlnm.Print_Area" localSheetId="5">'10装箱单 成品二1'!$B$1:$O$167</definedName>
    <definedName name="_xlnm._FilterDatabase" localSheetId="6" hidden="1">'10装箱单 成品二'!$A$5:$AB$13</definedName>
    <definedName name="_xlnm.Print_Titles" localSheetId="6">'10装箱单 成品二'!$1:$5</definedName>
    <definedName name="_xlnm.Print_Area" localSheetId="6">'10装箱单 成品二'!$B$1:$L$13</definedName>
    <definedName name="_xlnm._FilterDatabase" localSheetId="7" hidden="1">'10装箱单 辅助'!$A$4:$AB$12</definedName>
    <definedName name="_xlnm.Print_Titles" localSheetId="7">'10装箱单 辅助'!$1:$4</definedName>
    <definedName name="_xlnm.Print_Area" localSheetId="7">'10装箱单 辅助'!$B$1:$M$12</definedName>
    <definedName name="_xlnm.Print_Titles" localSheetId="8">'7成品一原板套料'!$1:$8</definedName>
    <definedName name="_xlnm.Print_Area" localSheetId="8">'7成品一原板套料'!$A$1:$M$69</definedName>
    <definedName name="_xlnm.Print_Titles" localSheetId="9">'7成品一原板套料 (2)'!$1:$8</definedName>
    <definedName name="_xlnm.Print_Area" localSheetId="9">'7成品一原板套料 (2)'!$A$1:$M$86</definedName>
    <definedName name="_xlnm.Print_Titles" localSheetId="10">'8成品二算料单标准'!$1:$3</definedName>
    <definedName name="_xlnm.Print_Area" localSheetId="10">'8成品二算料单标准'!$H$1:$AK$156</definedName>
    <definedName name="_xlnm.Print_Titles" localSheetId="11">'8成品二算料单标准 (2)'!$1:$3</definedName>
    <definedName name="_xlnm.Print_Area" localSheetId="11">'8成品二算料单标准 (2)'!$H$1:$AK$10</definedName>
    <definedName name="_xlnm.Print_Area" localSheetId="12">'9踏步板套料单'!$A$1:$L$17</definedName>
    <definedName name="_xlnm._FilterDatabase" localSheetId="14" hidden="1">'二维码'!$A$3:$B$24</definedName>
    <definedName name="_xlnm._FilterDatabase" localSheetId="15" hidden="1">'成品一二维码（2）'!$A$3:$B$25</definedName>
    <definedName name="_xlnm._FilterDatabase" localSheetId="18" hidden="1">'Sheet1'!$B$4:$O$188</definedName>
    <definedName name="_xlnm._FilterDatabase" localSheetId="19" hidden="1">'Sheet2'!$A$4:$W$199</definedName>
    <definedName name="_xlnm.Print_Titles" localSheetId="20">'生成二维码'!$1:$2</definedName>
    <definedName name="_xlnm.Print_Area" localSheetId="20">'生成二维码'!$A$1:$F$35</definedName>
    <definedName name="_xlnm.Print_Titles" localSheetId="21">'生成二维码1'!$1:$2</definedName>
    <definedName name="_xlnm.Print_Area" localSheetId="21">'生成二维码1'!$A$1:$F$52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0.00_ "/>
    <numFmt numFmtId="165" formatCode="0_ "/>
    <numFmt numFmtId="166" formatCode="General&quot;侧&quot;&quot;板&quot;"/>
    <numFmt numFmtId="167" formatCode="General&quot;mm&quot;"/>
    <numFmt numFmtId="168" formatCode="General&quot;块&quot;"/>
    <numFmt numFmtId="169" formatCode="General&quot;前&quot;&quot;护&quot;&quot;板&quot;"/>
    <numFmt numFmtId="170" formatCode="0.00&quot;吨&quot;"/>
    <numFmt numFmtId="171" formatCode="0.0_ "/>
    <numFmt numFmtId="172" formatCode="0.0"/>
    <numFmt numFmtId="173" formatCode="#.##"/>
    <numFmt numFmtId="174" formatCode="yyyy\-mm\-dd"/>
    <numFmt numFmtId="175" formatCode="0.0%"/>
    <numFmt numFmtId="176" formatCode="&quot;压&quot;&quot;焊&quot;&quot;宽&quot;&quot;度&quot;&quot;±&quot;0.00"/>
  </numFmts>
  <fonts count="63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color theme="1"/>
      <sz val="10"/>
      <scheme val="minor"/>
    </font>
    <font>
      <name val="宋体"/>
      <charset val="134"/>
      <color rgb="FF000000"/>
      <sz val="18"/>
    </font>
    <font>
      <name val="宋体"/>
      <charset val="134"/>
      <color theme="1"/>
      <sz val="18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sz val="20"/>
      <scheme val="minor"/>
    </font>
    <font>
      <name val="宋体"/>
      <charset val="134"/>
      <color theme="1"/>
      <sz val="20"/>
      <scheme val="minor"/>
    </font>
    <font>
      <name val="宋体"/>
      <charset val="134"/>
      <color theme="1"/>
      <sz val="20"/>
    </font>
    <font>
      <name val="Calibri"/>
      <family val="2"/>
      <b val="1"/>
      <color theme="1"/>
      <sz val="20"/>
    </font>
    <font>
      <name val="Calibri"/>
      <family val="2"/>
      <color theme="1"/>
      <sz val="20"/>
    </font>
    <font>
      <name val="宋体"/>
      <charset val="134"/>
      <color theme="1"/>
      <sz val="18"/>
    </font>
    <font>
      <name val="Arial"/>
      <family val="2"/>
      <color theme="1"/>
      <sz val="20"/>
    </font>
    <font>
      <name val="宋体"/>
      <charset val="134"/>
      <color theme="1"/>
      <sz val="11"/>
    </font>
    <font>
      <name val="宋体"/>
      <charset val="134"/>
      <sz val="12"/>
    </font>
    <font>
      <name val="宋体"/>
      <charset val="134"/>
      <sz val="10"/>
    </font>
    <font>
      <name val="宋体"/>
      <charset val="134"/>
      <b val="1"/>
      <color theme="1"/>
      <sz val="12"/>
      <scheme val="minor"/>
    </font>
    <font>
      <name val="宋体"/>
      <charset val="134"/>
      <b val="1"/>
      <color theme="1"/>
      <sz val="20"/>
      <scheme val="minor"/>
    </font>
    <font>
      <name val="宋体"/>
      <charset val="134"/>
      <b val="1"/>
      <sz val="12"/>
    </font>
    <font>
      <name val="宋体"/>
      <charset val="134"/>
      <color theme="1"/>
      <sz val="12"/>
      <scheme val="minor"/>
    </font>
    <font>
      <name val="宋体"/>
      <charset val="134"/>
      <sz val="18"/>
    </font>
    <font>
      <name val="宋体"/>
      <charset val="134"/>
      <b val="1"/>
      <sz val="18"/>
    </font>
    <font>
      <name val="宋体"/>
      <charset val="134"/>
      <sz val="12"/>
      <scheme val="minor"/>
    </font>
    <font>
      <name val="宋体"/>
      <charset val="134"/>
      <color rgb="FFFF0000"/>
      <sz val="12"/>
    </font>
    <font>
      <name val="宋体"/>
      <charset val="134"/>
      <color rgb="FFFF0000"/>
      <sz val="12"/>
      <scheme val="minor"/>
    </font>
    <font>
      <name val="宋体"/>
      <charset val="134"/>
      <color theme="1"/>
      <sz val="12"/>
    </font>
    <font>
      <name val="Calibri"/>
      <family val="2"/>
      <color theme="1"/>
      <sz val="11"/>
    </font>
    <font>
      <name val="Arial"/>
      <family val="2"/>
      <b val="1"/>
      <color theme="1"/>
      <sz val="12"/>
    </font>
    <font>
      <name val="Arial"/>
      <family val="2"/>
      <b val="1"/>
      <color theme="1"/>
      <sz val="12"/>
    </font>
    <font>
      <name val="Calibri"/>
      <family val="2"/>
      <b val="1"/>
      <color theme="1"/>
      <sz val="12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theme="1"/>
      <sz val="13"/>
    </font>
    <font>
      <name val="Calibri"/>
      <family val="2"/>
      <color theme="1"/>
      <sz val="13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sz val="10"/>
    </font>
    <font>
      <name val="Calibri"/>
      <family val="2"/>
      <b val="1"/>
      <color theme="1"/>
      <sz val="12"/>
    </font>
    <font>
      <name val="Calibri"/>
      <color indexed="8"/>
      <sz val="11"/>
    </font>
    <font>
      <name val="Arial"/>
      <color indexed="8"/>
      <sz val="11"/>
    </font>
    <font>
      <name val="Arial"/>
      <color indexed="8"/>
      <sz val="13"/>
    </font>
    <font>
      <name val="Arial"/>
      <b val="1"/>
      <color indexed="8"/>
      <sz val="11"/>
    </font>
    <font>
      <name val="Arial"/>
      <b val="1"/>
      <color indexed="8"/>
      <sz val="12"/>
    </font>
    <font>
      <name val="Calibri"/>
      <b val="1"/>
      <color indexed="8"/>
      <sz val="12"/>
    </font>
    <font>
      <name val="宋体"/>
      <charset val="134"/>
      <b val="1"/>
      <color theme="1"/>
      <sz val="18"/>
      <scheme val="minor"/>
    </font>
    <font>
      <name val="宋体"/>
      <charset val="134"/>
      <b val="1"/>
      <color rgb="FF000000"/>
      <sz val="18"/>
    </font>
    <font>
      <name val="宋体"/>
      <charset val="134"/>
      <sz val="9"/>
    </font>
    <font>
      <name val="宋体"/>
      <charset val="134"/>
      <color rgb="FFFF0000"/>
      <sz val="9"/>
      <scheme val="minor"/>
    </font>
    <font>
      <name val="宋体"/>
      <charset val="134"/>
      <b val="1"/>
      <color rgb="FF000000"/>
      <sz val="22"/>
    </font>
    <font>
      <name val="宋体"/>
      <charset val="134"/>
      <color rgb="FF000000"/>
      <sz val="12"/>
    </font>
    <font>
      <name val="宋体"/>
      <charset val="134"/>
      <b val="1"/>
      <color theme="1"/>
      <sz val="12"/>
    </font>
    <font>
      <name val="宋体"/>
      <charset val="134"/>
      <color rgb="FF000000"/>
      <sz val="11"/>
    </font>
    <font>
      <name val="宋体"/>
      <charset val="134"/>
      <b val="1"/>
      <color theme="1"/>
      <sz val="16"/>
      <scheme val="minor"/>
    </font>
    <font>
      <name val="宋体"/>
      <charset val="134"/>
      <color indexed="8"/>
      <sz val="11"/>
    </font>
    <font>
      <name val="宋体"/>
      <charset val="134"/>
      <b val="1"/>
      <color indexed="8"/>
      <sz val="11"/>
    </font>
    <font>
      <name val="Arial"/>
      <family val="2"/>
      <color theme="1"/>
      <sz val="10"/>
    </font>
    <font>
      <name val="宋体"/>
      <charset val="134"/>
      <family val="3"/>
      <sz val="9"/>
      <scheme val="minor"/>
    </font>
    <font>
      <name val="宋体"/>
      <charset val="134"/>
      <sz val="18"/>
    </font>
    <font>
      <name val="宋体"/>
      <charset val="134"/>
      <sz val="20"/>
    </font>
    <font>
      <sz val="18"/>
    </font>
    <font>
      <sz val="20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4" tint="0.3999755851924192"/>
        <bgColor indexed="64"/>
      </patternFill>
    </fill>
  </fills>
  <borders count="1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hair">
        <color indexed="8"/>
      </right>
      <top style="medium">
        <color auto="1"/>
      </top>
      <bottom/>
      <diagonal/>
    </border>
    <border>
      <left/>
      <right style="hair">
        <color indexed="8"/>
      </right>
      <top style="medium">
        <color auto="1"/>
      </top>
      <bottom/>
      <diagonal/>
    </border>
    <border>
      <left style="hair">
        <color indexed="8"/>
      </left>
      <right/>
      <top style="medium">
        <color auto="1"/>
      </top>
      <bottom style="hair">
        <color indexed="8"/>
      </bottom>
      <diagonal/>
    </border>
    <border>
      <left/>
      <right/>
      <top style="medium">
        <color auto="1"/>
      </top>
      <bottom style="hair">
        <color indexed="8"/>
      </bottom>
      <diagonal/>
    </border>
    <border>
      <left style="medium">
        <color auto="1"/>
      </left>
      <right style="hair">
        <color indexed="8"/>
      </right>
      <top/>
      <bottom/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medium">
        <color auto="1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double">
        <color indexed="8"/>
      </left>
      <right style="hair">
        <color indexed="8"/>
      </right>
      <top style="double">
        <color indexed="8"/>
      </top>
      <bottom style="hair">
        <color indexed="8"/>
      </bottom>
      <diagonal/>
    </border>
    <border>
      <left/>
      <right style="hair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uble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indexed="8"/>
      </left>
      <right style="hair">
        <color indexed="8"/>
      </right>
      <top/>
      <bottom style="double">
        <color indexed="8"/>
      </bottom>
      <diagonal/>
    </border>
    <border>
      <left/>
      <right style="hair">
        <color indexed="8"/>
      </right>
      <top/>
      <bottom style="double">
        <color indexed="8"/>
      </bottom>
      <diagonal/>
    </border>
    <border>
      <left style="hair">
        <color indexed="8"/>
      </left>
      <right style="hair">
        <color indexed="8"/>
      </right>
      <top/>
      <bottom style="double">
        <color indexed="8"/>
      </bottom>
      <diagonal/>
    </border>
    <border>
      <left style="hair">
        <color indexed="8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indexed="8"/>
      </left>
      <right style="medium">
        <color auto="1"/>
      </right>
      <top/>
      <bottom style="hair">
        <color indexed="8"/>
      </bottom>
      <diagonal/>
    </border>
    <border>
      <left style="hair">
        <color indexed="8"/>
      </left>
      <right style="medium">
        <color auto="1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double">
        <color indexed="8"/>
      </right>
      <top style="hair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dotted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ck">
        <color auto="1"/>
      </left>
      <right style="thick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hair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 style="double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auto="1"/>
      </top>
      <bottom style="hair">
        <color indexed="8"/>
      </bottom>
      <diagonal/>
    </border>
    <border>
      <left style="hair">
        <color indexed="8"/>
      </left>
      <right style="medium">
        <color auto="1"/>
      </right>
      <top style="medium">
        <color auto="1"/>
      </top>
      <bottom style="hair">
        <color indexed="8"/>
      </bottom>
      <diagonal/>
    </border>
    <border>
      <left/>
      <right style="hair">
        <color indexed="8"/>
      </right>
      <top style="medium">
        <color auto="1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/>
      <top/>
      <bottom/>
      <diagonal/>
    </border>
    <border>
      <left/>
      <right style="double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medium">
        <color auto="1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hair">
        <color indexed="8"/>
      </right>
      <top style="double">
        <color indexed="8"/>
      </top>
      <bottom/>
      <diagonal/>
    </border>
    <border>
      <left/>
      <right/>
      <top style="medium">
        <color auto="1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3">
    <xf numFmtId="0" fontId="0" fillId="0" borderId="0" applyAlignment="1">
      <alignment vertical="center"/>
    </xf>
    <xf numFmtId="0" fontId="57" fillId="0" borderId="0"/>
    <xf numFmtId="0" fontId="14" fillId="0" borderId="0" applyAlignment="1">
      <alignment vertical="center"/>
    </xf>
  </cellStyleXfs>
  <cellXfs count="50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58" fontId="1" fillId="0" borderId="3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164" fontId="5" fillId="0" borderId="4" applyAlignment="1" pivotButton="0" quotePrefix="0" xfId="0">
      <alignment horizontal="center" vertical="center"/>
    </xf>
    <xf numFmtId="165" fontId="5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4" applyAlignment="1" pivotButton="0" quotePrefix="0" xfId="0">
      <alignment horizontal="center" vertical="center" wrapText="1"/>
    </xf>
    <xf numFmtId="0" fontId="8" fillId="0" borderId="4" applyAlignment="1" pivotButton="0" quotePrefix="0" xfId="1">
      <alignment horizontal="center" wrapText="1"/>
    </xf>
    <xf numFmtId="0" fontId="7" fillId="0" borderId="4" applyAlignment="1" pivotButton="0" quotePrefix="0" xfId="0">
      <alignment vertical="center" wrapText="1"/>
    </xf>
    <xf numFmtId="0" fontId="9" fillId="0" borderId="5" applyAlignment="1" pivotButton="0" quotePrefix="0" xfId="1">
      <alignment horizontal="center" wrapText="1"/>
    </xf>
    <xf numFmtId="0" fontId="10" fillId="0" borderId="1" applyAlignment="1" pivotButton="0" quotePrefix="0" xfId="1">
      <alignment horizontal="center" wrapText="1"/>
    </xf>
    <xf numFmtId="0" fontId="10" fillId="2" borderId="6" applyAlignment="1" pivotButton="0" quotePrefix="0" xfId="1">
      <alignment horizontal="center" wrapText="1"/>
    </xf>
    <xf numFmtId="0" fontId="10" fillId="2" borderId="7" applyAlignment="1" pivotButton="0" quotePrefix="0" xfId="1">
      <alignment horizontal="center" wrapText="1"/>
    </xf>
    <xf numFmtId="0" fontId="7" fillId="0" borderId="0" applyAlignment="1" pivotButton="0" quotePrefix="0" xfId="0">
      <alignment vertical="center" wrapText="1"/>
    </xf>
    <xf numFmtId="0" fontId="11" fillId="0" borderId="4" applyAlignment="1" pivotButton="0" quotePrefix="0" xfId="1">
      <alignment horizontal="center"/>
    </xf>
    <xf numFmtId="0" fontId="4" fillId="0" borderId="4" applyAlignment="1" pivotButton="0" quotePrefix="0" xfId="0">
      <alignment vertical="center"/>
    </xf>
    <xf numFmtId="0" fontId="9" fillId="0" borderId="4" applyAlignment="1" pivotButton="0" quotePrefix="0" xfId="1">
      <alignment horizontal="center" vertical="center" wrapText="1"/>
    </xf>
    <xf numFmtId="0" fontId="10" fillId="2" borderId="4" applyAlignment="1" pivotButton="0" quotePrefix="0" xfId="1">
      <alignment horizontal="center" vertical="center" wrapText="1"/>
    </xf>
    <xf numFmtId="0" fontId="12" fillId="0" borderId="4" applyAlignment="1" pivotButton="0" quotePrefix="0" xfId="1">
      <alignment horizontal="center" vertical="center" wrapText="1"/>
    </xf>
    <xf numFmtId="0" fontId="13" fillId="0" borderId="4" applyAlignment="1" pivotButton="0" quotePrefix="0" xfId="1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4" fillId="0" borderId="0" pivotButton="0" quotePrefix="0" xfId="0"/>
    <xf numFmtId="0" fontId="15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165" fontId="14" fillId="0" borderId="0" applyAlignment="1" pivotButton="0" quotePrefix="0" xfId="0">
      <alignment vertical="center"/>
    </xf>
    <xf numFmtId="0" fontId="16" fillId="0" borderId="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6" fillId="0" borderId="13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9" fillId="0" borderId="17" applyAlignment="1" pivotButton="0" quotePrefix="0" xfId="0">
      <alignment horizontal="center" vertical="center" wrapText="1"/>
    </xf>
    <xf numFmtId="0" fontId="19" fillId="0" borderId="18" applyAlignment="1" pivotButton="0" quotePrefix="0" xfId="0">
      <alignment horizontal="center" vertical="center" wrapText="1"/>
    </xf>
    <xf numFmtId="0" fontId="19" fillId="0" borderId="19" applyAlignment="1" pivotButton="0" quotePrefix="0" xfId="0">
      <alignment horizontal="center" vertical="center"/>
    </xf>
    <xf numFmtId="0" fontId="14" fillId="0" borderId="19" applyAlignment="1" pivotButton="0" quotePrefix="0" xfId="0">
      <alignment horizontal="center" vertical="center"/>
    </xf>
    <xf numFmtId="0" fontId="14" fillId="0" borderId="20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25" applyAlignment="1" pivotButton="0" quotePrefix="0" xfId="0">
      <alignment horizontal="center" vertical="center"/>
    </xf>
    <xf numFmtId="0" fontId="19" fillId="0" borderId="26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5" fillId="0" borderId="27" applyAlignment="1" pivotButton="0" quotePrefix="0" xfId="0">
      <alignment horizontal="center" vertical="center"/>
    </xf>
    <xf numFmtId="0" fontId="5" fillId="0" borderId="28" applyAlignment="1" pivotButton="0" quotePrefix="0" xfId="0">
      <alignment horizontal="center" vertical="center"/>
    </xf>
    <xf numFmtId="0" fontId="5" fillId="0" borderId="26" applyAlignment="1" pivotButton="0" quotePrefix="0" xfId="0">
      <alignment horizontal="center" vertical="center"/>
    </xf>
    <xf numFmtId="166" fontId="5" fillId="0" borderId="29" applyAlignment="1" pivotButton="0" quotePrefix="0" xfId="0">
      <alignment horizontal="right" vertical="center"/>
    </xf>
    <xf numFmtId="167" fontId="0" fillId="2" borderId="30" applyAlignment="1" pivotButton="0" quotePrefix="0" xfId="0">
      <alignment horizontal="center" vertical="center"/>
    </xf>
    <xf numFmtId="167" fontId="0" fillId="0" borderId="30" applyAlignment="1" pivotButton="0" quotePrefix="0" xfId="0">
      <alignment horizontal="center" vertical="center"/>
    </xf>
    <xf numFmtId="168" fontId="5" fillId="0" borderId="31" applyAlignment="1" pivotButton="0" quotePrefix="0" xfId="0">
      <alignment horizontal="center" vertical="center"/>
    </xf>
    <xf numFmtId="169" fontId="5" fillId="0" borderId="29" applyAlignment="1" pivotButton="0" quotePrefix="0" xfId="0">
      <alignment horizontal="right" vertical="center"/>
    </xf>
    <xf numFmtId="169" fontId="5" fillId="0" borderId="32" applyAlignment="1" pivotButton="0" quotePrefix="0" xfId="0">
      <alignment horizontal="right" vertical="center"/>
    </xf>
    <xf numFmtId="170" fontId="5" fillId="0" borderId="35" applyAlignment="1" pivotButton="0" quotePrefix="0" xfId="0">
      <alignment horizontal="center" vertical="center"/>
    </xf>
    <xf numFmtId="0" fontId="14" fillId="0" borderId="4" pivotButton="0" quotePrefix="0" xfId="0"/>
    <xf numFmtId="165" fontId="14" fillId="0" borderId="4" applyAlignment="1" pivotButton="0" quotePrefix="0" xfId="0">
      <alignment vertical="center"/>
    </xf>
    <xf numFmtId="0" fontId="14" fillId="0" borderId="4" applyAlignment="1" pivotButton="0" quotePrefix="0" xfId="0">
      <alignment vertical="center"/>
    </xf>
    <xf numFmtId="168" fontId="14" fillId="0" borderId="20" applyAlignment="1" pivotButton="0" quotePrefix="0" xfId="0">
      <alignment horizontal="center" vertical="center"/>
    </xf>
    <xf numFmtId="0" fontId="14" fillId="2" borderId="20" applyAlignment="1" pivotButton="0" quotePrefix="0" xfId="0">
      <alignment horizontal="center" vertical="center"/>
    </xf>
    <xf numFmtId="0" fontId="19" fillId="0" borderId="39" applyAlignment="1" pivotButton="0" quotePrefix="0" xfId="0">
      <alignment horizontal="center" vertical="center"/>
    </xf>
    <xf numFmtId="0" fontId="15" fillId="0" borderId="4" applyAlignment="1" pivotButton="0" quotePrefix="0" xfId="0">
      <alignment vertical="center"/>
    </xf>
    <xf numFmtId="165" fontId="15" fillId="0" borderId="4" applyAlignment="1" pivotButton="0" quotePrefix="0" xfId="0">
      <alignment vertical="center"/>
    </xf>
    <xf numFmtId="0" fontId="5" fillId="0" borderId="41" applyAlignment="1" pivotButton="0" quotePrefix="0" xfId="0">
      <alignment vertical="center"/>
    </xf>
    <xf numFmtId="0" fontId="5" fillId="0" borderId="42" applyAlignment="1" pivotButton="0" quotePrefix="0" xfId="0">
      <alignment vertical="center"/>
    </xf>
    <xf numFmtId="168" fontId="5" fillId="0" borderId="30" applyAlignment="1" pivotButton="0" quotePrefix="0" xfId="0">
      <alignment vertical="center"/>
    </xf>
    <xf numFmtId="0" fontId="14" fillId="0" borderId="4" applyAlignment="1" pivotButton="0" quotePrefix="0" xfId="0">
      <alignment horizontal="center"/>
    </xf>
    <xf numFmtId="0" fontId="15" fillId="0" borderId="4" applyAlignment="1" pivotButton="0" quotePrefix="0" xfId="0">
      <alignment horizontal="center" vertical="center"/>
    </xf>
    <xf numFmtId="0" fontId="14" fillId="2" borderId="0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/>
    </xf>
    <xf numFmtId="0" fontId="22" fillId="0" borderId="4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165" fontId="14" fillId="0" borderId="4" applyAlignment="1" pivotButton="0" quotePrefix="0" xfId="0">
      <alignment horizontal="center" vertical="center"/>
    </xf>
    <xf numFmtId="0" fontId="14" fillId="0" borderId="4" applyAlignment="1" pivotButton="0" quotePrefix="0" xfId="2">
      <alignment horizontal="center" vertical="center"/>
    </xf>
    <xf numFmtId="165" fontId="14" fillId="0" borderId="4" applyAlignment="1" pivotButton="0" quotePrefix="0" xfId="2">
      <alignment horizontal="center" vertical="center"/>
    </xf>
    <xf numFmtId="0" fontId="13" fillId="0" borderId="0" pivotButton="0" quotePrefix="0" xfId="0"/>
    <xf numFmtId="0" fontId="14" fillId="2" borderId="4" applyAlignment="1" pivotButton="0" quotePrefix="0" xfId="0">
      <alignment horizontal="center" vertical="center"/>
    </xf>
    <xf numFmtId="165" fontId="14" fillId="0" borderId="4" applyAlignment="1" pivotButton="0" quotePrefix="0" xfId="0">
      <alignment horizontal="center" vertical="center" wrapText="1"/>
    </xf>
    <xf numFmtId="164" fontId="14" fillId="0" borderId="4" applyAlignment="1" pivotButton="0" quotePrefix="0" xfId="0">
      <alignment horizontal="center" vertical="center"/>
    </xf>
    <xf numFmtId="171" fontId="14" fillId="0" borderId="4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shrinkToFit="1"/>
    </xf>
    <xf numFmtId="165" fontId="0" fillId="0" borderId="4" applyAlignment="1" pivotButton="0" quotePrefix="0" xfId="0">
      <alignment horizontal="center" vertical="center" shrinkToFit="1"/>
    </xf>
    <xf numFmtId="0" fontId="23" fillId="0" borderId="4" applyAlignment="1" pivotButton="0" quotePrefix="0" xfId="0">
      <alignment horizontal="center" vertical="center"/>
    </xf>
    <xf numFmtId="0" fontId="24" fillId="0" borderId="4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23" fillId="0" borderId="4" applyAlignment="1" pivotButton="0" quotePrefix="0" xfId="2">
      <alignment horizontal="center" vertical="center"/>
    </xf>
    <xf numFmtId="165" fontId="23" fillId="0" borderId="4" applyAlignment="1" pivotButton="0" quotePrefix="0" xfId="2">
      <alignment horizontal="center" vertical="center"/>
    </xf>
    <xf numFmtId="0" fontId="25" fillId="0" borderId="4" applyAlignment="1" pivotButton="0" quotePrefix="0" xfId="2">
      <alignment horizontal="center" vertical="center"/>
    </xf>
    <xf numFmtId="165" fontId="23" fillId="0" borderId="4" applyAlignment="1" pivotButton="0" quotePrefix="0" xfId="0">
      <alignment horizontal="center" vertical="center" wrapText="1"/>
    </xf>
    <xf numFmtId="164" fontId="23" fillId="0" borderId="4" applyAlignment="1" pivotButton="0" quotePrefix="0" xfId="0">
      <alignment horizontal="center" vertical="center"/>
    </xf>
    <xf numFmtId="165" fontId="23" fillId="0" borderId="4" applyAlignment="1" pivotButton="0" quotePrefix="0" xfId="0">
      <alignment horizontal="center" vertical="center"/>
    </xf>
    <xf numFmtId="171" fontId="23" fillId="0" borderId="4" applyAlignment="1" pivotButton="0" quotePrefix="0" xfId="0">
      <alignment horizontal="center" vertical="center"/>
    </xf>
    <xf numFmtId="0" fontId="23" fillId="2" borderId="4" applyAlignment="1" pivotButton="0" quotePrefix="0" xfId="0">
      <alignment horizontal="center" vertical="center"/>
    </xf>
    <xf numFmtId="165" fontId="14" fillId="0" borderId="45" applyAlignment="1" pivotButton="0" quotePrefix="0" xfId="0">
      <alignment horizontal="center" vertical="center" wrapText="1"/>
    </xf>
    <xf numFmtId="0" fontId="26" fillId="0" borderId="0" pivotButton="0" quotePrefix="0" xfId="1"/>
    <xf numFmtId="0" fontId="28" fillId="0" borderId="4" applyAlignment="1" pivotButton="0" quotePrefix="0" xfId="1">
      <alignment horizontal="left"/>
    </xf>
    <xf numFmtId="0" fontId="31" fillId="0" borderId="1" applyAlignment="1" pivotButton="0" quotePrefix="0" xfId="1">
      <alignment horizontal="center"/>
    </xf>
    <xf numFmtId="0" fontId="32" fillId="0" borderId="5" applyAlignment="1" pivotButton="0" quotePrefix="0" xfId="1">
      <alignment horizontal="center"/>
    </xf>
    <xf numFmtId="0" fontId="31" fillId="0" borderId="5" applyAlignment="1" pivotButton="0" quotePrefix="0" xfId="1">
      <alignment horizontal="center"/>
    </xf>
    <xf numFmtId="0" fontId="33" fillId="0" borderId="45" applyAlignment="1" pivotButton="0" quotePrefix="0" xfId="1">
      <alignment horizontal="center"/>
    </xf>
    <xf numFmtId="0" fontId="34" fillId="0" borderId="1" applyAlignment="1" pivotButton="0" quotePrefix="0" xfId="1">
      <alignment horizontal="center"/>
    </xf>
    <xf numFmtId="0" fontId="34" fillId="0" borderId="47" applyAlignment="1" pivotButton="0" quotePrefix="0" xfId="1">
      <alignment horizontal="center"/>
    </xf>
    <xf numFmtId="0" fontId="31" fillId="2" borderId="48" applyAlignment="1" pivotButton="0" quotePrefix="0" xfId="1">
      <alignment horizontal="center"/>
    </xf>
    <xf numFmtId="0" fontId="31" fillId="2" borderId="49" applyAlignment="1" pivotButton="0" quotePrefix="0" xfId="1">
      <alignment horizontal="center"/>
    </xf>
    <xf numFmtId="0" fontId="35" fillId="2" borderId="49" applyAlignment="1" pivotButton="0" quotePrefix="0" xfId="1">
      <alignment horizontal="center"/>
    </xf>
    <xf numFmtId="0" fontId="35" fillId="2" borderId="50" applyAlignment="1" pivotButton="0" quotePrefix="0" xfId="1">
      <alignment horizontal="center"/>
    </xf>
    <xf numFmtId="0" fontId="34" fillId="2" borderId="49" applyAlignment="1" pivotButton="0" quotePrefix="0" xfId="1">
      <alignment horizontal="center"/>
    </xf>
    <xf numFmtId="10" fontId="31" fillId="0" borderId="1" applyAlignment="1" pivotButton="0" quotePrefix="0" xfId="1">
      <alignment horizontal="center"/>
    </xf>
    <xf numFmtId="0" fontId="33" fillId="0" borderId="4" applyAlignment="1" pivotButton="0" quotePrefix="0" xfId="1">
      <alignment horizontal="center"/>
    </xf>
    <xf numFmtId="0" fontId="31" fillId="2" borderId="51" applyAlignment="1" pivotButton="0" quotePrefix="0" xfId="1">
      <alignment horizontal="center"/>
    </xf>
    <xf numFmtId="0" fontId="31" fillId="2" borderId="6" applyAlignment="1" pivotButton="0" quotePrefix="0" xfId="1">
      <alignment horizontal="center"/>
    </xf>
    <xf numFmtId="0" fontId="34" fillId="2" borderId="6" applyAlignment="1" pivotButton="0" quotePrefix="0" xfId="1">
      <alignment horizontal="center"/>
    </xf>
    <xf numFmtId="0" fontId="34" fillId="2" borderId="52" applyAlignment="1" pivotButton="0" quotePrefix="0" xfId="1">
      <alignment horizontal="center"/>
    </xf>
    <xf numFmtId="0" fontId="31" fillId="0" borderId="0" applyAlignment="1" pivotButton="0" quotePrefix="0" xfId="1">
      <alignment horizontal="center"/>
    </xf>
    <xf numFmtId="0" fontId="33" fillId="2" borderId="53" applyAlignment="1" pivotButton="0" quotePrefix="0" xfId="1">
      <alignment horizontal="center"/>
    </xf>
    <xf numFmtId="0" fontId="31" fillId="2" borderId="7" applyAlignment="1" pivotButton="0" quotePrefix="0" xfId="1">
      <alignment horizontal="center"/>
    </xf>
    <xf numFmtId="0" fontId="34" fillId="2" borderId="7" applyAlignment="1" pivotButton="0" quotePrefix="0" xfId="1">
      <alignment horizontal="center"/>
    </xf>
    <xf numFmtId="0" fontId="34" fillId="2" borderId="54" applyAlignment="1" pivotButton="0" quotePrefix="0" xfId="1">
      <alignment horizontal="center"/>
    </xf>
    <xf numFmtId="0" fontId="34" fillId="0" borderId="55" applyAlignment="1" pivotButton="0" quotePrefix="0" xfId="1">
      <alignment horizontal="center"/>
    </xf>
    <xf numFmtId="0" fontId="34" fillId="0" borderId="56" applyAlignment="1" pivotButton="0" quotePrefix="0" xfId="1">
      <alignment horizontal="center"/>
    </xf>
    <xf numFmtId="0" fontId="34" fillId="0" borderId="0" applyAlignment="1" pivotButton="0" quotePrefix="0" xfId="1">
      <alignment horizontal="center"/>
    </xf>
    <xf numFmtId="0" fontId="33" fillId="0" borderId="0" pivotButton="0" quotePrefix="0" xfId="1"/>
    <xf numFmtId="0" fontId="28" fillId="0" borderId="45" applyAlignment="1" pivotButton="0" quotePrefix="0" xfId="1">
      <alignment horizontal="left"/>
    </xf>
    <xf numFmtId="0" fontId="36" fillId="0" borderId="1" applyAlignment="1" pivotButton="0" quotePrefix="0" xfId="1">
      <alignment horizontal="center"/>
    </xf>
    <xf numFmtId="0" fontId="36" fillId="0" borderId="4" applyAlignment="1" pivotButton="0" quotePrefix="0" xfId="1">
      <alignment horizontal="center"/>
    </xf>
    <xf numFmtId="0" fontId="37" fillId="0" borderId="5" applyAlignment="1" pivotButton="0" quotePrefix="0" xfId="1">
      <alignment horizontal="center"/>
    </xf>
    <xf numFmtId="0" fontId="37" fillId="0" borderId="5" pivotButton="0" quotePrefix="0" xfId="1"/>
    <xf numFmtId="2" fontId="37" fillId="0" borderId="45" pivotButton="0" quotePrefix="0" xfId="1"/>
    <xf numFmtId="0" fontId="26" fillId="0" borderId="5" applyAlignment="1" pivotButton="0" quotePrefix="0" xfId="1">
      <alignment horizontal="center"/>
    </xf>
    <xf numFmtId="0" fontId="26" fillId="0" borderId="5" pivotButton="0" quotePrefix="0" xfId="1"/>
    <xf numFmtId="2" fontId="26" fillId="0" borderId="45" pivotButton="0" quotePrefix="0" xfId="1"/>
    <xf numFmtId="0" fontId="37" fillId="0" borderId="1" applyAlignment="1" pivotButton="0" quotePrefix="0" xfId="1">
      <alignment horizontal="center"/>
    </xf>
    <xf numFmtId="0" fontId="37" fillId="0" borderId="1" pivotButton="0" quotePrefix="0" xfId="1"/>
    <xf numFmtId="2" fontId="37" fillId="0" borderId="4" pivotButton="0" quotePrefix="0" xfId="1"/>
    <xf numFmtId="0" fontId="26" fillId="0" borderId="1" applyAlignment="1" pivotButton="0" quotePrefix="0" xfId="1">
      <alignment horizontal="center"/>
    </xf>
    <xf numFmtId="0" fontId="26" fillId="0" borderId="1" pivotButton="0" quotePrefix="0" xfId="1"/>
    <xf numFmtId="2" fontId="26" fillId="0" borderId="4" pivotButton="0" quotePrefix="0" xfId="1"/>
    <xf numFmtId="0" fontId="29" fillId="0" borderId="1" pivotButton="0" quotePrefix="0" xfId="1"/>
    <xf numFmtId="0" fontId="28" fillId="0" borderId="1" pivotButton="0" quotePrefix="0" xfId="1"/>
    <xf numFmtId="172" fontId="28" fillId="0" borderId="1" applyAlignment="1" pivotButton="0" quotePrefix="0" xfId="1">
      <alignment horizontal="center"/>
    </xf>
    <xf numFmtId="0" fontId="28" fillId="0" borderId="1" applyAlignment="1" pivotButton="0" quotePrefix="0" xfId="1">
      <alignment horizontal="center"/>
    </xf>
    <xf numFmtId="172" fontId="28" fillId="0" borderId="4" pivotButton="0" quotePrefix="0" xfId="1"/>
    <xf numFmtId="0" fontId="27" fillId="0" borderId="5" pivotButton="0" quotePrefix="0" xfId="1"/>
    <xf numFmtId="0" fontId="27" fillId="0" borderId="45" applyAlignment="1" pivotButton="0" quotePrefix="0" xfId="1">
      <alignment horizontal="center"/>
    </xf>
    <xf numFmtId="0" fontId="37" fillId="0" borderId="45" applyAlignment="1" pivotButton="0" quotePrefix="0" xfId="1">
      <alignment horizontal="center"/>
    </xf>
    <xf numFmtId="0" fontId="33" fillId="0" borderId="5" pivotButton="0" quotePrefix="0" xfId="1"/>
    <xf numFmtId="0" fontId="33" fillId="0" borderId="45" pivotButton="0" quotePrefix="0" xfId="1"/>
    <xf numFmtId="0" fontId="31" fillId="0" borderId="45" pivotButton="0" quotePrefix="0" xfId="1"/>
    <xf numFmtId="0" fontId="34" fillId="0" borderId="4" applyAlignment="1" pivotButton="0" quotePrefix="0" xfId="1">
      <alignment horizontal="center"/>
    </xf>
    <xf numFmtId="0" fontId="34" fillId="2" borderId="58" applyAlignment="1" pivotButton="0" quotePrefix="0" xfId="1">
      <alignment horizontal="center"/>
    </xf>
    <xf numFmtId="0" fontId="34" fillId="0" borderId="59" applyAlignment="1" pivotButton="0" quotePrefix="0" xfId="1">
      <alignment horizontal="center"/>
    </xf>
    <xf numFmtId="0" fontId="31" fillId="0" borderId="45" applyAlignment="1" pivotButton="0" quotePrefix="0" xfId="1">
      <alignment horizontal="center"/>
    </xf>
    <xf numFmtId="0" fontId="34" fillId="2" borderId="60" applyAlignment="1" pivotButton="0" quotePrefix="0" xfId="1">
      <alignment horizontal="center"/>
    </xf>
    <xf numFmtId="0" fontId="34" fillId="2" borderId="61" applyAlignment="1" pivotButton="0" quotePrefix="0" xfId="1">
      <alignment horizontal="center"/>
    </xf>
    <xf numFmtId="0" fontId="33" fillId="0" borderId="1" pivotButton="0" quotePrefix="0" xfId="1"/>
    <xf numFmtId="0" fontId="31" fillId="0" borderId="4" pivotButton="0" quotePrefix="0" xfId="1"/>
    <xf numFmtId="0" fontId="28" fillId="0" borderId="45" applyAlignment="1" pivotButton="0" quotePrefix="0" xfId="1">
      <alignment horizontal="center"/>
    </xf>
    <xf numFmtId="0" fontId="28" fillId="0" borderId="4" applyAlignment="1" pivotButton="0" quotePrefix="0" xfId="1">
      <alignment horizontal="center"/>
    </xf>
    <xf numFmtId="0" fontId="38" fillId="0" borderId="0" pivotButton="0" quotePrefix="0" xfId="0"/>
    <xf numFmtId="0" fontId="31" fillId="0" borderId="0" pivotButton="0" quotePrefix="0" xfId="1"/>
    <xf numFmtId="0" fontId="27" fillId="0" borderId="4" applyAlignment="1" pivotButton="0" quotePrefix="0" xfId="1">
      <alignment horizontal="left"/>
    </xf>
    <xf numFmtId="0" fontId="33" fillId="0" borderId="1" applyAlignment="1" pivotButton="0" quotePrefix="0" xfId="1">
      <alignment horizontal="center"/>
    </xf>
    <xf numFmtId="0" fontId="33" fillId="0" borderId="5" applyAlignment="1" pivotButton="0" quotePrefix="0" xfId="1">
      <alignment horizontal="center"/>
    </xf>
    <xf numFmtId="0" fontId="35" fillId="2" borderId="47" applyAlignment="1" pivotButton="0" quotePrefix="0" xfId="1">
      <alignment horizontal="center"/>
    </xf>
    <xf numFmtId="10" fontId="33" fillId="0" borderId="1" applyAlignment="1" pivotButton="0" quotePrefix="0" xfId="1">
      <alignment horizontal="center"/>
    </xf>
    <xf numFmtId="0" fontId="31" fillId="2" borderId="62" applyAlignment="1" pivotButton="0" quotePrefix="0" xfId="1">
      <alignment horizontal="center"/>
    </xf>
    <xf numFmtId="0" fontId="31" fillId="2" borderId="63" applyAlignment="1" pivotButton="0" quotePrefix="0" xfId="1">
      <alignment horizontal="center"/>
    </xf>
    <xf numFmtId="0" fontId="34" fillId="2" borderId="63" applyAlignment="1" pivotButton="0" quotePrefix="0" xfId="1">
      <alignment horizontal="center"/>
    </xf>
    <xf numFmtId="0" fontId="34" fillId="2" borderId="64" applyAlignment="1" pivotButton="0" quotePrefix="0" xfId="1">
      <alignment horizontal="center"/>
    </xf>
    <xf numFmtId="0" fontId="31" fillId="2" borderId="53" applyAlignment="1" pivotButton="0" quotePrefix="0" xfId="1">
      <alignment horizontal="center"/>
    </xf>
    <xf numFmtId="0" fontId="33" fillId="0" borderId="65" applyAlignment="1" pivotButton="0" quotePrefix="0" xfId="1">
      <alignment horizontal="center"/>
    </xf>
    <xf numFmtId="0" fontId="34" fillId="0" borderId="65" applyAlignment="1" pivotButton="0" quotePrefix="0" xfId="1">
      <alignment horizontal="center"/>
    </xf>
    <xf numFmtId="0" fontId="40" fillId="0" borderId="0" applyAlignment="1" pivotButton="0" quotePrefix="0" xfId="0">
      <alignment horizontal="center"/>
    </xf>
    <xf numFmtId="0" fontId="41" fillId="0" borderId="0" applyAlignment="1" pivotButton="0" quotePrefix="0" xfId="0">
      <alignment horizontal="center"/>
    </xf>
    <xf numFmtId="0" fontId="42" fillId="0" borderId="0" applyAlignment="1" pivotButton="0" quotePrefix="0" xfId="0">
      <alignment horizontal="center"/>
    </xf>
    <xf numFmtId="0" fontId="27" fillId="0" borderId="45" applyAlignment="1" pivotButton="0" quotePrefix="0" xfId="1">
      <alignment horizontal="left"/>
    </xf>
    <xf numFmtId="0" fontId="33" fillId="0" borderId="4" applyAlignment="1" pivotButton="0" quotePrefix="0" xfId="1">
      <alignment horizontal="center" vertical="center"/>
    </xf>
    <xf numFmtId="2" fontId="33" fillId="0" borderId="4" pivotButton="0" quotePrefix="0" xfId="1"/>
    <xf numFmtId="0" fontId="39" fillId="0" borderId="1" pivotButton="0" quotePrefix="0" xfId="1"/>
    <xf numFmtId="0" fontId="27" fillId="0" borderId="1" pivotButton="0" quotePrefix="0" xfId="1"/>
    <xf numFmtId="172" fontId="27" fillId="0" borderId="1" applyAlignment="1" pivotButton="0" quotePrefix="0" xfId="1">
      <alignment horizontal="center"/>
    </xf>
    <xf numFmtId="0" fontId="27" fillId="0" borderId="1" applyAlignment="1" pivotButton="0" quotePrefix="0" xfId="1">
      <alignment horizontal="center"/>
    </xf>
    <xf numFmtId="172" fontId="27" fillId="0" borderId="4" pivotButton="0" quotePrefix="0" xfId="1"/>
    <xf numFmtId="0" fontId="39" fillId="0" borderId="5" pivotButton="0" quotePrefix="0" xfId="1"/>
    <xf numFmtId="0" fontId="31" fillId="0" borderId="5" pivotButton="0" quotePrefix="0" xfId="1"/>
    <xf numFmtId="0" fontId="33" fillId="0" borderId="4" pivotButton="0" quotePrefix="0" xfId="1"/>
    <xf numFmtId="0" fontId="27" fillId="0" borderId="4" applyAlignment="1" pivotButton="0" quotePrefix="0" xfId="1">
      <alignment horizontal="center"/>
    </xf>
    <xf numFmtId="0" fontId="34" fillId="2" borderId="66" applyAlignment="1" pivotButton="0" quotePrefix="0" xfId="1">
      <alignment horizontal="center"/>
    </xf>
    <xf numFmtId="0" fontId="31" fillId="0" borderId="4" applyAlignment="1" pivotButton="0" quotePrefix="0" xfId="1">
      <alignment horizontal="center"/>
    </xf>
    <xf numFmtId="10" fontId="41" fillId="0" borderId="0" applyAlignment="1" pivotButton="0" quotePrefix="0" xfId="0">
      <alignment horizontal="center"/>
    </xf>
    <xf numFmtId="0" fontId="43" fillId="0" borderId="0" applyAlignment="1" pivotButton="0" quotePrefix="0" xfId="0">
      <alignment horizontal="center"/>
    </xf>
    <xf numFmtId="0" fontId="43" fillId="0" borderId="67" applyAlignment="1" pivotButton="0" quotePrefix="0" xfId="0">
      <alignment horizontal="center"/>
    </xf>
    <xf numFmtId="0" fontId="41" fillId="0" borderId="67" applyAlignment="1" pivotButton="0" quotePrefix="0" xfId="0">
      <alignment horizontal="center"/>
    </xf>
    <xf numFmtId="0" fontId="41" fillId="0" borderId="68" applyAlignment="1" pivotButton="0" quotePrefix="0" xfId="0">
      <alignment horizontal="center"/>
    </xf>
    <xf numFmtId="0" fontId="41" fillId="0" borderId="69" applyAlignment="1" pivotButton="0" quotePrefix="0" xfId="0">
      <alignment horizontal="center"/>
    </xf>
    <xf numFmtId="0" fontId="42" fillId="0" borderId="69" applyAlignment="1" pivotButton="0" quotePrefix="0" xfId="0">
      <alignment horizontal="center"/>
    </xf>
    <xf numFmtId="0" fontId="42" fillId="0" borderId="70" applyAlignment="1" pivotButton="0" quotePrefix="0" xfId="0">
      <alignment horizontal="center"/>
    </xf>
    <xf numFmtId="0" fontId="42" fillId="0" borderId="71" applyAlignment="1" pivotButton="0" quotePrefix="0" xfId="0">
      <alignment horizontal="center"/>
    </xf>
    <xf numFmtId="10" fontId="41" fillId="0" borderId="69" applyAlignment="1" pivotButton="0" quotePrefix="0" xfId="0">
      <alignment horizontal="center"/>
    </xf>
    <xf numFmtId="0" fontId="41" fillId="0" borderId="72" applyAlignment="1" pivotButton="0" quotePrefix="0" xfId="0">
      <alignment horizontal="center"/>
    </xf>
    <xf numFmtId="0" fontId="42" fillId="0" borderId="73" applyAlignment="1" pivotButton="0" quotePrefix="0" xfId="0">
      <alignment horizontal="center"/>
    </xf>
    <xf numFmtId="0" fontId="42" fillId="0" borderId="72" applyAlignment="1" pivotButton="0" quotePrefix="0" xfId="0">
      <alignment horizontal="center"/>
    </xf>
    <xf numFmtId="0" fontId="41" fillId="0" borderId="0" pivotButton="0" quotePrefix="0" xfId="0"/>
    <xf numFmtId="0" fontId="44" fillId="0" borderId="68" applyAlignment="1" pivotButton="0" quotePrefix="0" xfId="0">
      <alignment horizontal="left"/>
    </xf>
    <xf numFmtId="0" fontId="44" fillId="0" borderId="72" applyAlignment="1" pivotButton="0" quotePrefix="0" xfId="0">
      <alignment horizontal="left"/>
    </xf>
    <xf numFmtId="0" fontId="43" fillId="0" borderId="69" applyAlignment="1" pivotButton="0" quotePrefix="0" xfId="0">
      <alignment horizontal="center"/>
    </xf>
    <xf numFmtId="0" fontId="43" fillId="0" borderId="72" applyAlignment="1" pivotButton="0" quotePrefix="0" xfId="0">
      <alignment horizontal="center"/>
    </xf>
    <xf numFmtId="0" fontId="41" fillId="0" borderId="67" pivotButton="0" quotePrefix="0" xfId="0"/>
    <xf numFmtId="2" fontId="41" fillId="0" borderId="68" pivotButton="0" quotePrefix="0" xfId="0"/>
    <xf numFmtId="0" fontId="38" fillId="0" borderId="67" applyAlignment="1" pivotButton="0" quotePrefix="0" xfId="0">
      <alignment horizontal="center"/>
    </xf>
    <xf numFmtId="0" fontId="38" fillId="0" borderId="67" pivotButton="0" quotePrefix="0" xfId="0"/>
    <xf numFmtId="2" fontId="38" fillId="0" borderId="68" pivotButton="0" quotePrefix="0" xfId="0"/>
    <xf numFmtId="0" fontId="41" fillId="0" borderId="69" pivotButton="0" quotePrefix="0" xfId="0"/>
    <xf numFmtId="2" fontId="41" fillId="0" borderId="72" pivotButton="0" quotePrefix="0" xfId="0"/>
    <xf numFmtId="0" fontId="38" fillId="0" borderId="69" applyAlignment="1" pivotButton="0" quotePrefix="0" xfId="0">
      <alignment horizontal="center"/>
    </xf>
    <xf numFmtId="0" fontId="38" fillId="0" borderId="69" pivotButton="0" quotePrefix="0" xfId="0"/>
    <xf numFmtId="2" fontId="38" fillId="0" borderId="72" pivotButton="0" quotePrefix="0" xfId="0"/>
    <xf numFmtId="0" fontId="45" fillId="0" borderId="69" pivotButton="0" quotePrefix="0" xfId="0"/>
    <xf numFmtId="0" fontId="44" fillId="0" borderId="69" pivotButton="0" quotePrefix="0" xfId="0"/>
    <xf numFmtId="172" fontId="44" fillId="0" borderId="69" applyAlignment="1" pivotButton="0" quotePrefix="0" xfId="0">
      <alignment horizontal="center"/>
    </xf>
    <xf numFmtId="0" fontId="44" fillId="0" borderId="69" applyAlignment="1" pivotButton="0" quotePrefix="0" xfId="0">
      <alignment horizontal="center"/>
    </xf>
    <xf numFmtId="172" fontId="44" fillId="0" borderId="72" pivotButton="0" quotePrefix="0" xfId="0"/>
    <xf numFmtId="0" fontId="40" fillId="0" borderId="72" pivotButton="0" quotePrefix="0" xfId="0"/>
    <xf numFmtId="0" fontId="44" fillId="0" borderId="68" applyAlignment="1" pivotButton="0" quotePrefix="0" xfId="0">
      <alignment horizontal="center"/>
    </xf>
    <xf numFmtId="0" fontId="44" fillId="0" borderId="72" applyAlignment="1" pivotButton="0" quotePrefix="0" xfId="0">
      <alignment horizontal="center"/>
    </xf>
    <xf numFmtId="0" fontId="44" fillId="0" borderId="67" pivotButton="0" quotePrefix="0" xfId="0"/>
    <xf numFmtId="173" fontId="41" fillId="0" borderId="68" applyAlignment="1" pivotButton="0" quotePrefix="0" xfId="0">
      <alignment horizontal="center"/>
    </xf>
    <xf numFmtId="0" fontId="38" fillId="0" borderId="68" applyAlignment="1" pivotButton="0" quotePrefix="0" xfId="0">
      <alignment horizontal="center"/>
    </xf>
    <xf numFmtId="0" fontId="38" fillId="0" borderId="72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1" fillId="0" borderId="46" applyAlignment="1" pivotButton="0" quotePrefix="0" xfId="0">
      <alignment horizontal="center" vertical="center" wrapText="1"/>
    </xf>
    <xf numFmtId="164" fontId="1" fillId="0" borderId="46" applyAlignment="1" pivotButton="0" quotePrefix="0" xfId="0">
      <alignment horizontal="center" vertical="center" wrapText="1"/>
    </xf>
    <xf numFmtId="0" fontId="0" fillId="4" borderId="4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0" fontId="5" fillId="4" borderId="4" applyAlignment="1" pivotButton="0" quotePrefix="0" xfId="0">
      <alignment horizontal="center" vertical="center"/>
    </xf>
    <xf numFmtId="0" fontId="3" fillId="0" borderId="3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58" fontId="46" fillId="0" borderId="78" applyAlignment="1" pivotButton="0" quotePrefix="0" xfId="0">
      <alignment vertical="center"/>
    </xf>
    <xf numFmtId="58" fontId="46" fillId="0" borderId="0" applyAlignment="1" pivotButton="0" quotePrefix="0" xfId="0">
      <alignment horizontal="center" vertical="center"/>
    </xf>
    <xf numFmtId="58" fontId="46" fillId="0" borderId="80" applyAlignment="1" pivotButton="0" quotePrefix="0" xfId="0">
      <alignment vertical="center"/>
    </xf>
    <xf numFmtId="0" fontId="1" fillId="4" borderId="4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center"/>
    </xf>
    <xf numFmtId="0" fontId="3" fillId="0" borderId="4" applyAlignment="1" pivotButton="0" quotePrefix="0" xfId="0">
      <alignment vertical="center"/>
    </xf>
    <xf numFmtId="0" fontId="3" fillId="0" borderId="5" applyAlignment="1" pivotButton="0" quotePrefix="0" xfId="0">
      <alignment horizontal="center" vertical="center"/>
    </xf>
    <xf numFmtId="0" fontId="3" fillId="0" borderId="78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164" fontId="0" fillId="4" borderId="4" applyAlignment="1" pivotButton="0" quotePrefix="0" xfId="0">
      <alignment horizontal="center" vertical="center"/>
    </xf>
    <xf numFmtId="0" fontId="48" fillId="0" borderId="4" applyAlignment="1" pivotButton="0" quotePrefix="0" xfId="0">
      <alignment vertical="center" wrapText="1"/>
    </xf>
    <xf numFmtId="0" fontId="0" fillId="0" borderId="4" applyAlignment="1" pivotButton="0" quotePrefix="0" xfId="0">
      <alignment horizontal="center"/>
    </xf>
    <xf numFmtId="0" fontId="1" fillId="0" borderId="45" applyAlignment="1" pivotButton="0" quotePrefix="0" xfId="0">
      <alignment horizontal="center" vertical="center"/>
    </xf>
    <xf numFmtId="0" fontId="1" fillId="4" borderId="45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58" fontId="46" fillId="0" borderId="4" applyAlignment="1" pivotButton="0" quotePrefix="0" xfId="0">
      <alignment vertical="center"/>
    </xf>
    <xf numFmtId="164" fontId="0" fillId="0" borderId="4" applyAlignment="1" pivotButton="0" quotePrefix="0" xfId="0">
      <alignment vertical="center"/>
    </xf>
    <xf numFmtId="0" fontId="49" fillId="0" borderId="4" applyAlignment="1" pivotButton="0" quotePrefix="0" xfId="0">
      <alignment horizontal="center" vertical="center"/>
    </xf>
    <xf numFmtId="0" fontId="49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center"/>
    </xf>
    <xf numFmtId="0" fontId="3" fillId="0" borderId="78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53" fillId="0" borderId="0" applyAlignment="1" pivotButton="0" quotePrefix="0" xfId="0">
      <alignment vertical="center"/>
    </xf>
    <xf numFmtId="58" fontId="19" fillId="0" borderId="4" applyAlignment="1" pivotButton="0" quotePrefix="0" xfId="0">
      <alignment horizontal="center" vertical="center"/>
    </xf>
    <xf numFmtId="0" fontId="19" fillId="0" borderId="4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46" applyAlignment="1" pivotButton="0" quotePrefix="0" xfId="0">
      <alignment horizontal="center" vertical="center" wrapText="1"/>
    </xf>
    <xf numFmtId="0" fontId="53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/>
    </xf>
    <xf numFmtId="165" fontId="0" fillId="0" borderId="4" applyAlignment="1" pivotButton="0" quotePrefix="0" xfId="0">
      <alignment horizontal="center" vertical="center"/>
    </xf>
    <xf numFmtId="0" fontId="0" fillId="0" borderId="59" applyAlignment="1" pivotButton="0" quotePrefix="0" xfId="0">
      <alignment horizontal="left" vertical="center"/>
    </xf>
    <xf numFmtId="0" fontId="55" fillId="0" borderId="0" applyAlignment="1" pivotButton="0" quotePrefix="0" xfId="0">
      <alignment horizontal="center" vertical="center"/>
    </xf>
    <xf numFmtId="0" fontId="55" fillId="0" borderId="4" applyAlignment="1" pivotButton="0" quotePrefix="0" xfId="0">
      <alignment horizontal="center" vertical="center"/>
    </xf>
    <xf numFmtId="164" fontId="14" fillId="0" borderId="0" applyAlignment="1" pivotButton="0" quotePrefix="0" xfId="0">
      <alignment horizontal="center" vertical="center"/>
    </xf>
    <xf numFmtId="0" fontId="55" fillId="0" borderId="81" applyAlignment="1" pivotButton="0" quotePrefix="0" xfId="0">
      <alignment horizontal="center" vertical="center"/>
    </xf>
    <xf numFmtId="164" fontId="14" fillId="0" borderId="82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18" fillId="0" borderId="45" applyAlignment="1" pivotButton="0" quotePrefix="0" xfId="0">
      <alignment horizontal="center" vertical="center"/>
    </xf>
    <xf numFmtId="165" fontId="18" fillId="0" borderId="45" applyAlignment="1" pivotButton="0" quotePrefix="0" xfId="0">
      <alignment horizontal="center" vertical="center"/>
    </xf>
    <xf numFmtId="164" fontId="18" fillId="0" borderId="45" applyAlignment="1" pivotButton="0" quotePrefix="0" xfId="0">
      <alignment horizontal="center" vertical="center"/>
    </xf>
    <xf numFmtId="0" fontId="18" fillId="2" borderId="65" applyAlignment="1" pivotButton="0" quotePrefix="0" xfId="0">
      <alignment horizontal="center" vertical="center"/>
    </xf>
    <xf numFmtId="165" fontId="18" fillId="2" borderId="65" applyAlignment="1" pivotButton="0" quotePrefix="0" xfId="0">
      <alignment horizontal="center" vertical="center"/>
    </xf>
    <xf numFmtId="0" fontId="18" fillId="2" borderId="85" applyAlignment="1" pivotButton="0" quotePrefix="0" xfId="0">
      <alignment horizontal="center" vertical="center"/>
    </xf>
    <xf numFmtId="0" fontId="18" fillId="2" borderId="85" applyAlignment="1" pivotButton="0" quotePrefix="0" xfId="0">
      <alignment vertical="center"/>
    </xf>
    <xf numFmtId="0" fontId="18" fillId="2" borderId="87" applyAlignment="1" pivotButton="0" quotePrefix="0" xfId="0">
      <alignment horizontal="center" vertical="center"/>
    </xf>
    <xf numFmtId="164" fontId="14" fillId="2" borderId="4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2" borderId="65" applyAlignment="1" pivotButton="0" quotePrefix="0" xfId="0">
      <alignment vertical="center"/>
    </xf>
    <xf numFmtId="164" fontId="18" fillId="2" borderId="65" applyAlignment="1" pivotButton="0" quotePrefix="0" xfId="0">
      <alignment horizontal="center" vertical="center"/>
    </xf>
    <xf numFmtId="0" fontId="56" fillId="2" borderId="65" applyAlignment="1" pivotButton="0" quotePrefix="0" xfId="0">
      <alignment horizontal="center" vertical="center"/>
    </xf>
    <xf numFmtId="0" fontId="0" fillId="0" borderId="0" pivotButton="0" quotePrefix="0" xfId="0"/>
    <xf numFmtId="0" fontId="60" fillId="0" borderId="96" applyAlignment="1" pivotButton="0" quotePrefix="0" xfId="0">
      <alignment horizontal="center" vertical="center" wrapText="1"/>
    </xf>
    <xf numFmtId="0" fontId="18" fillId="2" borderId="65" applyAlignment="1" pivotButton="0" quotePrefix="0" xfId="0">
      <alignment horizontal="center" vertical="center"/>
    </xf>
    <xf numFmtId="0" fontId="0" fillId="0" borderId="83" pivotButton="0" quotePrefix="0" xfId="0"/>
    <xf numFmtId="0" fontId="18" fillId="0" borderId="4" applyAlignment="1" pivotButton="0" quotePrefix="0" xfId="0">
      <alignment horizontal="center" vertical="center"/>
    </xf>
    <xf numFmtId="0" fontId="0" fillId="0" borderId="46" pivotButton="0" quotePrefix="0" xfId="0"/>
    <xf numFmtId="0" fontId="0" fillId="0" borderId="3" pivotButton="0" quotePrefix="0" xfId="0"/>
    <xf numFmtId="0" fontId="18" fillId="0" borderId="4" applyAlignment="1" pivotButton="0" quotePrefix="0" xfId="0">
      <alignment horizontal="left" vertical="center"/>
    </xf>
    <xf numFmtId="0" fontId="0" fillId="0" borderId="2" pivotButton="0" quotePrefix="0" xfId="0"/>
    <xf numFmtId="0" fontId="18" fillId="0" borderId="84" applyAlignment="1" pivotButton="0" quotePrefix="0" xfId="0">
      <alignment horizontal="center" vertical="center"/>
    </xf>
    <xf numFmtId="0" fontId="0" fillId="0" borderId="88" pivotButton="0" quotePrefix="0" xfId="0"/>
    <xf numFmtId="0" fontId="0" fillId="0" borderId="89" pivotButton="0" quotePrefix="0" xfId="0"/>
    <xf numFmtId="0" fontId="18" fillId="2" borderId="85" applyAlignment="1" pivotButton="0" quotePrefix="0" xfId="0">
      <alignment horizontal="center" vertical="center"/>
    </xf>
    <xf numFmtId="0" fontId="0" fillId="0" borderId="86" pivotButton="0" quotePrefix="0" xfId="0"/>
    <xf numFmtId="0" fontId="18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25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52" fillId="0" borderId="4" applyAlignment="1" pivotButton="0" quotePrefix="0" xfId="0">
      <alignment horizontal="center" vertical="center" wrapText="1"/>
    </xf>
    <xf numFmtId="0" fontId="51" fillId="0" borderId="4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 wrapText="1"/>
    </xf>
    <xf numFmtId="0" fontId="52" fillId="0" borderId="4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 wrapText="1"/>
    </xf>
    <xf numFmtId="0" fontId="5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1" fillId="0" borderId="4" applyAlignment="1" pivotButton="0" quotePrefix="0" xfId="0">
      <alignment horizontal="center" vertical="center"/>
    </xf>
    <xf numFmtId="0" fontId="25" fillId="2" borderId="4" applyAlignment="1" pivotButton="0" quotePrefix="0" xfId="0">
      <alignment horizontal="center" vertical="center" wrapText="1"/>
    </xf>
    <xf numFmtId="0" fontId="0" fillId="0" borderId="57" pivotButton="0" quotePrefix="0" xfId="0"/>
    <xf numFmtId="0" fontId="25" fillId="0" borderId="4" applyAlignment="1" pivotButton="0" quotePrefix="0" xfId="0">
      <alignment horizontal="center" vertical="center"/>
    </xf>
    <xf numFmtId="0" fontId="5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58" fontId="46" fillId="0" borderId="4" applyAlignment="1" pivotButton="0" quotePrefix="0" xfId="0">
      <alignment horizontal="center" vertical="center"/>
    </xf>
    <xf numFmtId="0" fontId="0" fillId="0" borderId="78" pivotButton="0" quotePrefix="0" xfId="0"/>
    <xf numFmtId="0" fontId="0" fillId="0" borderId="79" pivotButton="0" quotePrefix="0" xfId="0"/>
    <xf numFmtId="0" fontId="0" fillId="0" borderId="80" pivotButton="0" quotePrefix="0" xfId="0"/>
    <xf numFmtId="0" fontId="1" fillId="0" borderId="0" applyAlignment="1" pivotButton="0" quotePrefix="0" xfId="0">
      <alignment horizontal="center" vertical="center"/>
    </xf>
    <xf numFmtId="0" fontId="47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 wrapText="1"/>
    </xf>
    <xf numFmtId="0" fontId="0" fillId="6" borderId="4" applyAlignment="1" pivotButton="0" quotePrefix="0" xfId="0">
      <alignment horizontal="center" vertical="center"/>
    </xf>
    <xf numFmtId="58" fontId="1" fillId="0" borderId="4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58" fontId="46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4" fillId="0" borderId="4" applyAlignment="1" pivotButton="0" quotePrefix="0" xfId="1">
      <alignment horizontal="center" vertical="top"/>
    </xf>
    <xf numFmtId="0" fontId="27" fillId="0" borderId="4" applyAlignment="1" pivotButton="0" quotePrefix="0" xfId="1">
      <alignment horizontal="left"/>
    </xf>
    <xf numFmtId="0" fontId="27" fillId="0" borderId="4" applyAlignment="1" pivotButton="0" quotePrefix="0" xfId="1">
      <alignment horizontal="center"/>
    </xf>
    <xf numFmtId="0" fontId="44" fillId="0" borderId="72" applyAlignment="1" pivotButton="0" quotePrefix="0" xfId="0">
      <alignment horizontal="left"/>
    </xf>
    <xf numFmtId="0" fontId="0" fillId="0" borderId="75" pivotButton="0" quotePrefix="0" xfId="0"/>
    <xf numFmtId="0" fontId="44" fillId="0" borderId="0" applyAlignment="1" pivotButton="0" quotePrefix="0" xfId="0">
      <alignment horizontal="center"/>
    </xf>
    <xf numFmtId="0" fontId="38" fillId="0" borderId="0" pivotButton="0" quotePrefix="0" xfId="0"/>
    <xf numFmtId="0" fontId="44" fillId="0" borderId="72" applyAlignment="1" pivotButton="0" quotePrefix="0" xfId="0">
      <alignment horizontal="center"/>
    </xf>
    <xf numFmtId="0" fontId="39" fillId="0" borderId="4" applyAlignment="1" pivotButton="0" quotePrefix="0" xfId="1">
      <alignment horizontal="left"/>
    </xf>
    <xf numFmtId="0" fontId="27" fillId="0" borderId="0" applyAlignment="1" pivotButton="0" quotePrefix="0" xfId="1">
      <alignment horizontal="center"/>
    </xf>
    <xf numFmtId="0" fontId="41" fillId="0" borderId="72" applyAlignment="1" pivotButton="0" quotePrefix="0" xfId="0">
      <alignment horizontal="center" vertical="center"/>
    </xf>
    <xf numFmtId="0" fontId="0" fillId="0" borderId="76" pivotButton="0" quotePrefix="0" xfId="0"/>
    <xf numFmtId="0" fontId="0" fillId="0" borderId="77" pivotButton="0" quotePrefix="0" xfId="0"/>
    <xf numFmtId="0" fontId="0" fillId="0" borderId="74" pivotButton="0" quotePrefix="0" xfId="0"/>
    <xf numFmtId="174" fontId="27" fillId="0" borderId="4" applyAlignment="1" pivotButton="0" quotePrefix="0" xfId="1">
      <alignment horizontal="left"/>
    </xf>
    <xf numFmtId="172" fontId="44" fillId="0" borderId="72" applyAlignment="1" pivotButton="0" quotePrefix="0" xfId="0">
      <alignment horizontal="center"/>
    </xf>
    <xf numFmtId="172" fontId="27" fillId="0" borderId="4" applyAlignment="1" pivotButton="0" quotePrefix="0" xfId="1">
      <alignment horizontal="center"/>
    </xf>
    <xf numFmtId="172" fontId="27" fillId="0" borderId="4" applyAlignment="1" pivotButton="0" quotePrefix="0" xfId="1">
      <alignment horizontal="left"/>
    </xf>
    <xf numFmtId="175" fontId="27" fillId="0" borderId="4" applyAlignment="1" pivotButton="0" quotePrefix="0" xfId="1">
      <alignment horizontal="left"/>
    </xf>
    <xf numFmtId="0" fontId="36" fillId="0" borderId="4" applyAlignment="1" pivotButton="0" quotePrefix="0" xfId="1">
      <alignment horizontal="center"/>
    </xf>
    <xf numFmtId="0" fontId="28" fillId="0" borderId="4" applyAlignment="1" pivotButton="0" quotePrefix="0" xfId="1">
      <alignment horizontal="left"/>
    </xf>
    <xf numFmtId="0" fontId="28" fillId="0" borderId="4" applyAlignment="1" pivotButton="0" quotePrefix="0" xfId="1">
      <alignment horizontal="center"/>
    </xf>
    <xf numFmtId="0" fontId="37" fillId="0" borderId="4" applyAlignment="1" pivotButton="0" quotePrefix="0" xfId="1">
      <alignment horizontal="center" vertical="center"/>
    </xf>
    <xf numFmtId="0" fontId="26" fillId="0" borderId="0" pivotButton="0" quotePrefix="0" xfId="1"/>
    <xf numFmtId="174" fontId="28" fillId="0" borderId="4" applyAlignment="1" pivotButton="0" quotePrefix="0" xfId="1">
      <alignment horizontal="left"/>
    </xf>
    <xf numFmtId="172" fontId="28" fillId="0" borderId="4" applyAlignment="1" pivotButton="0" quotePrefix="0" xfId="1">
      <alignment horizontal="center"/>
    </xf>
    <xf numFmtId="172" fontId="28" fillId="0" borderId="4" applyAlignment="1" pivotButton="0" quotePrefix="0" xfId="1">
      <alignment horizontal="left"/>
    </xf>
    <xf numFmtId="175" fontId="28" fillId="0" borderId="4" applyAlignment="1" pivotButton="0" quotePrefix="0" xfId="1">
      <alignment horizontal="left"/>
    </xf>
    <xf numFmtId="0" fontId="30" fillId="0" borderId="4" applyAlignment="1" pivotButton="0" quotePrefix="0" xfId="1">
      <alignment horizontal="center"/>
    </xf>
    <xf numFmtId="0" fontId="23" fillId="2" borderId="4" applyAlignment="1" pivotButton="0" quotePrefix="0" xfId="0">
      <alignment horizontal="center" vertical="center"/>
    </xf>
    <xf numFmtId="0" fontId="23" fillId="0" borderId="4" applyAlignment="1" pivotButton="0" quotePrefix="0" xfId="0">
      <alignment horizontal="center" vertical="center"/>
    </xf>
    <xf numFmtId="0" fontId="23" fillId="0" borderId="4" applyAlignment="1" pivotButton="0" quotePrefix="0" xfId="2">
      <alignment horizontal="center" vertical="center"/>
    </xf>
    <xf numFmtId="0" fontId="14" fillId="0" borderId="4" applyAlignment="1" pivotButton="0" quotePrefix="0" xfId="0">
      <alignment horizontal="center" vertical="center"/>
    </xf>
    <xf numFmtId="165" fontId="23" fillId="0" borderId="4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4" fillId="2" borderId="4" applyAlignment="1" pivotButton="0" quotePrefix="0" xfId="0">
      <alignment horizontal="center" vertical="center"/>
    </xf>
    <xf numFmtId="0" fontId="24" fillId="0" borderId="4" applyAlignment="1" pivotButton="0" quotePrefix="0" xfId="0">
      <alignment horizontal="center" vertical="center"/>
    </xf>
    <xf numFmtId="0" fontId="14" fillId="3" borderId="4" applyAlignment="1" pivotButton="0" quotePrefix="0" xfId="0">
      <alignment horizontal="center" vertical="center"/>
    </xf>
    <xf numFmtId="0" fontId="14" fillId="0" borderId="4" applyAlignment="1" pivotButton="0" quotePrefix="0" xfId="2">
      <alignment horizontal="center" vertical="center"/>
    </xf>
    <xf numFmtId="165" fontId="14" fillId="0" borderId="4" applyAlignment="1" pivotButton="0" quotePrefix="0" xfId="0">
      <alignment horizontal="center" vertical="center"/>
    </xf>
    <xf numFmtId="165" fontId="23" fillId="0" borderId="4" applyAlignment="1" pivotButton="0" quotePrefix="0" xfId="0">
      <alignment horizontal="center" vertical="center"/>
    </xf>
    <xf numFmtId="0" fontId="16" fillId="0" borderId="93" applyAlignment="1" pivotButton="0" quotePrefix="0" xfId="0">
      <alignment horizontal="center" vertical="center"/>
    </xf>
    <xf numFmtId="0" fontId="0" fillId="0" borderId="15" pivotButton="0" quotePrefix="0" xfId="0"/>
    <xf numFmtId="0" fontId="19" fillId="0" borderId="90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40" pivotButton="0" quotePrefix="0" xfId="0"/>
    <xf numFmtId="176" fontId="0" fillId="0" borderId="36" applyAlignment="1" pivotButton="0" quotePrefix="0" xfId="0">
      <alignment horizontal="center" vertical="center"/>
    </xf>
    <xf numFmtId="0" fontId="0" fillId="0" borderId="37" pivotButton="0" quotePrefix="0" xfId="0"/>
    <xf numFmtId="0" fontId="16" fillId="0" borderId="4" applyAlignment="1" pivotButton="0" quotePrefix="0" xfId="0">
      <alignment horizontal="center" vertical="center"/>
    </xf>
    <xf numFmtId="0" fontId="5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16" fillId="0" borderId="10" applyAlignment="1" pivotButton="0" quotePrefix="0" xfId="0">
      <alignment horizontal="center" vertical="center"/>
    </xf>
    <xf numFmtId="0" fontId="0" fillId="0" borderId="11" pivotButton="0" quotePrefix="0" xfId="0"/>
    <xf numFmtId="0" fontId="16" fillId="0" borderId="10" applyAlignment="1" pivotButton="0" quotePrefix="0" xfId="0">
      <alignment horizontal="center" vertical="center" wrapText="1"/>
    </xf>
    <xf numFmtId="0" fontId="0" fillId="0" borderId="16" pivotButton="0" quotePrefix="0" xfId="0"/>
    <xf numFmtId="0" fontId="17" fillId="0" borderId="4" applyAlignment="1" pivotButton="0" quotePrefix="0" xfId="0">
      <alignment horizontal="center" vertical="center"/>
    </xf>
    <xf numFmtId="0" fontId="18" fillId="0" borderId="94" applyAlignment="1" pivotButton="0" quotePrefix="0" xfId="0">
      <alignment horizontal="center" vertical="center"/>
    </xf>
    <xf numFmtId="0" fontId="0" fillId="0" borderId="38" pivotButton="0" quotePrefix="0" xfId="0"/>
    <xf numFmtId="0" fontId="16" fillId="0" borderId="21" applyAlignment="1" pivotButton="0" quotePrefix="0" xfId="0">
      <alignment horizontal="center" vertical="center"/>
    </xf>
    <xf numFmtId="0" fontId="0" fillId="0" borderId="92" pivotButton="0" quotePrefix="0" xfId="0"/>
    <xf numFmtId="0" fontId="0" fillId="0" borderId="22" pivotButton="0" quotePrefix="0" xfId="0"/>
    <xf numFmtId="0" fontId="19" fillId="0" borderId="20" applyAlignment="1" pivotButton="0" quotePrefix="0" xfId="0">
      <alignment horizontal="center" vertical="center"/>
    </xf>
    <xf numFmtId="0" fontId="16" fillId="0" borderId="9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31" fontId="14" fillId="0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6" fillId="0" borderId="8" applyAlignment="1" pivotButton="0" quotePrefix="0" xfId="0">
      <alignment horizontal="center" vertical="center"/>
    </xf>
    <xf numFmtId="0" fontId="0" fillId="0" borderId="12" pivotButton="0" quotePrefix="0" xfId="0"/>
    <xf numFmtId="0" fontId="16" fillId="0" borderId="18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 wrapText="1"/>
    </xf>
    <xf numFmtId="2" fontId="0" fillId="0" borderId="91" applyAlignment="1" pivotButton="0" quotePrefix="0" xfId="0">
      <alignment horizontal="left" vertical="center"/>
    </xf>
    <xf numFmtId="0" fontId="0" fillId="0" borderId="43" pivotButton="0" quotePrefix="0" xfId="0"/>
    <xf numFmtId="0" fontId="0" fillId="0" borderId="44" pivotButton="0" quotePrefix="0" xfId="0"/>
    <xf numFmtId="0" fontId="16" fillId="0" borderId="9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5" fillId="0" borderId="33" applyAlignment="1" pivotButton="0" quotePrefix="0" xfId="0">
      <alignment horizontal="center" vertical="center"/>
    </xf>
    <xf numFmtId="0" fontId="0" fillId="0" borderId="34" pivotButton="0" quotePrefix="0" xfId="0"/>
    <xf numFmtId="0" fontId="4" fillId="0" borderId="4" applyAlignment="1" pivotButton="0" quotePrefix="0" xfId="0">
      <alignment horizontal="center" vertical="center"/>
    </xf>
    <xf numFmtId="164" fontId="4" fillId="0" borderId="4" applyAlignment="1" pivotButton="0" quotePrefix="0" xfId="0">
      <alignment horizontal="center" vertical="center" wrapText="1"/>
    </xf>
    <xf numFmtId="0" fontId="59" fillId="0" borderId="96" applyAlignment="1" pivotButton="0" quotePrefix="0" xfId="0">
      <alignment horizontal="center" vertical="center"/>
    </xf>
    <xf numFmtId="0" fontId="0" fillId="0" borderId="97" pivotButton="0" quotePrefix="0" xfId="0"/>
    <xf numFmtId="0" fontId="0" fillId="0" borderId="98" pivotButton="0" quotePrefix="0" xfId="0"/>
    <xf numFmtId="164" fontId="14" fillId="0" borderId="4" applyAlignment="1" pivotButton="0" quotePrefix="0" xfId="0">
      <alignment horizontal="center" vertical="center"/>
    </xf>
    <xf numFmtId="164" fontId="14" fillId="0" borderId="0" applyAlignment="1" pivotButton="0" quotePrefix="0" xfId="0">
      <alignment horizontal="center" vertical="center"/>
    </xf>
    <xf numFmtId="164" fontId="14" fillId="0" borderId="82" applyAlignment="1" pivotButton="0" quotePrefix="0" xfId="0">
      <alignment horizontal="center" vertical="center"/>
    </xf>
    <xf numFmtId="165" fontId="18" fillId="0" borderId="45" applyAlignment="1" pivotButton="0" quotePrefix="0" xfId="0">
      <alignment horizontal="center" vertical="center"/>
    </xf>
    <xf numFmtId="164" fontId="18" fillId="0" borderId="45" applyAlignment="1" pivotButton="0" quotePrefix="0" xfId="0">
      <alignment horizontal="center" vertical="center"/>
    </xf>
    <xf numFmtId="165" fontId="18" fillId="2" borderId="65" applyAlignment="1" pivotButton="0" quotePrefix="0" xfId="0">
      <alignment horizontal="center" vertical="center"/>
    </xf>
    <xf numFmtId="164" fontId="14" fillId="2" borderId="4" applyAlignment="1" pivotButton="0" quotePrefix="0" xfId="0">
      <alignment horizontal="center" vertical="center"/>
    </xf>
    <xf numFmtId="164" fontId="18" fillId="2" borderId="65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 wrapText="1"/>
    </xf>
    <xf numFmtId="164" fontId="1" fillId="0" borderId="46" applyAlignment="1" pivotButton="0" quotePrefix="0" xfId="0">
      <alignment horizontal="center" vertical="center" wrapText="1"/>
    </xf>
    <xf numFmtId="164" fontId="0" fillId="0" borderId="4" applyAlignment="1" pivotButton="0" quotePrefix="0" xfId="0">
      <alignment horizontal="center" vertical="center"/>
    </xf>
    <xf numFmtId="164" fontId="0" fillId="4" borderId="4" applyAlignment="1" pivotButton="0" quotePrefix="0" xfId="0">
      <alignment horizontal="center" vertical="center"/>
    </xf>
    <xf numFmtId="164" fontId="0" fillId="0" borderId="4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174" fontId="27" fillId="0" borderId="4" applyAlignment="1" pivotButton="0" quotePrefix="0" xfId="1">
      <alignment horizontal="left"/>
    </xf>
    <xf numFmtId="175" fontId="27" fillId="0" borderId="4" applyAlignment="1" pivotButton="0" quotePrefix="0" xfId="1">
      <alignment horizontal="left"/>
    </xf>
    <xf numFmtId="172" fontId="27" fillId="0" borderId="4" applyAlignment="1" pivotButton="0" quotePrefix="0" xfId="1">
      <alignment horizontal="left"/>
    </xf>
    <xf numFmtId="172" fontId="27" fillId="0" borderId="1" applyAlignment="1" pivotButton="0" quotePrefix="0" xfId="1">
      <alignment horizontal="center"/>
    </xf>
    <xf numFmtId="172" fontId="27" fillId="0" borderId="4" pivotButton="0" quotePrefix="0" xfId="1"/>
    <xf numFmtId="172" fontId="27" fillId="0" borderId="4" applyAlignment="1" pivotButton="0" quotePrefix="0" xfId="1">
      <alignment horizontal="center"/>
    </xf>
    <xf numFmtId="172" fontId="44" fillId="0" borderId="69" applyAlignment="1" pivotButton="0" quotePrefix="0" xfId="0">
      <alignment horizontal="center"/>
    </xf>
    <xf numFmtId="172" fontId="44" fillId="0" borderId="72" pivotButton="0" quotePrefix="0" xfId="0"/>
    <xf numFmtId="172" fontId="44" fillId="0" borderId="72" applyAlignment="1" pivotButton="0" quotePrefix="0" xfId="0">
      <alignment horizontal="center"/>
    </xf>
    <xf numFmtId="173" fontId="41" fillId="0" borderId="68" applyAlignment="1" pivotButton="0" quotePrefix="0" xfId="0">
      <alignment horizontal="center"/>
    </xf>
    <xf numFmtId="174" fontId="28" fillId="0" borderId="4" applyAlignment="1" pivotButton="0" quotePrefix="0" xfId="1">
      <alignment horizontal="left"/>
    </xf>
    <xf numFmtId="175" fontId="28" fillId="0" borderId="4" applyAlignment="1" pivotButton="0" quotePrefix="0" xfId="1">
      <alignment horizontal="left"/>
    </xf>
    <xf numFmtId="172" fontId="28" fillId="0" borderId="4" applyAlignment="1" pivotButton="0" quotePrefix="0" xfId="1">
      <alignment horizontal="left"/>
    </xf>
    <xf numFmtId="172" fontId="28" fillId="0" borderId="1" applyAlignment="1" pivotButton="0" quotePrefix="0" xfId="1">
      <alignment horizontal="center"/>
    </xf>
    <xf numFmtId="172" fontId="28" fillId="0" borderId="4" pivotButton="0" quotePrefix="0" xfId="1"/>
    <xf numFmtId="172" fontId="28" fillId="0" borderId="4" applyAlignment="1" pivotButton="0" quotePrefix="0" xfId="1">
      <alignment horizontal="center"/>
    </xf>
    <xf numFmtId="165" fontId="14" fillId="0" borderId="0" applyAlignment="1" pivotButton="0" quotePrefix="0" xfId="0">
      <alignment vertical="center"/>
    </xf>
    <xf numFmtId="165" fontId="14" fillId="0" borderId="4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 shrinkToFit="1"/>
    </xf>
    <xf numFmtId="165" fontId="23" fillId="0" borderId="4" applyAlignment="1" pivotButton="0" quotePrefix="0" xfId="2">
      <alignment horizontal="center" vertical="center"/>
    </xf>
    <xf numFmtId="165" fontId="23" fillId="0" borderId="4" applyAlignment="1" pivotButton="0" quotePrefix="0" xfId="0">
      <alignment horizontal="center" vertical="center" wrapText="1"/>
    </xf>
    <xf numFmtId="164" fontId="23" fillId="0" borderId="4" applyAlignment="1" pivotButton="0" quotePrefix="0" xfId="0">
      <alignment horizontal="center" vertical="center"/>
    </xf>
    <xf numFmtId="171" fontId="23" fillId="0" borderId="4" applyAlignment="1" pivotButton="0" quotePrefix="0" xfId="0">
      <alignment horizontal="center" vertical="center"/>
    </xf>
    <xf numFmtId="165" fontId="23" fillId="0" borderId="4" applyAlignment="1" pivotButton="0" quotePrefix="0" xfId="0">
      <alignment horizontal="center" vertical="center"/>
    </xf>
    <xf numFmtId="165" fontId="14" fillId="0" borderId="4" applyAlignment="1" pivotButton="0" quotePrefix="0" xfId="2">
      <alignment horizontal="center" vertical="center"/>
    </xf>
    <xf numFmtId="171" fontId="14" fillId="0" borderId="4" applyAlignment="1" pivotButton="0" quotePrefix="0" xfId="0">
      <alignment horizontal="center" vertical="center"/>
    </xf>
    <xf numFmtId="165" fontId="14" fillId="0" borderId="4" applyAlignment="1" pivotButton="0" quotePrefix="0" xfId="0">
      <alignment horizontal="center" vertical="center" wrapText="1"/>
    </xf>
    <xf numFmtId="165" fontId="14" fillId="0" borderId="45" applyAlignment="1" pivotButton="0" quotePrefix="0" xfId="0">
      <alignment horizontal="center" vertical="center" wrapText="1"/>
    </xf>
    <xf numFmtId="165" fontId="14" fillId="0" borderId="4" applyAlignment="1" pivotButton="0" quotePrefix="0" xfId="0">
      <alignment vertical="center"/>
    </xf>
    <xf numFmtId="168" fontId="14" fillId="0" borderId="20" applyAlignment="1" pivotButton="0" quotePrefix="0" xfId="0">
      <alignment horizontal="center" vertical="center"/>
    </xf>
    <xf numFmtId="165" fontId="15" fillId="0" borderId="4" applyAlignment="1" pivotButton="0" quotePrefix="0" xfId="0">
      <alignment vertical="center"/>
    </xf>
    <xf numFmtId="166" fontId="5" fillId="0" borderId="29" applyAlignment="1" pivotButton="0" quotePrefix="0" xfId="0">
      <alignment horizontal="right" vertical="center"/>
    </xf>
    <xf numFmtId="167" fontId="0" fillId="2" borderId="30" applyAlignment="1" pivotButton="0" quotePrefix="0" xfId="0">
      <alignment horizontal="center" vertical="center"/>
    </xf>
    <xf numFmtId="167" fontId="0" fillId="0" borderId="30" applyAlignment="1" pivotButton="0" quotePrefix="0" xfId="0">
      <alignment horizontal="center" vertical="center"/>
    </xf>
    <xf numFmtId="168" fontId="5" fillId="0" borderId="31" applyAlignment="1" pivotButton="0" quotePrefix="0" xfId="0">
      <alignment horizontal="center" vertical="center"/>
    </xf>
    <xf numFmtId="169" fontId="5" fillId="0" borderId="29" applyAlignment="1" pivotButton="0" quotePrefix="0" xfId="0">
      <alignment horizontal="right" vertical="center"/>
    </xf>
    <xf numFmtId="169" fontId="5" fillId="0" borderId="32" applyAlignment="1" pivotButton="0" quotePrefix="0" xfId="0">
      <alignment horizontal="right" vertical="center"/>
    </xf>
    <xf numFmtId="168" fontId="5" fillId="0" borderId="30" applyAlignment="1" pivotButton="0" quotePrefix="0" xfId="0">
      <alignment vertical="center"/>
    </xf>
    <xf numFmtId="170" fontId="5" fillId="0" borderId="35" applyAlignment="1" pivotButton="0" quotePrefix="0" xfId="0">
      <alignment horizontal="center" vertical="center"/>
    </xf>
    <xf numFmtId="176" fontId="0" fillId="0" borderId="36" applyAlignment="1" pivotButton="0" quotePrefix="0" xfId="0">
      <alignment horizontal="center" vertical="center"/>
    </xf>
    <xf numFmtId="164" fontId="4" fillId="0" borderId="4" applyAlignment="1" pivotButton="0" quotePrefix="0" xfId="0">
      <alignment horizontal="center" vertical="center" wrapText="1"/>
    </xf>
    <xf numFmtId="164" fontId="5" fillId="0" borderId="4" applyAlignment="1" pivotButton="0" quotePrefix="0" xfId="0">
      <alignment horizontal="center" vertical="center"/>
    </xf>
    <xf numFmtId="165" fontId="5" fillId="0" borderId="4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 wrapText="1"/>
    </xf>
    <xf numFmtId="0" fontId="61" fillId="0" borderId="116" applyAlignment="1" pivotButton="0" quotePrefix="0" xfId="0">
      <alignment horizontal="center" vertical="center"/>
    </xf>
    <xf numFmtId="0" fontId="0" fillId="0" borderId="119" pivotButton="0" quotePrefix="0" xfId="0"/>
    <xf numFmtId="0" fontId="0" fillId="0" borderId="120" pivotButton="0" quotePrefix="0" xfId="0"/>
    <xf numFmtId="0" fontId="62" fillId="0" borderId="116" applyAlignment="1" pivotButton="0" quotePrefix="0" xfId="0">
      <alignment horizontal="center" vertical="center" wrapText="1"/>
    </xf>
  </cellXfs>
  <cellStyles count="3">
    <cellStyle name="常规" xfId="0" builtinId="0"/>
    <cellStyle name="Normal" xfId="1"/>
    <cellStyle name="常规_销售清单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externalLink" Target="/xl/externalLinks/externalLink1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omments/comment1.xml><?xml version="1.0" encoding="utf-8"?>
<comments xmlns="http://schemas.openxmlformats.org/spreadsheetml/2006/main">
  <authors>
    <author>hanli</author>
  </authors>
  <commentList>
    <comment ref="AE3" authorId="0" shapeId="0">
      <text>
        <t xml:space="preserve">批注:
不含差额
</t>
      </text>
    </comment>
    <comment ref="AH3" authorId="0" shapeId="0">
      <text>
        <t xml:space="preserve">批注:
不含差额
</t>
      </text>
    </comment>
    <comment ref="AI3" authorId="0" shapeId="0">
      <text>
        <t xml:space="preserve">批注:
前后留头可超出间距的20%
</t>
      </text>
    </comment>
    <comment ref="AK3" authorId="0" shapeId="0">
      <text>
        <t xml:space="preserve">批注:
不含差额
</t>
      </text>
    </comment>
  </commentList>
</comments>
</file>

<file path=xl/comments/comment2.xml><?xml version="1.0" encoding="utf-8"?>
<comments xmlns="http://schemas.openxmlformats.org/spreadsheetml/2006/main">
  <authors>
    <author>hanli</author>
  </authors>
  <commentList>
    <comment ref="AE3" authorId="0" shapeId="0">
      <text>
        <t xml:space="preserve">批注:
不含差额
</t>
      </text>
    </comment>
    <comment ref="AH3" authorId="0" shapeId="0">
      <text>
        <t xml:space="preserve">批注:
不含差额
</t>
      </text>
    </comment>
    <comment ref="AI3" authorId="0" shapeId="0">
      <text>
        <t xml:space="preserve">批注:
前后留头可超出间距的20%
</t>
      </text>
    </comment>
    <comment ref="AK3" authorId="0" shapeId="0">
      <text>
        <t xml:space="preserve">批注:
不含差额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Relationship Type="http://schemas.openxmlformats.org/officeDocument/2006/relationships/image" Target="/xl/media/image14.jpeg" Id="rId14"/><Relationship Type="http://schemas.openxmlformats.org/officeDocument/2006/relationships/image" Target="/xl/media/image15.jpeg" Id="rId15"/><Relationship Type="http://schemas.openxmlformats.org/officeDocument/2006/relationships/image" Target="/xl/media/image16.jpeg" Id="rId16"/><Relationship Type="http://schemas.openxmlformats.org/officeDocument/2006/relationships/image" Target="/xl/media/image17.jpeg" Id="rId17"/><Relationship Type="http://schemas.openxmlformats.org/officeDocument/2006/relationships/image" Target="/xl/media/image18.jpeg" Id="rId18"/><Relationship Type="http://schemas.openxmlformats.org/officeDocument/2006/relationships/image" Target="/xl/media/image19.jpeg" Id="rId19"/><Relationship Type="http://schemas.openxmlformats.org/officeDocument/2006/relationships/image" Target="/xl/media/image20.jpeg" Id="rId20"/><Relationship Type="http://schemas.openxmlformats.org/officeDocument/2006/relationships/image" Target="/xl/media/image21.jpeg" Id="rId2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2.png" Id="rId1"/><Relationship Type="http://schemas.openxmlformats.org/officeDocument/2006/relationships/image" Target="/xl/media/image23.png" Id="rId2"/><Relationship Type="http://schemas.openxmlformats.org/officeDocument/2006/relationships/image" Target="/xl/media/image24.png" Id="rId3"/><Relationship Type="http://schemas.openxmlformats.org/officeDocument/2006/relationships/image" Target="/xl/media/image25.png" Id="rId4"/><Relationship Type="http://schemas.openxmlformats.org/officeDocument/2006/relationships/image" Target="/xl/media/image26.png" Id="rId5"/><Relationship Type="http://schemas.openxmlformats.org/officeDocument/2006/relationships/image" Target="/xl/media/image27.png" Id="rId6"/><Relationship Type="http://schemas.openxmlformats.org/officeDocument/2006/relationships/image" Target="/xl/media/image28.png" Id="rId7"/><Relationship Type="http://schemas.openxmlformats.org/officeDocument/2006/relationships/image" Target="/xl/media/image29.png" Id="rId8"/><Relationship Type="http://schemas.openxmlformats.org/officeDocument/2006/relationships/image" Target="/xl/media/image30.png" Id="rId9"/><Relationship Type="http://schemas.openxmlformats.org/officeDocument/2006/relationships/image" Target="/xl/media/image31.png" Id="rId10"/><Relationship Type="http://schemas.openxmlformats.org/officeDocument/2006/relationships/image" Target="/xl/media/image32.png" Id="rId11"/><Relationship Type="http://schemas.openxmlformats.org/officeDocument/2006/relationships/image" Target="/xl/media/image33.png" Id="rId12"/><Relationship Type="http://schemas.openxmlformats.org/officeDocument/2006/relationships/image" Target="/xl/media/image34.png" Id="rId13"/><Relationship Type="http://schemas.openxmlformats.org/officeDocument/2006/relationships/image" Target="/xl/media/image35.png" Id="rId14"/><Relationship Type="http://schemas.openxmlformats.org/officeDocument/2006/relationships/image" Target="/xl/media/image36.png" Id="rId15"/><Relationship Type="http://schemas.openxmlformats.org/officeDocument/2006/relationships/image" Target="/xl/media/image37.png" Id="rId16"/><Relationship Type="http://schemas.openxmlformats.org/officeDocument/2006/relationships/image" Target="/xl/media/image38.png" Id="rId17"/><Relationship Type="http://schemas.openxmlformats.org/officeDocument/2006/relationships/image" Target="/xl/media/image39.png" Id="rId18"/><Relationship Type="http://schemas.openxmlformats.org/officeDocument/2006/relationships/image" Target="/xl/media/image40.png" Id="rId19"/><Relationship Type="http://schemas.openxmlformats.org/officeDocument/2006/relationships/image" Target="/xl/media/image41.png" Id="rId20"/><Relationship Type="http://schemas.openxmlformats.org/officeDocument/2006/relationships/image" Target="/xl/media/image42.png" Id="rId21"/><Relationship Type="http://schemas.openxmlformats.org/officeDocument/2006/relationships/image" Target="/xl/media/image43.png" Id="rId2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4.png" Id="rId1"/><Relationship Type="http://schemas.openxmlformats.org/officeDocument/2006/relationships/image" Target="/xl/media/image45.png" Id="rId2"/><Relationship Type="http://schemas.openxmlformats.org/officeDocument/2006/relationships/image" Target="/xl/media/image46.png" Id="rId3"/><Relationship Type="http://schemas.openxmlformats.org/officeDocument/2006/relationships/image" Target="/xl/media/image47.png" Id="rId4"/><Relationship Type="http://schemas.openxmlformats.org/officeDocument/2006/relationships/image" Target="/xl/media/image48.png" Id="rId5"/><Relationship Type="http://schemas.openxmlformats.org/officeDocument/2006/relationships/image" Target="/xl/media/image49.png" Id="rId6"/><Relationship Type="http://schemas.openxmlformats.org/officeDocument/2006/relationships/image" Target="/xl/media/image50.png" Id="rId7"/><Relationship Type="http://schemas.openxmlformats.org/officeDocument/2006/relationships/image" Target="/xl/media/image51.png" Id="rId8"/><Relationship Type="http://schemas.openxmlformats.org/officeDocument/2006/relationships/image" Target="/xl/media/image52.png" Id="rId9"/><Relationship Type="http://schemas.openxmlformats.org/officeDocument/2006/relationships/image" Target="/xl/media/image53.png" Id="rId10"/><Relationship Type="http://schemas.openxmlformats.org/officeDocument/2006/relationships/image" Target="/xl/media/image54.png" Id="rId11"/><Relationship Type="http://schemas.openxmlformats.org/officeDocument/2006/relationships/image" Target="/xl/media/image55.png" Id="rId12"/><Relationship Type="http://schemas.openxmlformats.org/officeDocument/2006/relationships/image" Target="/xl/media/image56.png" Id="rId13"/><Relationship Type="http://schemas.openxmlformats.org/officeDocument/2006/relationships/image" Target="/xl/media/image57.png" Id="rId14"/><Relationship Type="http://schemas.openxmlformats.org/officeDocument/2006/relationships/image" Target="/xl/media/image58.png" Id="rId15"/><Relationship Type="http://schemas.openxmlformats.org/officeDocument/2006/relationships/image" Target="/xl/media/image59.png" Id="rId16"/><Relationship Type="http://schemas.openxmlformats.org/officeDocument/2006/relationships/image" Target="/xl/media/image60.png" Id="rId17"/><Relationship Type="http://schemas.openxmlformats.org/officeDocument/2006/relationships/image" Target="/xl/media/image61.png" Id="rId18"/><Relationship Type="http://schemas.openxmlformats.org/officeDocument/2006/relationships/image" Target="/xl/media/image62.png" Id="rId19"/><Relationship Type="http://schemas.openxmlformats.org/officeDocument/2006/relationships/image" Target="/xl/media/image63.png" Id="rId20"/><Relationship Type="http://schemas.openxmlformats.org/officeDocument/2006/relationships/image" Target="/xl/media/image64.png" Id="rId21"/><Relationship Type="http://schemas.openxmlformats.org/officeDocument/2006/relationships/image" Target="/xl/media/image65.png" Id="rId22"/><Relationship Type="http://schemas.openxmlformats.org/officeDocument/2006/relationships/image" Target="/xl/media/image66.png" Id="rId23"/><Relationship Type="http://schemas.openxmlformats.org/officeDocument/2006/relationships/image" Target="/xl/media/image67.png" Id="rId24"/><Relationship Type="http://schemas.openxmlformats.org/officeDocument/2006/relationships/image" Target="/xl/media/image68.png" Id="rId25"/><Relationship Type="http://schemas.openxmlformats.org/officeDocument/2006/relationships/image" Target="/xl/media/image69.png" Id="rId26"/><Relationship Type="http://schemas.openxmlformats.org/officeDocument/2006/relationships/image" Target="/xl/media/image70.png" Id="rId27"/><Relationship Type="http://schemas.openxmlformats.org/officeDocument/2006/relationships/image" Target="/xl/media/image71.png" Id="rId28"/><Relationship Type="http://schemas.openxmlformats.org/officeDocument/2006/relationships/image" Target="/xl/media/image72.png" Id="rId29"/><Relationship Type="http://schemas.openxmlformats.org/officeDocument/2006/relationships/image" Target="/xl/media/image73.png" Id="rId30"/><Relationship Type="http://schemas.openxmlformats.org/officeDocument/2006/relationships/image" Target="/xl/media/image74.png" Id="rId31"/><Relationship Type="http://schemas.openxmlformats.org/officeDocument/2006/relationships/image" Target="/xl/media/image75.png" Id="rId32"/><Relationship Type="http://schemas.openxmlformats.org/officeDocument/2006/relationships/image" Target="/xl/media/image76.png" Id="rId33"/><Relationship Type="http://schemas.openxmlformats.org/officeDocument/2006/relationships/image" Target="/xl/media/image77.png" Id="rId34"/><Relationship Type="http://schemas.openxmlformats.org/officeDocument/2006/relationships/image" Target="/xl/media/image78.png" Id="rId35"/><Relationship Type="http://schemas.openxmlformats.org/officeDocument/2006/relationships/image" Target="/xl/media/image79.png" Id="rId36"/><Relationship Type="http://schemas.openxmlformats.org/officeDocument/2006/relationships/image" Target="/xl/media/image80.png" Id="rId37"/><Relationship Type="http://schemas.openxmlformats.org/officeDocument/2006/relationships/image" Target="/xl/media/image81.png" Id="rId38"/><Relationship Type="http://schemas.openxmlformats.org/officeDocument/2006/relationships/image" Target="/xl/media/image82.png" Id="rId39"/><Relationship Type="http://schemas.openxmlformats.org/officeDocument/2006/relationships/image" Target="/xl/media/image83.png" Id="rId40"/><Relationship Type="http://schemas.openxmlformats.org/officeDocument/2006/relationships/image" Target="/xl/media/image84.png" Id="rId41"/><Relationship Type="http://schemas.openxmlformats.org/officeDocument/2006/relationships/image" Target="/xl/media/image85.png" Id="rId42"/><Relationship Type="http://schemas.openxmlformats.org/officeDocument/2006/relationships/image" Target="/xl/media/image86.png" Id="rId43"/><Relationship Type="http://schemas.openxmlformats.org/officeDocument/2006/relationships/image" Target="/xl/media/image87.png" Id="rId44"/><Relationship Type="http://schemas.openxmlformats.org/officeDocument/2006/relationships/image" Target="/xl/media/image88.png" Id="rId45"/><Relationship Type="http://schemas.openxmlformats.org/officeDocument/2006/relationships/image" Target="/xl/media/image89.png" Id="rId46"/><Relationship Type="http://schemas.openxmlformats.org/officeDocument/2006/relationships/image" Target="/xl/media/image90.png" Id="rId47"/><Relationship Type="http://schemas.openxmlformats.org/officeDocument/2006/relationships/image" Target="/xl/media/image91.png" Id="rId48"/><Relationship Type="http://schemas.openxmlformats.org/officeDocument/2006/relationships/image" Target="/xl/media/image92.png" Id="rId49"/><Relationship Type="http://schemas.openxmlformats.org/officeDocument/2006/relationships/image" Target="/xl/media/image93.png" Id="rId50"/><Relationship Type="http://schemas.openxmlformats.org/officeDocument/2006/relationships/image" Target="/xl/media/image94.png" Id="rId51"/><Relationship Type="http://schemas.openxmlformats.org/officeDocument/2006/relationships/image" Target="/xl/media/image95.png" Id="rId52"/><Relationship Type="http://schemas.openxmlformats.org/officeDocument/2006/relationships/image" Target="/xl/media/image96.png" Id="rId53"/><Relationship Type="http://schemas.openxmlformats.org/officeDocument/2006/relationships/image" Target="/xl/media/image97.png" Id="rId54"/><Relationship Type="http://schemas.openxmlformats.org/officeDocument/2006/relationships/image" Target="/xl/media/image98.png" Id="rId55"/><Relationship Type="http://schemas.openxmlformats.org/officeDocument/2006/relationships/image" Target="/xl/media/image99.png" Id="rId56"/><Relationship Type="http://schemas.openxmlformats.org/officeDocument/2006/relationships/image" Target="/xl/media/image100.png" Id="rId57"/><Relationship Type="http://schemas.openxmlformats.org/officeDocument/2006/relationships/image" Target="/xl/media/image101.png" Id="rId58"/><Relationship Type="http://schemas.openxmlformats.org/officeDocument/2006/relationships/image" Target="/xl/media/image102.png" Id="rId59"/><Relationship Type="http://schemas.openxmlformats.org/officeDocument/2006/relationships/image" Target="/xl/media/image103.png" Id="rId60"/><Relationship Type="http://schemas.openxmlformats.org/officeDocument/2006/relationships/image" Target="/xl/media/image104.png" Id="rId61"/><Relationship Type="http://schemas.openxmlformats.org/officeDocument/2006/relationships/image" Target="/xl/media/image105.png" Id="rId62"/><Relationship Type="http://schemas.openxmlformats.org/officeDocument/2006/relationships/image" Target="/xl/media/image106.png" Id="rId63"/><Relationship Type="http://schemas.openxmlformats.org/officeDocument/2006/relationships/image" Target="/xl/media/image107.png" Id="rId64"/><Relationship Type="http://schemas.openxmlformats.org/officeDocument/2006/relationships/image" Target="/xl/media/image108.png" Id="rId65"/><Relationship Type="http://schemas.openxmlformats.org/officeDocument/2006/relationships/image" Target="/xl/media/image109.png" Id="rId66"/><Relationship Type="http://schemas.openxmlformats.org/officeDocument/2006/relationships/image" Target="/xl/media/image110.png" Id="rId67"/><Relationship Type="http://schemas.openxmlformats.org/officeDocument/2006/relationships/image" Target="/xl/media/image111.png" Id="rId68"/><Relationship Type="http://schemas.openxmlformats.org/officeDocument/2006/relationships/image" Target="/xl/media/image112.png" Id="rId69"/><Relationship Type="http://schemas.openxmlformats.org/officeDocument/2006/relationships/image" Target="/xl/media/image113.png" Id="rId70"/><Relationship Type="http://schemas.openxmlformats.org/officeDocument/2006/relationships/image" Target="/xl/media/image114.png" Id="rId71"/><Relationship Type="http://schemas.openxmlformats.org/officeDocument/2006/relationships/image" Target="/xl/media/image115.png" Id="rId72"/><Relationship Type="http://schemas.openxmlformats.org/officeDocument/2006/relationships/image" Target="/xl/media/image116.png" Id="rId73"/><Relationship Type="http://schemas.openxmlformats.org/officeDocument/2006/relationships/image" Target="/xl/media/image117.png" Id="rId74"/><Relationship Type="http://schemas.openxmlformats.org/officeDocument/2006/relationships/image" Target="/xl/media/image118.png" Id="rId75"/><Relationship Type="http://schemas.openxmlformats.org/officeDocument/2006/relationships/image" Target="/xl/media/image119.png" Id="rId76"/><Relationship Type="http://schemas.openxmlformats.org/officeDocument/2006/relationships/image" Target="/xl/media/image120.png" Id="rId77"/><Relationship Type="http://schemas.openxmlformats.org/officeDocument/2006/relationships/image" Target="/xl/media/image121.png" Id="rId78"/><Relationship Type="http://schemas.openxmlformats.org/officeDocument/2006/relationships/image" Target="/xl/media/image122.png" Id="rId79"/><Relationship Type="http://schemas.openxmlformats.org/officeDocument/2006/relationships/image" Target="/xl/media/image123.png" Id="rId80"/><Relationship Type="http://schemas.openxmlformats.org/officeDocument/2006/relationships/image" Target="/xl/media/image124.png" Id="rId81"/><Relationship Type="http://schemas.openxmlformats.org/officeDocument/2006/relationships/image" Target="/xl/media/image125.png" Id="rId82"/><Relationship Type="http://schemas.openxmlformats.org/officeDocument/2006/relationships/image" Target="/xl/media/image126.png" Id="rId83"/><Relationship Type="http://schemas.openxmlformats.org/officeDocument/2006/relationships/image" Target="/xl/media/image127.png" Id="rId84"/><Relationship Type="http://schemas.openxmlformats.org/officeDocument/2006/relationships/image" Target="/xl/media/image128.png" Id="rId85"/><Relationship Type="http://schemas.openxmlformats.org/officeDocument/2006/relationships/image" Target="/xl/media/image129.png" Id="rId86"/><Relationship Type="http://schemas.openxmlformats.org/officeDocument/2006/relationships/image" Target="/xl/media/image130.png" Id="rId87"/><Relationship Type="http://schemas.openxmlformats.org/officeDocument/2006/relationships/image" Target="/xl/media/image131.png" Id="rId88"/><Relationship Type="http://schemas.openxmlformats.org/officeDocument/2006/relationships/image" Target="/xl/media/image132.png" Id="rId89"/><Relationship Type="http://schemas.openxmlformats.org/officeDocument/2006/relationships/image" Target="/xl/media/image133.png" Id="rId90"/><Relationship Type="http://schemas.openxmlformats.org/officeDocument/2006/relationships/image" Target="/xl/media/image134.png" Id="rId91"/><Relationship Type="http://schemas.openxmlformats.org/officeDocument/2006/relationships/image" Target="/xl/media/image135.png" Id="rId92"/><Relationship Type="http://schemas.openxmlformats.org/officeDocument/2006/relationships/image" Target="/xl/media/image136.png" Id="rId93"/><Relationship Type="http://schemas.openxmlformats.org/officeDocument/2006/relationships/image" Target="/xl/media/image137.png" Id="rId94"/><Relationship Type="http://schemas.openxmlformats.org/officeDocument/2006/relationships/image" Target="/xl/media/image138.png" Id="rId95"/><Relationship Type="http://schemas.openxmlformats.org/officeDocument/2006/relationships/image" Target="/xl/media/image139.png" Id="rId96"/><Relationship Type="http://schemas.openxmlformats.org/officeDocument/2006/relationships/image" Target="/xl/media/image140.png" Id="rId97"/><Relationship Type="http://schemas.openxmlformats.org/officeDocument/2006/relationships/image" Target="/xl/media/image141.png" Id="rId98"/><Relationship Type="http://schemas.openxmlformats.org/officeDocument/2006/relationships/image" Target="/xl/media/image142.png" Id="rId99"/><Relationship Type="http://schemas.openxmlformats.org/officeDocument/2006/relationships/image" Target="/xl/media/image143.png" Id="rId100"/><Relationship Type="http://schemas.openxmlformats.org/officeDocument/2006/relationships/image" Target="/xl/media/image144.png" Id="rId101"/><Relationship Type="http://schemas.openxmlformats.org/officeDocument/2006/relationships/image" Target="/xl/media/image145.png" Id="rId102"/><Relationship Type="http://schemas.openxmlformats.org/officeDocument/2006/relationships/image" Target="/xl/media/image146.png" Id="rId103"/><Relationship Type="http://schemas.openxmlformats.org/officeDocument/2006/relationships/image" Target="/xl/media/image147.png" Id="rId104"/><Relationship Type="http://schemas.openxmlformats.org/officeDocument/2006/relationships/image" Target="/xl/media/image148.png" Id="rId105"/><Relationship Type="http://schemas.openxmlformats.org/officeDocument/2006/relationships/image" Target="/xl/media/image149.png" Id="rId106"/><Relationship Type="http://schemas.openxmlformats.org/officeDocument/2006/relationships/image" Target="/xl/media/image150.png" Id="rId107"/><Relationship Type="http://schemas.openxmlformats.org/officeDocument/2006/relationships/image" Target="/xl/media/image151.png" Id="rId108"/><Relationship Type="http://schemas.openxmlformats.org/officeDocument/2006/relationships/image" Target="/xl/media/image152.png" Id="rId109"/><Relationship Type="http://schemas.openxmlformats.org/officeDocument/2006/relationships/image" Target="/xl/media/image153.png" Id="rId110"/><Relationship Type="http://schemas.openxmlformats.org/officeDocument/2006/relationships/image" Target="/xl/media/image154.png" Id="rId111"/><Relationship Type="http://schemas.openxmlformats.org/officeDocument/2006/relationships/image" Target="/xl/media/image155.png" Id="rId112"/><Relationship Type="http://schemas.openxmlformats.org/officeDocument/2006/relationships/image" Target="/xl/media/image156.png" Id="rId113"/><Relationship Type="http://schemas.openxmlformats.org/officeDocument/2006/relationships/image" Target="/xl/media/image157.png" Id="rId114"/><Relationship Type="http://schemas.openxmlformats.org/officeDocument/2006/relationships/image" Target="/xl/media/image158.png" Id="rId115"/><Relationship Type="http://schemas.openxmlformats.org/officeDocument/2006/relationships/image" Target="/xl/media/image159.png" Id="rId116"/><Relationship Type="http://schemas.openxmlformats.org/officeDocument/2006/relationships/image" Target="/xl/media/image160.png" Id="rId117"/><Relationship Type="http://schemas.openxmlformats.org/officeDocument/2006/relationships/image" Target="/xl/media/image161.png" Id="rId118"/><Relationship Type="http://schemas.openxmlformats.org/officeDocument/2006/relationships/image" Target="/xl/media/image162.png" Id="rId119"/><Relationship Type="http://schemas.openxmlformats.org/officeDocument/2006/relationships/image" Target="/xl/media/image163.png" Id="rId120"/><Relationship Type="http://schemas.openxmlformats.org/officeDocument/2006/relationships/image" Target="/xl/media/image164.png" Id="rId121"/><Relationship Type="http://schemas.openxmlformats.org/officeDocument/2006/relationships/image" Target="/xl/media/image165.png" Id="rId122"/><Relationship Type="http://schemas.openxmlformats.org/officeDocument/2006/relationships/image" Target="/xl/media/image166.png" Id="rId123"/><Relationship Type="http://schemas.openxmlformats.org/officeDocument/2006/relationships/image" Target="/xl/media/image167.png" Id="rId124"/><Relationship Type="http://schemas.openxmlformats.org/officeDocument/2006/relationships/image" Target="/xl/media/image168.png" Id="rId125"/><Relationship Type="http://schemas.openxmlformats.org/officeDocument/2006/relationships/image" Target="/xl/media/image169.png" Id="rId126"/><Relationship Type="http://schemas.openxmlformats.org/officeDocument/2006/relationships/image" Target="/xl/media/image170.png" Id="rId127"/><Relationship Type="http://schemas.openxmlformats.org/officeDocument/2006/relationships/image" Target="/xl/media/image171.png" Id="rId128"/><Relationship Type="http://schemas.openxmlformats.org/officeDocument/2006/relationships/image" Target="/xl/media/image172.png" Id="rId129"/><Relationship Type="http://schemas.openxmlformats.org/officeDocument/2006/relationships/image" Target="/xl/media/image173.png" Id="rId130"/><Relationship Type="http://schemas.openxmlformats.org/officeDocument/2006/relationships/image" Target="/xl/media/image174.png" Id="rId131"/><Relationship Type="http://schemas.openxmlformats.org/officeDocument/2006/relationships/image" Target="/xl/media/image175.png" Id="rId132"/><Relationship Type="http://schemas.openxmlformats.org/officeDocument/2006/relationships/image" Target="/xl/media/image176.png" Id="rId133"/><Relationship Type="http://schemas.openxmlformats.org/officeDocument/2006/relationships/image" Target="/xl/media/image177.png" Id="rId134"/><Relationship Type="http://schemas.openxmlformats.org/officeDocument/2006/relationships/image" Target="/xl/media/image178.png" Id="rId135"/><Relationship Type="http://schemas.openxmlformats.org/officeDocument/2006/relationships/image" Target="/xl/media/image179.png" Id="rId136"/><Relationship Type="http://schemas.openxmlformats.org/officeDocument/2006/relationships/image" Target="/xl/media/image180.png" Id="rId137"/><Relationship Type="http://schemas.openxmlformats.org/officeDocument/2006/relationships/image" Target="/xl/media/image181.png" Id="rId138"/><Relationship Type="http://schemas.openxmlformats.org/officeDocument/2006/relationships/image" Target="/xl/media/image182.png" Id="rId139"/><Relationship Type="http://schemas.openxmlformats.org/officeDocument/2006/relationships/image" Target="/xl/media/image183.png" Id="rId140"/><Relationship Type="http://schemas.openxmlformats.org/officeDocument/2006/relationships/image" Target="/xl/media/image184.png" Id="rId141"/><Relationship Type="http://schemas.openxmlformats.org/officeDocument/2006/relationships/image" Target="/xl/media/image185.png" Id="rId142"/><Relationship Type="http://schemas.openxmlformats.org/officeDocument/2006/relationships/image" Target="/xl/media/image186.png" Id="rId143"/><Relationship Type="http://schemas.openxmlformats.org/officeDocument/2006/relationships/image" Target="/xl/media/image187.png" Id="rId144"/><Relationship Type="http://schemas.openxmlformats.org/officeDocument/2006/relationships/image" Target="/xl/media/image188.png" Id="rId145"/><Relationship Type="http://schemas.openxmlformats.org/officeDocument/2006/relationships/image" Target="/xl/media/image189.png" Id="rId146"/><Relationship Type="http://schemas.openxmlformats.org/officeDocument/2006/relationships/image" Target="/xl/media/image190.png" Id="rId147"/></Relationships>
</file>

<file path=xl/drawings/_rels/drawing4.xml.rels><Relationships xmlns="http://schemas.openxmlformats.org/package/2006/relationships"><Relationship Type="http://schemas.openxmlformats.org/officeDocument/2006/relationships/image" Target="/xl/media/image191.png" Id="rId1"/><Relationship Type="http://schemas.openxmlformats.org/officeDocument/2006/relationships/image" Target="/xl/media/image192.png" Id="rId2"/></Relationships>
</file>

<file path=xl/drawings/_rels/drawing5.xml.rels><Relationships xmlns="http://schemas.openxmlformats.org/package/2006/relationships"><Relationship Type="http://schemas.openxmlformats.org/officeDocument/2006/relationships/image" Target="/xl/media/image193.png" Id="rId1"/><Relationship Type="http://schemas.openxmlformats.org/officeDocument/2006/relationships/image" Target="/xl/media/image194.png" Id="rId2"/><Relationship Type="http://schemas.openxmlformats.org/officeDocument/2006/relationships/image" Target="/xl/media/image195.png" Id="rId3"/><Relationship Type="http://schemas.openxmlformats.org/officeDocument/2006/relationships/image" Target="/xl/media/image196.png" Id="rId4"/><Relationship Type="http://schemas.openxmlformats.org/officeDocument/2006/relationships/image" Target="/xl/media/image197.png" Id="rId5"/><Relationship Type="http://schemas.openxmlformats.org/officeDocument/2006/relationships/image" Target="/xl/media/image198.png" Id="rId6"/><Relationship Type="http://schemas.openxmlformats.org/officeDocument/2006/relationships/image" Target="/xl/media/image199.png" Id="rId7"/><Relationship Type="http://schemas.openxmlformats.org/officeDocument/2006/relationships/image" Target="/xl/media/image200.png" Id="rId8"/><Relationship Type="http://schemas.openxmlformats.org/officeDocument/2006/relationships/image" Target="/xl/media/image201.png" Id="rId9"/><Relationship Type="http://schemas.openxmlformats.org/officeDocument/2006/relationships/image" Target="/xl/media/image202.png" Id="rId10"/><Relationship Type="http://schemas.openxmlformats.org/officeDocument/2006/relationships/image" Target="/xl/media/image203.png" Id="rId11"/><Relationship Type="http://schemas.openxmlformats.org/officeDocument/2006/relationships/image" Target="/xl/media/image204.png" Id="rId12"/><Relationship Type="http://schemas.openxmlformats.org/officeDocument/2006/relationships/image" Target="/xl/media/image205.png" Id="rId13"/><Relationship Type="http://schemas.openxmlformats.org/officeDocument/2006/relationships/image" Target="/xl/media/image206.png" Id="rId14"/><Relationship Type="http://schemas.openxmlformats.org/officeDocument/2006/relationships/image" Target="/xl/media/image207.png" Id="rId15"/><Relationship Type="http://schemas.openxmlformats.org/officeDocument/2006/relationships/image" Target="/xl/media/image208.png" Id="rId16"/><Relationship Type="http://schemas.openxmlformats.org/officeDocument/2006/relationships/image" Target="/xl/media/image209.png" Id="rId17"/><Relationship Type="http://schemas.openxmlformats.org/officeDocument/2006/relationships/image" Target="/xl/media/image210.png" Id="rId18"/><Relationship Type="http://schemas.openxmlformats.org/officeDocument/2006/relationships/image" Target="/xl/media/image211.png" Id="rId19"/><Relationship Type="http://schemas.openxmlformats.org/officeDocument/2006/relationships/image" Target="/xl/media/image212.png" Id="rId20"/><Relationship Type="http://schemas.openxmlformats.org/officeDocument/2006/relationships/image" Target="/xl/media/image213.png" Id="rId21"/><Relationship Type="http://schemas.openxmlformats.org/officeDocument/2006/relationships/image" Target="/xl/media/image214.png" Id="rId22"/><Relationship Type="http://schemas.openxmlformats.org/officeDocument/2006/relationships/image" Target="/xl/media/image215.png" Id="rId23"/><Relationship Type="http://schemas.openxmlformats.org/officeDocument/2006/relationships/image" Target="/xl/media/image216.png" Id="rId24"/><Relationship Type="http://schemas.openxmlformats.org/officeDocument/2006/relationships/image" Target="/xl/media/image217.png" Id="rId25"/><Relationship Type="http://schemas.openxmlformats.org/officeDocument/2006/relationships/image" Target="/xl/media/image218.png" Id="rId26"/><Relationship Type="http://schemas.openxmlformats.org/officeDocument/2006/relationships/image" Target="/xl/media/image219.png" Id="rId27"/><Relationship Type="http://schemas.openxmlformats.org/officeDocument/2006/relationships/image" Target="/xl/media/image220.png" Id="rId28"/><Relationship Type="http://schemas.openxmlformats.org/officeDocument/2006/relationships/image" Target="/xl/media/image221.png" Id="rId29"/><Relationship Type="http://schemas.openxmlformats.org/officeDocument/2006/relationships/image" Target="/xl/media/image222.png" Id="rId30"/><Relationship Type="http://schemas.openxmlformats.org/officeDocument/2006/relationships/image" Target="/xl/media/image223.png" Id="rId31"/><Relationship Type="http://schemas.openxmlformats.org/officeDocument/2006/relationships/image" Target="/xl/media/image224.png" Id="rId32"/><Relationship Type="http://schemas.openxmlformats.org/officeDocument/2006/relationships/image" Target="/xl/media/image225.png" Id="rId33"/><Relationship Type="http://schemas.openxmlformats.org/officeDocument/2006/relationships/image" Target="/xl/media/image226.png" Id="rId34"/><Relationship Type="http://schemas.openxmlformats.org/officeDocument/2006/relationships/image" Target="/xl/media/image227.png" Id="rId35"/><Relationship Type="http://schemas.openxmlformats.org/officeDocument/2006/relationships/image" Target="/xl/media/image228.png" Id="rId36"/><Relationship Type="http://schemas.openxmlformats.org/officeDocument/2006/relationships/image" Target="/xl/media/image229.png" Id="rId37"/><Relationship Type="http://schemas.openxmlformats.org/officeDocument/2006/relationships/image" Target="/xl/media/image230.png" Id="rId38"/><Relationship Type="http://schemas.openxmlformats.org/officeDocument/2006/relationships/image" Target="/xl/media/image231.png" Id="rId39"/><Relationship Type="http://schemas.openxmlformats.org/officeDocument/2006/relationships/image" Target="/xl/media/image232.png" Id="rId40"/><Relationship Type="http://schemas.openxmlformats.org/officeDocument/2006/relationships/image" Target="/xl/media/image233.png" Id="rId41"/><Relationship Type="http://schemas.openxmlformats.org/officeDocument/2006/relationships/image" Target="/xl/media/image234.png" Id="rId42"/><Relationship Type="http://schemas.openxmlformats.org/officeDocument/2006/relationships/image" Target="/xl/media/image235.png" Id="rId43"/><Relationship Type="http://schemas.openxmlformats.org/officeDocument/2006/relationships/image" Target="/xl/media/image236.png" Id="rId44"/><Relationship Type="http://schemas.openxmlformats.org/officeDocument/2006/relationships/image" Target="/xl/media/image237.png" Id="rId45"/><Relationship Type="http://schemas.openxmlformats.org/officeDocument/2006/relationships/image" Target="/xl/media/image238.png" Id="rId46"/><Relationship Type="http://schemas.openxmlformats.org/officeDocument/2006/relationships/image" Target="/xl/media/image239.png" Id="rId47"/><Relationship Type="http://schemas.openxmlformats.org/officeDocument/2006/relationships/image" Target="/xl/media/image240.png" Id="rId48"/><Relationship Type="http://schemas.openxmlformats.org/officeDocument/2006/relationships/image" Target="/xl/media/image241.png" Id="rId49"/><Relationship Type="http://schemas.openxmlformats.org/officeDocument/2006/relationships/image" Target="/xl/media/image242.png" Id="rId50"/><Relationship Type="http://schemas.openxmlformats.org/officeDocument/2006/relationships/image" Target="/xl/media/image243.png" Id="rId51"/><Relationship Type="http://schemas.openxmlformats.org/officeDocument/2006/relationships/image" Target="/xl/media/image244.png" Id="rId52"/><Relationship Type="http://schemas.openxmlformats.org/officeDocument/2006/relationships/image" Target="/xl/media/image245.png" Id="rId53"/><Relationship Type="http://schemas.openxmlformats.org/officeDocument/2006/relationships/image" Target="/xl/media/image246.png" Id="rId54"/><Relationship Type="http://schemas.openxmlformats.org/officeDocument/2006/relationships/image" Target="/xl/media/image247.png" Id="rId55"/><Relationship Type="http://schemas.openxmlformats.org/officeDocument/2006/relationships/image" Target="/xl/media/image248.png" Id="rId56"/><Relationship Type="http://schemas.openxmlformats.org/officeDocument/2006/relationships/image" Target="/xl/media/image249.png" Id="rId57"/><Relationship Type="http://schemas.openxmlformats.org/officeDocument/2006/relationships/image" Target="/xl/media/image250.png" Id="rId58"/><Relationship Type="http://schemas.openxmlformats.org/officeDocument/2006/relationships/image" Target="/xl/media/image251.png" Id="rId59"/><Relationship Type="http://schemas.openxmlformats.org/officeDocument/2006/relationships/image" Target="/xl/media/image252.png" Id="rId60"/><Relationship Type="http://schemas.openxmlformats.org/officeDocument/2006/relationships/image" Target="/xl/media/image253.png" Id="rId61"/><Relationship Type="http://schemas.openxmlformats.org/officeDocument/2006/relationships/image" Target="/xl/media/image254.png" Id="rId62"/><Relationship Type="http://schemas.openxmlformats.org/officeDocument/2006/relationships/image" Target="/xl/media/image255.png" Id="rId63"/><Relationship Type="http://schemas.openxmlformats.org/officeDocument/2006/relationships/image" Target="/xl/media/image256.png" Id="rId64"/><Relationship Type="http://schemas.openxmlformats.org/officeDocument/2006/relationships/image" Target="/xl/media/image257.png" Id="rId65"/><Relationship Type="http://schemas.openxmlformats.org/officeDocument/2006/relationships/image" Target="/xl/media/image258.png" Id="rId66"/><Relationship Type="http://schemas.openxmlformats.org/officeDocument/2006/relationships/image" Target="/xl/media/image259.png" Id="rId67"/><Relationship Type="http://schemas.openxmlformats.org/officeDocument/2006/relationships/image" Target="/xl/media/image260.png" Id="rId68"/><Relationship Type="http://schemas.openxmlformats.org/officeDocument/2006/relationships/image" Target="/xl/media/image261.png" Id="rId69"/><Relationship Type="http://schemas.openxmlformats.org/officeDocument/2006/relationships/image" Target="/xl/media/image262.png" Id="rId70"/><Relationship Type="http://schemas.openxmlformats.org/officeDocument/2006/relationships/image" Target="/xl/media/image263.png" Id="rId71"/><Relationship Type="http://schemas.openxmlformats.org/officeDocument/2006/relationships/image" Target="/xl/media/image264.png" Id="rId72"/><Relationship Type="http://schemas.openxmlformats.org/officeDocument/2006/relationships/image" Target="/xl/media/image265.png" Id="rId73"/><Relationship Type="http://schemas.openxmlformats.org/officeDocument/2006/relationships/image" Target="/xl/media/image266.png" Id="rId74"/><Relationship Type="http://schemas.openxmlformats.org/officeDocument/2006/relationships/image" Target="/xl/media/image267.png" Id="rId75"/><Relationship Type="http://schemas.openxmlformats.org/officeDocument/2006/relationships/image" Target="/xl/media/image268.png" Id="rId76"/><Relationship Type="http://schemas.openxmlformats.org/officeDocument/2006/relationships/image" Target="/xl/media/image269.png" Id="rId77"/><Relationship Type="http://schemas.openxmlformats.org/officeDocument/2006/relationships/image" Target="/xl/media/image270.png" Id="rId78"/><Relationship Type="http://schemas.openxmlformats.org/officeDocument/2006/relationships/image" Target="/xl/media/image271.png" Id="rId79"/><Relationship Type="http://schemas.openxmlformats.org/officeDocument/2006/relationships/image" Target="/xl/media/image272.png" Id="rId80"/><Relationship Type="http://schemas.openxmlformats.org/officeDocument/2006/relationships/image" Target="/xl/media/image273.png" Id="rId81"/><Relationship Type="http://schemas.openxmlformats.org/officeDocument/2006/relationships/image" Target="/xl/media/image274.png" Id="rId82"/><Relationship Type="http://schemas.openxmlformats.org/officeDocument/2006/relationships/image" Target="/xl/media/image275.png" Id="rId83"/><Relationship Type="http://schemas.openxmlformats.org/officeDocument/2006/relationships/image" Target="/xl/media/image276.png" Id="rId84"/><Relationship Type="http://schemas.openxmlformats.org/officeDocument/2006/relationships/image" Target="/xl/media/image277.png" Id="rId85"/><Relationship Type="http://schemas.openxmlformats.org/officeDocument/2006/relationships/image" Target="/xl/media/image278.png" Id="rId86"/><Relationship Type="http://schemas.openxmlformats.org/officeDocument/2006/relationships/image" Target="/xl/media/image279.png" Id="rId87"/><Relationship Type="http://schemas.openxmlformats.org/officeDocument/2006/relationships/image" Target="/xl/media/image280.png" Id="rId88"/><Relationship Type="http://schemas.openxmlformats.org/officeDocument/2006/relationships/image" Target="/xl/media/image281.png" Id="rId89"/><Relationship Type="http://schemas.openxmlformats.org/officeDocument/2006/relationships/image" Target="/xl/media/image282.png" Id="rId90"/><Relationship Type="http://schemas.openxmlformats.org/officeDocument/2006/relationships/image" Target="/xl/media/image283.png" Id="rId91"/><Relationship Type="http://schemas.openxmlformats.org/officeDocument/2006/relationships/image" Target="/xl/media/image284.png" Id="rId92"/><Relationship Type="http://schemas.openxmlformats.org/officeDocument/2006/relationships/image" Target="/xl/media/image285.png" Id="rId93"/></Relationships>
</file>

<file path=xl/drawings/_rels/drawing6.xml.rels><Relationships xmlns="http://schemas.openxmlformats.org/package/2006/relationships"><Relationship Type="http://schemas.openxmlformats.org/officeDocument/2006/relationships/image" Target="/xl/media/image286.png" Id="rId1"/><Relationship Type="http://schemas.openxmlformats.org/officeDocument/2006/relationships/image" Target="/xl/media/image287.png" Id="rId2"/><Relationship Type="http://schemas.openxmlformats.org/officeDocument/2006/relationships/image" Target="/xl/media/image288.png" Id="rId3"/><Relationship Type="http://schemas.openxmlformats.org/officeDocument/2006/relationships/image" Target="/xl/media/image289.png" Id="rId4"/><Relationship Type="http://schemas.openxmlformats.org/officeDocument/2006/relationships/image" Target="/xl/media/image290.png" Id="rId5"/><Relationship Type="http://schemas.openxmlformats.org/officeDocument/2006/relationships/image" Target="/xl/media/image291.png" Id="rId6"/><Relationship Type="http://schemas.openxmlformats.org/officeDocument/2006/relationships/image" Target="/xl/media/image292.png" Id="rId7"/><Relationship Type="http://schemas.openxmlformats.org/officeDocument/2006/relationships/image" Target="/xl/media/image293.png" Id="rId8"/><Relationship Type="http://schemas.openxmlformats.org/officeDocument/2006/relationships/image" Target="/xl/media/image294.png" Id="rId9"/><Relationship Type="http://schemas.openxmlformats.org/officeDocument/2006/relationships/image" Target="/xl/media/image295.png" Id="rId10"/><Relationship Type="http://schemas.openxmlformats.org/officeDocument/2006/relationships/image" Target="/xl/media/image296.png" Id="rId11"/><Relationship Type="http://schemas.openxmlformats.org/officeDocument/2006/relationships/image" Target="/xl/media/image297.png" Id="rId12"/><Relationship Type="http://schemas.openxmlformats.org/officeDocument/2006/relationships/image" Target="/xl/media/image298.png" Id="rId13"/><Relationship Type="http://schemas.openxmlformats.org/officeDocument/2006/relationships/image" Target="/xl/media/image299.png" Id="rId14"/><Relationship Type="http://schemas.openxmlformats.org/officeDocument/2006/relationships/image" Target="/xl/media/image300.png" Id="rId15"/><Relationship Type="http://schemas.openxmlformats.org/officeDocument/2006/relationships/image" Target="/xl/media/image301.png" Id="rId16"/><Relationship Type="http://schemas.openxmlformats.org/officeDocument/2006/relationships/image" Target="/xl/media/image302.png" Id="rId17"/><Relationship Type="http://schemas.openxmlformats.org/officeDocument/2006/relationships/image" Target="/xl/media/image303.png" Id="rId18"/><Relationship Type="http://schemas.openxmlformats.org/officeDocument/2006/relationships/image" Target="/xl/media/image304.png" Id="rId19"/><Relationship Type="http://schemas.openxmlformats.org/officeDocument/2006/relationships/image" Target="/xl/media/image305.png" Id="rId20"/><Relationship Type="http://schemas.openxmlformats.org/officeDocument/2006/relationships/image" Target="/xl/media/image306.png" Id="rId21"/><Relationship Type="http://schemas.openxmlformats.org/officeDocument/2006/relationships/image" Target="/xl/media/image307.png" Id="rId22"/><Relationship Type="http://schemas.openxmlformats.org/officeDocument/2006/relationships/image" Target="/xl/media/image308.png" Id="rId23"/><Relationship Type="http://schemas.openxmlformats.org/officeDocument/2006/relationships/image" Target="/xl/media/image309.png" Id="rId24"/><Relationship Type="http://schemas.openxmlformats.org/officeDocument/2006/relationships/image" Target="/xl/media/image310.png" Id="rId25"/><Relationship Type="http://schemas.openxmlformats.org/officeDocument/2006/relationships/image" Target="/xl/media/image311.png" Id="rId26"/><Relationship Type="http://schemas.openxmlformats.org/officeDocument/2006/relationships/image" Target="/xl/media/image312.png" Id="rId27"/><Relationship Type="http://schemas.openxmlformats.org/officeDocument/2006/relationships/image" Target="/xl/media/image313.png" Id="rId28"/><Relationship Type="http://schemas.openxmlformats.org/officeDocument/2006/relationships/image" Target="/xl/media/image314.png" Id="rId29"/><Relationship Type="http://schemas.openxmlformats.org/officeDocument/2006/relationships/image" Target="/xl/media/image315.png" Id="rId30"/><Relationship Type="http://schemas.openxmlformats.org/officeDocument/2006/relationships/image" Target="/xl/media/image316.png" Id="rId31"/><Relationship Type="http://schemas.openxmlformats.org/officeDocument/2006/relationships/image" Target="/xl/media/image317.png" Id="rId32"/><Relationship Type="http://schemas.openxmlformats.org/officeDocument/2006/relationships/image" Target="/xl/media/image318.png" Id="rId33"/><Relationship Type="http://schemas.openxmlformats.org/officeDocument/2006/relationships/image" Target="/xl/media/image319.png" Id="rId34"/><Relationship Type="http://schemas.openxmlformats.org/officeDocument/2006/relationships/image" Target="/xl/media/image320.png" Id="rId35"/><Relationship Type="http://schemas.openxmlformats.org/officeDocument/2006/relationships/image" Target="/xl/media/image321.png" Id="rId36"/><Relationship Type="http://schemas.openxmlformats.org/officeDocument/2006/relationships/image" Target="/xl/media/image322.png" Id="rId37"/><Relationship Type="http://schemas.openxmlformats.org/officeDocument/2006/relationships/image" Target="/xl/media/image323.png" Id="rId38"/><Relationship Type="http://schemas.openxmlformats.org/officeDocument/2006/relationships/image" Target="/xl/media/image324.png" Id="rId39"/><Relationship Type="http://schemas.openxmlformats.org/officeDocument/2006/relationships/image" Target="/xl/media/image325.png" Id="rId40"/><Relationship Type="http://schemas.openxmlformats.org/officeDocument/2006/relationships/image" Target="/xl/media/image326.png" Id="rId41"/><Relationship Type="http://schemas.openxmlformats.org/officeDocument/2006/relationships/image" Target="/xl/media/image327.png" Id="rId42"/><Relationship Type="http://schemas.openxmlformats.org/officeDocument/2006/relationships/image" Target="/xl/media/image328.png" Id="rId43"/><Relationship Type="http://schemas.openxmlformats.org/officeDocument/2006/relationships/image" Target="/xl/media/image329.png" Id="rId44"/><Relationship Type="http://schemas.openxmlformats.org/officeDocument/2006/relationships/image" Target="/xl/media/image330.png" Id="rId45"/><Relationship Type="http://schemas.openxmlformats.org/officeDocument/2006/relationships/image" Target="/xl/media/image331.png" Id="rId46"/><Relationship Type="http://schemas.openxmlformats.org/officeDocument/2006/relationships/image" Target="/xl/media/image332.png" Id="rId47"/><Relationship Type="http://schemas.openxmlformats.org/officeDocument/2006/relationships/image" Target="/xl/media/image333.png" Id="rId48"/><Relationship Type="http://schemas.openxmlformats.org/officeDocument/2006/relationships/image" Target="/xl/media/image334.png" Id="rId49"/><Relationship Type="http://schemas.openxmlformats.org/officeDocument/2006/relationships/image" Target="/xl/media/image335.png" Id="rId50"/><Relationship Type="http://schemas.openxmlformats.org/officeDocument/2006/relationships/image" Target="/xl/media/image336.png" Id="rId51"/><Relationship Type="http://schemas.openxmlformats.org/officeDocument/2006/relationships/image" Target="/xl/media/image337.png" Id="rId52"/><Relationship Type="http://schemas.openxmlformats.org/officeDocument/2006/relationships/image" Target="/xl/media/image338.png" Id="rId53"/><Relationship Type="http://schemas.openxmlformats.org/officeDocument/2006/relationships/image" Target="/xl/media/image339.png" Id="rId54"/><Relationship Type="http://schemas.openxmlformats.org/officeDocument/2006/relationships/image" Target="/xl/media/image340.png" Id="rId55"/><Relationship Type="http://schemas.openxmlformats.org/officeDocument/2006/relationships/image" Target="/xl/media/image341.png" Id="rId56"/><Relationship Type="http://schemas.openxmlformats.org/officeDocument/2006/relationships/image" Target="/xl/media/image342.png" Id="rId57"/><Relationship Type="http://schemas.openxmlformats.org/officeDocument/2006/relationships/image" Target="/xl/media/image343.png" Id="rId58"/><Relationship Type="http://schemas.openxmlformats.org/officeDocument/2006/relationships/image" Target="/xl/media/image344.png" Id="rId59"/><Relationship Type="http://schemas.openxmlformats.org/officeDocument/2006/relationships/image" Target="/xl/media/image345.png" Id="rId60"/><Relationship Type="http://schemas.openxmlformats.org/officeDocument/2006/relationships/image" Target="/xl/media/image346.png" Id="rId61"/><Relationship Type="http://schemas.openxmlformats.org/officeDocument/2006/relationships/image" Target="/xl/media/image347.png" Id="rId62"/><Relationship Type="http://schemas.openxmlformats.org/officeDocument/2006/relationships/image" Target="/xl/media/image348.png" Id="rId63"/><Relationship Type="http://schemas.openxmlformats.org/officeDocument/2006/relationships/image" Target="/xl/media/image349.png" Id="rId64"/><Relationship Type="http://schemas.openxmlformats.org/officeDocument/2006/relationships/image" Target="/xl/media/image350.png" Id="rId65"/><Relationship Type="http://schemas.openxmlformats.org/officeDocument/2006/relationships/image" Target="/xl/media/image351.png" Id="rId66"/><Relationship Type="http://schemas.openxmlformats.org/officeDocument/2006/relationships/image" Target="/xl/media/image352.png" Id="rId67"/><Relationship Type="http://schemas.openxmlformats.org/officeDocument/2006/relationships/image" Target="/xl/media/image353.png" Id="rId68"/><Relationship Type="http://schemas.openxmlformats.org/officeDocument/2006/relationships/image" Target="/xl/media/image354.png" Id="rId69"/><Relationship Type="http://schemas.openxmlformats.org/officeDocument/2006/relationships/image" Target="/xl/media/image355.png" Id="rId70"/><Relationship Type="http://schemas.openxmlformats.org/officeDocument/2006/relationships/image" Target="/xl/media/image356.png" Id="rId71"/><Relationship Type="http://schemas.openxmlformats.org/officeDocument/2006/relationships/image" Target="/xl/media/image357.png" Id="rId72"/><Relationship Type="http://schemas.openxmlformats.org/officeDocument/2006/relationships/image" Target="/xl/media/image358.png" Id="rId73"/><Relationship Type="http://schemas.openxmlformats.org/officeDocument/2006/relationships/image" Target="/xl/media/image359.png" Id="rId74"/><Relationship Type="http://schemas.openxmlformats.org/officeDocument/2006/relationships/image" Target="/xl/media/image360.png" Id="rId75"/><Relationship Type="http://schemas.openxmlformats.org/officeDocument/2006/relationships/image" Target="/xl/media/image361.png" Id="rId76"/><Relationship Type="http://schemas.openxmlformats.org/officeDocument/2006/relationships/image" Target="/xl/media/image362.png" Id="rId77"/><Relationship Type="http://schemas.openxmlformats.org/officeDocument/2006/relationships/image" Target="/xl/media/image363.png" Id="rId78"/><Relationship Type="http://schemas.openxmlformats.org/officeDocument/2006/relationships/image" Target="/xl/media/image364.png" Id="rId79"/><Relationship Type="http://schemas.openxmlformats.org/officeDocument/2006/relationships/image" Target="/xl/media/image365.png" Id="rId80"/><Relationship Type="http://schemas.openxmlformats.org/officeDocument/2006/relationships/image" Target="/xl/media/image366.png" Id="rId81"/><Relationship Type="http://schemas.openxmlformats.org/officeDocument/2006/relationships/image" Target="/xl/media/image367.png" Id="rId82"/><Relationship Type="http://schemas.openxmlformats.org/officeDocument/2006/relationships/image" Target="/xl/media/image368.png" Id="rId83"/><Relationship Type="http://schemas.openxmlformats.org/officeDocument/2006/relationships/image" Target="/xl/media/image369.png" Id="rId84"/><Relationship Type="http://schemas.openxmlformats.org/officeDocument/2006/relationships/image" Target="/xl/media/image370.png" Id="rId85"/><Relationship Type="http://schemas.openxmlformats.org/officeDocument/2006/relationships/image" Target="/xl/media/image371.png" Id="rId86"/><Relationship Type="http://schemas.openxmlformats.org/officeDocument/2006/relationships/image" Target="/xl/media/image372.png" Id="rId87"/><Relationship Type="http://schemas.openxmlformats.org/officeDocument/2006/relationships/image" Target="/xl/media/image373.png" Id="rId88"/><Relationship Type="http://schemas.openxmlformats.org/officeDocument/2006/relationships/image" Target="/xl/media/image374.png" Id="rId89"/><Relationship Type="http://schemas.openxmlformats.org/officeDocument/2006/relationships/image" Target="/xl/media/image375.png" Id="rId90"/><Relationship Type="http://schemas.openxmlformats.org/officeDocument/2006/relationships/image" Target="/xl/media/image376.png" Id="rId91"/><Relationship Type="http://schemas.openxmlformats.org/officeDocument/2006/relationships/image" Target="/xl/media/image377.png" Id="rId92"/><Relationship Type="http://schemas.openxmlformats.org/officeDocument/2006/relationships/image" Target="/xl/media/image378.png" Id="rId93"/><Relationship Type="http://schemas.openxmlformats.org/officeDocument/2006/relationships/image" Target="/xl/media/image379.png" Id="rId94"/><Relationship Type="http://schemas.openxmlformats.org/officeDocument/2006/relationships/image" Target="/xl/media/image380.png" Id="rId95"/><Relationship Type="http://schemas.openxmlformats.org/officeDocument/2006/relationships/image" Target="/xl/media/image381.png" Id="rId96"/><Relationship Type="http://schemas.openxmlformats.org/officeDocument/2006/relationships/image" Target="/xl/media/image382.png" Id="rId97"/><Relationship Type="http://schemas.openxmlformats.org/officeDocument/2006/relationships/image" Target="/xl/media/image383.png" Id="rId98"/><Relationship Type="http://schemas.openxmlformats.org/officeDocument/2006/relationships/image" Target="/xl/media/image384.png" Id="rId99"/><Relationship Type="http://schemas.openxmlformats.org/officeDocument/2006/relationships/image" Target="/xl/media/image385.png" Id="rId100"/><Relationship Type="http://schemas.openxmlformats.org/officeDocument/2006/relationships/image" Target="/xl/media/image386.png" Id="rId101"/><Relationship Type="http://schemas.openxmlformats.org/officeDocument/2006/relationships/image" Target="/xl/media/image387.png" Id="rId102"/><Relationship Type="http://schemas.openxmlformats.org/officeDocument/2006/relationships/image" Target="/xl/media/image388.png" Id="rId103"/><Relationship Type="http://schemas.openxmlformats.org/officeDocument/2006/relationships/image" Target="/xl/media/image389.png" Id="rId104"/><Relationship Type="http://schemas.openxmlformats.org/officeDocument/2006/relationships/image" Target="/xl/media/image390.png" Id="rId105"/><Relationship Type="http://schemas.openxmlformats.org/officeDocument/2006/relationships/image" Target="/xl/media/image391.png" Id="rId106"/><Relationship Type="http://schemas.openxmlformats.org/officeDocument/2006/relationships/image" Target="/xl/media/image392.png" Id="rId107"/><Relationship Type="http://schemas.openxmlformats.org/officeDocument/2006/relationships/image" Target="/xl/media/image393.png" Id="rId108"/><Relationship Type="http://schemas.openxmlformats.org/officeDocument/2006/relationships/image" Target="/xl/media/image394.png" Id="rId109"/><Relationship Type="http://schemas.openxmlformats.org/officeDocument/2006/relationships/image" Target="/xl/media/image395.png" Id="rId110"/><Relationship Type="http://schemas.openxmlformats.org/officeDocument/2006/relationships/image" Target="/xl/media/image396.png" Id="rId111"/><Relationship Type="http://schemas.openxmlformats.org/officeDocument/2006/relationships/image" Target="/xl/media/image397.png" Id="rId112"/><Relationship Type="http://schemas.openxmlformats.org/officeDocument/2006/relationships/image" Target="/xl/media/image398.png" Id="rId113"/><Relationship Type="http://schemas.openxmlformats.org/officeDocument/2006/relationships/image" Target="/xl/media/image399.png" Id="rId114"/><Relationship Type="http://schemas.openxmlformats.org/officeDocument/2006/relationships/image" Target="/xl/media/image400.png" Id="rId115"/><Relationship Type="http://schemas.openxmlformats.org/officeDocument/2006/relationships/image" Target="/xl/media/image401.png" Id="rId116"/><Relationship Type="http://schemas.openxmlformats.org/officeDocument/2006/relationships/image" Target="/xl/media/image402.png" Id="rId117"/><Relationship Type="http://schemas.openxmlformats.org/officeDocument/2006/relationships/image" Target="/xl/media/image403.png" Id="rId118"/><Relationship Type="http://schemas.openxmlformats.org/officeDocument/2006/relationships/image" Target="/xl/media/image404.png" Id="rId119"/><Relationship Type="http://schemas.openxmlformats.org/officeDocument/2006/relationships/image" Target="/xl/media/image405.png" Id="rId120"/><Relationship Type="http://schemas.openxmlformats.org/officeDocument/2006/relationships/image" Target="/xl/media/image406.png" Id="rId121"/><Relationship Type="http://schemas.openxmlformats.org/officeDocument/2006/relationships/image" Target="/xl/media/image407.png" Id="rId122"/><Relationship Type="http://schemas.openxmlformats.org/officeDocument/2006/relationships/image" Target="/xl/media/image408.png" Id="rId123"/><Relationship Type="http://schemas.openxmlformats.org/officeDocument/2006/relationships/image" Target="/xl/media/image409.png" Id="rId124"/><Relationship Type="http://schemas.openxmlformats.org/officeDocument/2006/relationships/image" Target="/xl/media/image410.png" Id="rId125"/><Relationship Type="http://schemas.openxmlformats.org/officeDocument/2006/relationships/image" Target="/xl/media/image411.png" Id="rId126"/><Relationship Type="http://schemas.openxmlformats.org/officeDocument/2006/relationships/image" Target="/xl/media/image412.png" Id="rId127"/><Relationship Type="http://schemas.openxmlformats.org/officeDocument/2006/relationships/image" Target="/xl/media/image413.png" Id="rId128"/><Relationship Type="http://schemas.openxmlformats.org/officeDocument/2006/relationships/image" Target="/xl/media/image414.png" Id="rId129"/><Relationship Type="http://schemas.openxmlformats.org/officeDocument/2006/relationships/image" Target="/xl/media/image415.png" Id="rId130"/><Relationship Type="http://schemas.openxmlformats.org/officeDocument/2006/relationships/image" Target="/xl/media/image416.png" Id="rId131"/><Relationship Type="http://schemas.openxmlformats.org/officeDocument/2006/relationships/image" Target="/xl/media/image417.png" Id="rId132"/><Relationship Type="http://schemas.openxmlformats.org/officeDocument/2006/relationships/image" Target="/xl/media/image418.png" Id="rId133"/><Relationship Type="http://schemas.openxmlformats.org/officeDocument/2006/relationships/image" Target="/xl/media/image419.png" Id="rId134"/><Relationship Type="http://schemas.openxmlformats.org/officeDocument/2006/relationships/image" Target="/xl/media/image420.png" Id="rId135"/><Relationship Type="http://schemas.openxmlformats.org/officeDocument/2006/relationships/image" Target="/xl/media/image421.png" Id="rId136"/><Relationship Type="http://schemas.openxmlformats.org/officeDocument/2006/relationships/image" Target="/xl/media/image422.png" Id="rId137"/><Relationship Type="http://schemas.openxmlformats.org/officeDocument/2006/relationships/image" Target="/xl/media/image423.png" Id="rId138"/><Relationship Type="http://schemas.openxmlformats.org/officeDocument/2006/relationships/image" Target="/xl/media/image424.png" Id="rId139"/><Relationship Type="http://schemas.openxmlformats.org/officeDocument/2006/relationships/image" Target="/xl/media/image425.png" Id="rId140"/><Relationship Type="http://schemas.openxmlformats.org/officeDocument/2006/relationships/image" Target="/xl/media/image426.png" Id="rId141"/><Relationship Type="http://schemas.openxmlformats.org/officeDocument/2006/relationships/image" Target="/xl/media/image427.png" Id="rId142"/><Relationship Type="http://schemas.openxmlformats.org/officeDocument/2006/relationships/image" Target="/xl/media/image428.png" Id="rId143"/><Relationship Type="http://schemas.openxmlformats.org/officeDocument/2006/relationships/image" Target="/xl/media/image429.png" Id="rId144"/><Relationship Type="http://schemas.openxmlformats.org/officeDocument/2006/relationships/image" Target="/xl/media/image430.png" Id="rId145"/><Relationship Type="http://schemas.openxmlformats.org/officeDocument/2006/relationships/image" Target="/xl/media/image431.png" Id="rId146"/><Relationship Type="http://schemas.openxmlformats.org/officeDocument/2006/relationships/image" Target="/xl/media/image432.png" Id="rId147"/></Relationships>
</file>

<file path=xl/drawings/drawing1.xml><?xml version="1.0" encoding="utf-8"?>
<wsDr xmlns="http://schemas.openxmlformats.org/drawingml/2006/spreadsheetDrawing">
  <twoCellAnchor editAs="oneCell">
    <from>
      <col>2</col>
      <colOff>25400</colOff>
      <row>3</row>
      <rowOff>25400</rowOff>
    </from>
    <to>
      <col>2</col>
      <colOff>1235075</colOff>
      <row>3</row>
      <rowOff>1105399</rowOff>
    </to>
    <pic>
      <nvPicPr>
        <cNvPr id="23" name="MaWeiEr_1" descr="D:\用户文件\Pictures\二维码\0001.jpg"/>
        <cNvPicPr/>
      </nvPicPr>
      <blipFill>
        <a:blip xmlns:a="http://schemas.openxmlformats.org/drawingml/2006/main" xmlns:r="http://schemas.openxmlformats.org/officeDocument/2006/relationships" r:embed="rId1" r:link="rId2"/>
        <a:stretch xmlns:a="http://schemas.openxmlformats.org/drawingml/2006/main">
          <a:fillRect/>
        </a:stretch>
      </blipFill>
      <spPr>
        <a:xfrm xmlns:a="http://schemas.openxmlformats.org/drawingml/2006/main">
          <a:off x="2473325" y="8826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</row>
      <rowOff>25400</rowOff>
    </from>
    <to>
      <col>2</col>
      <colOff>1235075</colOff>
      <row>4</row>
      <rowOff>1105399</rowOff>
    </to>
    <pic>
      <nvPicPr>
        <cNvPr id="24" name="MaWeiEr_2" descr="D:\用户文件\Pictures\二维码\0002.jpg"/>
        <cNvPicPr/>
      </nvPicPr>
      <blipFill>
        <a:blip xmlns:a="http://schemas.openxmlformats.org/drawingml/2006/main" xmlns:r="http://schemas.openxmlformats.org/officeDocument/2006/relationships" r:embed="rId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0129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</row>
      <rowOff>25400</rowOff>
    </from>
    <to>
      <col>2</col>
      <colOff>1235075</colOff>
      <row>5</row>
      <rowOff>1105399</rowOff>
    </to>
    <pic>
      <nvPicPr>
        <cNvPr id="25" name="MaWeiEr_3" descr="D:\用户文件\Pictures\二维码\0003.jpg"/>
        <cNvPicPr/>
      </nvPicPr>
      <blipFill>
        <a:blip xmlns:a="http://schemas.openxmlformats.org/drawingml/2006/main" xmlns:r="http://schemas.openxmlformats.org/officeDocument/2006/relationships" r:embed="rId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31432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6</row>
      <rowOff>25400</rowOff>
    </from>
    <to>
      <col>2</col>
      <colOff>1235075</colOff>
      <row>6</row>
      <rowOff>1105399</rowOff>
    </to>
    <pic>
      <nvPicPr>
        <cNvPr id="26" name="MaWeiEr_4" descr="D:\用户文件\Pictures\二维码\0004.jpg"/>
        <cNvPicPr/>
      </nvPicPr>
      <blipFill>
        <a:blip xmlns:a="http://schemas.openxmlformats.org/drawingml/2006/main" xmlns:r="http://schemas.openxmlformats.org/officeDocument/2006/relationships" r:embed="rId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42735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7</row>
      <rowOff>25400</rowOff>
    </from>
    <to>
      <col>2</col>
      <colOff>1235075</colOff>
      <row>7</row>
      <rowOff>1105399</rowOff>
    </to>
    <pic>
      <nvPicPr>
        <cNvPr id="27" name="MaWeiEr_5" descr="D:\用户文件\Pictures\二维码\0005.jpg"/>
        <cNvPicPr/>
      </nvPicPr>
      <blipFill>
        <a:blip xmlns:a="http://schemas.openxmlformats.org/drawingml/2006/main" xmlns:r="http://schemas.openxmlformats.org/officeDocument/2006/relationships" r:embed="rId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54038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8</row>
      <rowOff>25400</rowOff>
    </from>
    <to>
      <col>2</col>
      <colOff>1235075</colOff>
      <row>8</row>
      <rowOff>1105399</rowOff>
    </to>
    <pic>
      <nvPicPr>
        <cNvPr id="28" name="MaWeiEr_6" descr="D:\用户文件\Pictures\二维码\0006.jpg"/>
        <cNvPicPr/>
      </nvPicPr>
      <blipFill>
        <a:blip xmlns:a="http://schemas.openxmlformats.org/drawingml/2006/main" xmlns:r="http://schemas.openxmlformats.org/officeDocument/2006/relationships" r:embed="rId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65341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9</row>
      <rowOff>25400</rowOff>
    </from>
    <to>
      <col>2</col>
      <colOff>1235075</colOff>
      <row>9</row>
      <rowOff>1105399</rowOff>
    </to>
    <pic>
      <nvPicPr>
        <cNvPr id="29" name="MaWeiEr_7" descr="D:\用户文件\Pictures\二维码\0007.jpg"/>
        <cNvPicPr/>
      </nvPicPr>
      <blipFill>
        <a:blip xmlns:a="http://schemas.openxmlformats.org/drawingml/2006/main" xmlns:r="http://schemas.openxmlformats.org/officeDocument/2006/relationships" r:embed="rId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76644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10</row>
      <rowOff>25400</rowOff>
    </from>
    <to>
      <col>2</col>
      <colOff>1235075</colOff>
      <row>10</row>
      <rowOff>1105399</rowOff>
    </to>
    <pic>
      <nvPicPr>
        <cNvPr id="30" name="MaWeiEr_8" descr="D:\用户文件\Pictures\二维码\0008.jpg"/>
        <cNvPicPr/>
      </nvPicPr>
      <blipFill>
        <a:blip xmlns:a="http://schemas.openxmlformats.org/drawingml/2006/main" xmlns:r="http://schemas.openxmlformats.org/officeDocument/2006/relationships" r:embed="rId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87947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11</row>
      <rowOff>25400</rowOff>
    </from>
    <to>
      <col>2</col>
      <colOff>1235075</colOff>
      <row>11</row>
      <rowOff>1105399</rowOff>
    </to>
    <pic>
      <nvPicPr>
        <cNvPr id="31" name="MaWeiEr_9" descr="D:\用户文件\Pictures\二维码\0009.jpg"/>
        <cNvPicPr/>
      </nvPicPr>
      <blipFill>
        <a:blip xmlns:a="http://schemas.openxmlformats.org/drawingml/2006/main" xmlns:r="http://schemas.openxmlformats.org/officeDocument/2006/relationships" r:embed="rId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99250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12</row>
      <rowOff>25400</rowOff>
    </from>
    <to>
      <col>2</col>
      <colOff>1235075</colOff>
      <row>12</row>
      <rowOff>1105399</rowOff>
    </to>
    <pic>
      <nvPicPr>
        <cNvPr id="32" name="MaWeiEr_10" descr="D:\用户文件\Pictures\二维码\0010.jpg"/>
        <cNvPicPr/>
      </nvPicPr>
      <blipFill>
        <a:blip xmlns:a="http://schemas.openxmlformats.org/drawingml/2006/main" xmlns:r="http://schemas.openxmlformats.org/officeDocument/2006/relationships" r:embed="rId1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10553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13</row>
      <rowOff>25400</rowOff>
    </from>
    <to>
      <col>2</col>
      <colOff>1235075</colOff>
      <row>13</row>
      <rowOff>1105399</rowOff>
    </to>
    <pic>
      <nvPicPr>
        <cNvPr id="33" name="MaWeiEr_11" descr="D:\用户文件\Pictures\二维码\0011.jpg"/>
        <cNvPicPr/>
      </nvPicPr>
      <blipFill>
        <a:blip xmlns:a="http://schemas.openxmlformats.org/drawingml/2006/main" xmlns:r="http://schemas.openxmlformats.org/officeDocument/2006/relationships" r:embed="rId1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21856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14</row>
      <rowOff>25400</rowOff>
    </from>
    <to>
      <col>2</col>
      <colOff>1235075</colOff>
      <row>14</row>
      <rowOff>1105399</rowOff>
    </to>
    <pic>
      <nvPicPr>
        <cNvPr id="34" name="MaWeiEr_12" descr="D:\用户文件\Pictures\二维码\0012.jpg"/>
        <cNvPicPr/>
      </nvPicPr>
      <blipFill>
        <a:blip xmlns:a="http://schemas.openxmlformats.org/drawingml/2006/main" xmlns:r="http://schemas.openxmlformats.org/officeDocument/2006/relationships" r:embed="rId1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33159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15</row>
      <rowOff>25400</rowOff>
    </from>
    <to>
      <col>2</col>
      <colOff>1235075</colOff>
      <row>15</row>
      <rowOff>1105399</rowOff>
    </to>
    <pic>
      <nvPicPr>
        <cNvPr id="35" name="MaWeiEr_13" descr="D:\用户文件\Pictures\二维码\0013.jpg"/>
        <cNvPicPr/>
      </nvPicPr>
      <blipFill>
        <a:blip xmlns:a="http://schemas.openxmlformats.org/drawingml/2006/main" xmlns:r="http://schemas.openxmlformats.org/officeDocument/2006/relationships" r:embed="rId1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44462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16</row>
      <rowOff>25400</rowOff>
    </from>
    <to>
      <col>2</col>
      <colOff>1235075</colOff>
      <row>16</row>
      <rowOff>1105399</rowOff>
    </to>
    <pic>
      <nvPicPr>
        <cNvPr id="36" name="MaWeiEr_14" descr="D:\用户文件\Pictures\二维码\0014.jpg"/>
        <cNvPicPr/>
      </nvPicPr>
      <blipFill>
        <a:blip xmlns:a="http://schemas.openxmlformats.org/drawingml/2006/main" xmlns:r="http://schemas.openxmlformats.org/officeDocument/2006/relationships" r:embed="rId1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55765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17</row>
      <rowOff>25400</rowOff>
    </from>
    <to>
      <col>2</col>
      <colOff>1235075</colOff>
      <row>17</row>
      <rowOff>1105399</rowOff>
    </to>
    <pic>
      <nvPicPr>
        <cNvPr id="37" name="MaWeiEr_15" descr="D:\用户文件\Pictures\二维码\0015.jpg"/>
        <cNvPicPr/>
      </nvPicPr>
      <blipFill>
        <a:blip xmlns:a="http://schemas.openxmlformats.org/drawingml/2006/main" xmlns:r="http://schemas.openxmlformats.org/officeDocument/2006/relationships" r:embed="rId1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67068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18</row>
      <rowOff>25400</rowOff>
    </from>
    <to>
      <col>2</col>
      <colOff>1235075</colOff>
      <row>18</row>
      <rowOff>1105399</rowOff>
    </to>
    <pic>
      <nvPicPr>
        <cNvPr id="38" name="MaWeiEr_16" descr="D:\用户文件\Pictures\二维码\0016.jpg"/>
        <cNvPicPr/>
      </nvPicPr>
      <blipFill>
        <a:blip xmlns:a="http://schemas.openxmlformats.org/drawingml/2006/main" xmlns:r="http://schemas.openxmlformats.org/officeDocument/2006/relationships" r:embed="rId1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78371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19</row>
      <rowOff>25400</rowOff>
    </from>
    <to>
      <col>2</col>
      <colOff>1235075</colOff>
      <row>19</row>
      <rowOff>1105399</rowOff>
    </to>
    <pic>
      <nvPicPr>
        <cNvPr id="39" name="MaWeiEr_17" descr="D:\用户文件\Pictures\二维码\0017.jpg"/>
        <cNvPicPr/>
      </nvPicPr>
      <blipFill>
        <a:blip xmlns:a="http://schemas.openxmlformats.org/drawingml/2006/main" xmlns:r="http://schemas.openxmlformats.org/officeDocument/2006/relationships" r:embed="rId1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89674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20</row>
      <rowOff>25400</rowOff>
    </from>
    <to>
      <col>2</col>
      <colOff>1235075</colOff>
      <row>20</row>
      <rowOff>1105399</rowOff>
    </to>
    <pic>
      <nvPicPr>
        <cNvPr id="40" name="MaWeiEr_18" descr="D:\用户文件\Pictures\二维码\0018.jpg"/>
        <cNvPicPr/>
      </nvPicPr>
      <blipFill>
        <a:blip xmlns:a="http://schemas.openxmlformats.org/drawingml/2006/main" xmlns:r="http://schemas.openxmlformats.org/officeDocument/2006/relationships" r:embed="rId1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00977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21</row>
      <rowOff>25400</rowOff>
    </from>
    <to>
      <col>2</col>
      <colOff>1235075</colOff>
      <row>21</row>
      <rowOff>1105399</rowOff>
    </to>
    <pic>
      <nvPicPr>
        <cNvPr id="41" name="MaWeiEr_19" descr="D:\用户文件\Pictures\二维码\0019.jpg"/>
        <cNvPicPr/>
      </nvPicPr>
      <blipFill>
        <a:blip xmlns:a="http://schemas.openxmlformats.org/drawingml/2006/main" xmlns:r="http://schemas.openxmlformats.org/officeDocument/2006/relationships" r:embed="rId1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12280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22</row>
      <rowOff>25400</rowOff>
    </from>
    <to>
      <col>2</col>
      <colOff>1235075</colOff>
      <row>22</row>
      <rowOff>1105399</rowOff>
    </to>
    <pic>
      <nvPicPr>
        <cNvPr id="42" name="MaWeiEr_20" descr="D:\用户文件\Pictures\二维码\0020.jpg"/>
        <cNvPicPr/>
      </nvPicPr>
      <blipFill>
        <a:blip xmlns:a="http://schemas.openxmlformats.org/drawingml/2006/main" xmlns:r="http://schemas.openxmlformats.org/officeDocument/2006/relationships" r:embed="rId2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23583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23</row>
      <rowOff>25400</rowOff>
    </from>
    <to>
      <col>2</col>
      <colOff>1235075</colOff>
      <row>23</row>
      <rowOff>1105399</rowOff>
    </to>
    <pic>
      <nvPicPr>
        <cNvPr id="43" name="MaWeiEr_21" descr="D:\用户文件\Pictures\二维码\0021.jpg"/>
        <cNvPicPr/>
      </nvPicPr>
      <blipFill>
        <a:blip xmlns:a="http://schemas.openxmlformats.org/drawingml/2006/main" xmlns:r="http://schemas.openxmlformats.org/officeDocument/2006/relationships" r:embed="rId2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34886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</col>
      <colOff>131445</colOff>
      <row>3</row>
      <rowOff>25400</rowOff>
    </from>
    <to>
      <col>2</col>
      <colOff>1350645</colOff>
      <row>3</row>
      <rowOff>1244600</rowOff>
    </to>
    <pic>
      <nvPicPr>
        <cNvPr id="2" name="MaWeiEr_0902451" descr="D:\用户文件\Pictures\二维码\001_090245.png"/>
        <cNvPicPr/>
      </nvPicPr>
      <blipFill>
        <a:blip xmlns:a="http://schemas.openxmlformats.org/drawingml/2006/main" xmlns:r="http://schemas.openxmlformats.org/officeDocument/2006/relationships" r:embed="rId1" r:link="rId2"/>
        <a:stretch xmlns:a="http://schemas.openxmlformats.org/drawingml/2006/main">
          <a:fillRect/>
        </a:stretch>
      </blipFill>
      <spPr>
        <a:xfrm xmlns:a="http://schemas.openxmlformats.org/drawingml/2006/main">
          <a:off x="2122170" y="12446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4</row>
      <rowOff>25400</rowOff>
    </from>
    <to>
      <col>2</col>
      <colOff>1350645</colOff>
      <row>4</row>
      <rowOff>1244600</rowOff>
    </to>
    <pic>
      <nvPicPr>
        <cNvPr id="3" name="MaWeiEr_0902452" descr="D:\用户文件\Pictures\二维码\002_090245.png"/>
        <cNvPicPr/>
      </nvPicPr>
      <blipFill>
        <a:blip xmlns:a="http://schemas.openxmlformats.org/drawingml/2006/main" xmlns:r="http://schemas.openxmlformats.org/officeDocument/2006/relationships" r:embed="rId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25654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5</row>
      <rowOff>25400</rowOff>
    </from>
    <to>
      <col>2</col>
      <colOff>1350645</colOff>
      <row>5</row>
      <rowOff>1244600</rowOff>
    </to>
    <pic>
      <nvPicPr>
        <cNvPr id="4" name="MaWeiEr_0902453" descr="D:\用户文件\Pictures\二维码\003_090245.png"/>
        <cNvPicPr/>
      </nvPicPr>
      <blipFill>
        <a:blip xmlns:a="http://schemas.openxmlformats.org/drawingml/2006/main" xmlns:r="http://schemas.openxmlformats.org/officeDocument/2006/relationships" r:embed="rId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38862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6</row>
      <rowOff>25400</rowOff>
    </from>
    <to>
      <col>2</col>
      <colOff>1350645</colOff>
      <row>6</row>
      <rowOff>1244600</rowOff>
    </to>
    <pic>
      <nvPicPr>
        <cNvPr id="5" name="MaWeiEr_0902454" descr="D:\用户文件\Pictures\二维码\004_090245.png"/>
        <cNvPicPr/>
      </nvPicPr>
      <blipFill>
        <a:blip xmlns:a="http://schemas.openxmlformats.org/drawingml/2006/main" xmlns:r="http://schemas.openxmlformats.org/officeDocument/2006/relationships" r:embed="rId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52070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7</row>
      <rowOff>25400</rowOff>
    </from>
    <to>
      <col>2</col>
      <colOff>1350645</colOff>
      <row>7</row>
      <rowOff>1244600</rowOff>
    </to>
    <pic>
      <nvPicPr>
        <cNvPr id="6" name="MaWeiEr_0902455" descr="D:\用户文件\Pictures\二维码\005_090245.png"/>
        <cNvPicPr/>
      </nvPicPr>
      <blipFill>
        <a:blip xmlns:a="http://schemas.openxmlformats.org/drawingml/2006/main" xmlns:r="http://schemas.openxmlformats.org/officeDocument/2006/relationships" r:embed="rId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65278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8</row>
      <rowOff>25400</rowOff>
    </from>
    <to>
      <col>2</col>
      <colOff>1350645</colOff>
      <row>8</row>
      <rowOff>1244600</rowOff>
    </to>
    <pic>
      <nvPicPr>
        <cNvPr id="7" name="MaWeiEr_0902456" descr="D:\用户文件\Pictures\二维码\006_090245.png"/>
        <cNvPicPr/>
      </nvPicPr>
      <blipFill>
        <a:blip xmlns:a="http://schemas.openxmlformats.org/drawingml/2006/main" xmlns:r="http://schemas.openxmlformats.org/officeDocument/2006/relationships" r:embed="rId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78486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9</row>
      <rowOff>25400</rowOff>
    </from>
    <to>
      <col>2</col>
      <colOff>1350645</colOff>
      <row>9</row>
      <rowOff>1244600</rowOff>
    </to>
    <pic>
      <nvPicPr>
        <cNvPr id="8" name="MaWeiEr_0902457" descr="D:\用户文件\Pictures\二维码\007_090245.png"/>
        <cNvPicPr/>
      </nvPicPr>
      <blipFill>
        <a:blip xmlns:a="http://schemas.openxmlformats.org/drawingml/2006/main" xmlns:r="http://schemas.openxmlformats.org/officeDocument/2006/relationships" r:embed="rId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91694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10</row>
      <rowOff>25400</rowOff>
    </from>
    <to>
      <col>2</col>
      <colOff>1350645</colOff>
      <row>10</row>
      <rowOff>1244600</rowOff>
    </to>
    <pic>
      <nvPicPr>
        <cNvPr id="9" name="MaWeiEr_0902458" descr="D:\用户文件\Pictures\二维码\008_090245.png"/>
        <cNvPicPr/>
      </nvPicPr>
      <blipFill>
        <a:blip xmlns:a="http://schemas.openxmlformats.org/drawingml/2006/main" xmlns:r="http://schemas.openxmlformats.org/officeDocument/2006/relationships" r:embed="rId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104902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11</row>
      <rowOff>25400</rowOff>
    </from>
    <to>
      <col>2</col>
      <colOff>1350645</colOff>
      <row>11</row>
      <rowOff>1244600</rowOff>
    </to>
    <pic>
      <nvPicPr>
        <cNvPr id="10" name="MaWeiEr_0902459" descr="D:\用户文件\Pictures\二维码\009_090245.png"/>
        <cNvPicPr/>
      </nvPicPr>
      <blipFill>
        <a:blip xmlns:a="http://schemas.openxmlformats.org/drawingml/2006/main" xmlns:r="http://schemas.openxmlformats.org/officeDocument/2006/relationships" r:embed="rId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118110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12</row>
      <rowOff>25400</rowOff>
    </from>
    <to>
      <col>2</col>
      <colOff>1350645</colOff>
      <row>12</row>
      <rowOff>1244600</rowOff>
    </to>
    <pic>
      <nvPicPr>
        <cNvPr id="11" name="MaWeiEr_09024510" descr="D:\用户文件\Pictures\二维码\010_090245.png"/>
        <cNvPicPr/>
      </nvPicPr>
      <blipFill>
        <a:blip xmlns:a="http://schemas.openxmlformats.org/drawingml/2006/main" xmlns:r="http://schemas.openxmlformats.org/officeDocument/2006/relationships" r:embed="rId1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131318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13</row>
      <rowOff>25400</rowOff>
    </from>
    <to>
      <col>2</col>
      <colOff>1350645</colOff>
      <row>13</row>
      <rowOff>1244600</rowOff>
    </to>
    <pic>
      <nvPicPr>
        <cNvPr id="12" name="MaWeiEr_09024511" descr="D:\用户文件\Pictures\二维码\011_090245.png"/>
        <cNvPicPr/>
      </nvPicPr>
      <blipFill>
        <a:blip xmlns:a="http://schemas.openxmlformats.org/drawingml/2006/main" xmlns:r="http://schemas.openxmlformats.org/officeDocument/2006/relationships" r:embed="rId1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144526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14</row>
      <rowOff>25400</rowOff>
    </from>
    <to>
      <col>2</col>
      <colOff>1350645</colOff>
      <row>14</row>
      <rowOff>1244600</rowOff>
    </to>
    <pic>
      <nvPicPr>
        <cNvPr id="13" name="MaWeiEr_09024512" descr="D:\用户文件\Pictures\二维码\012_090245.png"/>
        <cNvPicPr/>
      </nvPicPr>
      <blipFill>
        <a:blip xmlns:a="http://schemas.openxmlformats.org/drawingml/2006/main" xmlns:r="http://schemas.openxmlformats.org/officeDocument/2006/relationships" r:embed="rId1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157734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15</row>
      <rowOff>25400</rowOff>
    </from>
    <to>
      <col>2</col>
      <colOff>1350645</colOff>
      <row>15</row>
      <rowOff>1244600</rowOff>
    </to>
    <pic>
      <nvPicPr>
        <cNvPr id="14" name="MaWeiEr_09024513" descr="D:\用户文件\Pictures\二维码\013_090245.png"/>
        <cNvPicPr/>
      </nvPicPr>
      <blipFill>
        <a:blip xmlns:a="http://schemas.openxmlformats.org/drawingml/2006/main" xmlns:r="http://schemas.openxmlformats.org/officeDocument/2006/relationships" r:embed="rId1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170942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16</row>
      <rowOff>25400</rowOff>
    </from>
    <to>
      <col>2</col>
      <colOff>1350645</colOff>
      <row>16</row>
      <rowOff>1244600</rowOff>
    </to>
    <pic>
      <nvPicPr>
        <cNvPr id="15" name="MaWeiEr_09024514" descr="D:\用户文件\Pictures\二维码\014_090245.png"/>
        <cNvPicPr/>
      </nvPicPr>
      <blipFill>
        <a:blip xmlns:a="http://schemas.openxmlformats.org/drawingml/2006/main" xmlns:r="http://schemas.openxmlformats.org/officeDocument/2006/relationships" r:embed="rId1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184150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17</row>
      <rowOff>25400</rowOff>
    </from>
    <to>
      <col>2</col>
      <colOff>1350645</colOff>
      <row>17</row>
      <rowOff>1244600</rowOff>
    </to>
    <pic>
      <nvPicPr>
        <cNvPr id="16" name="MaWeiEr_09024515" descr="D:\用户文件\Pictures\二维码\015_090245.png"/>
        <cNvPicPr/>
      </nvPicPr>
      <blipFill>
        <a:blip xmlns:a="http://schemas.openxmlformats.org/drawingml/2006/main" xmlns:r="http://schemas.openxmlformats.org/officeDocument/2006/relationships" r:embed="rId1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197358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18</row>
      <rowOff>25400</rowOff>
    </from>
    <to>
      <col>2</col>
      <colOff>1350645</colOff>
      <row>18</row>
      <rowOff>1244600</rowOff>
    </to>
    <pic>
      <nvPicPr>
        <cNvPr id="17" name="MaWeiEr_09024516" descr="D:\用户文件\Pictures\二维码\016_090245.png"/>
        <cNvPicPr/>
      </nvPicPr>
      <blipFill>
        <a:blip xmlns:a="http://schemas.openxmlformats.org/drawingml/2006/main" xmlns:r="http://schemas.openxmlformats.org/officeDocument/2006/relationships" r:embed="rId1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210566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19</row>
      <rowOff>25400</rowOff>
    </from>
    <to>
      <col>2</col>
      <colOff>1350645</colOff>
      <row>19</row>
      <rowOff>1244600</rowOff>
    </to>
    <pic>
      <nvPicPr>
        <cNvPr id="18" name="MaWeiEr_09024517" descr="D:\用户文件\Pictures\二维码\017_090245.png"/>
        <cNvPicPr/>
      </nvPicPr>
      <blipFill>
        <a:blip xmlns:a="http://schemas.openxmlformats.org/drawingml/2006/main" xmlns:r="http://schemas.openxmlformats.org/officeDocument/2006/relationships" r:embed="rId1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223774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20</row>
      <rowOff>25400</rowOff>
    </from>
    <to>
      <col>2</col>
      <colOff>1350645</colOff>
      <row>20</row>
      <rowOff>1244600</rowOff>
    </to>
    <pic>
      <nvPicPr>
        <cNvPr id="19" name="MaWeiEr_09024518" descr="D:\用户文件\Pictures\二维码\018_090245.png"/>
        <cNvPicPr/>
      </nvPicPr>
      <blipFill>
        <a:blip xmlns:a="http://schemas.openxmlformats.org/drawingml/2006/main" xmlns:r="http://schemas.openxmlformats.org/officeDocument/2006/relationships" r:embed="rId1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236982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21</row>
      <rowOff>25400</rowOff>
    </from>
    <to>
      <col>2</col>
      <colOff>1350645</colOff>
      <row>21</row>
      <rowOff>1244600</rowOff>
    </to>
    <pic>
      <nvPicPr>
        <cNvPr id="20" name="MaWeiEr_09024519" descr="D:\用户文件\Pictures\二维码\019_090245.png"/>
        <cNvPicPr/>
      </nvPicPr>
      <blipFill>
        <a:blip xmlns:a="http://schemas.openxmlformats.org/drawingml/2006/main" xmlns:r="http://schemas.openxmlformats.org/officeDocument/2006/relationships" r:embed="rId1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250190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22</row>
      <rowOff>25400</rowOff>
    </from>
    <to>
      <col>2</col>
      <colOff>1350645</colOff>
      <row>22</row>
      <rowOff>1244600</rowOff>
    </to>
    <pic>
      <nvPicPr>
        <cNvPr id="21" name="MaWeiEr_09024520" descr="D:\用户文件\Pictures\二维码\020_090245.png"/>
        <cNvPicPr/>
      </nvPicPr>
      <blipFill>
        <a:blip xmlns:a="http://schemas.openxmlformats.org/drawingml/2006/main" xmlns:r="http://schemas.openxmlformats.org/officeDocument/2006/relationships" r:embed="rId2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263398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23</row>
      <rowOff>25400</rowOff>
    </from>
    <to>
      <col>2</col>
      <colOff>1350645</colOff>
      <row>23</row>
      <rowOff>1244600</rowOff>
    </to>
    <pic>
      <nvPicPr>
        <cNvPr id="22" name="MaWeiEr_09024521" descr="D:\用户文件\Pictures\二维码\021_090245.png"/>
        <cNvPicPr/>
      </nvPicPr>
      <blipFill>
        <a:blip xmlns:a="http://schemas.openxmlformats.org/drawingml/2006/main" xmlns:r="http://schemas.openxmlformats.org/officeDocument/2006/relationships" r:embed="rId2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276606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131445</colOff>
      <row>24</row>
      <rowOff>25400</rowOff>
    </from>
    <to>
      <col>2</col>
      <colOff>1350645</colOff>
      <row>24</row>
      <rowOff>1244600</rowOff>
    </to>
    <pic>
      <nvPicPr>
        <cNvPr id="23" name="MaWeiEr_09024522" descr="D:\用户文件\Pictures\二维码\022_090245.png"/>
        <cNvPicPr/>
      </nvPicPr>
      <blipFill>
        <a:blip xmlns:a="http://schemas.openxmlformats.org/drawingml/2006/main" xmlns:r="http://schemas.openxmlformats.org/officeDocument/2006/relationships" r:embed="rId2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122170" y="289814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1</col>
      <colOff>25400</colOff>
      <row>2</row>
      <rowOff>25400</rowOff>
    </from>
    <to>
      <col>1</col>
      <colOff>1244600</colOff>
      <row>2</row>
      <rowOff>1244600</rowOff>
    </to>
    <pic>
      <nvPicPr>
        <cNvPr id="149" name="MaWeiEr_1133431" descr="D:\用户文件\Pictures\二维码\001_113343.png"/>
        <cNvPicPr/>
      </nvPicPr>
      <blipFill>
        <a:blip xmlns:a="http://schemas.openxmlformats.org/drawingml/2006/main" xmlns:r="http://schemas.openxmlformats.org/officeDocument/2006/relationships" r:embed="rId1" r:link="rId2"/>
        <a:stretch xmlns:a="http://schemas.openxmlformats.org/drawingml/2006/main">
          <a:fillRect/>
        </a:stretch>
      </blipFill>
      <spPr>
        <a:xfrm xmlns:a="http://schemas.openxmlformats.org/drawingml/2006/main">
          <a:off x="2311400" y="596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</row>
      <rowOff>25400</rowOff>
    </from>
    <to>
      <col>1</col>
      <colOff>1244600</colOff>
      <row>3</row>
      <rowOff>1244600</rowOff>
    </to>
    <pic>
      <nvPicPr>
        <cNvPr id="150" name="MaWeiEr_1133432" descr="D:\用户文件\Pictures\二维码\002_113343.png"/>
        <cNvPicPr/>
      </nvPicPr>
      <blipFill>
        <a:blip xmlns:a="http://schemas.openxmlformats.org/drawingml/2006/main" xmlns:r="http://schemas.openxmlformats.org/officeDocument/2006/relationships" r:embed="rId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917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4</row>
      <rowOff>25400</rowOff>
    </from>
    <to>
      <col>1</col>
      <colOff>1244600</colOff>
      <row>4</row>
      <rowOff>1244600</rowOff>
    </to>
    <pic>
      <nvPicPr>
        <cNvPr id="151" name="MaWeiEr_1133433" descr="D:\用户文件\Pictures\二维码\003_113343.png"/>
        <cNvPicPr/>
      </nvPicPr>
      <blipFill>
        <a:blip xmlns:a="http://schemas.openxmlformats.org/drawingml/2006/main" xmlns:r="http://schemas.openxmlformats.org/officeDocument/2006/relationships" r:embed="rId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3238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5</row>
      <rowOff>25400</rowOff>
    </from>
    <to>
      <col>1</col>
      <colOff>1244600</colOff>
      <row>5</row>
      <rowOff>1244600</rowOff>
    </to>
    <pic>
      <nvPicPr>
        <cNvPr id="152" name="MaWeiEr_1133434" descr="D:\用户文件\Pictures\二维码\004_113343.png"/>
        <cNvPicPr/>
      </nvPicPr>
      <blipFill>
        <a:blip xmlns:a="http://schemas.openxmlformats.org/drawingml/2006/main" xmlns:r="http://schemas.openxmlformats.org/officeDocument/2006/relationships" r:embed="rId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4559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6</row>
      <rowOff>25400</rowOff>
    </from>
    <to>
      <col>1</col>
      <colOff>1244600</colOff>
      <row>6</row>
      <rowOff>1244600</rowOff>
    </to>
    <pic>
      <nvPicPr>
        <cNvPr id="153" name="MaWeiEr_1133435" descr="D:\用户文件\Pictures\二维码\005_113343.png"/>
        <cNvPicPr/>
      </nvPicPr>
      <blipFill>
        <a:blip xmlns:a="http://schemas.openxmlformats.org/drawingml/2006/main" xmlns:r="http://schemas.openxmlformats.org/officeDocument/2006/relationships" r:embed="rId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5880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7</row>
      <rowOff>25400</rowOff>
    </from>
    <to>
      <col>1</col>
      <colOff>1244600</colOff>
      <row>7</row>
      <rowOff>1244600</rowOff>
    </to>
    <pic>
      <nvPicPr>
        <cNvPr id="154" name="MaWeiEr_1133436" descr="D:\用户文件\Pictures\二维码\006_113343.png"/>
        <cNvPicPr/>
      </nvPicPr>
      <blipFill>
        <a:blip xmlns:a="http://schemas.openxmlformats.org/drawingml/2006/main" xmlns:r="http://schemas.openxmlformats.org/officeDocument/2006/relationships" r:embed="rId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7200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8</row>
      <rowOff>25400</rowOff>
    </from>
    <to>
      <col>1</col>
      <colOff>1244600</colOff>
      <row>8</row>
      <rowOff>1244600</rowOff>
    </to>
    <pic>
      <nvPicPr>
        <cNvPr id="155" name="MaWeiEr_1133437" descr="D:\用户文件\Pictures\二维码\007_113343.png"/>
        <cNvPicPr/>
      </nvPicPr>
      <blipFill>
        <a:blip xmlns:a="http://schemas.openxmlformats.org/drawingml/2006/main" xmlns:r="http://schemas.openxmlformats.org/officeDocument/2006/relationships" r:embed="rId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8521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9</row>
      <rowOff>25400</rowOff>
    </from>
    <to>
      <col>1</col>
      <colOff>1244600</colOff>
      <row>9</row>
      <rowOff>1244600</rowOff>
    </to>
    <pic>
      <nvPicPr>
        <cNvPr id="156" name="MaWeiEr_1133438" descr="D:\用户文件\Pictures\二维码\008_113343.png"/>
        <cNvPicPr/>
      </nvPicPr>
      <blipFill>
        <a:blip xmlns:a="http://schemas.openxmlformats.org/drawingml/2006/main" xmlns:r="http://schemas.openxmlformats.org/officeDocument/2006/relationships" r:embed="rId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9842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10</row>
      <rowOff>25400</rowOff>
    </from>
    <to>
      <col>1</col>
      <colOff>1244600</colOff>
      <row>10</row>
      <rowOff>1244600</rowOff>
    </to>
    <pic>
      <nvPicPr>
        <cNvPr id="157" name="MaWeiEr_1133439" descr="D:\用户文件\Pictures\二维码\009_113343.png"/>
        <cNvPicPr/>
      </nvPicPr>
      <blipFill>
        <a:blip xmlns:a="http://schemas.openxmlformats.org/drawingml/2006/main" xmlns:r="http://schemas.openxmlformats.org/officeDocument/2006/relationships" r:embed="rId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1163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11</row>
      <rowOff>25400</rowOff>
    </from>
    <to>
      <col>1</col>
      <colOff>1244600</colOff>
      <row>11</row>
      <rowOff>1244600</rowOff>
    </to>
    <pic>
      <nvPicPr>
        <cNvPr id="158" name="MaWeiEr_11334310" descr="D:\用户文件\Pictures\二维码\010_113343.png"/>
        <cNvPicPr/>
      </nvPicPr>
      <blipFill>
        <a:blip xmlns:a="http://schemas.openxmlformats.org/drawingml/2006/main" xmlns:r="http://schemas.openxmlformats.org/officeDocument/2006/relationships" r:embed="rId1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2484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12</row>
      <rowOff>25400</rowOff>
    </from>
    <to>
      <col>1</col>
      <colOff>1244600</colOff>
      <row>12</row>
      <rowOff>1244600</rowOff>
    </to>
    <pic>
      <nvPicPr>
        <cNvPr id="159" name="MaWeiEr_11334311" descr="D:\用户文件\Pictures\二维码\011_113343.png"/>
        <cNvPicPr/>
      </nvPicPr>
      <blipFill>
        <a:blip xmlns:a="http://schemas.openxmlformats.org/drawingml/2006/main" xmlns:r="http://schemas.openxmlformats.org/officeDocument/2006/relationships" r:embed="rId1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3804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13</row>
      <rowOff>25400</rowOff>
    </from>
    <to>
      <col>1</col>
      <colOff>1244600</colOff>
      <row>13</row>
      <rowOff>1244600</rowOff>
    </to>
    <pic>
      <nvPicPr>
        <cNvPr id="160" name="MaWeiEr_11334312" descr="D:\用户文件\Pictures\二维码\012_113343.png"/>
        <cNvPicPr/>
      </nvPicPr>
      <blipFill>
        <a:blip xmlns:a="http://schemas.openxmlformats.org/drawingml/2006/main" xmlns:r="http://schemas.openxmlformats.org/officeDocument/2006/relationships" r:embed="rId1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5125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14</row>
      <rowOff>25400</rowOff>
    </from>
    <to>
      <col>1</col>
      <colOff>1244600</colOff>
      <row>14</row>
      <rowOff>1244600</rowOff>
    </to>
    <pic>
      <nvPicPr>
        <cNvPr id="161" name="MaWeiEr_11334313" descr="D:\用户文件\Pictures\二维码\013_113343.png"/>
        <cNvPicPr/>
      </nvPicPr>
      <blipFill>
        <a:blip xmlns:a="http://schemas.openxmlformats.org/drawingml/2006/main" xmlns:r="http://schemas.openxmlformats.org/officeDocument/2006/relationships" r:embed="rId1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6446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15</row>
      <rowOff>25400</rowOff>
    </from>
    <to>
      <col>1</col>
      <colOff>1244600</colOff>
      <row>15</row>
      <rowOff>1244600</rowOff>
    </to>
    <pic>
      <nvPicPr>
        <cNvPr id="162" name="MaWeiEr_11334314" descr="D:\用户文件\Pictures\二维码\014_113343.png"/>
        <cNvPicPr/>
      </nvPicPr>
      <blipFill>
        <a:blip xmlns:a="http://schemas.openxmlformats.org/drawingml/2006/main" xmlns:r="http://schemas.openxmlformats.org/officeDocument/2006/relationships" r:embed="rId1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7767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16</row>
      <rowOff>25400</rowOff>
    </from>
    <to>
      <col>1</col>
      <colOff>1244600</colOff>
      <row>16</row>
      <rowOff>1244600</rowOff>
    </to>
    <pic>
      <nvPicPr>
        <cNvPr id="163" name="MaWeiEr_11334315" descr="D:\用户文件\Pictures\二维码\015_113343.png"/>
        <cNvPicPr/>
      </nvPicPr>
      <blipFill>
        <a:blip xmlns:a="http://schemas.openxmlformats.org/drawingml/2006/main" xmlns:r="http://schemas.openxmlformats.org/officeDocument/2006/relationships" r:embed="rId1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9088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17</row>
      <rowOff>25400</rowOff>
    </from>
    <to>
      <col>1</col>
      <colOff>1244600</colOff>
      <row>17</row>
      <rowOff>1244600</rowOff>
    </to>
    <pic>
      <nvPicPr>
        <cNvPr id="164" name="MaWeiEr_11334316" descr="D:\用户文件\Pictures\二维码\016_113343.png"/>
        <cNvPicPr/>
      </nvPicPr>
      <blipFill>
        <a:blip xmlns:a="http://schemas.openxmlformats.org/drawingml/2006/main" xmlns:r="http://schemas.openxmlformats.org/officeDocument/2006/relationships" r:embed="rId1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20408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18</row>
      <rowOff>25400</rowOff>
    </from>
    <to>
      <col>1</col>
      <colOff>1244600</colOff>
      <row>18</row>
      <rowOff>1244600</rowOff>
    </to>
    <pic>
      <nvPicPr>
        <cNvPr id="165" name="MaWeiEr_11334317" descr="D:\用户文件\Pictures\二维码\017_113343.png"/>
        <cNvPicPr/>
      </nvPicPr>
      <blipFill>
        <a:blip xmlns:a="http://schemas.openxmlformats.org/drawingml/2006/main" xmlns:r="http://schemas.openxmlformats.org/officeDocument/2006/relationships" r:embed="rId1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21729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19</row>
      <rowOff>25400</rowOff>
    </from>
    <to>
      <col>1</col>
      <colOff>1244600</colOff>
      <row>19</row>
      <rowOff>1244600</rowOff>
    </to>
    <pic>
      <nvPicPr>
        <cNvPr id="166" name="MaWeiEr_11334318" descr="D:\用户文件\Pictures\二维码\018_113343.png"/>
        <cNvPicPr/>
      </nvPicPr>
      <blipFill>
        <a:blip xmlns:a="http://schemas.openxmlformats.org/drawingml/2006/main" xmlns:r="http://schemas.openxmlformats.org/officeDocument/2006/relationships" r:embed="rId1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23050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20</row>
      <rowOff>25400</rowOff>
    </from>
    <to>
      <col>1</col>
      <colOff>1244600</colOff>
      <row>20</row>
      <rowOff>1244600</rowOff>
    </to>
    <pic>
      <nvPicPr>
        <cNvPr id="167" name="MaWeiEr_11334319" descr="D:\用户文件\Pictures\二维码\019_113343.png"/>
        <cNvPicPr/>
      </nvPicPr>
      <blipFill>
        <a:blip xmlns:a="http://schemas.openxmlformats.org/drawingml/2006/main" xmlns:r="http://schemas.openxmlformats.org/officeDocument/2006/relationships" r:embed="rId1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24371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21</row>
      <rowOff>25400</rowOff>
    </from>
    <to>
      <col>1</col>
      <colOff>1244600</colOff>
      <row>21</row>
      <rowOff>1244600</rowOff>
    </to>
    <pic>
      <nvPicPr>
        <cNvPr id="168" name="MaWeiEr_11334320" descr="D:\用户文件\Pictures\二维码\020_113343.png"/>
        <cNvPicPr/>
      </nvPicPr>
      <blipFill>
        <a:blip xmlns:a="http://schemas.openxmlformats.org/drawingml/2006/main" xmlns:r="http://schemas.openxmlformats.org/officeDocument/2006/relationships" r:embed="rId2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25692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22</row>
      <rowOff>25400</rowOff>
    </from>
    <to>
      <col>1</col>
      <colOff>1244600</colOff>
      <row>22</row>
      <rowOff>1244600</rowOff>
    </to>
    <pic>
      <nvPicPr>
        <cNvPr id="169" name="MaWeiEr_11334421" descr="D:\用户文件\Pictures\二维码\021_113343.png"/>
        <cNvPicPr/>
      </nvPicPr>
      <blipFill>
        <a:blip xmlns:a="http://schemas.openxmlformats.org/drawingml/2006/main" xmlns:r="http://schemas.openxmlformats.org/officeDocument/2006/relationships" r:embed="rId2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27012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23</row>
      <rowOff>25400</rowOff>
    </from>
    <to>
      <col>1</col>
      <colOff>1244600</colOff>
      <row>23</row>
      <rowOff>1244600</rowOff>
    </to>
    <pic>
      <nvPicPr>
        <cNvPr id="170" name="MaWeiEr_11334422" descr="D:\用户文件\Pictures\二维码\022_113344.png"/>
        <cNvPicPr/>
      </nvPicPr>
      <blipFill>
        <a:blip xmlns:a="http://schemas.openxmlformats.org/drawingml/2006/main" xmlns:r="http://schemas.openxmlformats.org/officeDocument/2006/relationships" r:embed="rId2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28333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24</row>
      <rowOff>25400</rowOff>
    </from>
    <to>
      <col>1</col>
      <colOff>1244600</colOff>
      <row>24</row>
      <rowOff>1244600</rowOff>
    </to>
    <pic>
      <nvPicPr>
        <cNvPr id="171" name="MaWeiEr_11334423" descr="D:\用户文件\Pictures\二维码\023_113344.png"/>
        <cNvPicPr/>
      </nvPicPr>
      <blipFill>
        <a:blip xmlns:a="http://schemas.openxmlformats.org/drawingml/2006/main" xmlns:r="http://schemas.openxmlformats.org/officeDocument/2006/relationships" r:embed="rId2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29654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25</row>
      <rowOff>25400</rowOff>
    </from>
    <to>
      <col>1</col>
      <colOff>1244600</colOff>
      <row>25</row>
      <rowOff>1244600</rowOff>
    </to>
    <pic>
      <nvPicPr>
        <cNvPr id="172" name="MaWeiEr_11334424" descr="D:\用户文件\Pictures\二维码\024_113344.png"/>
        <cNvPicPr/>
      </nvPicPr>
      <blipFill>
        <a:blip xmlns:a="http://schemas.openxmlformats.org/drawingml/2006/main" xmlns:r="http://schemas.openxmlformats.org/officeDocument/2006/relationships" r:embed="rId2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30975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26</row>
      <rowOff>25400</rowOff>
    </from>
    <to>
      <col>1</col>
      <colOff>1244600</colOff>
      <row>26</row>
      <rowOff>1244600</rowOff>
    </to>
    <pic>
      <nvPicPr>
        <cNvPr id="173" name="MaWeiEr_11334425" descr="D:\用户文件\Pictures\二维码\025_113344.png"/>
        <cNvPicPr/>
      </nvPicPr>
      <blipFill>
        <a:blip xmlns:a="http://schemas.openxmlformats.org/drawingml/2006/main" xmlns:r="http://schemas.openxmlformats.org/officeDocument/2006/relationships" r:embed="rId2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32296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27</row>
      <rowOff>25400</rowOff>
    </from>
    <to>
      <col>1</col>
      <colOff>1244600</colOff>
      <row>27</row>
      <rowOff>1244600</rowOff>
    </to>
    <pic>
      <nvPicPr>
        <cNvPr id="174" name="MaWeiEr_11334426" descr="D:\用户文件\Pictures\二维码\026_113344.png"/>
        <cNvPicPr/>
      </nvPicPr>
      <blipFill>
        <a:blip xmlns:a="http://schemas.openxmlformats.org/drawingml/2006/main" xmlns:r="http://schemas.openxmlformats.org/officeDocument/2006/relationships" r:embed="rId2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33616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28</row>
      <rowOff>25400</rowOff>
    </from>
    <to>
      <col>1</col>
      <colOff>1244600</colOff>
      <row>28</row>
      <rowOff>1244600</rowOff>
    </to>
    <pic>
      <nvPicPr>
        <cNvPr id="175" name="MaWeiEr_11334427" descr="D:\用户文件\Pictures\二维码\027_113344.png"/>
        <cNvPicPr/>
      </nvPicPr>
      <blipFill>
        <a:blip xmlns:a="http://schemas.openxmlformats.org/drawingml/2006/main" xmlns:r="http://schemas.openxmlformats.org/officeDocument/2006/relationships" r:embed="rId2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34937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29</row>
      <rowOff>25400</rowOff>
    </from>
    <to>
      <col>1</col>
      <colOff>1244600</colOff>
      <row>29</row>
      <rowOff>1244600</rowOff>
    </to>
    <pic>
      <nvPicPr>
        <cNvPr id="176" name="MaWeiEr_11334428" descr="D:\用户文件\Pictures\二维码\028_113344.png"/>
        <cNvPicPr/>
      </nvPicPr>
      <blipFill>
        <a:blip xmlns:a="http://schemas.openxmlformats.org/drawingml/2006/main" xmlns:r="http://schemas.openxmlformats.org/officeDocument/2006/relationships" r:embed="rId2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36258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30</row>
      <rowOff>25400</rowOff>
    </from>
    <to>
      <col>1</col>
      <colOff>1244600</colOff>
      <row>30</row>
      <rowOff>1244600</rowOff>
    </to>
    <pic>
      <nvPicPr>
        <cNvPr id="177" name="MaWeiEr_11334429" descr="D:\用户文件\Pictures\二维码\029_113344.png"/>
        <cNvPicPr/>
      </nvPicPr>
      <blipFill>
        <a:blip xmlns:a="http://schemas.openxmlformats.org/drawingml/2006/main" xmlns:r="http://schemas.openxmlformats.org/officeDocument/2006/relationships" r:embed="rId2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37579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31</row>
      <rowOff>25400</rowOff>
    </from>
    <to>
      <col>1</col>
      <colOff>1244600</colOff>
      <row>31</row>
      <rowOff>1244600</rowOff>
    </to>
    <pic>
      <nvPicPr>
        <cNvPr id="178" name="MaWeiEr_11334430" descr="D:\用户文件\Pictures\二维码\030_113344.png"/>
        <cNvPicPr/>
      </nvPicPr>
      <blipFill>
        <a:blip xmlns:a="http://schemas.openxmlformats.org/drawingml/2006/main" xmlns:r="http://schemas.openxmlformats.org/officeDocument/2006/relationships" r:embed="rId3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38900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32</row>
      <rowOff>25400</rowOff>
    </from>
    <to>
      <col>1</col>
      <colOff>1244600</colOff>
      <row>32</row>
      <rowOff>1244600</rowOff>
    </to>
    <pic>
      <nvPicPr>
        <cNvPr id="179" name="MaWeiEr_11334431" descr="D:\用户文件\Pictures\二维码\031_113344.png"/>
        <cNvPicPr/>
      </nvPicPr>
      <blipFill>
        <a:blip xmlns:a="http://schemas.openxmlformats.org/drawingml/2006/main" xmlns:r="http://schemas.openxmlformats.org/officeDocument/2006/relationships" r:embed="rId3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40220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33</row>
      <rowOff>25400</rowOff>
    </from>
    <to>
      <col>1</col>
      <colOff>1244600</colOff>
      <row>33</row>
      <rowOff>1244600</rowOff>
    </to>
    <pic>
      <nvPicPr>
        <cNvPr id="180" name="MaWeiEr_11334432" descr="D:\用户文件\Pictures\二维码\032_113344.png"/>
        <cNvPicPr/>
      </nvPicPr>
      <blipFill>
        <a:blip xmlns:a="http://schemas.openxmlformats.org/drawingml/2006/main" xmlns:r="http://schemas.openxmlformats.org/officeDocument/2006/relationships" r:embed="rId3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41541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34</row>
      <rowOff>25400</rowOff>
    </from>
    <to>
      <col>1</col>
      <colOff>1244600</colOff>
      <row>34</row>
      <rowOff>1244600</rowOff>
    </to>
    <pic>
      <nvPicPr>
        <cNvPr id="181" name="MaWeiEr_11334433" descr="D:\用户文件\Pictures\二维码\033_113344.png"/>
        <cNvPicPr/>
      </nvPicPr>
      <blipFill>
        <a:blip xmlns:a="http://schemas.openxmlformats.org/drawingml/2006/main" xmlns:r="http://schemas.openxmlformats.org/officeDocument/2006/relationships" r:embed="rId3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42862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35</row>
      <rowOff>25400</rowOff>
    </from>
    <to>
      <col>1</col>
      <colOff>1244600</colOff>
      <row>35</row>
      <rowOff>1244600</rowOff>
    </to>
    <pic>
      <nvPicPr>
        <cNvPr id="182" name="MaWeiEr_11334434" descr="D:\用户文件\Pictures\二维码\034_113344.png"/>
        <cNvPicPr/>
      </nvPicPr>
      <blipFill>
        <a:blip xmlns:a="http://schemas.openxmlformats.org/drawingml/2006/main" xmlns:r="http://schemas.openxmlformats.org/officeDocument/2006/relationships" r:embed="rId3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44183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36</row>
      <rowOff>25400</rowOff>
    </from>
    <to>
      <col>1</col>
      <colOff>1244600</colOff>
      <row>36</row>
      <rowOff>1244600</rowOff>
    </to>
    <pic>
      <nvPicPr>
        <cNvPr id="183" name="MaWeiEr_11334435" descr="D:\用户文件\Pictures\二维码\035_113344.png"/>
        <cNvPicPr/>
      </nvPicPr>
      <blipFill>
        <a:blip xmlns:a="http://schemas.openxmlformats.org/drawingml/2006/main" xmlns:r="http://schemas.openxmlformats.org/officeDocument/2006/relationships" r:embed="rId3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45504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37</row>
      <rowOff>25400</rowOff>
    </from>
    <to>
      <col>1</col>
      <colOff>1244600</colOff>
      <row>37</row>
      <rowOff>1244600</rowOff>
    </to>
    <pic>
      <nvPicPr>
        <cNvPr id="184" name="MaWeiEr_11334436" descr="D:\用户文件\Pictures\二维码\036_113344.png"/>
        <cNvPicPr/>
      </nvPicPr>
      <blipFill>
        <a:blip xmlns:a="http://schemas.openxmlformats.org/drawingml/2006/main" xmlns:r="http://schemas.openxmlformats.org/officeDocument/2006/relationships" r:embed="rId3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46824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38</row>
      <rowOff>25400</rowOff>
    </from>
    <to>
      <col>1</col>
      <colOff>1244600</colOff>
      <row>38</row>
      <rowOff>1244600</rowOff>
    </to>
    <pic>
      <nvPicPr>
        <cNvPr id="185" name="MaWeiEr_11334437" descr="D:\用户文件\Pictures\二维码\037_113344.png"/>
        <cNvPicPr/>
      </nvPicPr>
      <blipFill>
        <a:blip xmlns:a="http://schemas.openxmlformats.org/drawingml/2006/main" xmlns:r="http://schemas.openxmlformats.org/officeDocument/2006/relationships" r:embed="rId3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48145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39</row>
      <rowOff>25400</rowOff>
    </from>
    <to>
      <col>1</col>
      <colOff>1244600</colOff>
      <row>39</row>
      <rowOff>1244600</rowOff>
    </to>
    <pic>
      <nvPicPr>
        <cNvPr id="186" name="MaWeiEr_11334438" descr="D:\用户文件\Pictures\二维码\038_113344.png"/>
        <cNvPicPr/>
      </nvPicPr>
      <blipFill>
        <a:blip xmlns:a="http://schemas.openxmlformats.org/drawingml/2006/main" xmlns:r="http://schemas.openxmlformats.org/officeDocument/2006/relationships" r:embed="rId3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49466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40</row>
      <rowOff>25400</rowOff>
    </from>
    <to>
      <col>1</col>
      <colOff>1244600</colOff>
      <row>40</row>
      <rowOff>1244600</rowOff>
    </to>
    <pic>
      <nvPicPr>
        <cNvPr id="187" name="MaWeiEr_11334439" descr="D:\用户文件\Pictures\二维码\039_113344.png"/>
        <cNvPicPr/>
      </nvPicPr>
      <blipFill>
        <a:blip xmlns:a="http://schemas.openxmlformats.org/drawingml/2006/main" xmlns:r="http://schemas.openxmlformats.org/officeDocument/2006/relationships" r:embed="rId3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50787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41</row>
      <rowOff>25400</rowOff>
    </from>
    <to>
      <col>1</col>
      <colOff>1244600</colOff>
      <row>41</row>
      <rowOff>1244600</rowOff>
    </to>
    <pic>
      <nvPicPr>
        <cNvPr id="188" name="MaWeiEr_11334440" descr="D:\用户文件\Pictures\二维码\040_113344.png"/>
        <cNvPicPr/>
      </nvPicPr>
      <blipFill>
        <a:blip xmlns:a="http://schemas.openxmlformats.org/drawingml/2006/main" xmlns:r="http://schemas.openxmlformats.org/officeDocument/2006/relationships" r:embed="rId4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52108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42</row>
      <rowOff>25400</rowOff>
    </from>
    <to>
      <col>1</col>
      <colOff>1244600</colOff>
      <row>42</row>
      <rowOff>1244600</rowOff>
    </to>
    <pic>
      <nvPicPr>
        <cNvPr id="189" name="MaWeiEr_11334441" descr="D:\用户文件\Pictures\二维码\041_113344.png"/>
        <cNvPicPr/>
      </nvPicPr>
      <blipFill>
        <a:blip xmlns:a="http://schemas.openxmlformats.org/drawingml/2006/main" xmlns:r="http://schemas.openxmlformats.org/officeDocument/2006/relationships" r:embed="rId4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53428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43</row>
      <rowOff>25400</rowOff>
    </from>
    <to>
      <col>1</col>
      <colOff>1244600</colOff>
      <row>43</row>
      <rowOff>1244600</rowOff>
    </to>
    <pic>
      <nvPicPr>
        <cNvPr id="190" name="MaWeiEr_11334442" descr="D:\用户文件\Pictures\二维码\042_113344.png"/>
        <cNvPicPr/>
      </nvPicPr>
      <blipFill>
        <a:blip xmlns:a="http://schemas.openxmlformats.org/drawingml/2006/main" xmlns:r="http://schemas.openxmlformats.org/officeDocument/2006/relationships" r:embed="rId4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54749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44</row>
      <rowOff>25400</rowOff>
    </from>
    <to>
      <col>1</col>
      <colOff>1244600</colOff>
      <row>44</row>
      <rowOff>1244600</rowOff>
    </to>
    <pic>
      <nvPicPr>
        <cNvPr id="191" name="MaWeiEr_11334443" descr="D:\用户文件\Pictures\二维码\043_113344.png"/>
        <cNvPicPr/>
      </nvPicPr>
      <blipFill>
        <a:blip xmlns:a="http://schemas.openxmlformats.org/drawingml/2006/main" xmlns:r="http://schemas.openxmlformats.org/officeDocument/2006/relationships" r:embed="rId4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56070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45</row>
      <rowOff>25400</rowOff>
    </from>
    <to>
      <col>1</col>
      <colOff>1244600</colOff>
      <row>45</row>
      <rowOff>1244600</rowOff>
    </to>
    <pic>
      <nvPicPr>
        <cNvPr id="192" name="MaWeiEr_11334444" descr="D:\用户文件\Pictures\二维码\044_113344.png"/>
        <cNvPicPr/>
      </nvPicPr>
      <blipFill>
        <a:blip xmlns:a="http://schemas.openxmlformats.org/drawingml/2006/main" xmlns:r="http://schemas.openxmlformats.org/officeDocument/2006/relationships" r:embed="rId4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57391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46</row>
      <rowOff>25400</rowOff>
    </from>
    <to>
      <col>1</col>
      <colOff>1244600</colOff>
      <row>46</row>
      <rowOff>1244600</rowOff>
    </to>
    <pic>
      <nvPicPr>
        <cNvPr id="193" name="MaWeiEr_11334445" descr="D:\用户文件\Pictures\二维码\045_113344.png"/>
        <cNvPicPr/>
      </nvPicPr>
      <blipFill>
        <a:blip xmlns:a="http://schemas.openxmlformats.org/drawingml/2006/main" xmlns:r="http://schemas.openxmlformats.org/officeDocument/2006/relationships" r:embed="rId4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58712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47</row>
      <rowOff>25400</rowOff>
    </from>
    <to>
      <col>1</col>
      <colOff>1244600</colOff>
      <row>47</row>
      <rowOff>1244600</rowOff>
    </to>
    <pic>
      <nvPicPr>
        <cNvPr id="194" name="MaWeiEr_11334446" descr="D:\用户文件\Pictures\二维码\046_113344.png"/>
        <cNvPicPr/>
      </nvPicPr>
      <blipFill>
        <a:blip xmlns:a="http://schemas.openxmlformats.org/drawingml/2006/main" xmlns:r="http://schemas.openxmlformats.org/officeDocument/2006/relationships" r:embed="rId4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60032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48</row>
      <rowOff>25400</rowOff>
    </from>
    <to>
      <col>1</col>
      <colOff>1244600</colOff>
      <row>48</row>
      <rowOff>1244600</rowOff>
    </to>
    <pic>
      <nvPicPr>
        <cNvPr id="195" name="MaWeiEr_11334447" descr="D:\用户文件\Pictures\二维码\047_113344.png"/>
        <cNvPicPr/>
      </nvPicPr>
      <blipFill>
        <a:blip xmlns:a="http://schemas.openxmlformats.org/drawingml/2006/main" xmlns:r="http://schemas.openxmlformats.org/officeDocument/2006/relationships" r:embed="rId4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61353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49</row>
      <rowOff>25400</rowOff>
    </from>
    <to>
      <col>1</col>
      <colOff>1244600</colOff>
      <row>49</row>
      <rowOff>1244600</rowOff>
    </to>
    <pic>
      <nvPicPr>
        <cNvPr id="196" name="MaWeiEr_11334448" descr="D:\用户文件\Pictures\二维码\048_113344.png"/>
        <cNvPicPr/>
      </nvPicPr>
      <blipFill>
        <a:blip xmlns:a="http://schemas.openxmlformats.org/drawingml/2006/main" xmlns:r="http://schemas.openxmlformats.org/officeDocument/2006/relationships" r:embed="rId4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62674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50</row>
      <rowOff>25400</rowOff>
    </from>
    <to>
      <col>1</col>
      <colOff>1244600</colOff>
      <row>50</row>
      <rowOff>1244600</rowOff>
    </to>
    <pic>
      <nvPicPr>
        <cNvPr id="197" name="MaWeiEr_11334449" descr="D:\用户文件\Pictures\二维码\049_113344.png"/>
        <cNvPicPr/>
      </nvPicPr>
      <blipFill>
        <a:blip xmlns:a="http://schemas.openxmlformats.org/drawingml/2006/main" xmlns:r="http://schemas.openxmlformats.org/officeDocument/2006/relationships" r:embed="rId4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63995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51</row>
      <rowOff>25400</rowOff>
    </from>
    <to>
      <col>1</col>
      <colOff>1244600</colOff>
      <row>51</row>
      <rowOff>1244600</rowOff>
    </to>
    <pic>
      <nvPicPr>
        <cNvPr id="198" name="MaWeiEr_11334450" descr="D:\用户文件\Pictures\二维码\050_113344.png"/>
        <cNvPicPr/>
      </nvPicPr>
      <blipFill>
        <a:blip xmlns:a="http://schemas.openxmlformats.org/drawingml/2006/main" xmlns:r="http://schemas.openxmlformats.org/officeDocument/2006/relationships" r:embed="rId5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65316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52</row>
      <rowOff>25400</rowOff>
    </from>
    <to>
      <col>1</col>
      <colOff>1244600</colOff>
      <row>52</row>
      <rowOff>1244600</rowOff>
    </to>
    <pic>
      <nvPicPr>
        <cNvPr id="199" name="MaWeiEr_11334451" descr="D:\用户文件\Pictures\二维码\051_113344.png"/>
        <cNvPicPr/>
      </nvPicPr>
      <blipFill>
        <a:blip xmlns:a="http://schemas.openxmlformats.org/drawingml/2006/main" xmlns:r="http://schemas.openxmlformats.org/officeDocument/2006/relationships" r:embed="rId5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66636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53</row>
      <rowOff>25400</rowOff>
    </from>
    <to>
      <col>1</col>
      <colOff>1244600</colOff>
      <row>53</row>
      <rowOff>1244600</rowOff>
    </to>
    <pic>
      <nvPicPr>
        <cNvPr id="200" name="MaWeiEr_11334452" descr="D:\用户文件\Pictures\二维码\052_113344.png"/>
        <cNvPicPr/>
      </nvPicPr>
      <blipFill>
        <a:blip xmlns:a="http://schemas.openxmlformats.org/drawingml/2006/main" xmlns:r="http://schemas.openxmlformats.org/officeDocument/2006/relationships" r:embed="rId5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67957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54</row>
      <rowOff>25400</rowOff>
    </from>
    <to>
      <col>1</col>
      <colOff>1244600</colOff>
      <row>54</row>
      <rowOff>1244600</rowOff>
    </to>
    <pic>
      <nvPicPr>
        <cNvPr id="201" name="MaWeiEr_11334453" descr="D:\用户文件\Pictures\二维码\053_113344.png"/>
        <cNvPicPr/>
      </nvPicPr>
      <blipFill>
        <a:blip xmlns:a="http://schemas.openxmlformats.org/drawingml/2006/main" xmlns:r="http://schemas.openxmlformats.org/officeDocument/2006/relationships" r:embed="rId5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69278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55</row>
      <rowOff>25400</rowOff>
    </from>
    <to>
      <col>1</col>
      <colOff>1244600</colOff>
      <row>55</row>
      <rowOff>1244600</rowOff>
    </to>
    <pic>
      <nvPicPr>
        <cNvPr id="202" name="MaWeiEr_11334454" descr="D:\用户文件\Pictures\二维码\054_113344.png"/>
        <cNvPicPr/>
      </nvPicPr>
      <blipFill>
        <a:blip xmlns:a="http://schemas.openxmlformats.org/drawingml/2006/main" xmlns:r="http://schemas.openxmlformats.org/officeDocument/2006/relationships" r:embed="rId5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70599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56</row>
      <rowOff>25400</rowOff>
    </from>
    <to>
      <col>1</col>
      <colOff>1244600</colOff>
      <row>56</row>
      <rowOff>1244600</rowOff>
    </to>
    <pic>
      <nvPicPr>
        <cNvPr id="203" name="MaWeiEr_11334455" descr="D:\用户文件\Pictures\二维码\055_113344.png"/>
        <cNvPicPr/>
      </nvPicPr>
      <blipFill>
        <a:blip xmlns:a="http://schemas.openxmlformats.org/drawingml/2006/main" xmlns:r="http://schemas.openxmlformats.org/officeDocument/2006/relationships" r:embed="rId5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71920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57</row>
      <rowOff>25400</rowOff>
    </from>
    <to>
      <col>1</col>
      <colOff>1244600</colOff>
      <row>57</row>
      <rowOff>1244600</rowOff>
    </to>
    <pic>
      <nvPicPr>
        <cNvPr id="204" name="MaWeiEr_11334456" descr="D:\用户文件\Pictures\二维码\056_113344.png"/>
        <cNvPicPr/>
      </nvPicPr>
      <blipFill>
        <a:blip xmlns:a="http://schemas.openxmlformats.org/drawingml/2006/main" xmlns:r="http://schemas.openxmlformats.org/officeDocument/2006/relationships" r:embed="rId5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73240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58</row>
      <rowOff>25400</rowOff>
    </from>
    <to>
      <col>1</col>
      <colOff>1244600</colOff>
      <row>58</row>
      <rowOff>1244600</rowOff>
    </to>
    <pic>
      <nvPicPr>
        <cNvPr id="205" name="MaWeiEr_11334457" descr="D:\用户文件\Pictures\二维码\057_113344.png"/>
        <cNvPicPr/>
      </nvPicPr>
      <blipFill>
        <a:blip xmlns:a="http://schemas.openxmlformats.org/drawingml/2006/main" xmlns:r="http://schemas.openxmlformats.org/officeDocument/2006/relationships" r:embed="rId5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74561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59</row>
      <rowOff>25400</rowOff>
    </from>
    <to>
      <col>1</col>
      <colOff>1244600</colOff>
      <row>59</row>
      <rowOff>1244600</rowOff>
    </to>
    <pic>
      <nvPicPr>
        <cNvPr id="206" name="MaWeiEr_11334458" descr="D:\用户文件\Pictures\二维码\058_113344.png"/>
        <cNvPicPr/>
      </nvPicPr>
      <blipFill>
        <a:blip xmlns:a="http://schemas.openxmlformats.org/drawingml/2006/main" xmlns:r="http://schemas.openxmlformats.org/officeDocument/2006/relationships" r:embed="rId5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75882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60</row>
      <rowOff>25400</rowOff>
    </from>
    <to>
      <col>1</col>
      <colOff>1244600</colOff>
      <row>60</row>
      <rowOff>1244600</rowOff>
    </to>
    <pic>
      <nvPicPr>
        <cNvPr id="207" name="MaWeiEr_11334459" descr="D:\用户文件\Pictures\二维码\059_113344.png"/>
        <cNvPicPr/>
      </nvPicPr>
      <blipFill>
        <a:blip xmlns:a="http://schemas.openxmlformats.org/drawingml/2006/main" xmlns:r="http://schemas.openxmlformats.org/officeDocument/2006/relationships" r:embed="rId5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77203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61</row>
      <rowOff>25400</rowOff>
    </from>
    <to>
      <col>1</col>
      <colOff>1244600</colOff>
      <row>61</row>
      <rowOff>1244600</rowOff>
    </to>
    <pic>
      <nvPicPr>
        <cNvPr id="208" name="MaWeiEr_11334460" descr="D:\用户文件\Pictures\二维码\060_113344.png"/>
        <cNvPicPr/>
      </nvPicPr>
      <blipFill>
        <a:blip xmlns:a="http://schemas.openxmlformats.org/drawingml/2006/main" xmlns:r="http://schemas.openxmlformats.org/officeDocument/2006/relationships" r:embed="rId6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78524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62</row>
      <rowOff>25400</rowOff>
    </from>
    <to>
      <col>1</col>
      <colOff>1244600</colOff>
      <row>62</row>
      <rowOff>1244600</rowOff>
    </to>
    <pic>
      <nvPicPr>
        <cNvPr id="209" name="MaWeiEr_11334461" descr="D:\用户文件\Pictures\二维码\061_113344.png"/>
        <cNvPicPr/>
      </nvPicPr>
      <blipFill>
        <a:blip xmlns:a="http://schemas.openxmlformats.org/drawingml/2006/main" xmlns:r="http://schemas.openxmlformats.org/officeDocument/2006/relationships" r:embed="rId6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79844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63</row>
      <rowOff>25400</rowOff>
    </from>
    <to>
      <col>1</col>
      <colOff>1244600</colOff>
      <row>63</row>
      <rowOff>1244600</rowOff>
    </to>
    <pic>
      <nvPicPr>
        <cNvPr id="210" name="MaWeiEr_11334462" descr="D:\用户文件\Pictures\二维码\062_113344.png"/>
        <cNvPicPr/>
      </nvPicPr>
      <blipFill>
        <a:blip xmlns:a="http://schemas.openxmlformats.org/drawingml/2006/main" xmlns:r="http://schemas.openxmlformats.org/officeDocument/2006/relationships" r:embed="rId6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81165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64</row>
      <rowOff>25400</rowOff>
    </from>
    <to>
      <col>1</col>
      <colOff>1244600</colOff>
      <row>64</row>
      <rowOff>1244600</rowOff>
    </to>
    <pic>
      <nvPicPr>
        <cNvPr id="211" name="MaWeiEr_11334463" descr="D:\用户文件\Pictures\二维码\063_113344.png"/>
        <cNvPicPr/>
      </nvPicPr>
      <blipFill>
        <a:blip xmlns:a="http://schemas.openxmlformats.org/drawingml/2006/main" xmlns:r="http://schemas.openxmlformats.org/officeDocument/2006/relationships" r:embed="rId6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82486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65</row>
      <rowOff>25400</rowOff>
    </from>
    <to>
      <col>1</col>
      <colOff>1244600</colOff>
      <row>65</row>
      <rowOff>1244600</rowOff>
    </to>
    <pic>
      <nvPicPr>
        <cNvPr id="212" name="MaWeiEr_11334464" descr="D:\用户文件\Pictures\二维码\064_113344.png"/>
        <cNvPicPr/>
      </nvPicPr>
      <blipFill>
        <a:blip xmlns:a="http://schemas.openxmlformats.org/drawingml/2006/main" xmlns:r="http://schemas.openxmlformats.org/officeDocument/2006/relationships" r:embed="rId6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83807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66</row>
      <rowOff>25400</rowOff>
    </from>
    <to>
      <col>1</col>
      <colOff>1244600</colOff>
      <row>66</row>
      <rowOff>1244600</rowOff>
    </to>
    <pic>
      <nvPicPr>
        <cNvPr id="213" name="MaWeiEr_11334465" descr="D:\用户文件\Pictures\二维码\065_113344.png"/>
        <cNvPicPr/>
      </nvPicPr>
      <blipFill>
        <a:blip xmlns:a="http://schemas.openxmlformats.org/drawingml/2006/main" xmlns:r="http://schemas.openxmlformats.org/officeDocument/2006/relationships" r:embed="rId6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85128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67</row>
      <rowOff>25400</rowOff>
    </from>
    <to>
      <col>1</col>
      <colOff>1244600</colOff>
      <row>67</row>
      <rowOff>1244600</rowOff>
    </to>
    <pic>
      <nvPicPr>
        <cNvPr id="214" name="MaWeiEr_11334466" descr="D:\用户文件\Pictures\二维码\066_113344.png"/>
        <cNvPicPr/>
      </nvPicPr>
      <blipFill>
        <a:blip xmlns:a="http://schemas.openxmlformats.org/drawingml/2006/main" xmlns:r="http://schemas.openxmlformats.org/officeDocument/2006/relationships" r:embed="rId6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86448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68</row>
      <rowOff>25400</rowOff>
    </from>
    <to>
      <col>1</col>
      <colOff>1244600</colOff>
      <row>68</row>
      <rowOff>1244600</rowOff>
    </to>
    <pic>
      <nvPicPr>
        <cNvPr id="215" name="MaWeiEr_11334467" descr="D:\用户文件\Pictures\二维码\067_113344.png"/>
        <cNvPicPr/>
      </nvPicPr>
      <blipFill>
        <a:blip xmlns:a="http://schemas.openxmlformats.org/drawingml/2006/main" xmlns:r="http://schemas.openxmlformats.org/officeDocument/2006/relationships" r:embed="rId6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87769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69</row>
      <rowOff>25400</rowOff>
    </from>
    <to>
      <col>1</col>
      <colOff>1244600</colOff>
      <row>69</row>
      <rowOff>1244600</rowOff>
    </to>
    <pic>
      <nvPicPr>
        <cNvPr id="216" name="MaWeiEr_11334468" descr="D:\用户文件\Pictures\二维码\068_113344.png"/>
        <cNvPicPr/>
      </nvPicPr>
      <blipFill>
        <a:blip xmlns:a="http://schemas.openxmlformats.org/drawingml/2006/main" xmlns:r="http://schemas.openxmlformats.org/officeDocument/2006/relationships" r:embed="rId6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89090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70</row>
      <rowOff>25400</rowOff>
    </from>
    <to>
      <col>1</col>
      <colOff>1244600</colOff>
      <row>70</row>
      <rowOff>1244600</rowOff>
    </to>
    <pic>
      <nvPicPr>
        <cNvPr id="217" name="MaWeiEr_11334469" descr="D:\用户文件\Pictures\二维码\069_113344.png"/>
        <cNvPicPr/>
      </nvPicPr>
      <blipFill>
        <a:blip xmlns:a="http://schemas.openxmlformats.org/drawingml/2006/main" xmlns:r="http://schemas.openxmlformats.org/officeDocument/2006/relationships" r:embed="rId6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90411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71</row>
      <rowOff>25400</rowOff>
    </from>
    <to>
      <col>1</col>
      <colOff>1244600</colOff>
      <row>71</row>
      <rowOff>1244600</rowOff>
    </to>
    <pic>
      <nvPicPr>
        <cNvPr id="218" name="MaWeiEr_11334470" descr="D:\用户文件\Pictures\二维码\070_113344.png"/>
        <cNvPicPr/>
      </nvPicPr>
      <blipFill>
        <a:blip xmlns:a="http://schemas.openxmlformats.org/drawingml/2006/main" xmlns:r="http://schemas.openxmlformats.org/officeDocument/2006/relationships" r:embed="rId7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91732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72</row>
      <rowOff>25400</rowOff>
    </from>
    <to>
      <col>1</col>
      <colOff>1244600</colOff>
      <row>72</row>
      <rowOff>1244600</rowOff>
    </to>
    <pic>
      <nvPicPr>
        <cNvPr id="219" name="MaWeiEr_11334471" descr="D:\用户文件\Pictures\二维码\071_113344.png"/>
        <cNvPicPr/>
      </nvPicPr>
      <blipFill>
        <a:blip xmlns:a="http://schemas.openxmlformats.org/drawingml/2006/main" xmlns:r="http://schemas.openxmlformats.org/officeDocument/2006/relationships" r:embed="rId7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93052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73</row>
      <rowOff>25400</rowOff>
    </from>
    <to>
      <col>1</col>
      <colOff>1244600</colOff>
      <row>73</row>
      <rowOff>1244600</rowOff>
    </to>
    <pic>
      <nvPicPr>
        <cNvPr id="220" name="MaWeiEr_11334472" descr="D:\用户文件\Pictures\二维码\072_113344.png"/>
        <cNvPicPr/>
      </nvPicPr>
      <blipFill>
        <a:blip xmlns:a="http://schemas.openxmlformats.org/drawingml/2006/main" xmlns:r="http://schemas.openxmlformats.org/officeDocument/2006/relationships" r:embed="rId7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94373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74</row>
      <rowOff>25400</rowOff>
    </from>
    <to>
      <col>1</col>
      <colOff>1244600</colOff>
      <row>74</row>
      <rowOff>1244600</rowOff>
    </to>
    <pic>
      <nvPicPr>
        <cNvPr id="221" name="MaWeiEr_11334473" descr="D:\用户文件\Pictures\二维码\073_113344.png"/>
        <cNvPicPr/>
      </nvPicPr>
      <blipFill>
        <a:blip xmlns:a="http://schemas.openxmlformats.org/drawingml/2006/main" xmlns:r="http://schemas.openxmlformats.org/officeDocument/2006/relationships" r:embed="rId7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95694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75</row>
      <rowOff>25400</rowOff>
    </from>
    <to>
      <col>1</col>
      <colOff>1244600</colOff>
      <row>75</row>
      <rowOff>1244600</rowOff>
    </to>
    <pic>
      <nvPicPr>
        <cNvPr id="222" name="MaWeiEr_11334474" descr="D:\用户文件\Pictures\二维码\074_113344.png"/>
        <cNvPicPr/>
      </nvPicPr>
      <blipFill>
        <a:blip xmlns:a="http://schemas.openxmlformats.org/drawingml/2006/main" xmlns:r="http://schemas.openxmlformats.org/officeDocument/2006/relationships" r:embed="rId7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97015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76</row>
      <rowOff>25400</rowOff>
    </from>
    <to>
      <col>1</col>
      <colOff>1244600</colOff>
      <row>76</row>
      <rowOff>1244600</rowOff>
    </to>
    <pic>
      <nvPicPr>
        <cNvPr id="223" name="MaWeiEr_11334475" descr="D:\用户文件\Pictures\二维码\075_113344.png"/>
        <cNvPicPr/>
      </nvPicPr>
      <blipFill>
        <a:blip xmlns:a="http://schemas.openxmlformats.org/drawingml/2006/main" xmlns:r="http://schemas.openxmlformats.org/officeDocument/2006/relationships" r:embed="rId7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98336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77</row>
      <rowOff>25400</rowOff>
    </from>
    <to>
      <col>1</col>
      <colOff>1244600</colOff>
      <row>77</row>
      <rowOff>1244600</rowOff>
    </to>
    <pic>
      <nvPicPr>
        <cNvPr id="224" name="MaWeiEr_11334476" descr="D:\用户文件\Pictures\二维码\076_113344.png"/>
        <cNvPicPr/>
      </nvPicPr>
      <blipFill>
        <a:blip xmlns:a="http://schemas.openxmlformats.org/drawingml/2006/main" xmlns:r="http://schemas.openxmlformats.org/officeDocument/2006/relationships" r:embed="rId7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99656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78</row>
      <rowOff>25400</rowOff>
    </from>
    <to>
      <col>1</col>
      <colOff>1244600</colOff>
      <row>78</row>
      <rowOff>1244600</rowOff>
    </to>
    <pic>
      <nvPicPr>
        <cNvPr id="225" name="MaWeiEr_11334477" descr="D:\用户文件\Pictures\二维码\077_113344.png"/>
        <cNvPicPr/>
      </nvPicPr>
      <blipFill>
        <a:blip xmlns:a="http://schemas.openxmlformats.org/drawingml/2006/main" xmlns:r="http://schemas.openxmlformats.org/officeDocument/2006/relationships" r:embed="rId7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00977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79</row>
      <rowOff>25400</rowOff>
    </from>
    <to>
      <col>1</col>
      <colOff>1244600</colOff>
      <row>79</row>
      <rowOff>1244600</rowOff>
    </to>
    <pic>
      <nvPicPr>
        <cNvPr id="226" name="MaWeiEr_11334478" descr="D:\用户文件\Pictures\二维码\078_113344.png"/>
        <cNvPicPr/>
      </nvPicPr>
      <blipFill>
        <a:blip xmlns:a="http://schemas.openxmlformats.org/drawingml/2006/main" xmlns:r="http://schemas.openxmlformats.org/officeDocument/2006/relationships" r:embed="rId7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02298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80</row>
      <rowOff>25400</rowOff>
    </from>
    <to>
      <col>1</col>
      <colOff>1244600</colOff>
      <row>80</row>
      <rowOff>1244600</rowOff>
    </to>
    <pic>
      <nvPicPr>
        <cNvPr id="227" name="MaWeiEr_11334479" descr="D:\用户文件\Pictures\二维码\079_113344.png"/>
        <cNvPicPr/>
      </nvPicPr>
      <blipFill>
        <a:blip xmlns:a="http://schemas.openxmlformats.org/drawingml/2006/main" xmlns:r="http://schemas.openxmlformats.org/officeDocument/2006/relationships" r:embed="rId7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03619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81</row>
      <rowOff>25400</rowOff>
    </from>
    <to>
      <col>1</col>
      <colOff>1244600</colOff>
      <row>81</row>
      <rowOff>1244600</rowOff>
    </to>
    <pic>
      <nvPicPr>
        <cNvPr id="228" name="MaWeiEr_11334480" descr="D:\用户文件\Pictures\二维码\080_113344.png"/>
        <cNvPicPr/>
      </nvPicPr>
      <blipFill>
        <a:blip xmlns:a="http://schemas.openxmlformats.org/drawingml/2006/main" xmlns:r="http://schemas.openxmlformats.org/officeDocument/2006/relationships" r:embed="rId8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04940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82</row>
      <rowOff>25400</rowOff>
    </from>
    <to>
      <col>1</col>
      <colOff>1244600</colOff>
      <row>82</row>
      <rowOff>1244600</rowOff>
    </to>
    <pic>
      <nvPicPr>
        <cNvPr id="229" name="MaWeiEr_11334481" descr="D:\用户文件\Pictures\二维码\081_113344.png"/>
        <cNvPicPr/>
      </nvPicPr>
      <blipFill>
        <a:blip xmlns:a="http://schemas.openxmlformats.org/drawingml/2006/main" xmlns:r="http://schemas.openxmlformats.org/officeDocument/2006/relationships" r:embed="rId8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06260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83</row>
      <rowOff>25400</rowOff>
    </from>
    <to>
      <col>1</col>
      <colOff>1244600</colOff>
      <row>83</row>
      <rowOff>1244600</rowOff>
    </to>
    <pic>
      <nvPicPr>
        <cNvPr id="230" name="MaWeiEr_11334482" descr="D:\用户文件\Pictures\二维码\082_113344.png"/>
        <cNvPicPr/>
      </nvPicPr>
      <blipFill>
        <a:blip xmlns:a="http://schemas.openxmlformats.org/drawingml/2006/main" xmlns:r="http://schemas.openxmlformats.org/officeDocument/2006/relationships" r:embed="rId8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07581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84</row>
      <rowOff>25400</rowOff>
    </from>
    <to>
      <col>1</col>
      <colOff>1244600</colOff>
      <row>84</row>
      <rowOff>1244600</rowOff>
    </to>
    <pic>
      <nvPicPr>
        <cNvPr id="231" name="MaWeiEr_11334483" descr="D:\用户文件\Pictures\二维码\083_113344.png"/>
        <cNvPicPr/>
      </nvPicPr>
      <blipFill>
        <a:blip xmlns:a="http://schemas.openxmlformats.org/drawingml/2006/main" xmlns:r="http://schemas.openxmlformats.org/officeDocument/2006/relationships" r:embed="rId8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08902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85</row>
      <rowOff>25400</rowOff>
    </from>
    <to>
      <col>1</col>
      <colOff>1244600</colOff>
      <row>85</row>
      <rowOff>1244600</rowOff>
    </to>
    <pic>
      <nvPicPr>
        <cNvPr id="232" name="MaWeiEr_11334484" descr="D:\用户文件\Pictures\二维码\084_113344.png"/>
        <cNvPicPr/>
      </nvPicPr>
      <blipFill>
        <a:blip xmlns:a="http://schemas.openxmlformats.org/drawingml/2006/main" xmlns:r="http://schemas.openxmlformats.org/officeDocument/2006/relationships" r:embed="rId8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10223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86</row>
      <rowOff>25400</rowOff>
    </from>
    <to>
      <col>1</col>
      <colOff>1244600</colOff>
      <row>86</row>
      <rowOff>1244600</rowOff>
    </to>
    <pic>
      <nvPicPr>
        <cNvPr id="233" name="MaWeiEr_11334485" descr="D:\用户文件\Pictures\二维码\085_113344.png"/>
        <cNvPicPr/>
      </nvPicPr>
      <blipFill>
        <a:blip xmlns:a="http://schemas.openxmlformats.org/drawingml/2006/main" xmlns:r="http://schemas.openxmlformats.org/officeDocument/2006/relationships" r:embed="rId8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11544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87</row>
      <rowOff>25400</rowOff>
    </from>
    <to>
      <col>1</col>
      <colOff>1244600</colOff>
      <row>87</row>
      <rowOff>1244600</rowOff>
    </to>
    <pic>
      <nvPicPr>
        <cNvPr id="234" name="MaWeiEr_11334486" descr="D:\用户文件\Pictures\二维码\086_113344.png"/>
        <cNvPicPr/>
      </nvPicPr>
      <blipFill>
        <a:blip xmlns:a="http://schemas.openxmlformats.org/drawingml/2006/main" xmlns:r="http://schemas.openxmlformats.org/officeDocument/2006/relationships" r:embed="rId8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12864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88</row>
      <rowOff>25400</rowOff>
    </from>
    <to>
      <col>1</col>
      <colOff>1244600</colOff>
      <row>88</row>
      <rowOff>1244600</rowOff>
    </to>
    <pic>
      <nvPicPr>
        <cNvPr id="235" name="MaWeiEr_11334487" descr="D:\用户文件\Pictures\二维码\087_113344.png"/>
        <cNvPicPr/>
      </nvPicPr>
      <blipFill>
        <a:blip xmlns:a="http://schemas.openxmlformats.org/drawingml/2006/main" xmlns:r="http://schemas.openxmlformats.org/officeDocument/2006/relationships" r:embed="rId8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14185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89</row>
      <rowOff>25400</rowOff>
    </from>
    <to>
      <col>1</col>
      <colOff>1244600</colOff>
      <row>89</row>
      <rowOff>1244600</rowOff>
    </to>
    <pic>
      <nvPicPr>
        <cNvPr id="236" name="MaWeiEr_11334488" descr="D:\用户文件\Pictures\二维码\088_113344.png"/>
        <cNvPicPr/>
      </nvPicPr>
      <blipFill>
        <a:blip xmlns:a="http://schemas.openxmlformats.org/drawingml/2006/main" xmlns:r="http://schemas.openxmlformats.org/officeDocument/2006/relationships" r:embed="rId8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15506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90</row>
      <rowOff>25400</rowOff>
    </from>
    <to>
      <col>1</col>
      <colOff>1244600</colOff>
      <row>90</row>
      <rowOff>1244600</rowOff>
    </to>
    <pic>
      <nvPicPr>
        <cNvPr id="237" name="MaWeiEr_11334489" descr="D:\用户文件\Pictures\二维码\089_113344.png"/>
        <cNvPicPr/>
      </nvPicPr>
      <blipFill>
        <a:blip xmlns:a="http://schemas.openxmlformats.org/drawingml/2006/main" xmlns:r="http://schemas.openxmlformats.org/officeDocument/2006/relationships" r:embed="rId8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16827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91</row>
      <rowOff>25400</rowOff>
    </from>
    <to>
      <col>1</col>
      <colOff>1244600</colOff>
      <row>91</row>
      <rowOff>1244600</rowOff>
    </to>
    <pic>
      <nvPicPr>
        <cNvPr id="238" name="MaWeiEr_11334490" descr="D:\用户文件\Pictures\二维码\090_113344.png"/>
        <cNvPicPr/>
      </nvPicPr>
      <blipFill>
        <a:blip xmlns:a="http://schemas.openxmlformats.org/drawingml/2006/main" xmlns:r="http://schemas.openxmlformats.org/officeDocument/2006/relationships" r:embed="rId9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18148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92</row>
      <rowOff>25400</rowOff>
    </from>
    <to>
      <col>1</col>
      <colOff>1244600</colOff>
      <row>92</row>
      <rowOff>1244600</rowOff>
    </to>
    <pic>
      <nvPicPr>
        <cNvPr id="239" name="MaWeiEr_11334491" descr="D:\用户文件\Pictures\二维码\091_113344.png"/>
        <cNvPicPr/>
      </nvPicPr>
      <blipFill>
        <a:blip xmlns:a="http://schemas.openxmlformats.org/drawingml/2006/main" xmlns:r="http://schemas.openxmlformats.org/officeDocument/2006/relationships" r:embed="rId9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19468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93</row>
      <rowOff>25400</rowOff>
    </from>
    <to>
      <col>1</col>
      <colOff>1244600</colOff>
      <row>93</row>
      <rowOff>1244600</rowOff>
    </to>
    <pic>
      <nvPicPr>
        <cNvPr id="240" name="MaWeiEr_11334492" descr="D:\用户文件\Pictures\二维码\092_113344.png"/>
        <cNvPicPr/>
      </nvPicPr>
      <blipFill>
        <a:blip xmlns:a="http://schemas.openxmlformats.org/drawingml/2006/main" xmlns:r="http://schemas.openxmlformats.org/officeDocument/2006/relationships" r:embed="rId9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20789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94</row>
      <rowOff>25400</rowOff>
    </from>
    <to>
      <col>1</col>
      <colOff>1244600</colOff>
      <row>94</row>
      <rowOff>1244600</rowOff>
    </to>
    <pic>
      <nvPicPr>
        <cNvPr id="241" name="MaWeiEr_11334493" descr="D:\用户文件\Pictures\二维码\093_113344.png"/>
        <cNvPicPr/>
      </nvPicPr>
      <blipFill>
        <a:blip xmlns:a="http://schemas.openxmlformats.org/drawingml/2006/main" xmlns:r="http://schemas.openxmlformats.org/officeDocument/2006/relationships" r:embed="rId9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22110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95</row>
      <rowOff>25400</rowOff>
    </from>
    <to>
      <col>1</col>
      <colOff>1244600</colOff>
      <row>95</row>
      <rowOff>1244600</rowOff>
    </to>
    <pic>
      <nvPicPr>
        <cNvPr id="242" name="MaWeiEr_11334494" descr="D:\用户文件\Pictures\二维码\094_113344.png"/>
        <cNvPicPr/>
      </nvPicPr>
      <blipFill>
        <a:blip xmlns:a="http://schemas.openxmlformats.org/drawingml/2006/main" xmlns:r="http://schemas.openxmlformats.org/officeDocument/2006/relationships" r:embed="rId9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23431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96</row>
      <rowOff>25400</rowOff>
    </from>
    <to>
      <col>1</col>
      <colOff>1244600</colOff>
      <row>96</row>
      <rowOff>1244600</rowOff>
    </to>
    <pic>
      <nvPicPr>
        <cNvPr id="243" name="MaWeiEr_11334495" descr="D:\用户文件\Pictures\二维码\095_113344.png"/>
        <cNvPicPr/>
      </nvPicPr>
      <blipFill>
        <a:blip xmlns:a="http://schemas.openxmlformats.org/drawingml/2006/main" xmlns:r="http://schemas.openxmlformats.org/officeDocument/2006/relationships" r:embed="rId9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24752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97</row>
      <rowOff>25400</rowOff>
    </from>
    <to>
      <col>1</col>
      <colOff>1244600</colOff>
      <row>97</row>
      <rowOff>1244600</rowOff>
    </to>
    <pic>
      <nvPicPr>
        <cNvPr id="244" name="MaWeiEr_11334496" descr="D:\用户文件\Pictures\二维码\096_113344.png"/>
        <cNvPicPr/>
      </nvPicPr>
      <blipFill>
        <a:blip xmlns:a="http://schemas.openxmlformats.org/drawingml/2006/main" xmlns:r="http://schemas.openxmlformats.org/officeDocument/2006/relationships" r:embed="rId9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26072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98</row>
      <rowOff>25400</rowOff>
    </from>
    <to>
      <col>1</col>
      <colOff>1244600</colOff>
      <row>98</row>
      <rowOff>1244600</rowOff>
    </to>
    <pic>
      <nvPicPr>
        <cNvPr id="245" name="MaWeiEr_11334497" descr="D:\用户文件\Pictures\二维码\097_113344.png"/>
        <cNvPicPr/>
      </nvPicPr>
      <blipFill>
        <a:blip xmlns:a="http://schemas.openxmlformats.org/drawingml/2006/main" xmlns:r="http://schemas.openxmlformats.org/officeDocument/2006/relationships" r:embed="rId9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27393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99</row>
      <rowOff>25400</rowOff>
    </from>
    <to>
      <col>1</col>
      <colOff>1244600</colOff>
      <row>99</row>
      <rowOff>1244600</rowOff>
    </to>
    <pic>
      <nvPicPr>
        <cNvPr id="246" name="MaWeiEr_11334498" descr="D:\用户文件\Pictures\二维码\098_113344.png"/>
        <cNvPicPr/>
      </nvPicPr>
      <blipFill>
        <a:blip xmlns:a="http://schemas.openxmlformats.org/drawingml/2006/main" xmlns:r="http://schemas.openxmlformats.org/officeDocument/2006/relationships" r:embed="rId9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28714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100</row>
      <rowOff>25400</rowOff>
    </from>
    <to>
      <col>1</col>
      <colOff>1244600</colOff>
      <row>100</row>
      <rowOff>1244600</rowOff>
    </to>
    <pic>
      <nvPicPr>
        <cNvPr id="247" name="MaWeiEr_11334499" descr="D:\用户文件\Pictures\二维码\099_113344.png"/>
        <cNvPicPr/>
      </nvPicPr>
      <blipFill>
        <a:blip xmlns:a="http://schemas.openxmlformats.org/drawingml/2006/main" xmlns:r="http://schemas.openxmlformats.org/officeDocument/2006/relationships" r:embed="rId9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30035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101</row>
      <rowOff>25400</rowOff>
    </from>
    <to>
      <col>1</col>
      <colOff>1244600</colOff>
      <row>101</row>
      <rowOff>1244600</rowOff>
    </to>
    <pic>
      <nvPicPr>
        <cNvPr id="248" name="MaWeiEr_113344100" descr="D:\用户文件\Pictures\二维码\100_113344.png"/>
        <cNvPicPr/>
      </nvPicPr>
      <blipFill>
        <a:blip xmlns:a="http://schemas.openxmlformats.org/drawingml/2006/main" xmlns:r="http://schemas.openxmlformats.org/officeDocument/2006/relationships" r:embed="rId10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31356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102</row>
      <rowOff>25400</rowOff>
    </from>
    <to>
      <col>1</col>
      <colOff>1244600</colOff>
      <row>102</row>
      <rowOff>1244600</rowOff>
    </to>
    <pic>
      <nvPicPr>
        <cNvPr id="249" name="MaWeiEr_113344101" descr="D:\用户文件\Pictures\二维码\101_113344.png"/>
        <cNvPicPr/>
      </nvPicPr>
      <blipFill>
        <a:blip xmlns:a="http://schemas.openxmlformats.org/drawingml/2006/main" xmlns:r="http://schemas.openxmlformats.org/officeDocument/2006/relationships" r:embed="rId10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32676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103</row>
      <rowOff>25400</rowOff>
    </from>
    <to>
      <col>1</col>
      <colOff>1244600</colOff>
      <row>103</row>
      <rowOff>1244600</rowOff>
    </to>
    <pic>
      <nvPicPr>
        <cNvPr id="250" name="MaWeiEr_113344102" descr="D:\用户文件\Pictures\二维码\102_113344.png"/>
        <cNvPicPr/>
      </nvPicPr>
      <blipFill>
        <a:blip xmlns:a="http://schemas.openxmlformats.org/drawingml/2006/main" xmlns:r="http://schemas.openxmlformats.org/officeDocument/2006/relationships" r:embed="rId10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33997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104</row>
      <rowOff>25400</rowOff>
    </from>
    <to>
      <col>1</col>
      <colOff>1244600</colOff>
      <row>104</row>
      <rowOff>1244600</rowOff>
    </to>
    <pic>
      <nvPicPr>
        <cNvPr id="251" name="MaWeiEr_113344103" descr="D:\用户文件\Pictures\二维码\103_113344.png"/>
        <cNvPicPr/>
      </nvPicPr>
      <blipFill>
        <a:blip xmlns:a="http://schemas.openxmlformats.org/drawingml/2006/main" xmlns:r="http://schemas.openxmlformats.org/officeDocument/2006/relationships" r:embed="rId10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35318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105</row>
      <rowOff>25400</rowOff>
    </from>
    <to>
      <col>1</col>
      <colOff>1244600</colOff>
      <row>105</row>
      <rowOff>1244600</rowOff>
    </to>
    <pic>
      <nvPicPr>
        <cNvPr id="252" name="MaWeiEr_113344104" descr="D:\用户文件\Pictures\二维码\104_113344.png"/>
        <cNvPicPr/>
      </nvPicPr>
      <blipFill>
        <a:blip xmlns:a="http://schemas.openxmlformats.org/drawingml/2006/main" xmlns:r="http://schemas.openxmlformats.org/officeDocument/2006/relationships" r:embed="rId10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36639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106</row>
      <rowOff>25400</rowOff>
    </from>
    <to>
      <col>1</col>
      <colOff>1244600</colOff>
      <row>106</row>
      <rowOff>1244600</rowOff>
    </to>
    <pic>
      <nvPicPr>
        <cNvPr id="253" name="MaWeiEr_113344105" descr="D:\用户文件\Pictures\二维码\105_113344.png"/>
        <cNvPicPr/>
      </nvPicPr>
      <blipFill>
        <a:blip xmlns:a="http://schemas.openxmlformats.org/drawingml/2006/main" xmlns:r="http://schemas.openxmlformats.org/officeDocument/2006/relationships" r:embed="rId10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37960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107</row>
      <rowOff>25400</rowOff>
    </from>
    <to>
      <col>1</col>
      <colOff>1244600</colOff>
      <row>107</row>
      <rowOff>1244600</rowOff>
    </to>
    <pic>
      <nvPicPr>
        <cNvPr id="254" name="MaWeiEr_113344106" descr="D:\用户文件\Pictures\二维码\106_113344.png"/>
        <cNvPicPr/>
      </nvPicPr>
      <blipFill>
        <a:blip xmlns:a="http://schemas.openxmlformats.org/drawingml/2006/main" xmlns:r="http://schemas.openxmlformats.org/officeDocument/2006/relationships" r:embed="rId10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39280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108</row>
      <rowOff>25400</rowOff>
    </from>
    <to>
      <col>1</col>
      <colOff>1244600</colOff>
      <row>108</row>
      <rowOff>1244600</rowOff>
    </to>
    <pic>
      <nvPicPr>
        <cNvPr id="255" name="MaWeiEr_113344107" descr="D:\用户文件\Pictures\二维码\107_113344.png"/>
        <cNvPicPr/>
      </nvPicPr>
      <blipFill>
        <a:blip xmlns:a="http://schemas.openxmlformats.org/drawingml/2006/main" xmlns:r="http://schemas.openxmlformats.org/officeDocument/2006/relationships" r:embed="rId10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40601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109</row>
      <rowOff>25400</rowOff>
    </from>
    <to>
      <col>1</col>
      <colOff>1244600</colOff>
      <row>109</row>
      <rowOff>1244600</rowOff>
    </to>
    <pic>
      <nvPicPr>
        <cNvPr id="256" name="MaWeiEr_113344108" descr="D:\用户文件\Pictures\二维码\108_113344.png"/>
        <cNvPicPr/>
      </nvPicPr>
      <blipFill>
        <a:blip xmlns:a="http://schemas.openxmlformats.org/drawingml/2006/main" xmlns:r="http://schemas.openxmlformats.org/officeDocument/2006/relationships" r:embed="rId10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41922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110</row>
      <rowOff>25400</rowOff>
    </from>
    <to>
      <col>1</col>
      <colOff>1244600</colOff>
      <row>110</row>
      <rowOff>1244600</rowOff>
    </to>
    <pic>
      <nvPicPr>
        <cNvPr id="257" name="MaWeiEr_113344109" descr="D:\用户文件\Pictures\二维码\109_113344.png"/>
        <cNvPicPr/>
      </nvPicPr>
      <blipFill>
        <a:blip xmlns:a="http://schemas.openxmlformats.org/drawingml/2006/main" xmlns:r="http://schemas.openxmlformats.org/officeDocument/2006/relationships" r:embed="rId10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43243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111</row>
      <rowOff>25400</rowOff>
    </from>
    <to>
      <col>1</col>
      <colOff>1244600</colOff>
      <row>111</row>
      <rowOff>1244600</rowOff>
    </to>
    <pic>
      <nvPicPr>
        <cNvPr id="258" name="MaWeiEr_113344110" descr="D:\用户文件\Pictures\二维码\110_113344.png"/>
        <cNvPicPr/>
      </nvPicPr>
      <blipFill>
        <a:blip xmlns:a="http://schemas.openxmlformats.org/drawingml/2006/main" xmlns:r="http://schemas.openxmlformats.org/officeDocument/2006/relationships" r:embed="rId11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44564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112</row>
      <rowOff>25400</rowOff>
    </from>
    <to>
      <col>1</col>
      <colOff>1244600</colOff>
      <row>112</row>
      <rowOff>1244600</rowOff>
    </to>
    <pic>
      <nvPicPr>
        <cNvPr id="259" name="MaWeiEr_113344111" descr="D:\用户文件\Pictures\二维码\111_113344.png"/>
        <cNvPicPr/>
      </nvPicPr>
      <blipFill>
        <a:blip xmlns:a="http://schemas.openxmlformats.org/drawingml/2006/main" xmlns:r="http://schemas.openxmlformats.org/officeDocument/2006/relationships" r:embed="rId11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45884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113</row>
      <rowOff>25400</rowOff>
    </from>
    <to>
      <col>1</col>
      <colOff>1244600</colOff>
      <row>113</row>
      <rowOff>1244600</rowOff>
    </to>
    <pic>
      <nvPicPr>
        <cNvPr id="260" name="MaWeiEr_113344112" descr="D:\用户文件\Pictures\二维码\112_113344.png"/>
        <cNvPicPr/>
      </nvPicPr>
      <blipFill>
        <a:blip xmlns:a="http://schemas.openxmlformats.org/drawingml/2006/main" xmlns:r="http://schemas.openxmlformats.org/officeDocument/2006/relationships" r:embed="rId11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47205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114</row>
      <rowOff>25400</rowOff>
    </from>
    <to>
      <col>1</col>
      <colOff>1244600</colOff>
      <row>114</row>
      <rowOff>1244600</rowOff>
    </to>
    <pic>
      <nvPicPr>
        <cNvPr id="261" name="MaWeiEr_113344113" descr="D:\用户文件\Pictures\二维码\113_113344.png"/>
        <cNvPicPr/>
      </nvPicPr>
      <blipFill>
        <a:blip xmlns:a="http://schemas.openxmlformats.org/drawingml/2006/main" xmlns:r="http://schemas.openxmlformats.org/officeDocument/2006/relationships" r:embed="rId11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48526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115</row>
      <rowOff>25400</rowOff>
    </from>
    <to>
      <col>1</col>
      <colOff>1244600</colOff>
      <row>115</row>
      <rowOff>1244600</rowOff>
    </to>
    <pic>
      <nvPicPr>
        <cNvPr id="262" name="MaWeiEr_113344114" descr="D:\用户文件\Pictures\二维码\114_113344.png"/>
        <cNvPicPr/>
      </nvPicPr>
      <blipFill>
        <a:blip xmlns:a="http://schemas.openxmlformats.org/drawingml/2006/main" xmlns:r="http://schemas.openxmlformats.org/officeDocument/2006/relationships" r:embed="rId11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49847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116</row>
      <rowOff>25400</rowOff>
    </from>
    <to>
      <col>1</col>
      <colOff>1244600</colOff>
      <row>116</row>
      <rowOff>1244600</rowOff>
    </to>
    <pic>
      <nvPicPr>
        <cNvPr id="263" name="MaWeiEr_113344115" descr="D:\用户文件\Pictures\二维码\115_113344.png"/>
        <cNvPicPr/>
      </nvPicPr>
      <blipFill>
        <a:blip xmlns:a="http://schemas.openxmlformats.org/drawingml/2006/main" xmlns:r="http://schemas.openxmlformats.org/officeDocument/2006/relationships" r:embed="rId11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51168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117</row>
      <rowOff>25400</rowOff>
    </from>
    <to>
      <col>1</col>
      <colOff>1244600</colOff>
      <row>117</row>
      <rowOff>1244600</rowOff>
    </to>
    <pic>
      <nvPicPr>
        <cNvPr id="264" name="MaWeiEr_113344116" descr="D:\用户文件\Pictures\二维码\116_113344.png"/>
        <cNvPicPr/>
      </nvPicPr>
      <blipFill>
        <a:blip xmlns:a="http://schemas.openxmlformats.org/drawingml/2006/main" xmlns:r="http://schemas.openxmlformats.org/officeDocument/2006/relationships" r:embed="rId11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52488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118</row>
      <rowOff>25400</rowOff>
    </from>
    <to>
      <col>1</col>
      <colOff>1244600</colOff>
      <row>118</row>
      <rowOff>1244600</rowOff>
    </to>
    <pic>
      <nvPicPr>
        <cNvPr id="265" name="MaWeiEr_113344117" descr="D:\用户文件\Pictures\二维码\117_113344.png"/>
        <cNvPicPr/>
      </nvPicPr>
      <blipFill>
        <a:blip xmlns:a="http://schemas.openxmlformats.org/drawingml/2006/main" xmlns:r="http://schemas.openxmlformats.org/officeDocument/2006/relationships" r:embed="rId11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53809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119</row>
      <rowOff>25400</rowOff>
    </from>
    <to>
      <col>1</col>
      <colOff>1244600</colOff>
      <row>119</row>
      <rowOff>1244600</rowOff>
    </to>
    <pic>
      <nvPicPr>
        <cNvPr id="266" name="MaWeiEr_113344118" descr="D:\用户文件\Pictures\二维码\118_113344.png"/>
        <cNvPicPr/>
      </nvPicPr>
      <blipFill>
        <a:blip xmlns:a="http://schemas.openxmlformats.org/drawingml/2006/main" xmlns:r="http://schemas.openxmlformats.org/officeDocument/2006/relationships" r:embed="rId11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55130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120</row>
      <rowOff>25400</rowOff>
    </from>
    <to>
      <col>1</col>
      <colOff>1244600</colOff>
      <row>120</row>
      <rowOff>1244600</rowOff>
    </to>
    <pic>
      <nvPicPr>
        <cNvPr id="267" name="MaWeiEr_113344119" descr="D:\用户文件\Pictures\二维码\119_113344.png"/>
        <cNvPicPr/>
      </nvPicPr>
      <blipFill>
        <a:blip xmlns:a="http://schemas.openxmlformats.org/drawingml/2006/main" xmlns:r="http://schemas.openxmlformats.org/officeDocument/2006/relationships" r:embed="rId11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56451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121</row>
      <rowOff>25400</rowOff>
    </from>
    <to>
      <col>1</col>
      <colOff>1244600</colOff>
      <row>121</row>
      <rowOff>1244600</rowOff>
    </to>
    <pic>
      <nvPicPr>
        <cNvPr id="268" name="MaWeiEr_113344120" descr="D:\用户文件\Pictures\二维码\120_113344.png"/>
        <cNvPicPr/>
      </nvPicPr>
      <blipFill>
        <a:blip xmlns:a="http://schemas.openxmlformats.org/drawingml/2006/main" xmlns:r="http://schemas.openxmlformats.org/officeDocument/2006/relationships" r:embed="rId12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57772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122</row>
      <rowOff>25400</rowOff>
    </from>
    <to>
      <col>1</col>
      <colOff>1244600</colOff>
      <row>122</row>
      <rowOff>1244600</rowOff>
    </to>
    <pic>
      <nvPicPr>
        <cNvPr id="269" name="MaWeiEr_113344121" descr="D:\用户文件\Pictures\二维码\121_113344.png"/>
        <cNvPicPr/>
      </nvPicPr>
      <blipFill>
        <a:blip xmlns:a="http://schemas.openxmlformats.org/drawingml/2006/main" xmlns:r="http://schemas.openxmlformats.org/officeDocument/2006/relationships" r:embed="rId12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59092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123</row>
      <rowOff>25400</rowOff>
    </from>
    <to>
      <col>1</col>
      <colOff>1244600</colOff>
      <row>123</row>
      <rowOff>1244600</rowOff>
    </to>
    <pic>
      <nvPicPr>
        <cNvPr id="270" name="MaWeiEr_113344122" descr="D:\用户文件\Pictures\二维码\122_113344.png"/>
        <cNvPicPr/>
      </nvPicPr>
      <blipFill>
        <a:blip xmlns:a="http://schemas.openxmlformats.org/drawingml/2006/main" xmlns:r="http://schemas.openxmlformats.org/officeDocument/2006/relationships" r:embed="rId12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60413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124</row>
      <rowOff>25400</rowOff>
    </from>
    <to>
      <col>1</col>
      <colOff>1244600</colOff>
      <row>124</row>
      <rowOff>1244600</rowOff>
    </to>
    <pic>
      <nvPicPr>
        <cNvPr id="271" name="MaWeiEr_113344123" descr="D:\用户文件\Pictures\二维码\123_113344.png"/>
        <cNvPicPr/>
      </nvPicPr>
      <blipFill>
        <a:blip xmlns:a="http://schemas.openxmlformats.org/drawingml/2006/main" xmlns:r="http://schemas.openxmlformats.org/officeDocument/2006/relationships" r:embed="rId12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61734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125</row>
      <rowOff>25400</rowOff>
    </from>
    <to>
      <col>1</col>
      <colOff>1244600</colOff>
      <row>125</row>
      <rowOff>1244600</rowOff>
    </to>
    <pic>
      <nvPicPr>
        <cNvPr id="272" name="MaWeiEr_113344124" descr="D:\用户文件\Pictures\二维码\124_113344.png"/>
        <cNvPicPr/>
      </nvPicPr>
      <blipFill>
        <a:blip xmlns:a="http://schemas.openxmlformats.org/drawingml/2006/main" xmlns:r="http://schemas.openxmlformats.org/officeDocument/2006/relationships" r:embed="rId12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63055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126</row>
      <rowOff>25400</rowOff>
    </from>
    <to>
      <col>1</col>
      <colOff>1244600</colOff>
      <row>126</row>
      <rowOff>1244600</rowOff>
    </to>
    <pic>
      <nvPicPr>
        <cNvPr id="273" name="MaWeiEr_113344125" descr="D:\用户文件\Pictures\二维码\125_113344.png"/>
        <cNvPicPr/>
      </nvPicPr>
      <blipFill>
        <a:blip xmlns:a="http://schemas.openxmlformats.org/drawingml/2006/main" xmlns:r="http://schemas.openxmlformats.org/officeDocument/2006/relationships" r:embed="rId12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64376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127</row>
      <rowOff>25400</rowOff>
    </from>
    <to>
      <col>1</col>
      <colOff>1244600</colOff>
      <row>127</row>
      <rowOff>1244600</rowOff>
    </to>
    <pic>
      <nvPicPr>
        <cNvPr id="274" name="MaWeiEr_113344126" descr="D:\用户文件\Pictures\二维码\126_113344.png"/>
        <cNvPicPr/>
      </nvPicPr>
      <blipFill>
        <a:blip xmlns:a="http://schemas.openxmlformats.org/drawingml/2006/main" xmlns:r="http://schemas.openxmlformats.org/officeDocument/2006/relationships" r:embed="rId12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65696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128</row>
      <rowOff>25400</rowOff>
    </from>
    <to>
      <col>1</col>
      <colOff>1244600</colOff>
      <row>128</row>
      <rowOff>1244600</rowOff>
    </to>
    <pic>
      <nvPicPr>
        <cNvPr id="275" name="MaWeiEr_113344127" descr="D:\用户文件\Pictures\二维码\127_113344.png"/>
        <cNvPicPr/>
      </nvPicPr>
      <blipFill>
        <a:blip xmlns:a="http://schemas.openxmlformats.org/drawingml/2006/main" xmlns:r="http://schemas.openxmlformats.org/officeDocument/2006/relationships" r:embed="rId12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67017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129</row>
      <rowOff>25400</rowOff>
    </from>
    <to>
      <col>1</col>
      <colOff>1244600</colOff>
      <row>129</row>
      <rowOff>1244600</rowOff>
    </to>
    <pic>
      <nvPicPr>
        <cNvPr id="276" name="MaWeiEr_113344128" descr="D:\用户文件\Pictures\二维码\128_113344.png"/>
        <cNvPicPr/>
      </nvPicPr>
      <blipFill>
        <a:blip xmlns:a="http://schemas.openxmlformats.org/drawingml/2006/main" xmlns:r="http://schemas.openxmlformats.org/officeDocument/2006/relationships" r:embed="rId12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68338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130</row>
      <rowOff>25400</rowOff>
    </from>
    <to>
      <col>1</col>
      <colOff>1244600</colOff>
      <row>130</row>
      <rowOff>1244600</rowOff>
    </to>
    <pic>
      <nvPicPr>
        <cNvPr id="277" name="MaWeiEr_113344129" descr="D:\用户文件\Pictures\二维码\129_113344.png"/>
        <cNvPicPr/>
      </nvPicPr>
      <blipFill>
        <a:blip xmlns:a="http://schemas.openxmlformats.org/drawingml/2006/main" xmlns:r="http://schemas.openxmlformats.org/officeDocument/2006/relationships" r:embed="rId12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69659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131</row>
      <rowOff>25400</rowOff>
    </from>
    <to>
      <col>1</col>
      <colOff>1244600</colOff>
      <row>131</row>
      <rowOff>1244600</rowOff>
    </to>
    <pic>
      <nvPicPr>
        <cNvPr id="278" name="MaWeiEr_113344130" descr="D:\用户文件\Pictures\二维码\130_113344.png"/>
        <cNvPicPr/>
      </nvPicPr>
      <blipFill>
        <a:blip xmlns:a="http://schemas.openxmlformats.org/drawingml/2006/main" xmlns:r="http://schemas.openxmlformats.org/officeDocument/2006/relationships" r:embed="rId13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70980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132</row>
      <rowOff>25400</rowOff>
    </from>
    <to>
      <col>1</col>
      <colOff>1244600</colOff>
      <row>132</row>
      <rowOff>1244600</rowOff>
    </to>
    <pic>
      <nvPicPr>
        <cNvPr id="279" name="MaWeiEr_113344131" descr="D:\用户文件\Pictures\二维码\131_113344.png"/>
        <cNvPicPr/>
      </nvPicPr>
      <blipFill>
        <a:blip xmlns:a="http://schemas.openxmlformats.org/drawingml/2006/main" xmlns:r="http://schemas.openxmlformats.org/officeDocument/2006/relationships" r:embed="rId13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72300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133</row>
      <rowOff>25400</rowOff>
    </from>
    <to>
      <col>1</col>
      <colOff>1244600</colOff>
      <row>133</row>
      <rowOff>1244600</rowOff>
    </to>
    <pic>
      <nvPicPr>
        <cNvPr id="280" name="MaWeiEr_113344132" descr="D:\用户文件\Pictures\二维码\132_113344.png"/>
        <cNvPicPr/>
      </nvPicPr>
      <blipFill>
        <a:blip xmlns:a="http://schemas.openxmlformats.org/drawingml/2006/main" xmlns:r="http://schemas.openxmlformats.org/officeDocument/2006/relationships" r:embed="rId13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73621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134</row>
      <rowOff>25400</rowOff>
    </from>
    <to>
      <col>1</col>
      <colOff>1244600</colOff>
      <row>134</row>
      <rowOff>1244600</rowOff>
    </to>
    <pic>
      <nvPicPr>
        <cNvPr id="281" name="MaWeiEr_113344133" descr="D:\用户文件\Pictures\二维码\133_113344.png"/>
        <cNvPicPr/>
      </nvPicPr>
      <blipFill>
        <a:blip xmlns:a="http://schemas.openxmlformats.org/drawingml/2006/main" xmlns:r="http://schemas.openxmlformats.org/officeDocument/2006/relationships" r:embed="rId13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74942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135</row>
      <rowOff>25400</rowOff>
    </from>
    <to>
      <col>1</col>
      <colOff>1244600</colOff>
      <row>135</row>
      <rowOff>1244600</rowOff>
    </to>
    <pic>
      <nvPicPr>
        <cNvPr id="282" name="MaWeiEr_113344134" descr="D:\用户文件\Pictures\二维码\134_113344.png"/>
        <cNvPicPr/>
      </nvPicPr>
      <blipFill>
        <a:blip xmlns:a="http://schemas.openxmlformats.org/drawingml/2006/main" xmlns:r="http://schemas.openxmlformats.org/officeDocument/2006/relationships" r:embed="rId13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76263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136</row>
      <rowOff>25400</rowOff>
    </from>
    <to>
      <col>1</col>
      <colOff>1244600</colOff>
      <row>136</row>
      <rowOff>1244600</rowOff>
    </to>
    <pic>
      <nvPicPr>
        <cNvPr id="283" name="MaWeiEr_113344135" descr="D:\用户文件\Pictures\二维码\135_113344.png"/>
        <cNvPicPr/>
      </nvPicPr>
      <blipFill>
        <a:blip xmlns:a="http://schemas.openxmlformats.org/drawingml/2006/main" xmlns:r="http://schemas.openxmlformats.org/officeDocument/2006/relationships" r:embed="rId13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77584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137</row>
      <rowOff>25400</rowOff>
    </from>
    <to>
      <col>1</col>
      <colOff>1244600</colOff>
      <row>137</row>
      <rowOff>1244600</rowOff>
    </to>
    <pic>
      <nvPicPr>
        <cNvPr id="284" name="MaWeiEr_113344136" descr="D:\用户文件\Pictures\二维码\136_113344.png"/>
        <cNvPicPr/>
      </nvPicPr>
      <blipFill>
        <a:blip xmlns:a="http://schemas.openxmlformats.org/drawingml/2006/main" xmlns:r="http://schemas.openxmlformats.org/officeDocument/2006/relationships" r:embed="rId13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78904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138</row>
      <rowOff>25400</rowOff>
    </from>
    <to>
      <col>1</col>
      <colOff>1244600</colOff>
      <row>138</row>
      <rowOff>1244600</rowOff>
    </to>
    <pic>
      <nvPicPr>
        <cNvPr id="285" name="MaWeiEr_113344137" descr="D:\用户文件\Pictures\二维码\137_113344.png"/>
        <cNvPicPr/>
      </nvPicPr>
      <blipFill>
        <a:blip xmlns:a="http://schemas.openxmlformats.org/drawingml/2006/main" xmlns:r="http://schemas.openxmlformats.org/officeDocument/2006/relationships" r:embed="rId13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80225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139</row>
      <rowOff>25400</rowOff>
    </from>
    <to>
      <col>1</col>
      <colOff>1244600</colOff>
      <row>139</row>
      <rowOff>1244600</rowOff>
    </to>
    <pic>
      <nvPicPr>
        <cNvPr id="286" name="MaWeiEr_113344138" descr="D:\用户文件\Pictures\二维码\138_113344.png"/>
        <cNvPicPr/>
      </nvPicPr>
      <blipFill>
        <a:blip xmlns:a="http://schemas.openxmlformats.org/drawingml/2006/main" xmlns:r="http://schemas.openxmlformats.org/officeDocument/2006/relationships" r:embed="rId13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81546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140</row>
      <rowOff>25400</rowOff>
    </from>
    <to>
      <col>1</col>
      <colOff>1244600</colOff>
      <row>140</row>
      <rowOff>1244600</rowOff>
    </to>
    <pic>
      <nvPicPr>
        <cNvPr id="287" name="MaWeiEr_113344139" descr="D:\用户文件\Pictures\二维码\139_113344.png"/>
        <cNvPicPr/>
      </nvPicPr>
      <blipFill>
        <a:blip xmlns:a="http://schemas.openxmlformats.org/drawingml/2006/main" xmlns:r="http://schemas.openxmlformats.org/officeDocument/2006/relationships" r:embed="rId13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82867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141</row>
      <rowOff>25400</rowOff>
    </from>
    <to>
      <col>1</col>
      <colOff>1244600</colOff>
      <row>141</row>
      <rowOff>1244600</rowOff>
    </to>
    <pic>
      <nvPicPr>
        <cNvPr id="288" name="MaWeiEr_113344140" descr="D:\用户文件\Pictures\二维码\140_113344.png"/>
        <cNvPicPr/>
      </nvPicPr>
      <blipFill>
        <a:blip xmlns:a="http://schemas.openxmlformats.org/drawingml/2006/main" xmlns:r="http://schemas.openxmlformats.org/officeDocument/2006/relationships" r:embed="rId14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84188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142</row>
      <rowOff>25400</rowOff>
    </from>
    <to>
      <col>1</col>
      <colOff>1244600</colOff>
      <row>142</row>
      <rowOff>1244600</rowOff>
    </to>
    <pic>
      <nvPicPr>
        <cNvPr id="289" name="MaWeiEr_113344141" descr="D:\用户文件\Pictures\二维码\141_113344.png"/>
        <cNvPicPr/>
      </nvPicPr>
      <blipFill>
        <a:blip xmlns:a="http://schemas.openxmlformats.org/drawingml/2006/main" xmlns:r="http://schemas.openxmlformats.org/officeDocument/2006/relationships" r:embed="rId14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85508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143</row>
      <rowOff>25400</rowOff>
    </from>
    <to>
      <col>1</col>
      <colOff>1244600</colOff>
      <row>143</row>
      <rowOff>1244600</rowOff>
    </to>
    <pic>
      <nvPicPr>
        <cNvPr id="290" name="MaWeiEr_113344142" descr="D:\用户文件\Pictures\二维码\142_113344.png"/>
        <cNvPicPr/>
      </nvPicPr>
      <blipFill>
        <a:blip xmlns:a="http://schemas.openxmlformats.org/drawingml/2006/main" xmlns:r="http://schemas.openxmlformats.org/officeDocument/2006/relationships" r:embed="rId14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86829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144</row>
      <rowOff>25400</rowOff>
    </from>
    <to>
      <col>1</col>
      <colOff>1244600</colOff>
      <row>144</row>
      <rowOff>1244600</rowOff>
    </to>
    <pic>
      <nvPicPr>
        <cNvPr id="291" name="MaWeiEr_113344143" descr="D:\用户文件\Pictures\二维码\143_113344.png"/>
        <cNvPicPr/>
      </nvPicPr>
      <blipFill>
        <a:blip xmlns:a="http://schemas.openxmlformats.org/drawingml/2006/main" xmlns:r="http://schemas.openxmlformats.org/officeDocument/2006/relationships" r:embed="rId14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881505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145</row>
      <rowOff>25400</rowOff>
    </from>
    <to>
      <col>1</col>
      <colOff>1244600</colOff>
      <row>145</row>
      <rowOff>1244600</rowOff>
    </to>
    <pic>
      <nvPicPr>
        <cNvPr id="292" name="MaWeiEr_113344144" descr="D:\用户文件\Pictures\二维码\144_113344.png"/>
        <cNvPicPr/>
      </nvPicPr>
      <blipFill>
        <a:blip xmlns:a="http://schemas.openxmlformats.org/drawingml/2006/main" xmlns:r="http://schemas.openxmlformats.org/officeDocument/2006/relationships" r:embed="rId14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894713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146</row>
      <rowOff>25400</rowOff>
    </from>
    <to>
      <col>1</col>
      <colOff>1244600</colOff>
      <row>146</row>
      <rowOff>1244600</rowOff>
    </to>
    <pic>
      <nvPicPr>
        <cNvPr id="293" name="MaWeiEr_113344145" descr="D:\用户文件\Pictures\二维码\145_113344.png"/>
        <cNvPicPr/>
      </nvPicPr>
      <blipFill>
        <a:blip xmlns:a="http://schemas.openxmlformats.org/drawingml/2006/main" xmlns:r="http://schemas.openxmlformats.org/officeDocument/2006/relationships" r:embed="rId14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907921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147</row>
      <rowOff>25400</rowOff>
    </from>
    <to>
      <col>1</col>
      <colOff>1244600</colOff>
      <row>147</row>
      <rowOff>1244600</rowOff>
    </to>
    <pic>
      <nvPicPr>
        <cNvPr id="294" name="MaWeiEr_113344146" descr="D:\用户文件\Pictures\二维码\146_113344.png"/>
        <cNvPicPr/>
      </nvPicPr>
      <blipFill>
        <a:blip xmlns:a="http://schemas.openxmlformats.org/drawingml/2006/main" xmlns:r="http://schemas.openxmlformats.org/officeDocument/2006/relationships" r:embed="rId14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92112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148</row>
      <rowOff>25400</rowOff>
    </from>
    <to>
      <col>1</col>
      <colOff>1244600</colOff>
      <row>148</row>
      <rowOff>1244600</rowOff>
    </to>
    <pic>
      <nvPicPr>
        <cNvPr id="295" name="MaWeiEr_113344147" descr="D:\用户文件\Pictures\二维码\147_113344.png"/>
        <cNvPicPr/>
      </nvPicPr>
      <blipFill>
        <a:blip xmlns:a="http://schemas.openxmlformats.org/drawingml/2006/main" xmlns:r="http://schemas.openxmlformats.org/officeDocument/2006/relationships" r:embed="rId14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311400" y="193433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1</col>
      <colOff>25400</colOff>
      <row>2</row>
      <rowOff>25400</rowOff>
    </from>
    <to>
      <col>1</col>
      <colOff>1244600</colOff>
      <row>2</row>
      <rowOff>1244600</rowOff>
    </to>
    <pic>
      <nvPicPr>
        <cNvPr id="4" name="MaWeiEr_1134561" descr="D:\用户文件\Pictures\二维码\001_113456.png"/>
        <cNvPicPr/>
      </nvPicPr>
      <blipFill>
        <a:blip xmlns:a="http://schemas.openxmlformats.org/drawingml/2006/main" xmlns:r="http://schemas.openxmlformats.org/officeDocument/2006/relationships" r:embed="rId1" r:link="rId2"/>
        <a:stretch xmlns:a="http://schemas.openxmlformats.org/drawingml/2006/main">
          <a:fillRect/>
        </a:stretch>
      </blipFill>
      <spPr>
        <a:xfrm xmlns:a="http://schemas.openxmlformats.org/drawingml/2006/main">
          <a:off x="2206625" y="5969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25400</colOff>
      <row>3</row>
      <rowOff>25400</rowOff>
    </from>
    <to>
      <col>1</col>
      <colOff>1244600</colOff>
      <row>3</row>
      <rowOff>1244600</rowOff>
    </to>
    <pic>
      <nvPicPr>
        <cNvPr id="5" name="MaWeiEr_1134562" descr="D:\用户文件\Pictures\二维码\002_113456.png"/>
        <cNvPicPr/>
      </nvPicPr>
      <blipFill>
        <a:blip xmlns:a="http://schemas.openxmlformats.org/drawingml/2006/main" xmlns:r="http://schemas.openxmlformats.org/officeDocument/2006/relationships" r:embed="rId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206625" y="1917700"/>
          <a:ext cx="1219200" cy="1219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1</col>
      <colOff>0</colOff>
      <row>2</row>
      <rowOff>0</rowOff>
    </from>
    <ext cx="1143000" cy="1143000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3</row>
      <rowOff>0</rowOff>
    </from>
    <ext cx="1143000" cy="1143000"/>
    <pic>
      <nvPicPr>
        <cNvPr id="3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4</row>
      <rowOff>0</rowOff>
    </from>
    <ext cx="1143000" cy="1143000"/>
    <pic>
      <nvPicPr>
        <cNvPr id="4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5</row>
      <rowOff>0</rowOff>
    </from>
    <ext cx="1143000" cy="1143000"/>
    <pic>
      <nvPicPr>
        <cNvPr id="5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143000" cy="1143000"/>
    <pic>
      <nvPicPr>
        <cNvPr id="6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7</row>
      <rowOff>0</rowOff>
    </from>
    <ext cx="1143000" cy="1143000"/>
    <pic>
      <nvPicPr>
        <cNvPr id="7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8</row>
      <rowOff>0</rowOff>
    </from>
    <ext cx="1143000" cy="1143000"/>
    <pic>
      <nvPicPr>
        <cNvPr id="8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9</row>
      <rowOff>0</rowOff>
    </from>
    <ext cx="1143000" cy="1143000"/>
    <pic>
      <nvPicPr>
        <cNvPr id="9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10</row>
      <rowOff>0</rowOff>
    </from>
    <ext cx="1143000" cy="1143000"/>
    <pic>
      <nvPicPr>
        <cNvPr id="10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11</row>
      <rowOff>0</rowOff>
    </from>
    <ext cx="1143000" cy="1143000"/>
    <pic>
      <nvPicPr>
        <cNvPr id="11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</row>
      <rowOff>0</rowOff>
    </from>
    <ext cx="1143000" cy="1143000"/>
    <pic>
      <nvPicPr>
        <cNvPr id="12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3</row>
      <rowOff>0</rowOff>
    </from>
    <ext cx="1143000" cy="1143000"/>
    <pic>
      <nvPicPr>
        <cNvPr id="13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4</row>
      <rowOff>0</rowOff>
    </from>
    <ext cx="1143000" cy="1143000"/>
    <pic>
      <nvPicPr>
        <cNvPr id="14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5</row>
      <rowOff>0</rowOff>
    </from>
    <ext cx="1143000" cy="1143000"/>
    <pic>
      <nvPicPr>
        <cNvPr id="15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6</row>
      <rowOff>0</rowOff>
    </from>
    <ext cx="1143000" cy="1143000"/>
    <pic>
      <nvPicPr>
        <cNvPr id="16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7</row>
      <rowOff>0</rowOff>
    </from>
    <ext cx="1143000" cy="1143000"/>
    <pic>
      <nvPicPr>
        <cNvPr id="17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8</row>
      <rowOff>0</rowOff>
    </from>
    <ext cx="1143000" cy="1143000"/>
    <pic>
      <nvPicPr>
        <cNvPr id="18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9</row>
      <rowOff>0</rowOff>
    </from>
    <ext cx="1143000" cy="1143000"/>
    <pic>
      <nvPicPr>
        <cNvPr id="19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10</row>
      <rowOff>0</rowOff>
    </from>
    <ext cx="1143000" cy="1143000"/>
    <pic>
      <nvPicPr>
        <cNvPr id="20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11</row>
      <rowOff>0</rowOff>
    </from>
    <ext cx="1143000" cy="1143000"/>
    <pic>
      <nvPicPr>
        <cNvPr id="21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2</row>
      <rowOff>0</rowOff>
    </from>
    <ext cx="1143000" cy="1143000"/>
    <pic>
      <nvPicPr>
        <cNvPr id="22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3</row>
      <rowOff>0</rowOff>
    </from>
    <ext cx="1143000" cy="1143000"/>
    <pic>
      <nvPicPr>
        <cNvPr id="23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4</row>
      <rowOff>0</rowOff>
    </from>
    <ext cx="1143000" cy="1143000"/>
    <pic>
      <nvPicPr>
        <cNvPr id="24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5</row>
      <rowOff>0</rowOff>
    </from>
    <ext cx="1143000" cy="1143000"/>
    <pic>
      <nvPicPr>
        <cNvPr id="25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6</row>
      <rowOff>0</rowOff>
    </from>
    <ext cx="1143000" cy="1143000"/>
    <pic>
      <nvPicPr>
        <cNvPr id="26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7</row>
      <rowOff>0</rowOff>
    </from>
    <ext cx="1143000" cy="1143000"/>
    <pic>
      <nvPicPr>
        <cNvPr id="27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8</row>
      <rowOff>0</rowOff>
    </from>
    <ext cx="1143000" cy="1143000"/>
    <pic>
      <nvPicPr>
        <cNvPr id="28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9</row>
      <rowOff>0</rowOff>
    </from>
    <ext cx="1143000" cy="1143000"/>
    <pic>
      <nvPicPr>
        <cNvPr id="29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10</row>
      <rowOff>0</rowOff>
    </from>
    <ext cx="1143000" cy="1143000"/>
    <pic>
      <nvPicPr>
        <cNvPr id="30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11</row>
      <rowOff>0</rowOff>
    </from>
    <ext cx="1143000" cy="1143000"/>
    <pic>
      <nvPicPr>
        <cNvPr id="31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12</row>
      <rowOff>0</rowOff>
    </from>
    <ext cx="1143000" cy="1143000"/>
    <pic>
      <nvPicPr>
        <cNvPr id="32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13</row>
      <rowOff>0</rowOff>
    </from>
    <ext cx="1143000" cy="1143000"/>
    <pic>
      <nvPicPr>
        <cNvPr id="33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14</row>
      <rowOff>0</rowOff>
    </from>
    <ext cx="1143000" cy="1143000"/>
    <pic>
      <nvPicPr>
        <cNvPr id="34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15</row>
      <rowOff>0</rowOff>
    </from>
    <ext cx="1143000" cy="1143000"/>
    <pic>
      <nvPicPr>
        <cNvPr id="35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16</row>
      <rowOff>0</rowOff>
    </from>
    <ext cx="1143000" cy="1143000"/>
    <pic>
      <nvPicPr>
        <cNvPr id="36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17</row>
      <rowOff>0</rowOff>
    </from>
    <ext cx="1143000" cy="1143000"/>
    <pic>
      <nvPicPr>
        <cNvPr id="37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18</row>
      <rowOff>0</rowOff>
    </from>
    <ext cx="1143000" cy="1143000"/>
    <pic>
      <nvPicPr>
        <cNvPr id="38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19</row>
      <rowOff>0</rowOff>
    </from>
    <ext cx="1143000" cy="1143000"/>
    <pic>
      <nvPicPr>
        <cNvPr id="39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20</row>
      <rowOff>0</rowOff>
    </from>
    <ext cx="1143000" cy="1143000"/>
    <pic>
      <nvPicPr>
        <cNvPr id="40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21</row>
      <rowOff>0</rowOff>
    </from>
    <ext cx="1143000" cy="1143000"/>
    <pic>
      <nvPicPr>
        <cNvPr id="41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12</row>
      <rowOff>0</rowOff>
    </from>
    <ext cx="1143000" cy="1143000"/>
    <pic>
      <nvPicPr>
        <cNvPr id="42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13</row>
      <rowOff>0</rowOff>
    </from>
    <ext cx="1143000" cy="1143000"/>
    <pic>
      <nvPicPr>
        <cNvPr id="43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14</row>
      <rowOff>0</rowOff>
    </from>
    <ext cx="1143000" cy="1143000"/>
    <pic>
      <nvPicPr>
        <cNvPr id="44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15</row>
      <rowOff>0</rowOff>
    </from>
    <ext cx="1143000" cy="1143000"/>
    <pic>
      <nvPicPr>
        <cNvPr id="45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16</row>
      <rowOff>0</rowOff>
    </from>
    <ext cx="1143000" cy="1143000"/>
    <pic>
      <nvPicPr>
        <cNvPr id="46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17</row>
      <rowOff>0</rowOff>
    </from>
    <ext cx="1143000" cy="1143000"/>
    <pic>
      <nvPicPr>
        <cNvPr id="47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18</row>
      <rowOff>0</rowOff>
    </from>
    <ext cx="1143000" cy="1143000"/>
    <pic>
      <nvPicPr>
        <cNvPr id="48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19</row>
      <rowOff>0</rowOff>
    </from>
    <ext cx="1143000" cy="1143000"/>
    <pic>
      <nvPicPr>
        <cNvPr id="49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20</row>
      <rowOff>0</rowOff>
    </from>
    <ext cx="1143000" cy="1143000"/>
    <pic>
      <nvPicPr>
        <cNvPr id="50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21</row>
      <rowOff>0</rowOff>
    </from>
    <ext cx="1143000" cy="1143000"/>
    <pic>
      <nvPicPr>
        <cNvPr id="51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12</row>
      <rowOff>0</rowOff>
    </from>
    <ext cx="1143000" cy="1143000"/>
    <pic>
      <nvPicPr>
        <cNvPr id="52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13</row>
      <rowOff>0</rowOff>
    </from>
    <ext cx="1143000" cy="1143000"/>
    <pic>
      <nvPicPr>
        <cNvPr id="53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14</row>
      <rowOff>0</rowOff>
    </from>
    <ext cx="1143000" cy="1143000"/>
    <pic>
      <nvPicPr>
        <cNvPr id="54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15</row>
      <rowOff>0</rowOff>
    </from>
    <ext cx="1143000" cy="1143000"/>
    <pic>
      <nvPicPr>
        <cNvPr id="55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16</row>
      <rowOff>0</rowOff>
    </from>
    <ext cx="1143000" cy="1143000"/>
    <pic>
      <nvPicPr>
        <cNvPr id="56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17</row>
      <rowOff>0</rowOff>
    </from>
    <ext cx="1143000" cy="1143000"/>
    <pic>
      <nvPicPr>
        <cNvPr id="57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18</row>
      <rowOff>0</rowOff>
    </from>
    <ext cx="1143000" cy="1143000"/>
    <pic>
      <nvPicPr>
        <cNvPr id="58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19</row>
      <rowOff>0</rowOff>
    </from>
    <ext cx="1143000" cy="1143000"/>
    <pic>
      <nvPicPr>
        <cNvPr id="59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20</row>
      <rowOff>0</rowOff>
    </from>
    <ext cx="1143000" cy="1143000"/>
    <pic>
      <nvPicPr>
        <cNvPr id="60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21</row>
      <rowOff>0</rowOff>
    </from>
    <ext cx="1143000" cy="1143000"/>
    <pic>
      <nvPicPr>
        <cNvPr id="61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22</row>
      <rowOff>0</rowOff>
    </from>
    <ext cx="1143000" cy="1143000"/>
    <pic>
      <nvPicPr>
        <cNvPr id="62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23</row>
      <rowOff>0</rowOff>
    </from>
    <ext cx="1143000" cy="1143000"/>
    <pic>
      <nvPicPr>
        <cNvPr id="63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24</row>
      <rowOff>0</rowOff>
    </from>
    <ext cx="1143000" cy="1143000"/>
    <pic>
      <nvPicPr>
        <cNvPr id="64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25</row>
      <rowOff>0</rowOff>
    </from>
    <ext cx="1143000" cy="1143000"/>
    <pic>
      <nvPicPr>
        <cNvPr id="65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26</row>
      <rowOff>0</rowOff>
    </from>
    <ext cx="1143000" cy="1143000"/>
    <pic>
      <nvPicPr>
        <cNvPr id="66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27</row>
      <rowOff>0</rowOff>
    </from>
    <ext cx="1143000" cy="1143000"/>
    <pic>
      <nvPicPr>
        <cNvPr id="67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28</row>
      <rowOff>0</rowOff>
    </from>
    <ext cx="1143000" cy="1143000"/>
    <pic>
      <nvPicPr>
        <cNvPr id="68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29</row>
      <rowOff>0</rowOff>
    </from>
    <ext cx="1143000" cy="1143000"/>
    <pic>
      <nvPicPr>
        <cNvPr id="69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30</row>
      <rowOff>0</rowOff>
    </from>
    <ext cx="1143000" cy="1143000"/>
    <pic>
      <nvPicPr>
        <cNvPr id="70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31</row>
      <rowOff>0</rowOff>
    </from>
    <ext cx="1143000" cy="1143000"/>
    <pic>
      <nvPicPr>
        <cNvPr id="71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22</row>
      <rowOff>0</rowOff>
    </from>
    <ext cx="1143000" cy="1143000"/>
    <pic>
      <nvPicPr>
        <cNvPr id="72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23</row>
      <rowOff>0</rowOff>
    </from>
    <ext cx="1143000" cy="1143000"/>
    <pic>
      <nvPicPr>
        <cNvPr id="73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24</row>
      <rowOff>0</rowOff>
    </from>
    <ext cx="1143000" cy="1143000"/>
    <pic>
      <nvPicPr>
        <cNvPr id="74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25</row>
      <rowOff>0</rowOff>
    </from>
    <ext cx="1143000" cy="1143000"/>
    <pic>
      <nvPicPr>
        <cNvPr id="75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26</row>
      <rowOff>0</rowOff>
    </from>
    <ext cx="1143000" cy="1143000"/>
    <pic>
      <nvPicPr>
        <cNvPr id="76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27</row>
      <rowOff>0</rowOff>
    </from>
    <ext cx="1143000" cy="1143000"/>
    <pic>
      <nvPicPr>
        <cNvPr id="77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28</row>
      <rowOff>0</rowOff>
    </from>
    <ext cx="1143000" cy="1143000"/>
    <pic>
      <nvPicPr>
        <cNvPr id="78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29</row>
      <rowOff>0</rowOff>
    </from>
    <ext cx="1143000" cy="1143000"/>
    <pic>
      <nvPicPr>
        <cNvPr id="79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30</row>
      <rowOff>0</rowOff>
    </from>
    <ext cx="1143000" cy="1143000"/>
    <pic>
      <nvPicPr>
        <cNvPr id="80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3</col>
      <colOff>0</colOff>
      <row>31</row>
      <rowOff>0</rowOff>
    </from>
    <ext cx="1143000" cy="1143000"/>
    <pic>
      <nvPicPr>
        <cNvPr id="81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22</row>
      <rowOff>0</rowOff>
    </from>
    <ext cx="1143000" cy="1143000"/>
    <pic>
      <nvPicPr>
        <cNvPr id="82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23</row>
      <rowOff>0</rowOff>
    </from>
    <ext cx="1143000" cy="1143000"/>
    <pic>
      <nvPicPr>
        <cNvPr id="83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24</row>
      <rowOff>0</rowOff>
    </from>
    <ext cx="1143000" cy="1143000"/>
    <pic>
      <nvPicPr>
        <cNvPr id="84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25</row>
      <rowOff>0</rowOff>
    </from>
    <ext cx="1143000" cy="1143000"/>
    <pic>
      <nvPicPr>
        <cNvPr id="85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26</row>
      <rowOff>0</rowOff>
    </from>
    <ext cx="1143000" cy="1143000"/>
    <pic>
      <nvPicPr>
        <cNvPr id="86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27</row>
      <rowOff>0</rowOff>
    </from>
    <ext cx="1143000" cy="1143000"/>
    <pic>
      <nvPicPr>
        <cNvPr id="87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28</row>
      <rowOff>0</rowOff>
    </from>
    <ext cx="1143000" cy="1143000"/>
    <pic>
      <nvPicPr>
        <cNvPr id="88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29</row>
      <rowOff>0</rowOff>
    </from>
    <ext cx="1143000" cy="1143000"/>
    <pic>
      <nvPicPr>
        <cNvPr id="89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30</row>
      <rowOff>0</rowOff>
    </from>
    <ext cx="1143000" cy="1143000"/>
    <pic>
      <nvPicPr>
        <cNvPr id="90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5</col>
      <colOff>0</colOff>
      <row>31</row>
      <rowOff>0</rowOff>
    </from>
    <ext cx="1143000" cy="1143000"/>
    <pic>
      <nvPicPr>
        <cNvPr id="91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32</row>
      <rowOff>0</rowOff>
    </from>
    <ext cx="1143000" cy="1143000"/>
    <pic>
      <nvPicPr>
        <cNvPr id="92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33</row>
      <rowOff>0</rowOff>
    </from>
    <ext cx="1143000" cy="1143000"/>
    <pic>
      <nvPicPr>
        <cNvPr id="93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34</row>
      <rowOff>0</rowOff>
    </from>
    <ext cx="1143000" cy="1143000"/>
    <pic>
      <nvPicPr>
        <cNvPr id="94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6.xml><?xml version="1.0" encoding="utf-8"?>
<wsDr xmlns="http://schemas.openxmlformats.org/drawingml/2006/spreadsheetDrawing">
  <oneCellAnchor>
    <from>
      <col>1</col>
      <colOff>0</colOff>
      <row>2</row>
      <rowOff>0</rowOff>
    </from>
    <ext cx="1143000" cy="1143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143000" cy="1143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</row>
      <rowOff>0</rowOff>
    </from>
    <ext cx="1143000" cy="1143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5</row>
      <rowOff>0</rowOff>
    </from>
    <ext cx="1143000" cy="1143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6</row>
      <rowOff>0</rowOff>
    </from>
    <ext cx="1143000" cy="1143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143000" cy="1143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8</row>
      <rowOff>0</rowOff>
    </from>
    <ext cx="1143000" cy="1143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9</row>
      <rowOff>0</rowOff>
    </from>
    <ext cx="1143000" cy="1143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10</row>
      <rowOff>0</rowOff>
    </from>
    <ext cx="1143000" cy="11430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143000" cy="11430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</row>
      <rowOff>0</rowOff>
    </from>
    <ext cx="1143000" cy="11430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</row>
      <rowOff>0</rowOff>
    </from>
    <ext cx="1143000" cy="11430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</row>
      <rowOff>0</rowOff>
    </from>
    <ext cx="1143000" cy="11430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5</row>
      <rowOff>0</rowOff>
    </from>
    <ext cx="1143000" cy="11430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6</row>
      <rowOff>0</rowOff>
    </from>
    <ext cx="1143000" cy="11430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7</row>
      <rowOff>0</rowOff>
    </from>
    <ext cx="1143000" cy="11430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8</row>
      <rowOff>0</rowOff>
    </from>
    <ext cx="1143000" cy="11430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9</row>
      <rowOff>0</rowOff>
    </from>
    <ext cx="1143000" cy="11430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10</row>
      <rowOff>0</rowOff>
    </from>
    <ext cx="1143000" cy="11430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11</row>
      <rowOff>0</rowOff>
    </from>
    <ext cx="1143000" cy="11430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</row>
      <rowOff>0</rowOff>
    </from>
    <ext cx="1143000" cy="11430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</row>
      <rowOff>0</rowOff>
    </from>
    <ext cx="1143000" cy="11430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</row>
      <rowOff>0</rowOff>
    </from>
    <ext cx="1143000" cy="11430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5</row>
      <rowOff>0</rowOff>
    </from>
    <ext cx="1143000" cy="11430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6</row>
      <rowOff>0</rowOff>
    </from>
    <ext cx="1143000" cy="11430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7</row>
      <rowOff>0</rowOff>
    </from>
    <ext cx="1143000" cy="11430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8</row>
      <rowOff>0</rowOff>
    </from>
    <ext cx="1143000" cy="114300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9</row>
      <rowOff>0</rowOff>
    </from>
    <ext cx="1143000" cy="114300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10</row>
      <rowOff>0</rowOff>
    </from>
    <ext cx="1143000" cy="114300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11</row>
      <rowOff>0</rowOff>
    </from>
    <ext cx="1143000" cy="114300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12</row>
      <rowOff>0</rowOff>
    </from>
    <ext cx="1143000" cy="114300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13</row>
      <rowOff>0</rowOff>
    </from>
    <ext cx="1143000" cy="114300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14</row>
      <rowOff>0</rowOff>
    </from>
    <ext cx="1143000" cy="114300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143000" cy="114300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16</row>
      <rowOff>0</rowOff>
    </from>
    <ext cx="1143000" cy="114300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17</row>
      <rowOff>0</rowOff>
    </from>
    <ext cx="1143000" cy="114300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18</row>
      <rowOff>0</rowOff>
    </from>
    <ext cx="1143000" cy="114300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19</row>
      <rowOff>0</rowOff>
    </from>
    <ext cx="1143000" cy="114300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20</row>
      <rowOff>0</rowOff>
    </from>
    <ext cx="1143000" cy="114300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21</row>
      <rowOff>0</rowOff>
    </from>
    <ext cx="1143000" cy="114300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12</row>
      <rowOff>0</rowOff>
    </from>
    <ext cx="1143000" cy="114300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13</row>
      <rowOff>0</rowOff>
    </from>
    <ext cx="1143000" cy="114300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14</row>
      <rowOff>0</rowOff>
    </from>
    <ext cx="1143000" cy="114300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15</row>
      <rowOff>0</rowOff>
    </from>
    <ext cx="1143000" cy="114300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16</row>
      <rowOff>0</rowOff>
    </from>
    <ext cx="1143000" cy="114300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17</row>
      <rowOff>0</rowOff>
    </from>
    <ext cx="1143000" cy="114300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18</row>
      <rowOff>0</rowOff>
    </from>
    <ext cx="1143000" cy="114300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19</row>
      <rowOff>0</rowOff>
    </from>
    <ext cx="1143000" cy="114300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20</row>
      <rowOff>0</rowOff>
    </from>
    <ext cx="1143000" cy="114300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21</row>
      <rowOff>0</rowOff>
    </from>
    <ext cx="1143000" cy="114300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12</row>
      <rowOff>0</rowOff>
    </from>
    <ext cx="1143000" cy="114300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13</row>
      <rowOff>0</rowOff>
    </from>
    <ext cx="1143000" cy="114300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14</row>
      <rowOff>0</rowOff>
    </from>
    <ext cx="1143000" cy="114300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15</row>
      <rowOff>0</rowOff>
    </from>
    <ext cx="1143000" cy="114300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16</row>
      <rowOff>0</rowOff>
    </from>
    <ext cx="1143000" cy="114300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17</row>
      <rowOff>0</rowOff>
    </from>
    <ext cx="1143000" cy="114300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18</row>
      <rowOff>0</rowOff>
    </from>
    <ext cx="1143000" cy="114300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19</row>
      <rowOff>0</rowOff>
    </from>
    <ext cx="1143000" cy="114300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20</row>
      <rowOff>0</rowOff>
    </from>
    <ext cx="1143000" cy="114300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21</row>
      <rowOff>0</rowOff>
    </from>
    <ext cx="1143000" cy="114300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22</row>
      <rowOff>0</rowOff>
    </from>
    <ext cx="1143000" cy="114300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23</row>
      <rowOff>0</rowOff>
    </from>
    <ext cx="1143000" cy="114300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24</row>
      <rowOff>0</rowOff>
    </from>
    <ext cx="1143000" cy="114300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25</row>
      <rowOff>0</rowOff>
    </from>
    <ext cx="1143000" cy="114300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26</row>
      <rowOff>0</rowOff>
    </from>
    <ext cx="1143000" cy="114300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27</row>
      <rowOff>0</rowOff>
    </from>
    <ext cx="1143000" cy="114300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28</row>
      <rowOff>0</rowOff>
    </from>
    <ext cx="1143000" cy="114300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29</row>
      <rowOff>0</rowOff>
    </from>
    <ext cx="1143000" cy="114300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30</row>
      <rowOff>0</rowOff>
    </from>
    <ext cx="1143000" cy="114300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31</row>
      <rowOff>0</rowOff>
    </from>
    <ext cx="1143000" cy="114300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22</row>
      <rowOff>0</rowOff>
    </from>
    <ext cx="1143000" cy="114300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23</row>
      <rowOff>0</rowOff>
    </from>
    <ext cx="1143000" cy="114300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24</row>
      <rowOff>0</rowOff>
    </from>
    <ext cx="1143000" cy="114300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25</row>
      <rowOff>0</rowOff>
    </from>
    <ext cx="1143000" cy="114300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26</row>
      <rowOff>0</rowOff>
    </from>
    <ext cx="1143000" cy="114300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27</row>
      <rowOff>0</rowOff>
    </from>
    <ext cx="1143000" cy="114300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28</row>
      <rowOff>0</rowOff>
    </from>
    <ext cx="1143000" cy="114300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29</row>
      <rowOff>0</rowOff>
    </from>
    <ext cx="1143000" cy="114300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30</row>
      <rowOff>0</rowOff>
    </from>
    <ext cx="1143000" cy="114300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31</row>
      <rowOff>0</rowOff>
    </from>
    <ext cx="1143000" cy="114300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22</row>
      <rowOff>0</rowOff>
    </from>
    <ext cx="1143000" cy="114300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23</row>
      <rowOff>0</rowOff>
    </from>
    <ext cx="1143000" cy="114300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24</row>
      <rowOff>0</rowOff>
    </from>
    <ext cx="1143000" cy="114300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25</row>
      <rowOff>0</rowOff>
    </from>
    <ext cx="1143000" cy="114300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26</row>
      <rowOff>0</rowOff>
    </from>
    <ext cx="1143000" cy="114300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27</row>
      <rowOff>0</rowOff>
    </from>
    <ext cx="1143000" cy="114300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28</row>
      <rowOff>0</rowOff>
    </from>
    <ext cx="1143000" cy="114300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29</row>
      <rowOff>0</rowOff>
    </from>
    <ext cx="1143000" cy="114300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30</row>
      <rowOff>0</rowOff>
    </from>
    <ext cx="1143000" cy="114300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31</row>
      <rowOff>0</rowOff>
    </from>
    <ext cx="1143000" cy="114300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32</row>
      <rowOff>0</rowOff>
    </from>
    <ext cx="1143000" cy="114300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33</row>
      <rowOff>0</rowOff>
    </from>
    <ext cx="1143000" cy="114300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34</row>
      <rowOff>0</rowOff>
    </from>
    <ext cx="1143000" cy="114300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35</row>
      <rowOff>0</rowOff>
    </from>
    <ext cx="1143000" cy="114300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36</row>
      <rowOff>0</rowOff>
    </from>
    <ext cx="1143000" cy="114300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37</row>
      <rowOff>0</rowOff>
    </from>
    <ext cx="1143000" cy="114300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38</row>
      <rowOff>0</rowOff>
    </from>
    <ext cx="1143000" cy="114300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39</row>
      <rowOff>0</rowOff>
    </from>
    <ext cx="1143000" cy="114300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40</row>
      <rowOff>0</rowOff>
    </from>
    <ext cx="1143000" cy="114300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41</row>
      <rowOff>0</rowOff>
    </from>
    <ext cx="1143000" cy="114300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32</row>
      <rowOff>0</rowOff>
    </from>
    <ext cx="1143000" cy="114300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33</row>
      <rowOff>0</rowOff>
    </from>
    <ext cx="1143000" cy="114300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34</row>
      <rowOff>0</rowOff>
    </from>
    <ext cx="1143000" cy="114300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35</row>
      <rowOff>0</rowOff>
    </from>
    <ext cx="1143000" cy="114300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36</row>
      <rowOff>0</rowOff>
    </from>
    <ext cx="1143000" cy="114300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37</row>
      <rowOff>0</rowOff>
    </from>
    <ext cx="1143000" cy="114300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38</row>
      <rowOff>0</rowOff>
    </from>
    <ext cx="1143000" cy="114300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39</row>
      <rowOff>0</rowOff>
    </from>
    <ext cx="1143000" cy="114300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40</row>
      <rowOff>0</rowOff>
    </from>
    <ext cx="1143000" cy="114300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41</row>
      <rowOff>0</rowOff>
    </from>
    <ext cx="1143000" cy="114300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32</row>
      <rowOff>0</rowOff>
    </from>
    <ext cx="1143000" cy="114300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33</row>
      <rowOff>0</rowOff>
    </from>
    <ext cx="1143000" cy="114300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34</row>
      <rowOff>0</rowOff>
    </from>
    <ext cx="1143000" cy="114300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35</row>
      <rowOff>0</rowOff>
    </from>
    <ext cx="1143000" cy="114300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36</row>
      <rowOff>0</rowOff>
    </from>
    <ext cx="1143000" cy="114300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37</row>
      <rowOff>0</rowOff>
    </from>
    <ext cx="1143000" cy="114300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38</row>
      <rowOff>0</rowOff>
    </from>
    <ext cx="1143000" cy="114300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39</row>
      <rowOff>0</rowOff>
    </from>
    <ext cx="1143000" cy="114300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40</row>
      <rowOff>0</rowOff>
    </from>
    <ext cx="1143000" cy="114300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41</row>
      <rowOff>0</rowOff>
    </from>
    <ext cx="1143000" cy="114300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42</row>
      <rowOff>0</rowOff>
    </from>
    <ext cx="1143000" cy="114300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43</row>
      <rowOff>0</rowOff>
    </from>
    <ext cx="1143000" cy="114300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44</row>
      <rowOff>0</rowOff>
    </from>
    <ext cx="1143000" cy="114300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45</row>
      <rowOff>0</rowOff>
    </from>
    <ext cx="1143000" cy="114300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46</row>
      <rowOff>0</rowOff>
    </from>
    <ext cx="1143000" cy="114300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47</row>
      <rowOff>0</rowOff>
    </from>
    <ext cx="1143000" cy="114300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48</row>
      <rowOff>0</rowOff>
    </from>
    <ext cx="1143000" cy="114300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49</row>
      <rowOff>0</rowOff>
    </from>
    <ext cx="1143000" cy="114300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50</row>
      <rowOff>0</rowOff>
    </from>
    <ext cx="1143000" cy="114300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51</row>
      <rowOff>0</rowOff>
    </from>
    <ext cx="1143000" cy="114300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42</row>
      <rowOff>0</rowOff>
    </from>
    <ext cx="1143000" cy="114300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43</row>
      <rowOff>0</rowOff>
    </from>
    <ext cx="1143000" cy="114300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44</row>
      <rowOff>0</rowOff>
    </from>
    <ext cx="1143000" cy="114300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45</row>
      <rowOff>0</rowOff>
    </from>
    <ext cx="1143000" cy="114300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46</row>
      <rowOff>0</rowOff>
    </from>
    <ext cx="1143000" cy="114300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47</row>
      <rowOff>0</rowOff>
    </from>
    <ext cx="1143000" cy="114300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48</row>
      <rowOff>0</rowOff>
    </from>
    <ext cx="1143000" cy="114300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49</row>
      <rowOff>0</rowOff>
    </from>
    <ext cx="1143000" cy="114300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50</row>
      <rowOff>0</rowOff>
    </from>
    <ext cx="1143000" cy="114300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51</row>
      <rowOff>0</rowOff>
    </from>
    <ext cx="1143000" cy="114300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42</row>
      <rowOff>0</rowOff>
    </from>
    <ext cx="1143000" cy="114300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43</row>
      <rowOff>0</rowOff>
    </from>
    <ext cx="1143000" cy="114300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44</row>
      <rowOff>0</rowOff>
    </from>
    <ext cx="1143000" cy="114300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45</row>
      <rowOff>0</rowOff>
    </from>
    <ext cx="1143000" cy="114300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46</row>
      <rowOff>0</rowOff>
    </from>
    <ext cx="1143000" cy="114300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47</row>
      <rowOff>0</rowOff>
    </from>
    <ext cx="1143000" cy="114300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48</row>
      <rowOff>0</rowOff>
    </from>
    <ext cx="1143000" cy="114300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lenovo/Desktop/&#21608;&#20581;/5&#26376;/XD202505135%2005-135/JT4&#65292;JT3&#36367;&#27493;&#27169;&#26495;&#65288;325&#65289;&#25289;&#32593;j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生产"/>
      <sheetName val="单块公式"/>
      <sheetName val="双块拉网公式"/>
      <sheetName val="Sheet1"/>
    </sheetNames>
    <sheetDataSet>
      <sheetData sheetId="0"/>
      <sheetData sheetId="1">
        <row r="4">
          <cell r="A4">
            <v>40</v>
          </cell>
          <cell r="D4">
            <v>5</v>
          </cell>
          <cell r="E4">
            <v>30</v>
          </cell>
          <cell r="F4">
            <v>100</v>
          </cell>
          <cell r="G4">
            <v>5.6</v>
          </cell>
          <cell r="H4" t="str">
            <v>F</v>
          </cell>
          <cell r="I4" t="str">
            <v>G</v>
          </cell>
          <cell r="J4" t="str">
            <v>x</v>
          </cell>
        </row>
        <row r="6">
          <cell r="A6">
            <v>650</v>
          </cell>
          <cell r="B6">
            <v>244</v>
          </cell>
          <cell r="C6">
            <v>3</v>
          </cell>
          <cell r="D6">
            <v>6</v>
          </cell>
          <cell r="F6">
            <v>3</v>
          </cell>
          <cell r="H6">
            <v>144</v>
          </cell>
          <cell r="K6">
            <v>1</v>
          </cell>
          <cell r="L6">
            <v>650</v>
          </cell>
          <cell r="Q6">
            <v>215</v>
          </cell>
          <cell r="R6">
            <v>29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8"/>
  <sheetViews>
    <sheetView topLeftCell="A250" workbookViewId="0">
      <selection activeCell="J275" sqref="J275"/>
    </sheetView>
  </sheetViews>
  <sheetFormatPr baseColWidth="8" defaultColWidth="9" defaultRowHeight="15.6"/>
  <cols>
    <col width="16.109375" customWidth="1" style="321" min="1" max="1"/>
    <col width="6.6640625" customWidth="1" style="321" min="2" max="2"/>
    <col width="9" customWidth="1" style="321" min="3" max="4"/>
    <col width="9.33203125" customWidth="1" style="321" min="5" max="5"/>
    <col width="12.88671875" customWidth="1" style="321" min="6" max="6"/>
    <col width="11.44140625" customWidth="1" style="321" min="7" max="7"/>
    <col width="9.44140625" customWidth="1" style="321" min="8" max="8"/>
    <col width="9.33203125" customWidth="1" style="321" min="9" max="9"/>
    <col width="9.109375" customWidth="1" style="321" min="10" max="10"/>
    <col width="9.77734375" customWidth="1" style="321" min="11" max="11"/>
    <col width="21.21875" customWidth="1" style="321" min="12" max="12"/>
    <col width="16.44140625" customWidth="1" style="321" min="13" max="13"/>
    <col width="9" customWidth="1" style="321" min="14" max="14"/>
    <col width="9" customWidth="1" style="321" min="15" max="16384"/>
  </cols>
  <sheetData>
    <row r="1" ht="16.2" customHeight="1" s="332">
      <c r="A1" s="310" t="inlineStr">
        <is>
          <t>6BFX-燃料厂房标高+0.500m钢平台2007钢格栅板清单</t>
        </is>
      </c>
      <c r="B1" s="314" t="n"/>
      <c r="C1" s="314" t="n"/>
      <c r="D1" s="314" t="n"/>
      <c r="E1" s="314" t="n"/>
      <c r="F1" s="314" t="n"/>
      <c r="G1" s="312" t="n"/>
    </row>
    <row r="2" ht="16.2" customHeight="1" s="332">
      <c r="A2" s="313" t="inlineStr">
        <is>
          <t>钢格栅板型号：JG405/30/100FG</t>
        </is>
      </c>
      <c r="B2" s="314" t="n"/>
      <c r="C2" s="314" t="n"/>
      <c r="D2" s="314" t="n"/>
      <c r="E2" s="314" t="n"/>
      <c r="F2" s="314" t="n"/>
      <c r="G2" s="312" t="n"/>
    </row>
    <row r="3" ht="16.2" customHeight="1" s="332">
      <c r="A3" s="310" t="inlineStr">
        <is>
          <t>编号</t>
        </is>
      </c>
      <c r="B3" s="310" t="inlineStr">
        <is>
          <t>图</t>
        </is>
      </c>
      <c r="C3" s="310" t="inlineStr">
        <is>
          <t>长度mm</t>
        </is>
      </c>
      <c r="D3" s="310" t="inlineStr">
        <is>
          <t>宽度mm</t>
        </is>
      </c>
      <c r="E3" s="310" t="inlineStr">
        <is>
          <t>数量</t>
        </is>
      </c>
      <c r="F3" s="310" t="inlineStr">
        <is>
          <t>面积</t>
        </is>
      </c>
      <c r="G3" s="310" t="inlineStr">
        <is>
          <t>重量</t>
        </is>
      </c>
      <c r="H3" s="310" t="inlineStr">
        <is>
          <t>200*6踢脚板</t>
        </is>
      </c>
      <c r="I3" s="312" t="n"/>
      <c r="J3" s="310" t="inlineStr">
        <is>
          <t>50*25*3折弯花纹板</t>
        </is>
      </c>
      <c r="K3" s="312" t="n"/>
      <c r="L3" s="321" t="inlineStr">
        <is>
          <t>标高</t>
        </is>
      </c>
      <c r="M3" s="321" t="inlineStr">
        <is>
          <t>备注</t>
        </is>
      </c>
    </row>
    <row r="4" ht="16.2" customHeight="1" s="332">
      <c r="A4" s="311" t="n"/>
      <c r="B4" s="311" t="n"/>
      <c r="C4" s="311" t="n"/>
      <c r="D4" s="311" t="n"/>
      <c r="E4" s="310" t="inlineStr">
        <is>
          <t>块</t>
        </is>
      </c>
      <c r="F4" s="310" t="inlineStr">
        <is>
          <t>m^2</t>
        </is>
      </c>
      <c r="G4" s="310" t="inlineStr">
        <is>
          <t>kg</t>
        </is>
      </c>
      <c r="H4" s="310" t="inlineStr">
        <is>
          <t>长(mm)</t>
        </is>
      </c>
      <c r="I4" s="310" t="inlineStr">
        <is>
          <t>重(KG)</t>
        </is>
      </c>
      <c r="J4" s="310" t="inlineStr">
        <is>
          <t>长(mm)</t>
        </is>
      </c>
      <c r="K4" s="310" t="inlineStr">
        <is>
          <t>重(KG)</t>
        </is>
      </c>
    </row>
    <row r="5" ht="16.2" customHeight="1" s="332">
      <c r="A5" s="323" t="inlineStr">
        <is>
          <t>6BFX2007/1</t>
        </is>
      </c>
      <c r="B5" s="323" t="n"/>
      <c r="C5" s="323" t="n">
        <v>871</v>
      </c>
      <c r="D5" s="323" t="n">
        <v>774</v>
      </c>
      <c r="E5" s="323" t="n">
        <v>1</v>
      </c>
      <c r="F5" s="439">
        <f>C5*D5*E5/1000000</f>
        <v/>
      </c>
      <c r="G5" s="439">
        <f>62.9*F5</f>
        <v/>
      </c>
      <c r="H5" s="286" t="n"/>
      <c r="I5" s="440" t="n"/>
      <c r="J5" s="286" t="n"/>
      <c r="K5" s="440" t="n"/>
      <c r="L5" s="321" t="inlineStr">
        <is>
          <t>标高+0.500m</t>
        </is>
      </c>
      <c r="M5" s="321" t="inlineStr">
        <is>
          <t>钢平台2007</t>
        </is>
      </c>
    </row>
    <row r="6" ht="16.2" customHeight="1" s="332">
      <c r="A6" s="323" t="inlineStr">
        <is>
          <t>6BFX2007/2</t>
        </is>
      </c>
      <c r="B6" s="323" t="n"/>
      <c r="C6" s="323" t="n">
        <v>871</v>
      </c>
      <c r="D6" s="323" t="n">
        <v>635</v>
      </c>
      <c r="E6" s="323" t="n">
        <v>2</v>
      </c>
      <c r="F6" s="439">
        <f>C6*D6*E6/1000000</f>
        <v/>
      </c>
      <c r="G6" s="439">
        <f>62.9*F6</f>
        <v/>
      </c>
      <c r="H6" s="286" t="n"/>
      <c r="I6" s="440" t="n"/>
      <c r="J6" s="286" t="n"/>
      <c r="K6" s="440" t="n"/>
      <c r="L6" s="321" t="inlineStr">
        <is>
          <t>标高+0.500m</t>
        </is>
      </c>
      <c r="M6" s="321" t="inlineStr">
        <is>
          <t>钢平台2007</t>
        </is>
      </c>
    </row>
    <row r="7" ht="16.2" customHeight="1" s="332">
      <c r="A7" s="323" t="inlineStr">
        <is>
          <t>6BFX2007/3</t>
        </is>
      </c>
      <c r="B7" s="323" t="n"/>
      <c r="C7" s="323" t="n">
        <v>871</v>
      </c>
      <c r="D7" s="323" t="n">
        <v>644</v>
      </c>
      <c r="E7" s="323" t="n">
        <v>1</v>
      </c>
      <c r="F7" s="439">
        <f>C7*D7*E7/1000000</f>
        <v/>
      </c>
      <c r="G7" s="439">
        <f>62.9*F7</f>
        <v/>
      </c>
      <c r="H7" s="286" t="n"/>
      <c r="I7" s="440" t="n"/>
      <c r="J7" s="286" t="n"/>
      <c r="K7" s="440" t="n"/>
      <c r="L7" s="321" t="inlineStr">
        <is>
          <t>标高+0.500m</t>
        </is>
      </c>
      <c r="M7" s="321" t="inlineStr">
        <is>
          <t>钢平台2007</t>
        </is>
      </c>
    </row>
    <row r="8" ht="16.2" customHeight="1" s="332">
      <c r="A8" s="323" t="inlineStr">
        <is>
          <t>6BFX2007/4</t>
        </is>
      </c>
      <c r="B8" s="323" t="n"/>
      <c r="C8" s="323" t="n">
        <v>329</v>
      </c>
      <c r="D8" s="323" t="n">
        <v>995</v>
      </c>
      <c r="E8" s="323" t="n">
        <v>2</v>
      </c>
      <c r="F8" s="439">
        <f>C8*D8*E8/1000000</f>
        <v/>
      </c>
      <c r="G8" s="439">
        <f>62.9*F8</f>
        <v/>
      </c>
      <c r="H8" s="286" t="n"/>
      <c r="I8" s="440" t="n"/>
      <c r="J8" s="286" t="n"/>
      <c r="K8" s="440" t="n"/>
      <c r="L8" s="321" t="inlineStr">
        <is>
          <t>标高+0.500m</t>
        </is>
      </c>
      <c r="M8" s="321" t="inlineStr">
        <is>
          <t>钢平台2007</t>
        </is>
      </c>
    </row>
    <row r="9" ht="16.2" customHeight="1" s="332">
      <c r="A9" s="323" t="inlineStr">
        <is>
          <t>6BFX2007/5</t>
        </is>
      </c>
      <c r="B9" s="323" t="n"/>
      <c r="C9" s="323" t="n">
        <v>329</v>
      </c>
      <c r="D9" s="323" t="n">
        <v>707</v>
      </c>
      <c r="E9" s="323" t="n">
        <v>1</v>
      </c>
      <c r="F9" s="439">
        <f>C9*D9*E9/1000000</f>
        <v/>
      </c>
      <c r="G9" s="439">
        <f>62.9*F9</f>
        <v/>
      </c>
      <c r="H9" s="286" t="n"/>
      <c r="I9" s="440" t="n"/>
      <c r="J9" s="286" t="n"/>
      <c r="K9" s="440" t="n"/>
      <c r="L9" s="321" t="inlineStr">
        <is>
          <t>标高+0.500m</t>
        </is>
      </c>
      <c r="M9" s="321" t="inlineStr">
        <is>
          <t>钢平台2007</t>
        </is>
      </c>
    </row>
    <row r="10" ht="16.2" customHeight="1" s="332">
      <c r="A10" s="323" t="inlineStr">
        <is>
          <t>6BFX2007/6</t>
        </is>
      </c>
      <c r="B10" s="323" t="n"/>
      <c r="C10" s="323" t="n">
        <v>940</v>
      </c>
      <c r="D10" s="323" t="n">
        <v>694</v>
      </c>
      <c r="E10" s="323" t="n">
        <v>1</v>
      </c>
      <c r="F10" s="439">
        <f>C10*D10*E10/1000000</f>
        <v/>
      </c>
      <c r="G10" s="439">
        <f>62.9*F10</f>
        <v/>
      </c>
      <c r="H10" s="286" t="n"/>
      <c r="I10" s="440" t="n"/>
      <c r="J10" s="286" t="n"/>
      <c r="K10" s="440" t="n"/>
      <c r="L10" s="321" t="inlineStr">
        <is>
          <t>标高+0.500m</t>
        </is>
      </c>
      <c r="M10" s="321" t="inlineStr">
        <is>
          <t>钢平台2007</t>
        </is>
      </c>
    </row>
    <row r="11" ht="16.2" customHeight="1" s="332">
      <c r="A11" s="323" t="inlineStr">
        <is>
          <t>6BFX2007/7</t>
        </is>
      </c>
      <c r="B11" s="323" t="n"/>
      <c r="C11" s="323" t="n">
        <v>940</v>
      </c>
      <c r="D11" s="323" t="n">
        <v>695</v>
      </c>
      <c r="E11" s="323" t="n">
        <v>1</v>
      </c>
      <c r="F11" s="439">
        <f>C11*D11*E11/1000000</f>
        <v/>
      </c>
      <c r="G11" s="439">
        <f>62.9*F11</f>
        <v/>
      </c>
      <c r="H11" s="286" t="n"/>
      <c r="I11" s="440" t="n"/>
      <c r="J11" s="286" t="n"/>
      <c r="K11" s="440" t="n"/>
      <c r="L11" s="321" t="inlineStr">
        <is>
          <t>标高+0.500m</t>
        </is>
      </c>
      <c r="M11" s="321" t="inlineStr">
        <is>
          <t>钢平台2007</t>
        </is>
      </c>
    </row>
    <row r="12" ht="16.2" customHeight="1" s="332">
      <c r="A12" s="323" t="inlineStr">
        <is>
          <t>6BFX2007/8</t>
        </is>
      </c>
      <c r="B12" s="323" t="n"/>
      <c r="C12" s="323" t="n">
        <v>940</v>
      </c>
      <c r="D12" s="323" t="n">
        <v>314</v>
      </c>
      <c r="E12" s="323" t="n">
        <v>1</v>
      </c>
      <c r="F12" s="439">
        <f>C12*D12*E12/1000000</f>
        <v/>
      </c>
      <c r="G12" s="439">
        <f>62.9*F12</f>
        <v/>
      </c>
      <c r="H12" s="286" t="n"/>
      <c r="I12" s="440" t="n"/>
      <c r="J12" s="286" t="n"/>
      <c r="K12" s="440" t="n"/>
      <c r="L12" s="321" t="inlineStr">
        <is>
          <t>标高+0.500m</t>
        </is>
      </c>
      <c r="M12" s="321" t="inlineStr">
        <is>
          <t>钢平台2007</t>
        </is>
      </c>
    </row>
    <row r="13" ht="16.2" customHeight="1" s="332">
      <c r="A13" s="323" t="inlineStr">
        <is>
          <t>6BFX2007/9</t>
        </is>
      </c>
      <c r="B13" s="323" t="n"/>
      <c r="C13" s="323" t="n">
        <v>940</v>
      </c>
      <c r="D13" s="323" t="n">
        <v>995</v>
      </c>
      <c r="E13" s="323" t="n">
        <v>1</v>
      </c>
      <c r="F13" s="439">
        <f>C13*D13*E13/1000000</f>
        <v/>
      </c>
      <c r="G13" s="439">
        <f>62.9*F13</f>
        <v/>
      </c>
      <c r="H13" s="286" t="n"/>
      <c r="I13" s="440" t="n"/>
      <c r="J13" s="286" t="n"/>
      <c r="K13" s="440" t="n"/>
      <c r="L13" s="321" t="inlineStr">
        <is>
          <t>标高+0.500m</t>
        </is>
      </c>
      <c r="M13" s="321" t="inlineStr">
        <is>
          <t>钢平台2007</t>
        </is>
      </c>
    </row>
    <row r="14" ht="16.2" customHeight="1" s="332">
      <c r="A14" s="323" t="inlineStr">
        <is>
          <t>6BFX2007/10</t>
        </is>
      </c>
      <c r="B14" s="323" t="n"/>
      <c r="C14" s="323" t="n">
        <v>960</v>
      </c>
      <c r="D14" s="323" t="n">
        <v>995</v>
      </c>
      <c r="E14" s="323" t="n">
        <v>2</v>
      </c>
      <c r="F14" s="439">
        <f>C14*D14*E14/1000000</f>
        <v/>
      </c>
      <c r="G14" s="439">
        <f>62.9*F14</f>
        <v/>
      </c>
      <c r="H14" s="286" t="n"/>
      <c r="I14" s="440" t="n"/>
      <c r="J14" s="286" t="n"/>
      <c r="K14" s="440" t="n"/>
      <c r="L14" s="321" t="inlineStr">
        <is>
          <t>标高+0.500m</t>
        </is>
      </c>
      <c r="M14" s="321" t="inlineStr">
        <is>
          <t>钢平台2007</t>
        </is>
      </c>
    </row>
    <row r="15" ht="16.2" customHeight="1" s="332">
      <c r="A15" s="323" t="inlineStr">
        <is>
          <t>6BFX2007/11</t>
        </is>
      </c>
      <c r="B15" s="323" t="n"/>
      <c r="C15" s="323" t="n">
        <v>1042</v>
      </c>
      <c r="D15" s="323" t="n">
        <v>995</v>
      </c>
      <c r="E15" s="323" t="n">
        <v>12</v>
      </c>
      <c r="F15" s="439">
        <f>C15*D15*E15/1000000</f>
        <v/>
      </c>
      <c r="G15" s="439">
        <f>62.9*F15</f>
        <v/>
      </c>
      <c r="H15" s="286" t="n"/>
      <c r="I15" s="440" t="n"/>
      <c r="J15" s="286" t="n"/>
      <c r="K15" s="440" t="n"/>
      <c r="L15" s="321" t="inlineStr">
        <is>
          <t>标高+0.500m</t>
        </is>
      </c>
      <c r="M15" s="321" t="inlineStr">
        <is>
          <t>钢平台2007</t>
        </is>
      </c>
    </row>
    <row r="16" ht="16.2" customHeight="1" s="332">
      <c r="A16" s="323" t="inlineStr">
        <is>
          <t>6BFX2007/12</t>
        </is>
      </c>
      <c r="B16" s="323" t="n"/>
      <c r="C16" s="323" t="n">
        <v>960</v>
      </c>
      <c r="D16" s="323" t="n">
        <v>707</v>
      </c>
      <c r="E16" s="323" t="n">
        <v>1</v>
      </c>
      <c r="F16" s="439">
        <f>C16*D16*E16/1000000</f>
        <v/>
      </c>
      <c r="G16" s="439">
        <f>62.9*F16</f>
        <v/>
      </c>
      <c r="H16" s="286" t="n"/>
      <c r="I16" s="440" t="n"/>
      <c r="J16" s="286" t="n"/>
      <c r="K16" s="440" t="n"/>
      <c r="L16" s="321" t="inlineStr">
        <is>
          <t>标高+0.500m</t>
        </is>
      </c>
      <c r="M16" s="321" t="inlineStr">
        <is>
          <t>钢平台2007</t>
        </is>
      </c>
    </row>
    <row r="17" ht="16.2" customHeight="1" s="332">
      <c r="A17" s="323" t="inlineStr">
        <is>
          <t>6BFX2007/13</t>
        </is>
      </c>
      <c r="B17" s="323" t="n"/>
      <c r="C17" s="323" t="n">
        <v>1042</v>
      </c>
      <c r="D17" s="323" t="n">
        <v>707</v>
      </c>
      <c r="E17" s="323" t="n">
        <v>6</v>
      </c>
      <c r="F17" s="439">
        <f>C17*D17*E17/1000000</f>
        <v/>
      </c>
      <c r="G17" s="439">
        <f>62.9*F17</f>
        <v/>
      </c>
      <c r="H17" s="286" t="n"/>
      <c r="I17" s="440" t="n"/>
      <c r="J17" s="286" t="n"/>
      <c r="K17" s="440" t="n"/>
      <c r="L17" s="321" t="inlineStr">
        <is>
          <t>标高+0.500m</t>
        </is>
      </c>
      <c r="M17" s="321" t="inlineStr">
        <is>
          <t>钢平台2007</t>
        </is>
      </c>
    </row>
    <row r="18" ht="16.2" customHeight="1" s="332">
      <c r="A18" s="323" t="inlineStr">
        <is>
          <t>6BFX2007/14</t>
        </is>
      </c>
      <c r="B18" s="323" t="n"/>
      <c r="C18" s="323" t="n">
        <v>1159</v>
      </c>
      <c r="D18" s="323" t="n">
        <v>605</v>
      </c>
      <c r="E18" s="323" t="n">
        <v>1</v>
      </c>
      <c r="F18" s="439">
        <f>C18*D18*E18/1000000</f>
        <v/>
      </c>
      <c r="G18" s="439">
        <f>62.9*F18</f>
        <v/>
      </c>
      <c r="H18" s="286" t="n"/>
      <c r="I18" s="440" t="n"/>
      <c r="J18" s="286" t="n"/>
      <c r="K18" s="440" t="n"/>
      <c r="L18" s="321" t="inlineStr">
        <is>
          <t>标高+0.500m</t>
        </is>
      </c>
      <c r="M18" s="321" t="inlineStr">
        <is>
          <t>钢平台2007</t>
        </is>
      </c>
    </row>
    <row r="19" ht="16.2" customHeight="1" s="332">
      <c r="A19" s="323" t="inlineStr">
        <is>
          <t>6BFX2007/15</t>
        </is>
      </c>
      <c r="B19" s="323" t="n"/>
      <c r="C19" s="323" t="n">
        <v>1159</v>
      </c>
      <c r="D19" s="323" t="n">
        <v>995</v>
      </c>
      <c r="E19" s="323" t="n">
        <v>1</v>
      </c>
      <c r="F19" s="439">
        <f>C19*D19*E19/1000000</f>
        <v/>
      </c>
      <c r="G19" s="439">
        <f>62.9*F19</f>
        <v/>
      </c>
      <c r="H19" s="286" t="n"/>
      <c r="I19" s="440" t="n"/>
      <c r="J19" s="286" t="n"/>
      <c r="K19" s="440" t="n"/>
      <c r="L19" s="321" t="inlineStr">
        <is>
          <t>标高+0.500m</t>
        </is>
      </c>
      <c r="M19" s="321" t="inlineStr">
        <is>
          <t>钢平台2007</t>
        </is>
      </c>
    </row>
    <row r="20" ht="16.2" customHeight="1" s="332">
      <c r="A20" s="323" t="inlineStr">
        <is>
          <t>6BFX2007/16</t>
        </is>
      </c>
      <c r="B20" s="323" t="n"/>
      <c r="C20" s="323" t="n">
        <v>1549</v>
      </c>
      <c r="D20" s="323" t="n">
        <v>995</v>
      </c>
      <c r="E20" s="323" t="n">
        <v>1</v>
      </c>
      <c r="F20" s="439">
        <f>C20*D20*E20/1000000</f>
        <v/>
      </c>
      <c r="G20" s="439">
        <f>62.9*F20</f>
        <v/>
      </c>
      <c r="H20" s="286" t="n"/>
      <c r="I20" s="440" t="n"/>
      <c r="J20" s="286" t="n"/>
      <c r="K20" s="440" t="n"/>
      <c r="L20" s="321" t="inlineStr">
        <is>
          <t>标高+0.500m</t>
        </is>
      </c>
      <c r="M20" s="321" t="inlineStr">
        <is>
          <t>钢平台2007</t>
        </is>
      </c>
    </row>
    <row r="21" ht="16.2" customHeight="1" s="332">
      <c r="A21" s="323" t="inlineStr">
        <is>
          <t>6BFX2007/17</t>
        </is>
      </c>
      <c r="B21" s="323" t="n"/>
      <c r="C21" s="323" t="n">
        <v>1549</v>
      </c>
      <c r="D21" s="323" t="n">
        <v>605</v>
      </c>
      <c r="E21" s="323" t="n">
        <v>1</v>
      </c>
      <c r="F21" s="439">
        <f>C21*D21*E21/1000000</f>
        <v/>
      </c>
      <c r="G21" s="439">
        <f>62.9*F21</f>
        <v/>
      </c>
      <c r="H21" s="286" t="n"/>
      <c r="I21" s="440" t="n"/>
      <c r="J21" s="286" t="n"/>
      <c r="K21" s="440" t="n"/>
      <c r="L21" s="321" t="inlineStr">
        <is>
          <t>标高+0.500m</t>
        </is>
      </c>
      <c r="M21" s="321" t="inlineStr">
        <is>
          <t>钢平台2007</t>
        </is>
      </c>
    </row>
    <row r="22" ht="16.2" customHeight="1" s="332">
      <c r="A22" s="323" t="inlineStr">
        <is>
          <t>6BFX1509/1</t>
        </is>
      </c>
      <c r="B22" s="323" t="inlineStr">
        <is>
          <t>#</t>
        </is>
      </c>
      <c r="C22" s="323" t="n">
        <v>1500</v>
      </c>
      <c r="D22" s="323" t="n">
        <v>558</v>
      </c>
      <c r="E22" s="323" t="n">
        <v>1</v>
      </c>
      <c r="F22" s="439">
        <f>C22*D22*E22/1000000</f>
        <v/>
      </c>
      <c r="G22" s="439">
        <f>62.9*F22</f>
        <v/>
      </c>
      <c r="H22" s="286" t="n"/>
      <c r="I22" s="440" t="n"/>
      <c r="J22" s="286" t="n"/>
      <c r="K22" s="440" t="n"/>
      <c r="L22" s="321" t="inlineStr">
        <is>
          <t>标高-3.440m</t>
        </is>
      </c>
      <c r="M22" s="321" t="inlineStr">
        <is>
          <t>钢平台1509</t>
        </is>
      </c>
    </row>
    <row r="23" ht="16.2" customHeight="1" s="332">
      <c r="A23" s="323" t="inlineStr">
        <is>
          <t>6BFX1509/2</t>
        </is>
      </c>
      <c r="B23" s="323" t="inlineStr">
        <is>
          <t>#</t>
        </is>
      </c>
      <c r="C23" s="323" t="n">
        <v>1500</v>
      </c>
      <c r="D23" s="323" t="n">
        <v>995</v>
      </c>
      <c r="E23" s="323" t="n">
        <v>1</v>
      </c>
      <c r="F23" s="439">
        <f>C23*D23*E23/1000000</f>
        <v/>
      </c>
      <c r="G23" s="439">
        <f>62.9*F23</f>
        <v/>
      </c>
      <c r="H23" s="286" t="n"/>
      <c r="I23" s="440" t="n"/>
      <c r="J23" s="286" t="n"/>
      <c r="K23" s="440" t="n"/>
      <c r="L23" s="321" t="inlineStr">
        <is>
          <t>标高-3.440m</t>
        </is>
      </c>
      <c r="M23" s="321" t="inlineStr">
        <is>
          <t>钢平台1509</t>
        </is>
      </c>
    </row>
    <row r="24" ht="16.2" customHeight="1" s="332">
      <c r="A24" s="323" t="inlineStr">
        <is>
          <t>6BFX1509/3</t>
        </is>
      </c>
      <c r="B24" s="323" t="inlineStr">
        <is>
          <t>#</t>
        </is>
      </c>
      <c r="C24" s="323" t="n">
        <v>545</v>
      </c>
      <c r="D24" s="323" t="n">
        <v>495</v>
      </c>
      <c r="E24" s="323" t="n">
        <v>1</v>
      </c>
      <c r="F24" s="439">
        <f>C24*D24*E24/1000000</f>
        <v/>
      </c>
      <c r="G24" s="439">
        <f>62.9*F24</f>
        <v/>
      </c>
      <c r="H24" s="286" t="n"/>
      <c r="I24" s="440" t="n"/>
      <c r="J24" s="286" t="n"/>
      <c r="K24" s="440" t="n"/>
      <c r="L24" s="321" t="inlineStr">
        <is>
          <t>标高-3.440m</t>
        </is>
      </c>
      <c r="M24" s="321" t="inlineStr">
        <is>
          <t>钢平台1509</t>
        </is>
      </c>
    </row>
    <row r="25" ht="16.2" customHeight="1" s="332">
      <c r="A25" s="323" t="inlineStr">
        <is>
          <t>6BFX1509/4</t>
        </is>
      </c>
      <c r="B25" s="323" t="inlineStr">
        <is>
          <t>#</t>
        </is>
      </c>
      <c r="C25" s="323" t="n">
        <v>545</v>
      </c>
      <c r="D25" s="323" t="n">
        <v>995</v>
      </c>
      <c r="E25" s="323" t="n">
        <v>1</v>
      </c>
      <c r="F25" s="439">
        <f>C25*D25*E25/1000000</f>
        <v/>
      </c>
      <c r="G25" s="439">
        <f>62.9*F25</f>
        <v/>
      </c>
      <c r="H25" s="286" t="n"/>
      <c r="I25" s="440" t="n"/>
      <c r="J25" s="286" t="n"/>
      <c r="K25" s="440" t="n"/>
      <c r="L25" s="321" t="inlineStr">
        <is>
          <t>标高-3.440m</t>
        </is>
      </c>
      <c r="M25" s="321" t="inlineStr">
        <is>
          <t>钢平台1509</t>
        </is>
      </c>
    </row>
    <row r="26" ht="16.2" customHeight="1" s="332">
      <c r="A26" s="323" t="inlineStr">
        <is>
          <t>6BFX1509/5</t>
        </is>
      </c>
      <c r="B26" s="323" t="inlineStr">
        <is>
          <t>#</t>
        </is>
      </c>
      <c r="C26" s="323" t="n">
        <v>491</v>
      </c>
      <c r="D26" s="323" t="n">
        <v>945</v>
      </c>
      <c r="E26" s="323" t="n">
        <v>1</v>
      </c>
      <c r="F26" s="439">
        <f>C26*D26*E26/1000000</f>
        <v/>
      </c>
      <c r="G26" s="439">
        <f>62.9*F26</f>
        <v/>
      </c>
      <c r="H26" s="286" t="n"/>
      <c r="I26" s="440" t="n"/>
      <c r="J26" s="286" t="n"/>
      <c r="K26" s="440" t="n"/>
      <c r="L26" s="321" t="inlineStr">
        <is>
          <t>标高-3.440m</t>
        </is>
      </c>
      <c r="M26" s="321" t="inlineStr">
        <is>
          <t>钢平台1509</t>
        </is>
      </c>
    </row>
    <row r="27" ht="16.2" customHeight="1" s="332">
      <c r="A27" s="323" t="inlineStr">
        <is>
          <t>6BFX1509/6</t>
        </is>
      </c>
      <c r="B27" s="323" t="inlineStr">
        <is>
          <t>#</t>
        </is>
      </c>
      <c r="C27" s="323" t="n">
        <v>945</v>
      </c>
      <c r="D27" s="323" t="n">
        <v>1000</v>
      </c>
      <c r="E27" s="323" t="n">
        <v>1</v>
      </c>
      <c r="F27" s="439">
        <f>C27*D27*E27/1000000</f>
        <v/>
      </c>
      <c r="G27" s="439">
        <f>62.9*F27</f>
        <v/>
      </c>
      <c r="H27" s="286" t="n"/>
      <c r="I27" s="440" t="n"/>
      <c r="J27" s="286" t="n"/>
      <c r="K27" s="440" t="n"/>
      <c r="L27" s="321" t="inlineStr">
        <is>
          <t>标高-3.440m</t>
        </is>
      </c>
      <c r="M27" s="321" t="inlineStr">
        <is>
          <t>钢平台1509</t>
        </is>
      </c>
    </row>
    <row r="28" ht="16.2" customHeight="1" s="332">
      <c r="A28" s="323" t="inlineStr">
        <is>
          <t>6BFX2001/1</t>
        </is>
      </c>
      <c r="B28" s="323" t="inlineStr">
        <is>
          <t>#</t>
        </is>
      </c>
      <c r="C28" s="323" t="n">
        <v>815</v>
      </c>
      <c r="D28" s="323" t="n">
        <v>915</v>
      </c>
      <c r="E28" s="323" t="n">
        <v>1</v>
      </c>
      <c r="F28" s="439">
        <f>C28*D28*E28/1000000</f>
        <v/>
      </c>
      <c r="G28" s="439">
        <f>62.9*F28</f>
        <v/>
      </c>
      <c r="H28" s="287" t="n"/>
      <c r="I28" s="439" t="n"/>
      <c r="J28" s="289">
        <f>S28</f>
        <v/>
      </c>
      <c r="K28" s="441">
        <f>0.075*J28/1000*24.4</f>
        <v/>
      </c>
      <c r="L28" s="321" t="inlineStr">
        <is>
          <t>标高+0.610m</t>
        </is>
      </c>
      <c r="M28" s="321" t="inlineStr">
        <is>
          <t>2001钢平台</t>
        </is>
      </c>
      <c r="S28" s="321" t="n">
        <v>660</v>
      </c>
    </row>
    <row r="29" ht="16.2" customHeight="1" s="332">
      <c r="A29" s="323" t="inlineStr">
        <is>
          <t>6BFX2001/2</t>
        </is>
      </c>
      <c r="B29" s="323" t="inlineStr">
        <is>
          <t>#</t>
        </is>
      </c>
      <c r="C29" s="323" t="n">
        <v>1160</v>
      </c>
      <c r="D29" s="323" t="n">
        <v>275</v>
      </c>
      <c r="E29" s="323" t="n">
        <v>1</v>
      </c>
      <c r="F29" s="439">
        <f>C29*D29*E29/1000000</f>
        <v/>
      </c>
      <c r="G29" s="439">
        <f>62.9*F29</f>
        <v/>
      </c>
      <c r="H29" s="287">
        <f>R29</f>
        <v/>
      </c>
      <c r="I29" s="439">
        <f>9.42*H29/1000</f>
        <v/>
      </c>
      <c r="J29" s="289" t="n"/>
      <c r="K29" s="441" t="n"/>
      <c r="L29" s="321" t="inlineStr">
        <is>
          <t>标高+0.610m</t>
        </is>
      </c>
      <c r="M29" s="321" t="inlineStr">
        <is>
          <t>2001钢平台</t>
        </is>
      </c>
      <c r="R29" s="321" t="n">
        <v>228</v>
      </c>
    </row>
    <row r="30" ht="16.2" customHeight="1" s="332">
      <c r="A30" s="323" t="inlineStr">
        <is>
          <t>6BFX2001/3</t>
        </is>
      </c>
      <c r="B30" s="323" t="inlineStr">
        <is>
          <t>#</t>
        </is>
      </c>
      <c r="C30" s="323" t="n">
        <v>1160</v>
      </c>
      <c r="D30" s="323" t="n">
        <v>535</v>
      </c>
      <c r="E30" s="323" t="n">
        <v>1</v>
      </c>
      <c r="F30" s="439">
        <f>C30*D30*E30/1000000</f>
        <v/>
      </c>
      <c r="G30" s="439">
        <f>62.9*F30</f>
        <v/>
      </c>
      <c r="H30" s="287">
        <f>R30</f>
        <v/>
      </c>
      <c r="I30" s="439">
        <f>9.42*H30/1000</f>
        <v/>
      </c>
      <c r="J30" s="289" t="n"/>
      <c r="K30" s="441" t="n"/>
      <c r="L30" s="321" t="inlineStr">
        <is>
          <t>标高+0.610m</t>
        </is>
      </c>
      <c r="M30" s="321" t="inlineStr">
        <is>
          <t>2001钢平台</t>
        </is>
      </c>
      <c r="R30" s="321" t="n">
        <v>224</v>
      </c>
    </row>
    <row r="31" ht="16.2" customHeight="1" s="332">
      <c r="A31" s="323" t="inlineStr">
        <is>
          <t>6BFX2001/4</t>
        </is>
      </c>
      <c r="B31" s="323" t="inlineStr">
        <is>
          <t>#</t>
        </is>
      </c>
      <c r="C31" s="323" t="n">
        <v>1220</v>
      </c>
      <c r="D31" s="323" t="n">
        <v>995</v>
      </c>
      <c r="E31" s="323" t="n">
        <v>1</v>
      </c>
      <c r="F31" s="439">
        <f>C31*D31*E31/1000000</f>
        <v/>
      </c>
      <c r="G31" s="439">
        <f>62.9*F31</f>
        <v/>
      </c>
      <c r="H31" s="287" t="n"/>
      <c r="I31" s="439" t="n"/>
      <c r="J31" s="289" t="n"/>
      <c r="K31" s="441" t="n"/>
      <c r="L31" s="321" t="inlineStr">
        <is>
          <t>标高+0.610m</t>
        </is>
      </c>
      <c r="M31" s="321" t="inlineStr">
        <is>
          <t>2001钢平台</t>
        </is>
      </c>
    </row>
    <row r="32" ht="16.2" customHeight="1" s="332">
      <c r="A32" s="323" t="inlineStr">
        <is>
          <t>6BFX2001/5</t>
        </is>
      </c>
      <c r="B32" s="323" t="inlineStr">
        <is>
          <t>#</t>
        </is>
      </c>
      <c r="C32" s="323" t="n">
        <v>1220</v>
      </c>
      <c r="D32" s="323" t="n">
        <v>995</v>
      </c>
      <c r="E32" s="323" t="n">
        <v>1</v>
      </c>
      <c r="F32" s="439">
        <f>C32*D32*E32/1000000</f>
        <v/>
      </c>
      <c r="G32" s="439">
        <f>62.9*F32</f>
        <v/>
      </c>
      <c r="H32" s="287" t="n"/>
      <c r="I32" s="439" t="n"/>
      <c r="J32" s="289" t="n"/>
      <c r="K32" s="441" t="n"/>
      <c r="L32" s="321" t="inlineStr">
        <is>
          <t>标高+0.610m</t>
        </is>
      </c>
      <c r="M32" s="321" t="inlineStr">
        <is>
          <t>2001钢平台</t>
        </is>
      </c>
    </row>
    <row r="33" ht="16.2" customHeight="1" s="332">
      <c r="A33" s="323" t="inlineStr">
        <is>
          <t>6BFX2001/6</t>
        </is>
      </c>
      <c r="B33" s="323" t="inlineStr">
        <is>
          <t>#</t>
        </is>
      </c>
      <c r="C33" s="323" t="n">
        <v>1370</v>
      </c>
      <c r="D33" s="323" t="n">
        <v>995</v>
      </c>
      <c r="E33" s="323" t="n">
        <v>1</v>
      </c>
      <c r="F33" s="439">
        <f>C33*D33*E33/1000000</f>
        <v/>
      </c>
      <c r="G33" s="439">
        <f>62.9*F33</f>
        <v/>
      </c>
      <c r="H33" s="287" t="n"/>
      <c r="I33" s="439" t="n"/>
      <c r="J33" s="289" t="n"/>
      <c r="K33" s="441" t="n"/>
      <c r="L33" s="321" t="inlineStr">
        <is>
          <t>标高+0.610m</t>
        </is>
      </c>
      <c r="M33" s="321" t="inlineStr">
        <is>
          <t>2001钢平台</t>
        </is>
      </c>
    </row>
    <row r="34" ht="16.2" customHeight="1" s="332">
      <c r="A34" s="323" t="inlineStr">
        <is>
          <t>6BFX2001/7</t>
        </is>
      </c>
      <c r="B34" s="323" t="n"/>
      <c r="C34" s="323" t="n">
        <v>1310</v>
      </c>
      <c r="D34" s="323" t="n">
        <v>995</v>
      </c>
      <c r="E34" s="323" t="n">
        <v>1</v>
      </c>
      <c r="F34" s="439">
        <f>C34*D34*E34/1000000</f>
        <v/>
      </c>
      <c r="G34" s="439">
        <f>62.9*F34</f>
        <v/>
      </c>
      <c r="H34" s="287" t="n"/>
      <c r="I34" s="439" t="n"/>
      <c r="J34" s="289" t="n"/>
      <c r="K34" s="441" t="n"/>
      <c r="L34" s="321" t="inlineStr">
        <is>
          <t>标高+0.610m</t>
        </is>
      </c>
      <c r="M34" s="321" t="inlineStr">
        <is>
          <t>2001钢平台</t>
        </is>
      </c>
    </row>
    <row r="35" ht="16.2" customHeight="1" s="332">
      <c r="A35" s="323" t="inlineStr">
        <is>
          <t>6BFX2001/8</t>
        </is>
      </c>
      <c r="B35" s="323" t="n"/>
      <c r="C35" s="323" t="n">
        <v>1310</v>
      </c>
      <c r="D35" s="323" t="n">
        <v>820</v>
      </c>
      <c r="E35" s="323" t="n">
        <v>1</v>
      </c>
      <c r="F35" s="439">
        <f>C35*D35*E35/1000000</f>
        <v/>
      </c>
      <c r="G35" s="439">
        <f>62.9*F35</f>
        <v/>
      </c>
      <c r="H35" s="287" t="n"/>
      <c r="I35" s="439" t="n"/>
      <c r="J35" s="289" t="n"/>
      <c r="K35" s="441" t="n"/>
      <c r="L35" s="321" t="inlineStr">
        <is>
          <t>标高+0.610m</t>
        </is>
      </c>
      <c r="M35" s="321" t="inlineStr">
        <is>
          <t>2001钢平台</t>
        </is>
      </c>
    </row>
    <row r="36" ht="16.2" customHeight="1" s="332">
      <c r="A36" s="323" t="inlineStr">
        <is>
          <t>6BFX2001/9</t>
        </is>
      </c>
      <c r="B36" s="323" t="inlineStr">
        <is>
          <t>#</t>
        </is>
      </c>
      <c r="C36" s="323" t="n">
        <v>965</v>
      </c>
      <c r="D36" s="323" t="n">
        <v>1221</v>
      </c>
      <c r="E36" s="323" t="n">
        <v>1</v>
      </c>
      <c r="F36" s="439">
        <f>C36*D36*E36/1000000</f>
        <v/>
      </c>
      <c r="G36" s="439">
        <f>62.9*F36</f>
        <v/>
      </c>
      <c r="H36" s="287">
        <f>R36</f>
        <v/>
      </c>
      <c r="I36" s="439">
        <f>9.42*H36/1000</f>
        <v/>
      </c>
      <c r="J36" s="289" t="n"/>
      <c r="K36" s="441" t="n"/>
      <c r="L36" s="321" t="inlineStr">
        <is>
          <t>标高+0.610m</t>
        </is>
      </c>
      <c r="M36" s="321" t="inlineStr">
        <is>
          <t>2001钢平台</t>
        </is>
      </c>
      <c r="R36" s="321" t="n">
        <v>224</v>
      </c>
    </row>
    <row r="37" ht="16.2" customHeight="1" s="332">
      <c r="A37" s="323" t="inlineStr">
        <is>
          <t>6BFX2001/10</t>
        </is>
      </c>
      <c r="B37" s="323" t="inlineStr">
        <is>
          <t>#</t>
        </is>
      </c>
      <c r="C37" s="323" t="n">
        <v>965</v>
      </c>
      <c r="D37" s="323" t="n">
        <v>275</v>
      </c>
      <c r="E37" s="323" t="n">
        <v>1</v>
      </c>
      <c r="F37" s="439">
        <f>C37*D37*E37/1000000</f>
        <v/>
      </c>
      <c r="G37" s="439">
        <f>62.9*F37</f>
        <v/>
      </c>
      <c r="H37" s="287">
        <f>R37</f>
        <v/>
      </c>
      <c r="I37" s="439">
        <f>9.42*H37/1000</f>
        <v/>
      </c>
      <c r="J37" s="289" t="n"/>
      <c r="K37" s="441" t="n"/>
      <c r="L37" s="321" t="inlineStr">
        <is>
          <t>标高+0.610m</t>
        </is>
      </c>
      <c r="M37" s="321" t="inlineStr">
        <is>
          <t>2001钢平台</t>
        </is>
      </c>
      <c r="R37" s="321" t="n">
        <v>444</v>
      </c>
    </row>
    <row r="38" ht="16.2" customHeight="1" s="332">
      <c r="A38" s="323" t="inlineStr">
        <is>
          <t>6BFX2001/11</t>
        </is>
      </c>
      <c r="B38" s="323" t="inlineStr">
        <is>
          <t>#</t>
        </is>
      </c>
      <c r="C38" s="323" t="n">
        <v>965</v>
      </c>
      <c r="D38" s="323" t="n">
        <v>303</v>
      </c>
      <c r="E38" s="323" t="n">
        <v>1</v>
      </c>
      <c r="F38" s="439">
        <f>C38*D38*E38/1000000</f>
        <v/>
      </c>
      <c r="G38" s="439">
        <f>62.9*F38</f>
        <v/>
      </c>
      <c r="H38" s="287">
        <f>R38</f>
        <v/>
      </c>
      <c r="I38" s="439">
        <f>9.42*H38/1000</f>
        <v/>
      </c>
      <c r="J38" s="289" t="n"/>
      <c r="K38" s="441" t="n"/>
      <c r="L38" s="321" t="inlineStr">
        <is>
          <t>标高+0.610m</t>
        </is>
      </c>
      <c r="M38" s="321" t="inlineStr">
        <is>
          <t>2001钢平台</t>
        </is>
      </c>
      <c r="R38" s="321" t="n">
        <v>236</v>
      </c>
    </row>
    <row r="39" ht="16.2" customHeight="1" s="332">
      <c r="A39" s="323" t="inlineStr">
        <is>
          <t>6BFX2001/12</t>
        </is>
      </c>
      <c r="B39" s="323" t="inlineStr">
        <is>
          <t>#</t>
        </is>
      </c>
      <c r="C39" s="323" t="n">
        <v>1200</v>
      </c>
      <c r="D39" s="323" t="n">
        <v>840</v>
      </c>
      <c r="E39" s="323" t="n">
        <v>1</v>
      </c>
      <c r="F39" s="439">
        <f>C39*D39*E39/1000000</f>
        <v/>
      </c>
      <c r="G39" s="439">
        <f>62.9*F39</f>
        <v/>
      </c>
      <c r="H39" s="287" t="n"/>
      <c r="I39" s="439" t="n"/>
      <c r="J39" s="289" t="n"/>
      <c r="K39" s="441" t="n"/>
      <c r="L39" s="321" t="inlineStr">
        <is>
          <t>标高+0.610m</t>
        </is>
      </c>
      <c r="M39" s="321" t="inlineStr">
        <is>
          <t>2001钢平台</t>
        </is>
      </c>
    </row>
    <row r="40" ht="16.2" customHeight="1" s="332">
      <c r="A40" s="323" t="inlineStr">
        <is>
          <t>6BFX1009/1</t>
        </is>
      </c>
      <c r="B40" s="323" t="inlineStr">
        <is>
          <t>#</t>
        </is>
      </c>
      <c r="C40" s="323" t="n">
        <v>790</v>
      </c>
      <c r="D40" s="323" t="n">
        <v>995</v>
      </c>
      <c r="E40" s="323" t="n">
        <v>1</v>
      </c>
      <c r="F40" s="439">
        <f>C40*D40*E40/1000000</f>
        <v/>
      </c>
      <c r="G40" s="439">
        <f>62.9*F40</f>
        <v/>
      </c>
      <c r="H40" s="286" t="n"/>
      <c r="I40" s="440" t="n"/>
      <c r="J40" s="286" t="n"/>
      <c r="K40" s="440" t="n"/>
      <c r="L40" s="321" t="inlineStr">
        <is>
          <t>标高从-7.300m至-9.600m</t>
        </is>
      </c>
      <c r="M40" s="321" t="inlineStr">
        <is>
          <t>钢平台1009、1013、1014</t>
        </is>
      </c>
    </row>
    <row r="41" ht="16.2" customHeight="1" s="332">
      <c r="A41" s="323" t="inlineStr">
        <is>
          <t>6BFX1009/2</t>
        </is>
      </c>
      <c r="B41" s="323" t="inlineStr">
        <is>
          <t>#</t>
        </is>
      </c>
      <c r="C41" s="323" t="n">
        <v>790</v>
      </c>
      <c r="D41" s="323" t="n">
        <v>475</v>
      </c>
      <c r="E41" s="323" t="n">
        <v>1</v>
      </c>
      <c r="F41" s="439">
        <f>C41*D41*E41/1000000</f>
        <v/>
      </c>
      <c r="G41" s="439">
        <f>62.9*F41</f>
        <v/>
      </c>
      <c r="H41" s="286" t="n"/>
      <c r="I41" s="440" t="n"/>
      <c r="J41" s="286" t="n"/>
      <c r="K41" s="440" t="n"/>
      <c r="L41" s="321" t="inlineStr">
        <is>
          <t>标高从-7.300m至-9.600m</t>
        </is>
      </c>
      <c r="M41" s="321" t="inlineStr">
        <is>
          <t>钢平台1009、1013、1014</t>
        </is>
      </c>
    </row>
    <row r="42" ht="16.2" customHeight="1" s="332">
      <c r="A42" s="323" t="inlineStr">
        <is>
          <t>6BFX1013/1</t>
        </is>
      </c>
      <c r="B42" s="323" t="inlineStr">
        <is>
          <t>#</t>
        </is>
      </c>
      <c r="C42" s="323" t="n">
        <v>1700</v>
      </c>
      <c r="D42" s="323" t="n">
        <v>355</v>
      </c>
      <c r="E42" s="323" t="n">
        <v>1</v>
      </c>
      <c r="F42" s="439">
        <f>C42*D42*E42/1000000</f>
        <v/>
      </c>
      <c r="G42" s="439">
        <f>62.9*F42</f>
        <v/>
      </c>
      <c r="H42" s="286" t="n"/>
      <c r="I42" s="440" t="n"/>
      <c r="J42" s="286" t="n"/>
      <c r="K42" s="440" t="n"/>
      <c r="L42" s="321" t="inlineStr">
        <is>
          <t>标高从-7.300m至-9.600m</t>
        </is>
      </c>
      <c r="M42" s="321" t="inlineStr">
        <is>
          <t>钢平台1009、1013、1014</t>
        </is>
      </c>
    </row>
    <row r="43" ht="16.2" customHeight="1" s="332">
      <c r="A43" s="323" t="inlineStr">
        <is>
          <t>6BFX1013/2</t>
        </is>
      </c>
      <c r="B43" s="323" t="inlineStr">
        <is>
          <t>#</t>
        </is>
      </c>
      <c r="C43" s="323" t="n">
        <v>1700</v>
      </c>
      <c r="D43" s="323" t="n">
        <v>695</v>
      </c>
      <c r="E43" s="323" t="n">
        <v>1</v>
      </c>
      <c r="F43" s="439">
        <f>C43*D43*E43/1000000</f>
        <v/>
      </c>
      <c r="G43" s="439">
        <f>62.9*F43</f>
        <v/>
      </c>
      <c r="H43" s="286" t="n"/>
      <c r="I43" s="440" t="n"/>
      <c r="J43" s="286" t="n"/>
      <c r="K43" s="440" t="n"/>
      <c r="L43" s="321" t="inlineStr">
        <is>
          <t>标高从-7.300m至-9.600m</t>
        </is>
      </c>
      <c r="M43" s="321" t="inlineStr">
        <is>
          <t>钢平台1009、1013、1014</t>
        </is>
      </c>
    </row>
    <row r="44" ht="16.2" customHeight="1" s="332">
      <c r="A44" s="323" t="inlineStr">
        <is>
          <t>6BFX1013/3</t>
        </is>
      </c>
      <c r="B44" s="323" t="inlineStr">
        <is>
          <t>#</t>
        </is>
      </c>
      <c r="C44" s="323" t="n">
        <v>1700</v>
      </c>
      <c r="D44" s="323" t="n">
        <v>995</v>
      </c>
      <c r="E44" s="323" t="n">
        <v>1</v>
      </c>
      <c r="F44" s="439">
        <f>C44*D44*E44/1000000</f>
        <v/>
      </c>
      <c r="G44" s="439">
        <f>62.9*F44</f>
        <v/>
      </c>
      <c r="H44" s="286" t="n"/>
      <c r="I44" s="440" t="n"/>
      <c r="J44" s="286" t="n"/>
      <c r="K44" s="440" t="n"/>
      <c r="L44" s="321" t="inlineStr">
        <is>
          <t>标高从-7.300m至-9.600m</t>
        </is>
      </c>
      <c r="M44" s="321" t="inlineStr">
        <is>
          <t>钢平台1009、1013、1014</t>
        </is>
      </c>
    </row>
    <row r="45" ht="16.2" customHeight="1" s="332">
      <c r="A45" s="323" t="inlineStr">
        <is>
          <t>6BFX1014/1</t>
        </is>
      </c>
      <c r="B45" s="323" t="inlineStr">
        <is>
          <t>#</t>
        </is>
      </c>
      <c r="C45" s="323" t="n">
        <v>1715</v>
      </c>
      <c r="D45" s="323" t="n">
        <v>995</v>
      </c>
      <c r="E45" s="323" t="n">
        <v>1</v>
      </c>
      <c r="F45" s="439">
        <f>C45*D45*E45/1000000</f>
        <v/>
      </c>
      <c r="G45" s="439">
        <f>62.9*F45</f>
        <v/>
      </c>
      <c r="H45" s="286" t="n"/>
      <c r="I45" s="440" t="n"/>
      <c r="J45" s="286" t="n"/>
      <c r="K45" s="440" t="n"/>
      <c r="L45" s="321" t="inlineStr">
        <is>
          <t>标高从-7.300m至-9.600m</t>
        </is>
      </c>
      <c r="M45" s="321" t="inlineStr">
        <is>
          <t>钢平台1009、1013、1014</t>
        </is>
      </c>
    </row>
    <row r="46" ht="16.2" customHeight="1" s="332">
      <c r="A46" s="323" t="inlineStr">
        <is>
          <t>6BFX1014/2</t>
        </is>
      </c>
      <c r="B46" s="323" t="inlineStr">
        <is>
          <t>#</t>
        </is>
      </c>
      <c r="C46" s="323" t="n">
        <v>1715</v>
      </c>
      <c r="D46" s="323" t="n">
        <v>645</v>
      </c>
      <c r="E46" s="323" t="n">
        <v>1</v>
      </c>
      <c r="F46" s="439">
        <f>C46*D46*E46/1000000</f>
        <v/>
      </c>
      <c r="G46" s="439">
        <f>62.9*F46</f>
        <v/>
      </c>
      <c r="H46" s="286" t="n"/>
      <c r="I46" s="440" t="n"/>
      <c r="J46" s="286" t="n"/>
      <c r="K46" s="440" t="n"/>
      <c r="L46" s="321" t="inlineStr">
        <is>
          <t>标高从-7.300m至-9.600m</t>
        </is>
      </c>
      <c r="M46" s="321" t="inlineStr">
        <is>
          <t>钢平台1009、1013、1014</t>
        </is>
      </c>
    </row>
    <row r="47" ht="16.2" customHeight="1" s="332">
      <c r="A47" s="323" t="inlineStr">
        <is>
          <t>6BFX1017/1</t>
        </is>
      </c>
      <c r="B47" s="323" t="inlineStr">
        <is>
          <t>#</t>
        </is>
      </c>
      <c r="C47" s="323" t="n">
        <v>600</v>
      </c>
      <c r="D47" s="323" t="n">
        <v>600</v>
      </c>
      <c r="E47" s="323" t="n">
        <v>1</v>
      </c>
      <c r="F47" s="439">
        <f>C47*D47*E47/1000000</f>
        <v/>
      </c>
      <c r="G47" s="439">
        <f>62.9*F47</f>
        <v/>
      </c>
      <c r="H47" s="286" t="n"/>
      <c r="I47" s="440" t="n"/>
      <c r="J47" s="286" t="n"/>
      <c r="K47" s="440" t="n"/>
      <c r="L47" s="321" t="inlineStr">
        <is>
          <t>标高-8.600、-7.350m</t>
        </is>
      </c>
      <c r="M47" s="321" t="inlineStr">
        <is>
          <t>钢平台1017、1018</t>
        </is>
      </c>
    </row>
    <row r="48" ht="16.2" customHeight="1" s="332">
      <c r="A48" s="323" t="inlineStr">
        <is>
          <t>6BFX1018/1</t>
        </is>
      </c>
      <c r="B48" s="323" t="inlineStr">
        <is>
          <t>#</t>
        </is>
      </c>
      <c r="C48" s="323" t="n">
        <v>910</v>
      </c>
      <c r="D48" s="323" t="n">
        <v>995</v>
      </c>
      <c r="E48" s="323" t="n">
        <v>1</v>
      </c>
      <c r="F48" s="439">
        <f>C48*D48*E48/1000000</f>
        <v/>
      </c>
      <c r="G48" s="439">
        <f>62.9*F48</f>
        <v/>
      </c>
      <c r="H48" s="286" t="n"/>
      <c r="I48" s="440" t="n"/>
      <c r="J48" s="286" t="n"/>
      <c r="K48" s="440" t="n"/>
      <c r="L48" s="321" t="inlineStr">
        <is>
          <t>标高-8.600、-7.350m</t>
        </is>
      </c>
      <c r="M48" s="321" t="inlineStr">
        <is>
          <t>钢平台1017、1018</t>
        </is>
      </c>
    </row>
    <row r="49" ht="16.2" customHeight="1" s="332">
      <c r="A49" s="323" t="inlineStr">
        <is>
          <t>6BFX1018/2</t>
        </is>
      </c>
      <c r="B49" s="323" t="inlineStr">
        <is>
          <t>#</t>
        </is>
      </c>
      <c r="C49" s="323" t="n">
        <v>910</v>
      </c>
      <c r="D49" s="323" t="n">
        <v>505</v>
      </c>
      <c r="E49" s="323" t="n">
        <v>1</v>
      </c>
      <c r="F49" s="439">
        <f>C49*D49*E49/1000000</f>
        <v/>
      </c>
      <c r="G49" s="439">
        <f>62.9*F49</f>
        <v/>
      </c>
      <c r="H49" s="286" t="n"/>
      <c r="I49" s="440" t="n"/>
      <c r="J49" s="286" t="n"/>
      <c r="K49" s="440" t="n"/>
      <c r="L49" s="321" t="inlineStr">
        <is>
          <t>标高-8.600、-7.350m</t>
        </is>
      </c>
      <c r="M49" s="321" t="inlineStr">
        <is>
          <t>钢平台1017、1018</t>
        </is>
      </c>
    </row>
    <row r="50" ht="16.2" customHeight="1" s="332">
      <c r="A50" s="323" t="inlineStr">
        <is>
          <t>6BFX1010/1</t>
        </is>
      </c>
      <c r="B50" s="323" t="inlineStr">
        <is>
          <t>#</t>
        </is>
      </c>
      <c r="C50" s="323" t="n">
        <v>1665</v>
      </c>
      <c r="D50" s="323" t="n">
        <v>560</v>
      </c>
      <c r="E50" s="323" t="n">
        <v>1</v>
      </c>
      <c r="F50" s="439">
        <f>C50*D50*E50/1000000</f>
        <v/>
      </c>
      <c r="G50" s="439">
        <f>62.9*F50</f>
        <v/>
      </c>
      <c r="H50" s="287">
        <f>R50</f>
        <v/>
      </c>
      <c r="I50" s="439">
        <f>9.42*H50/1000</f>
        <v/>
      </c>
      <c r="J50" s="286" t="n"/>
      <c r="K50" s="440" t="n"/>
      <c r="L50" s="321" t="inlineStr">
        <is>
          <t>标高-9.600m至-8.600m</t>
        </is>
      </c>
      <c r="M50" s="0" t="inlineStr">
        <is>
          <t>钢平台1010、1016</t>
        </is>
      </c>
      <c r="N50" s="0" t="n"/>
      <c r="O50" s="0" t="n"/>
      <c r="P50" s="0" t="n"/>
      <c r="Q50" s="0" t="n"/>
      <c r="R50" s="0" t="n">
        <v>1047</v>
      </c>
    </row>
    <row r="51" ht="16.2" customHeight="1" s="332">
      <c r="A51" s="323" t="inlineStr">
        <is>
          <t>6BFX1010/2</t>
        </is>
      </c>
      <c r="B51" s="323" t="inlineStr">
        <is>
          <t>#</t>
        </is>
      </c>
      <c r="C51" s="323" t="n">
        <v>1665</v>
      </c>
      <c r="D51" s="323" t="n">
        <v>455</v>
      </c>
      <c r="E51" s="323" t="n">
        <v>1</v>
      </c>
      <c r="F51" s="439">
        <f>C51*D51*E51/1000000</f>
        <v/>
      </c>
      <c r="G51" s="439">
        <f>62.9*F51</f>
        <v/>
      </c>
      <c r="H51" s="287">
        <f>R51</f>
        <v/>
      </c>
      <c r="I51" s="439">
        <f>9.42*H51/1000</f>
        <v/>
      </c>
      <c r="J51" s="286" t="n"/>
      <c r="K51" s="440" t="n"/>
      <c r="L51" s="321" t="inlineStr">
        <is>
          <t>标高-9.600m至-8.600m</t>
        </is>
      </c>
      <c r="M51" s="0" t="inlineStr">
        <is>
          <t>钢平台1010、1016</t>
        </is>
      </c>
      <c r="N51" s="0" t="n"/>
      <c r="O51" s="0" t="n"/>
      <c r="P51" s="0" t="n"/>
      <c r="Q51" s="0" t="n"/>
      <c r="R51" s="0" t="n">
        <v>209</v>
      </c>
    </row>
    <row r="52" ht="16.2" customHeight="1" s="332">
      <c r="A52" s="323" t="inlineStr">
        <is>
          <t>6BFX1010/3</t>
        </is>
      </c>
      <c r="B52" s="323" t="inlineStr">
        <is>
          <t>#</t>
        </is>
      </c>
      <c r="C52" s="323" t="n">
        <v>300</v>
      </c>
      <c r="D52" s="323" t="n">
        <v>665</v>
      </c>
      <c r="E52" s="323" t="n">
        <v>1</v>
      </c>
      <c r="F52" s="439">
        <f>C52*D52*E52/1000000</f>
        <v/>
      </c>
      <c r="G52" s="439">
        <f>62.9*F52</f>
        <v/>
      </c>
      <c r="H52" s="287" t="n"/>
      <c r="I52" s="439" t="n"/>
      <c r="J52" s="286" t="n"/>
      <c r="K52" s="440" t="n"/>
      <c r="L52" s="321" t="inlineStr">
        <is>
          <t>标高-9.600m至-8.600m</t>
        </is>
      </c>
      <c r="M52" s="0" t="inlineStr">
        <is>
          <t>钢平台1010、1016</t>
        </is>
      </c>
    </row>
    <row r="53" ht="16.2" customHeight="1" s="332">
      <c r="A53" s="323" t="inlineStr">
        <is>
          <t>6BFX1010/4</t>
        </is>
      </c>
      <c r="B53" s="323" t="inlineStr">
        <is>
          <t>#</t>
        </is>
      </c>
      <c r="C53" s="323" t="n">
        <v>295</v>
      </c>
      <c r="D53" s="323" t="n">
        <v>995</v>
      </c>
      <c r="E53" s="323" t="n">
        <v>1</v>
      </c>
      <c r="F53" s="439">
        <f>C53*D53*E53/1000000</f>
        <v/>
      </c>
      <c r="G53" s="439">
        <f>62.9*F53</f>
        <v/>
      </c>
      <c r="H53" s="287" t="n"/>
      <c r="I53" s="439" t="n"/>
      <c r="J53" s="286" t="n"/>
      <c r="K53" s="440" t="n"/>
      <c r="L53" s="321" t="inlineStr">
        <is>
          <t>标高-9.600m至-8.600m</t>
        </is>
      </c>
      <c r="M53" s="0" t="inlineStr">
        <is>
          <t>钢平台1010、1016</t>
        </is>
      </c>
    </row>
    <row r="54" ht="16.2" customHeight="1" s="332">
      <c r="A54" s="323" t="inlineStr">
        <is>
          <t>6BFX1010/5</t>
        </is>
      </c>
      <c r="B54" s="323" t="n"/>
      <c r="C54" s="323" t="n">
        <v>665</v>
      </c>
      <c r="D54" s="323" t="n">
        <v>995</v>
      </c>
      <c r="E54" s="323" t="n">
        <v>1</v>
      </c>
      <c r="F54" s="439">
        <f>C54*D54*E54/1000000</f>
        <v/>
      </c>
      <c r="G54" s="439">
        <f>62.9*F54</f>
        <v/>
      </c>
      <c r="H54" s="287" t="n"/>
      <c r="I54" s="439" t="n"/>
      <c r="J54" s="286" t="n"/>
      <c r="K54" s="440" t="n"/>
      <c r="L54" s="321" t="inlineStr">
        <is>
          <t>标高-9.600m至-8.600m</t>
        </is>
      </c>
      <c r="M54" s="0" t="inlineStr">
        <is>
          <t>钢平台1010、1016</t>
        </is>
      </c>
    </row>
    <row r="55" ht="16.2" customHeight="1" s="332">
      <c r="A55" s="323" t="inlineStr">
        <is>
          <t>6BFX1010/6</t>
        </is>
      </c>
      <c r="B55" s="323" t="n"/>
      <c r="C55" s="323" t="n">
        <v>665</v>
      </c>
      <c r="D55" s="323" t="n">
        <v>1025</v>
      </c>
      <c r="E55" s="323" t="n">
        <v>1</v>
      </c>
      <c r="F55" s="439">
        <f>C55*D55*E55/1000000</f>
        <v/>
      </c>
      <c r="G55" s="439">
        <f>62.9*F55</f>
        <v/>
      </c>
      <c r="H55" s="287" t="n"/>
      <c r="I55" s="439" t="n"/>
      <c r="J55" s="286" t="n"/>
      <c r="K55" s="440" t="n"/>
      <c r="L55" s="321" t="inlineStr">
        <is>
          <t>标高-9.600m至-8.600m</t>
        </is>
      </c>
      <c r="M55" s="0" t="inlineStr">
        <is>
          <t>钢平台1010、1016</t>
        </is>
      </c>
    </row>
    <row r="56" ht="16.2" customHeight="1" s="332">
      <c r="A56" s="323" t="inlineStr">
        <is>
          <t>6BFX1010/7</t>
        </is>
      </c>
      <c r="B56" s="323" t="n"/>
      <c r="C56" s="323" t="n">
        <v>436</v>
      </c>
      <c r="D56" s="323" t="n">
        <v>770</v>
      </c>
      <c r="E56" s="323" t="n">
        <v>1</v>
      </c>
      <c r="F56" s="439">
        <f>C56*D56*E56/1000000</f>
        <v/>
      </c>
      <c r="G56" s="439">
        <f>62.9*F56</f>
        <v/>
      </c>
      <c r="H56" s="287" t="n"/>
      <c r="I56" s="439" t="n"/>
      <c r="J56" s="286" t="n"/>
      <c r="K56" s="440" t="n"/>
      <c r="L56" s="321" t="inlineStr">
        <is>
          <t>标高-9.600m至-8.600m</t>
        </is>
      </c>
      <c r="M56" s="0" t="inlineStr">
        <is>
          <t>钢平台1010、1016</t>
        </is>
      </c>
    </row>
    <row r="57" ht="16.2" customHeight="1" s="332">
      <c r="A57" s="323" t="inlineStr">
        <is>
          <t>6BFX1016/1</t>
        </is>
      </c>
      <c r="B57" s="323" t="inlineStr">
        <is>
          <t>#</t>
        </is>
      </c>
      <c r="C57" s="323" t="n">
        <v>600</v>
      </c>
      <c r="D57" s="323" t="n">
        <v>600</v>
      </c>
      <c r="E57" s="323" t="n">
        <v>1</v>
      </c>
      <c r="F57" s="439">
        <f>C57*D57*E57/1000000</f>
        <v/>
      </c>
      <c r="G57" s="439">
        <f>62.9*F57</f>
        <v/>
      </c>
      <c r="H57" s="287" t="n"/>
      <c r="I57" s="439" t="n"/>
      <c r="J57" s="286" t="n"/>
      <c r="K57" s="440" t="n"/>
      <c r="L57" s="321" t="inlineStr">
        <is>
          <t>标高-9.600m至-8.600m</t>
        </is>
      </c>
      <c r="M57" s="0" t="inlineStr">
        <is>
          <t>钢平台1010、1016</t>
        </is>
      </c>
    </row>
    <row r="58" ht="16.2" customHeight="1" s="332">
      <c r="A58" s="323" t="inlineStr">
        <is>
          <t>6BFX1001/1</t>
        </is>
      </c>
      <c r="B58" s="323" t="inlineStr">
        <is>
          <t>#</t>
        </is>
      </c>
      <c r="C58" s="323" t="n">
        <v>1005</v>
      </c>
      <c r="D58" s="323" t="n">
        <v>995</v>
      </c>
      <c r="E58" s="323" t="n">
        <v>1</v>
      </c>
      <c r="F58" s="439">
        <f>C58*D58*E58/1000000</f>
        <v/>
      </c>
      <c r="G58" s="439">
        <f>62.9*F58</f>
        <v/>
      </c>
      <c r="H58" s="287" t="n"/>
      <c r="I58" s="439" t="n"/>
      <c r="J58" s="286" t="n"/>
      <c r="K58" s="440" t="n"/>
      <c r="L58" s="321" t="inlineStr">
        <is>
          <t>标高-10.650m至-9.600m</t>
        </is>
      </c>
      <c r="M58" s="321" t="inlineStr">
        <is>
          <t>钢平台1001、1002</t>
        </is>
      </c>
      <c r="T58" s="0" t="n"/>
      <c r="U58" s="0" t="n"/>
      <c r="V58" s="0" t="n"/>
    </row>
    <row r="59" ht="16.2" customHeight="1" s="332">
      <c r="A59" s="323" t="inlineStr">
        <is>
          <t>6BFX1001/2</t>
        </is>
      </c>
      <c r="B59" s="323" t="inlineStr">
        <is>
          <t>#</t>
        </is>
      </c>
      <c r="C59" s="323" t="n">
        <v>1005</v>
      </c>
      <c r="D59" s="323" t="n">
        <v>815</v>
      </c>
      <c r="E59" s="323" t="n">
        <v>1</v>
      </c>
      <c r="F59" s="439">
        <f>C59*D59*E59/1000000</f>
        <v/>
      </c>
      <c r="G59" s="439">
        <f>62.9*F59</f>
        <v/>
      </c>
      <c r="H59" s="287">
        <f>R59</f>
        <v/>
      </c>
      <c r="I59" s="439">
        <f>9.42*H59/1000</f>
        <v/>
      </c>
      <c r="J59" s="286" t="n"/>
      <c r="K59" s="440" t="n"/>
      <c r="L59" s="321" t="inlineStr">
        <is>
          <t>标高-10.650m至-9.600m</t>
        </is>
      </c>
      <c r="M59" s="321" t="inlineStr">
        <is>
          <t>钢平台1001、1002</t>
        </is>
      </c>
      <c r="R59" s="321" t="n">
        <v>310</v>
      </c>
      <c r="T59" s="0" t="n"/>
      <c r="U59" s="0" t="n"/>
      <c r="V59" s="0" t="n"/>
    </row>
    <row r="60" ht="16.2" customHeight="1" s="332">
      <c r="A60" s="323" t="inlineStr">
        <is>
          <t>6BFX1001/3</t>
        </is>
      </c>
      <c r="B60" s="323" t="inlineStr">
        <is>
          <t>#</t>
        </is>
      </c>
      <c r="C60" s="323" t="n">
        <v>1005</v>
      </c>
      <c r="D60" s="323" t="n">
        <v>305</v>
      </c>
      <c r="E60" s="323" t="n">
        <v>1</v>
      </c>
      <c r="F60" s="439">
        <f>C60*D60*E60/1000000</f>
        <v/>
      </c>
      <c r="G60" s="439">
        <f>62.9*F60</f>
        <v/>
      </c>
      <c r="H60" s="287">
        <f>R60</f>
        <v/>
      </c>
      <c r="I60" s="439">
        <f>9.42*H60/1000</f>
        <v/>
      </c>
      <c r="J60" s="286" t="n"/>
      <c r="K60" s="440" t="n"/>
      <c r="L60" s="321" t="inlineStr">
        <is>
          <t>标高-10.650m至-9.600m</t>
        </is>
      </c>
      <c r="M60" s="321" t="inlineStr">
        <is>
          <t>钢平台1001、1002</t>
        </is>
      </c>
      <c r="R60" s="321" t="n">
        <v>506</v>
      </c>
      <c r="U60" s="0" t="n"/>
      <c r="V60" s="0" t="n"/>
    </row>
    <row r="61" ht="16.2" customHeight="1" s="332">
      <c r="A61" s="323" t="inlineStr">
        <is>
          <t>6BFX1001/4</t>
        </is>
      </c>
      <c r="B61" s="323" t="inlineStr">
        <is>
          <t>#</t>
        </is>
      </c>
      <c r="C61" s="323" t="n">
        <v>1005</v>
      </c>
      <c r="D61" s="323" t="n">
        <v>235</v>
      </c>
      <c r="E61" s="323" t="n">
        <v>1</v>
      </c>
      <c r="F61" s="439">
        <f>C61*D61*E61/1000000</f>
        <v/>
      </c>
      <c r="G61" s="439">
        <f>62.9*F61</f>
        <v/>
      </c>
      <c r="H61" s="287">
        <f>R61</f>
        <v/>
      </c>
      <c r="I61" s="439">
        <f>9.42*H61/1000</f>
        <v/>
      </c>
      <c r="J61" s="286" t="n"/>
      <c r="K61" s="440" t="n"/>
      <c r="L61" s="321" t="inlineStr">
        <is>
          <t>标高-10.650m至-9.600m</t>
        </is>
      </c>
      <c r="M61" s="321" t="inlineStr">
        <is>
          <t>钢平台1001、1002</t>
        </is>
      </c>
      <c r="R61" s="321" t="n">
        <v>244</v>
      </c>
      <c r="U61" s="0" t="n"/>
      <c r="V61" s="0" t="n"/>
    </row>
    <row r="62" ht="16.2" customHeight="1" s="332">
      <c r="A62" s="323" t="inlineStr">
        <is>
          <t>6BFX1002/1</t>
        </is>
      </c>
      <c r="B62" s="323" t="inlineStr">
        <is>
          <t>#</t>
        </is>
      </c>
      <c r="C62" s="323" t="n">
        <v>1435</v>
      </c>
      <c r="D62" s="323" t="n">
        <v>790</v>
      </c>
      <c r="E62" s="323" t="n">
        <v>1</v>
      </c>
      <c r="F62" s="439">
        <f>C62*D62*E62/1000000</f>
        <v/>
      </c>
      <c r="G62" s="439">
        <f>62.9*F62</f>
        <v/>
      </c>
      <c r="H62" s="287">
        <f>R62</f>
        <v/>
      </c>
      <c r="I62" s="439">
        <f>9.42*H62/1000</f>
        <v/>
      </c>
      <c r="J62" s="286" t="n"/>
      <c r="K62" s="440" t="n"/>
      <c r="L62" s="321" t="inlineStr">
        <is>
          <t>标高-10.650m至-9.600m</t>
        </is>
      </c>
      <c r="M62" s="321" t="inlineStr">
        <is>
          <t>钢平台1001、1002</t>
        </is>
      </c>
      <c r="R62" s="321" t="n">
        <v>1864</v>
      </c>
      <c r="W62" s="0" t="n"/>
      <c r="X62" s="0" t="n"/>
      <c r="Y62" s="0" t="n"/>
      <c r="Z62" s="0" t="n"/>
    </row>
    <row r="63" ht="16.2" customHeight="1" s="332">
      <c r="A63" s="323" t="inlineStr">
        <is>
          <t>6BFX1002/2</t>
        </is>
      </c>
      <c r="B63" s="323" t="inlineStr">
        <is>
          <t>#</t>
        </is>
      </c>
      <c r="C63" s="323" t="n">
        <v>1346</v>
      </c>
      <c r="D63" s="323" t="n">
        <v>365</v>
      </c>
      <c r="E63" s="323" t="n">
        <v>1</v>
      </c>
      <c r="F63" s="439">
        <f>C63*D63*E63/1000000</f>
        <v/>
      </c>
      <c r="G63" s="439">
        <f>62.9*F63</f>
        <v/>
      </c>
      <c r="H63" s="287">
        <f>R63</f>
        <v/>
      </c>
      <c r="I63" s="439">
        <f>9.42*H63/1000</f>
        <v/>
      </c>
      <c r="J63" s="286" t="n"/>
      <c r="K63" s="440" t="n"/>
      <c r="L63" s="321" t="inlineStr">
        <is>
          <t>标高-10.650m至-9.600m</t>
        </is>
      </c>
      <c r="M63" s="321" t="inlineStr">
        <is>
          <t>钢平台1001、1002</t>
        </is>
      </c>
      <c r="R63" s="321" t="n">
        <v>1030</v>
      </c>
      <c r="W63" s="0" t="n"/>
      <c r="X63" s="0" t="n"/>
      <c r="Y63" s="0" t="n"/>
      <c r="Z63" s="0" t="n"/>
    </row>
    <row r="64" ht="16.2" customHeight="1" s="332">
      <c r="A64" s="323" t="inlineStr">
        <is>
          <t>6BFX1002/3</t>
        </is>
      </c>
      <c r="B64" s="323" t="inlineStr">
        <is>
          <t>#</t>
        </is>
      </c>
      <c r="C64" s="323" t="n">
        <v>752</v>
      </c>
      <c r="D64" s="323" t="n">
        <v>455</v>
      </c>
      <c r="E64" s="323" t="n">
        <v>1</v>
      </c>
      <c r="F64" s="439">
        <f>C64*D64*E64/1000000</f>
        <v/>
      </c>
      <c r="G64" s="439">
        <f>62.9*F64</f>
        <v/>
      </c>
      <c r="H64" s="287" t="n"/>
      <c r="I64" s="439" t="n"/>
      <c r="J64" s="286" t="n"/>
      <c r="K64" s="440" t="n"/>
      <c r="L64" s="321" t="inlineStr">
        <is>
          <t>标高-10.650m至-9.600m</t>
        </is>
      </c>
      <c r="M64" s="321" t="inlineStr">
        <is>
          <t>钢平台1001、1002</t>
        </is>
      </c>
      <c r="W64" s="0" t="n"/>
      <c r="X64" s="0" t="n"/>
      <c r="Y64" s="0" t="n"/>
      <c r="Z64" s="0" t="n"/>
    </row>
    <row r="65" ht="16.2" customHeight="1" s="332">
      <c r="A65" s="323" t="inlineStr">
        <is>
          <t>6BFX1002/4</t>
        </is>
      </c>
      <c r="B65" s="323" t="inlineStr">
        <is>
          <t>#</t>
        </is>
      </c>
      <c r="C65" s="323" t="n">
        <v>1300</v>
      </c>
      <c r="D65" s="323" t="n">
        <v>515</v>
      </c>
      <c r="E65" s="323" t="n">
        <v>1</v>
      </c>
      <c r="F65" s="439">
        <f>C65*D65*E65/1000000</f>
        <v/>
      </c>
      <c r="G65" s="439">
        <f>62.9*F65</f>
        <v/>
      </c>
      <c r="H65" s="287">
        <f>R65</f>
        <v/>
      </c>
      <c r="I65" s="439">
        <f>9.42*H65/1000</f>
        <v/>
      </c>
      <c r="J65" s="286" t="n"/>
      <c r="K65" s="440" t="n"/>
      <c r="L65" s="321" t="inlineStr">
        <is>
          <t>标高-10.650m至-9.600m</t>
        </is>
      </c>
      <c r="M65" s="321" t="inlineStr">
        <is>
          <t>钢平台1001、1002</t>
        </is>
      </c>
      <c r="R65" s="321" t="n">
        <v>637</v>
      </c>
    </row>
    <row r="66" ht="16.2" customHeight="1" s="332">
      <c r="A66" s="323" t="inlineStr">
        <is>
          <t>6BFX1002/5</t>
        </is>
      </c>
      <c r="B66" s="323" t="inlineStr">
        <is>
          <t>#</t>
        </is>
      </c>
      <c r="C66" s="323" t="n">
        <v>1345</v>
      </c>
      <c r="D66" s="323" t="n">
        <v>455</v>
      </c>
      <c r="E66" s="323" t="n">
        <v>1</v>
      </c>
      <c r="F66" s="439">
        <f>C66*D66*E66/1000000</f>
        <v/>
      </c>
      <c r="G66" s="439">
        <f>62.9*F66</f>
        <v/>
      </c>
      <c r="H66" s="287">
        <f>R66</f>
        <v/>
      </c>
      <c r="I66" s="439">
        <f>9.42*H66/1000</f>
        <v/>
      </c>
      <c r="J66" s="286" t="n"/>
      <c r="K66" s="440" t="n"/>
      <c r="L66" s="321" t="inlineStr">
        <is>
          <t>标高-10.650m至-9.600m</t>
        </is>
      </c>
      <c r="M66" s="321" t="inlineStr">
        <is>
          <t>钢平台1001、1002</t>
        </is>
      </c>
      <c r="R66" s="321" t="n">
        <v>1290</v>
      </c>
    </row>
    <row r="67" ht="16.2" customHeight="1" s="332">
      <c r="A67" s="323" t="inlineStr">
        <is>
          <t>6BFX1002/6</t>
        </is>
      </c>
      <c r="B67" s="323" t="inlineStr">
        <is>
          <t>#</t>
        </is>
      </c>
      <c r="C67" s="323" t="n">
        <v>860</v>
      </c>
      <c r="D67" s="323" t="n">
        <v>515</v>
      </c>
      <c r="E67" s="323" t="n">
        <v>1</v>
      </c>
      <c r="F67" s="439">
        <f>C67*D67*E67/1000000</f>
        <v/>
      </c>
      <c r="G67" s="439">
        <f>62.9*F67</f>
        <v/>
      </c>
      <c r="H67" s="287">
        <f>R67</f>
        <v/>
      </c>
      <c r="I67" s="439">
        <f>9.42*H67/1000</f>
        <v/>
      </c>
      <c r="J67" s="286" t="n"/>
      <c r="K67" s="440" t="n"/>
      <c r="L67" s="321" t="inlineStr">
        <is>
          <t>标高-10.650m至-9.600m</t>
        </is>
      </c>
      <c r="M67" s="321" t="inlineStr">
        <is>
          <t>钢平台1001、1002</t>
        </is>
      </c>
      <c r="R67" s="321" t="n">
        <v>839</v>
      </c>
    </row>
    <row r="68" ht="16.2" customHeight="1" s="332">
      <c r="A68" s="323" t="inlineStr">
        <is>
          <t>6BFX1002/7</t>
        </is>
      </c>
      <c r="B68" s="323" t="inlineStr">
        <is>
          <t>#</t>
        </is>
      </c>
      <c r="C68" s="323" t="n">
        <v>860</v>
      </c>
      <c r="D68" s="323" t="n">
        <v>365</v>
      </c>
      <c r="E68" s="323" t="n">
        <v>1</v>
      </c>
      <c r="F68" s="439">
        <f>C68*D68*E68/1000000</f>
        <v/>
      </c>
      <c r="G68" s="439">
        <f>62.9*F68</f>
        <v/>
      </c>
      <c r="H68" s="287">
        <f>R68</f>
        <v/>
      </c>
      <c r="I68" s="439">
        <f>9.42*H68/1000</f>
        <v/>
      </c>
      <c r="J68" s="286" t="n"/>
      <c r="K68" s="440" t="n"/>
      <c r="L68" s="321" t="inlineStr">
        <is>
          <t>标高-10.650m至-9.600m</t>
        </is>
      </c>
      <c r="M68" s="321" t="inlineStr">
        <is>
          <t>钢平台1001、1002</t>
        </is>
      </c>
      <c r="R68" s="321" t="n">
        <v>282</v>
      </c>
    </row>
    <row r="69" ht="16.2" customHeight="1" s="332">
      <c r="A69" s="323" t="inlineStr">
        <is>
          <t>6BFX1002/8</t>
        </is>
      </c>
      <c r="B69" s="323" t="inlineStr">
        <is>
          <t>#</t>
        </is>
      </c>
      <c r="C69" s="323" t="n">
        <v>860</v>
      </c>
      <c r="D69" s="323" t="n">
        <v>363</v>
      </c>
      <c r="E69" s="323" t="n">
        <v>1</v>
      </c>
      <c r="F69" s="439">
        <f>C69*D69*E69/1000000</f>
        <v/>
      </c>
      <c r="G69" s="439">
        <f>62.9*F69</f>
        <v/>
      </c>
      <c r="H69" s="287">
        <f>R69</f>
        <v/>
      </c>
      <c r="I69" s="439">
        <f>9.42*H69/1000</f>
        <v/>
      </c>
      <c r="J69" s="286" t="n"/>
      <c r="K69" s="440" t="n"/>
      <c r="L69" s="321" t="inlineStr">
        <is>
          <t>标高-10.650m至-9.600m</t>
        </is>
      </c>
      <c r="M69" s="321" t="inlineStr">
        <is>
          <t>钢平台1001、1002</t>
        </is>
      </c>
      <c r="R69" s="321" t="n">
        <v>202</v>
      </c>
    </row>
    <row r="70" ht="16.2" customHeight="1" s="332">
      <c r="A70" s="323" t="inlineStr">
        <is>
          <t>6BFX1002/9</t>
        </is>
      </c>
      <c r="B70" s="323" t="inlineStr">
        <is>
          <t>#</t>
        </is>
      </c>
      <c r="C70" s="323" t="n">
        <v>833</v>
      </c>
      <c r="D70" s="323" t="n">
        <v>425</v>
      </c>
      <c r="E70" s="323" t="n">
        <v>1</v>
      </c>
      <c r="F70" s="439">
        <f>C70*D70*E70/1000000</f>
        <v/>
      </c>
      <c r="G70" s="439">
        <f>62.9*F70</f>
        <v/>
      </c>
      <c r="H70" s="287">
        <f>R70</f>
        <v/>
      </c>
      <c r="I70" s="439">
        <f>9.42*H70/1000</f>
        <v/>
      </c>
      <c r="J70" s="286" t="n"/>
      <c r="K70" s="440" t="n"/>
      <c r="L70" s="321" t="inlineStr">
        <is>
          <t>标高-10.650m至-9.600m</t>
        </is>
      </c>
      <c r="M70" s="321" t="inlineStr">
        <is>
          <t>钢平台1001、1002</t>
        </is>
      </c>
      <c r="R70" s="321" t="n">
        <v>872</v>
      </c>
    </row>
    <row r="71" ht="16.2" customHeight="1" s="332">
      <c r="A71" s="323" t="inlineStr">
        <is>
          <t>6BFX1002/10</t>
        </is>
      </c>
      <c r="B71" s="323" t="inlineStr">
        <is>
          <t>#</t>
        </is>
      </c>
      <c r="C71" s="323" t="n">
        <v>723</v>
      </c>
      <c r="D71" s="323" t="n">
        <v>725</v>
      </c>
      <c r="E71" s="323" t="n">
        <v>1</v>
      </c>
      <c r="F71" s="439">
        <f>C71*D71*E71/1000000</f>
        <v/>
      </c>
      <c r="G71" s="439">
        <f>62.9*F71</f>
        <v/>
      </c>
      <c r="H71" s="287">
        <f>R71</f>
        <v/>
      </c>
      <c r="I71" s="439">
        <f>9.42*H71/1000</f>
        <v/>
      </c>
      <c r="J71" s="286" t="n"/>
      <c r="K71" s="440" t="n"/>
      <c r="L71" s="321" t="inlineStr">
        <is>
          <t>标高-10.650m至-9.600m</t>
        </is>
      </c>
      <c r="M71" s="321" t="inlineStr">
        <is>
          <t>钢平台1001、1002</t>
        </is>
      </c>
      <c r="R71" s="321" t="n">
        <v>534</v>
      </c>
    </row>
    <row r="72" ht="16.2" customHeight="1" s="332">
      <c r="A72" s="323" t="inlineStr">
        <is>
          <t>6BFX1002/11</t>
        </is>
      </c>
      <c r="B72" s="323" t="inlineStr">
        <is>
          <t>#</t>
        </is>
      </c>
      <c r="C72" s="323" t="n">
        <v>723</v>
      </c>
      <c r="D72" s="323" t="n">
        <v>305</v>
      </c>
      <c r="E72" s="323" t="n">
        <v>1</v>
      </c>
      <c r="F72" s="439">
        <f>C72*D72*E72/1000000</f>
        <v/>
      </c>
      <c r="G72" s="439">
        <f>62.9*F72</f>
        <v/>
      </c>
      <c r="H72" s="287">
        <f>R72</f>
        <v/>
      </c>
      <c r="I72" s="439">
        <f>9.42*H72/1000</f>
        <v/>
      </c>
      <c r="J72" s="286" t="n"/>
      <c r="K72" s="440" t="n"/>
      <c r="L72" s="321" t="inlineStr">
        <is>
          <t>标高-10.650m至-9.600m</t>
        </is>
      </c>
      <c r="M72" s="321" t="inlineStr">
        <is>
          <t>钢平台1001、1002</t>
        </is>
      </c>
      <c r="R72" s="321" t="n">
        <v>463</v>
      </c>
    </row>
    <row r="73" ht="16.2" customHeight="1" s="332">
      <c r="A73" s="323" t="inlineStr">
        <is>
          <t>6BFX1002/12</t>
        </is>
      </c>
      <c r="B73" s="323" t="inlineStr">
        <is>
          <t>#</t>
        </is>
      </c>
      <c r="C73" s="323" t="n">
        <v>1048</v>
      </c>
      <c r="D73" s="323" t="n">
        <v>210</v>
      </c>
      <c r="E73" s="323" t="n">
        <v>1</v>
      </c>
      <c r="F73" s="439">
        <f>C73*D73*E73/1000000</f>
        <v/>
      </c>
      <c r="G73" s="439">
        <f>62.9*F73</f>
        <v/>
      </c>
      <c r="H73" s="287">
        <f>R73</f>
        <v/>
      </c>
      <c r="I73" s="439">
        <f>9.42*H73/1000</f>
        <v/>
      </c>
      <c r="J73" s="286" t="n"/>
      <c r="K73" s="440" t="n"/>
      <c r="L73" s="321" t="inlineStr">
        <is>
          <t>标高-10.650m至-9.600m</t>
        </is>
      </c>
      <c r="M73" s="321" t="inlineStr">
        <is>
          <t>钢平台1001、1002</t>
        </is>
      </c>
      <c r="R73" s="321" t="n">
        <v>46</v>
      </c>
    </row>
    <row r="74" ht="16.2" customHeight="1" s="332">
      <c r="A74" s="323" t="inlineStr">
        <is>
          <t>6BFX1002/13</t>
        </is>
      </c>
      <c r="B74" s="323" t="inlineStr">
        <is>
          <t>#</t>
        </is>
      </c>
      <c r="C74" s="323" t="n">
        <v>996</v>
      </c>
      <c r="D74" s="323" t="n">
        <v>275</v>
      </c>
      <c r="E74" s="323" t="n">
        <v>1</v>
      </c>
      <c r="F74" s="439">
        <f>C74*D74*E74/1000000</f>
        <v/>
      </c>
      <c r="G74" s="439">
        <f>62.9*F74</f>
        <v/>
      </c>
      <c r="H74" s="287">
        <f>R74</f>
        <v/>
      </c>
      <c r="I74" s="439">
        <f>9.42*H74/1000</f>
        <v/>
      </c>
      <c r="J74" s="286" t="n"/>
      <c r="K74" s="440" t="n"/>
      <c r="L74" s="321" t="inlineStr">
        <is>
          <t>标高-10.650m至-9.600m</t>
        </is>
      </c>
      <c r="M74" s="321" t="inlineStr">
        <is>
          <t>钢平台1001、1002</t>
        </is>
      </c>
      <c r="R74" s="321" t="n">
        <v>778</v>
      </c>
    </row>
    <row r="75" ht="16.2" customHeight="1" s="332">
      <c r="A75" s="323" t="inlineStr">
        <is>
          <t>6BFX1002/14</t>
        </is>
      </c>
      <c r="B75" s="323" t="inlineStr">
        <is>
          <t>#</t>
        </is>
      </c>
      <c r="C75" s="323" t="n">
        <v>917</v>
      </c>
      <c r="D75" s="323" t="n">
        <v>185</v>
      </c>
      <c r="E75" s="323" t="n">
        <v>1</v>
      </c>
      <c r="F75" s="439">
        <f>C75*D75*E75/1000000</f>
        <v/>
      </c>
      <c r="G75" s="439">
        <f>62.9*F75</f>
        <v/>
      </c>
      <c r="H75" s="287">
        <f>R75</f>
        <v/>
      </c>
      <c r="I75" s="439">
        <f>9.42*H75/1000</f>
        <v/>
      </c>
      <c r="J75" s="286" t="n"/>
      <c r="K75" s="440" t="n"/>
      <c r="L75" s="321" t="inlineStr">
        <is>
          <t>标高-10.650m至-9.600m</t>
        </is>
      </c>
      <c r="M75" s="321" t="inlineStr">
        <is>
          <t>钢平台1001、1002</t>
        </is>
      </c>
      <c r="R75" s="321" t="n">
        <v>656</v>
      </c>
    </row>
    <row r="76" ht="16.2" customHeight="1" s="332">
      <c r="A76" s="323" t="inlineStr">
        <is>
          <t>6BFX1002/15</t>
        </is>
      </c>
      <c r="B76" s="323" t="inlineStr">
        <is>
          <t>#</t>
        </is>
      </c>
      <c r="C76" s="323" t="n">
        <v>1040</v>
      </c>
      <c r="D76" s="323" t="n">
        <v>157</v>
      </c>
      <c r="E76" s="323" t="n">
        <v>1</v>
      </c>
      <c r="F76" s="439">
        <f>C76*D76*E76/1000000</f>
        <v/>
      </c>
      <c r="G76" s="439">
        <f>62.9*F76</f>
        <v/>
      </c>
      <c r="H76" s="287">
        <f>R76</f>
        <v/>
      </c>
      <c r="I76" s="439">
        <f>9.42*H76/1000</f>
        <v/>
      </c>
      <c r="J76" s="286" t="n"/>
      <c r="K76" s="440" t="n"/>
      <c r="L76" s="321" t="inlineStr">
        <is>
          <t>标高-10.650m至-9.600m</t>
        </is>
      </c>
      <c r="M76" s="321" t="inlineStr">
        <is>
          <t>钢平台1001、1002</t>
        </is>
      </c>
      <c r="R76" s="321" t="n">
        <v>387</v>
      </c>
    </row>
    <row r="77" ht="16.2" customHeight="1" s="332">
      <c r="A77" s="323" t="inlineStr">
        <is>
          <t>6BFX1003/1</t>
        </is>
      </c>
      <c r="B77" s="323" t="inlineStr">
        <is>
          <t>#</t>
        </is>
      </c>
      <c r="C77" s="291" t="n">
        <v>470</v>
      </c>
      <c r="D77" s="323" t="n">
        <v>695</v>
      </c>
      <c r="E77" s="323" t="n">
        <v>1</v>
      </c>
      <c r="F77" s="439">
        <f>C77*D77*E77/1000000</f>
        <v/>
      </c>
      <c r="G77" s="439">
        <f>62.9*F77</f>
        <v/>
      </c>
      <c r="H77" s="287" t="n"/>
      <c r="I77" s="439" t="n"/>
      <c r="J77" s="286" t="n"/>
      <c r="K77" s="440" t="n"/>
      <c r="L77" s="321" t="inlineStr">
        <is>
          <t>高-10.600m至-9.600m</t>
        </is>
      </c>
      <c r="M77" s="0" t="inlineStr">
        <is>
          <t>钢平台1003、1004</t>
        </is>
      </c>
      <c r="N77" s="0" t="n"/>
      <c r="O77" s="0" t="n"/>
      <c r="P77" s="0" t="n"/>
      <c r="Q77" s="0" t="n"/>
      <c r="R77" s="0" t="n"/>
    </row>
    <row r="78" ht="16.2" customHeight="1" s="332">
      <c r="A78" s="323" t="inlineStr">
        <is>
          <t>6BFX1003/2</t>
        </is>
      </c>
      <c r="B78" s="323" t="inlineStr">
        <is>
          <t>#</t>
        </is>
      </c>
      <c r="C78" s="291" t="n">
        <v>470</v>
      </c>
      <c r="D78" s="323" t="n">
        <v>502</v>
      </c>
      <c r="E78" s="323" t="n">
        <v>1</v>
      </c>
      <c r="F78" s="439">
        <f>C78*D78*E78/1000000</f>
        <v/>
      </c>
      <c r="G78" s="439">
        <f>62.9*F78</f>
        <v/>
      </c>
      <c r="H78" s="287" t="n"/>
      <c r="I78" s="439" t="n"/>
      <c r="J78" s="286" t="n"/>
      <c r="K78" s="440" t="n"/>
      <c r="L78" s="321" t="inlineStr">
        <is>
          <t>高-10.600m至-9.600m</t>
        </is>
      </c>
      <c r="M78" s="0" t="inlineStr">
        <is>
          <t>钢平台1003、1004</t>
        </is>
      </c>
      <c r="N78" s="0" t="n"/>
      <c r="O78" s="0" t="n"/>
      <c r="P78" s="0" t="n"/>
      <c r="Q78" s="0" t="n"/>
      <c r="R78" s="0" t="n"/>
    </row>
    <row r="79" ht="16.2" customHeight="1" s="332">
      <c r="A79" s="323" t="inlineStr">
        <is>
          <t>6BFX1003/3</t>
        </is>
      </c>
      <c r="B79" s="323" t="n"/>
      <c r="C79" s="291" t="n">
        <v>1085</v>
      </c>
      <c r="D79" s="323" t="n">
        <v>1140</v>
      </c>
      <c r="E79" s="323" t="n">
        <v>1</v>
      </c>
      <c r="F79" s="439">
        <f>C79*D79*E79/1000000</f>
        <v/>
      </c>
      <c r="G79" s="439">
        <f>62.9*F79</f>
        <v/>
      </c>
      <c r="H79" s="287" t="n"/>
      <c r="I79" s="439" t="n"/>
      <c r="J79" s="286" t="n"/>
      <c r="K79" s="440" t="n"/>
      <c r="L79" s="321" t="inlineStr">
        <is>
          <t>高-10.600m至-9.600m</t>
        </is>
      </c>
      <c r="M79" s="0" t="inlineStr">
        <is>
          <t>钢平台1003、1004</t>
        </is>
      </c>
      <c r="N79" s="0" t="n"/>
      <c r="O79" s="0" t="n"/>
      <c r="P79" s="0" t="n"/>
      <c r="Q79" s="0" t="n"/>
      <c r="R79" s="0" t="n"/>
    </row>
    <row r="80" ht="16.2" customHeight="1" s="332">
      <c r="A80" s="323" t="inlineStr">
        <is>
          <t>6BFX1004/1</t>
        </is>
      </c>
      <c r="B80" s="323" t="inlineStr">
        <is>
          <t>#</t>
        </is>
      </c>
      <c r="C80" s="323" t="n">
        <v>1290</v>
      </c>
      <c r="D80" s="323" t="n">
        <v>215</v>
      </c>
      <c r="E80" s="323" t="n">
        <v>1</v>
      </c>
      <c r="F80" s="439">
        <f>C80*D80*E80/1000000</f>
        <v/>
      </c>
      <c r="G80" s="439">
        <f>62.9*F80</f>
        <v/>
      </c>
      <c r="H80" s="287">
        <f>R80</f>
        <v/>
      </c>
      <c r="I80" s="439">
        <f>9.42*H80/1000</f>
        <v/>
      </c>
      <c r="J80" s="286" t="n"/>
      <c r="K80" s="440" t="n"/>
      <c r="L80" s="321" t="inlineStr">
        <is>
          <t>高-10.600m至-9.600m</t>
        </is>
      </c>
      <c r="M80" s="0" t="inlineStr">
        <is>
          <t>钢平台1003、1004</t>
        </is>
      </c>
      <c r="N80" s="0" t="n"/>
      <c r="O80" s="0" t="n"/>
      <c r="P80" s="0" t="n"/>
      <c r="Q80" s="0" t="n"/>
      <c r="R80" s="0" t="n">
        <v>246</v>
      </c>
    </row>
    <row r="81" ht="16.2" customHeight="1" s="332">
      <c r="A81" s="323" t="inlineStr">
        <is>
          <t>6BFX1004/2</t>
        </is>
      </c>
      <c r="B81" s="323" t="inlineStr">
        <is>
          <t>#</t>
        </is>
      </c>
      <c r="C81" s="323" t="n">
        <v>1290</v>
      </c>
      <c r="D81" s="323" t="n">
        <v>395</v>
      </c>
      <c r="E81" s="323" t="n">
        <v>1</v>
      </c>
      <c r="F81" s="439">
        <f>C81*D81*E81/1000000</f>
        <v/>
      </c>
      <c r="G81" s="439">
        <f>62.9*F81</f>
        <v/>
      </c>
      <c r="H81" s="287">
        <f>R81</f>
        <v/>
      </c>
      <c r="I81" s="439">
        <f>9.42*H81/1000</f>
        <v/>
      </c>
      <c r="J81" s="286" t="n"/>
      <c r="K81" s="440" t="n"/>
      <c r="L81" s="321" t="inlineStr">
        <is>
          <t>高-10.600m至-9.600m</t>
        </is>
      </c>
      <c r="M81" s="0" t="inlineStr">
        <is>
          <t>钢平台1003、1004</t>
        </is>
      </c>
      <c r="N81" s="0" t="n"/>
      <c r="O81" s="0" t="n"/>
      <c r="P81" s="0" t="n"/>
      <c r="Q81" s="0" t="n"/>
      <c r="R81" s="0" t="n">
        <v>542</v>
      </c>
    </row>
    <row r="82" ht="16.2" customHeight="1" s="332">
      <c r="A82" s="323" t="inlineStr">
        <is>
          <t>6BFX1004/3</t>
        </is>
      </c>
      <c r="B82" s="323" t="inlineStr">
        <is>
          <t>#</t>
        </is>
      </c>
      <c r="C82" s="323" t="n">
        <v>1290</v>
      </c>
      <c r="D82" s="323" t="n">
        <v>215</v>
      </c>
      <c r="E82" s="323" t="n">
        <v>1</v>
      </c>
      <c r="F82" s="439">
        <f>C82*D82*E82/1000000</f>
        <v/>
      </c>
      <c r="G82" s="439">
        <f>62.9*F82</f>
        <v/>
      </c>
      <c r="H82" s="287">
        <f>R82</f>
        <v/>
      </c>
      <c r="I82" s="439">
        <f>9.42*H82/1000</f>
        <v/>
      </c>
      <c r="J82" s="286" t="n"/>
      <c r="K82" s="440" t="n"/>
      <c r="L82" s="321" t="inlineStr">
        <is>
          <t>高-10.600m至-9.600m</t>
        </is>
      </c>
      <c r="M82" s="0" t="inlineStr">
        <is>
          <t>钢平台1003、1004</t>
        </is>
      </c>
      <c r="N82" s="0" t="n"/>
      <c r="O82" s="0" t="n"/>
      <c r="P82" s="0" t="n"/>
      <c r="Q82" s="0" t="n"/>
      <c r="R82" s="0" t="n">
        <v>585</v>
      </c>
    </row>
    <row r="83" ht="16.2" customHeight="1" s="332">
      <c r="A83" s="323" t="inlineStr">
        <is>
          <t>6BFX1004/4</t>
        </is>
      </c>
      <c r="B83" s="323" t="inlineStr">
        <is>
          <t>#</t>
        </is>
      </c>
      <c r="C83" s="323" t="n">
        <v>1290</v>
      </c>
      <c r="D83" s="323" t="n">
        <v>215</v>
      </c>
      <c r="E83" s="323" t="n">
        <v>1</v>
      </c>
      <c r="F83" s="439">
        <f>C83*D83*E83/1000000</f>
        <v/>
      </c>
      <c r="G83" s="439">
        <f>62.9*F83</f>
        <v/>
      </c>
      <c r="H83" s="287">
        <f>R83</f>
        <v/>
      </c>
      <c r="I83" s="439">
        <f>9.42*H83/1000</f>
        <v/>
      </c>
      <c r="J83" s="286" t="n"/>
      <c r="K83" s="440" t="n"/>
      <c r="L83" s="321" t="inlineStr">
        <is>
          <t>高-10.600m至-9.600m</t>
        </is>
      </c>
      <c r="M83" s="0" t="inlineStr">
        <is>
          <t>钢平台1003、1004</t>
        </is>
      </c>
      <c r="N83" s="0" t="n"/>
      <c r="O83" s="0" t="n"/>
      <c r="P83" s="0" t="n"/>
      <c r="Q83" s="0" t="n"/>
      <c r="R83" s="0" t="n">
        <v>249</v>
      </c>
    </row>
    <row r="84" ht="16.2" customHeight="1" s="332">
      <c r="A84" s="323" t="inlineStr">
        <is>
          <t>6BFX1004/5</t>
        </is>
      </c>
      <c r="B84" s="323" t="inlineStr">
        <is>
          <t>#</t>
        </is>
      </c>
      <c r="C84" s="323" t="n">
        <v>1190</v>
      </c>
      <c r="D84" s="323" t="n">
        <v>925</v>
      </c>
      <c r="E84" s="323" t="n">
        <v>1</v>
      </c>
      <c r="F84" s="439">
        <f>C84*D84*E84/1000000</f>
        <v/>
      </c>
      <c r="G84" s="439">
        <f>62.9*F84</f>
        <v/>
      </c>
      <c r="H84" s="287">
        <f>R84</f>
        <v/>
      </c>
      <c r="I84" s="439">
        <f>9.42*H84/1000</f>
        <v/>
      </c>
      <c r="J84" s="286" t="n"/>
      <c r="K84" s="440" t="n"/>
      <c r="L84" s="321" t="inlineStr">
        <is>
          <t>高-10.600m至-9.600m</t>
        </is>
      </c>
      <c r="M84" s="0" t="inlineStr">
        <is>
          <t>钢平台1003、1004</t>
        </is>
      </c>
      <c r="N84" s="0" t="n"/>
      <c r="O84" s="0" t="n"/>
      <c r="P84" s="0" t="n"/>
      <c r="Q84" s="0" t="n"/>
      <c r="R84" s="0" t="n">
        <v>861</v>
      </c>
    </row>
    <row r="85" ht="16.2" customHeight="1" s="332">
      <c r="A85" s="323" t="inlineStr">
        <is>
          <t>6BFX1004/6</t>
        </is>
      </c>
      <c r="B85" s="323" t="inlineStr">
        <is>
          <t>#</t>
        </is>
      </c>
      <c r="C85" s="323" t="n">
        <v>1190</v>
      </c>
      <c r="D85" s="323" t="n">
        <v>485</v>
      </c>
      <c r="E85" s="323" t="n">
        <v>1</v>
      </c>
      <c r="F85" s="439">
        <f>C85*D85*E85/1000000</f>
        <v/>
      </c>
      <c r="G85" s="439">
        <f>62.9*F85</f>
        <v/>
      </c>
      <c r="H85" s="287">
        <f>R85</f>
        <v/>
      </c>
      <c r="I85" s="439">
        <f>9.42*H85/1000</f>
        <v/>
      </c>
      <c r="J85" s="286" t="n"/>
      <c r="K85" s="440" t="n"/>
      <c r="L85" s="321" t="inlineStr">
        <is>
          <t>高-10.600m至-9.600m</t>
        </is>
      </c>
      <c r="M85" s="0" t="inlineStr">
        <is>
          <t>钢平台1003、1004</t>
        </is>
      </c>
      <c r="N85" s="0" t="n"/>
      <c r="O85" s="0" t="n"/>
      <c r="P85" s="0" t="n"/>
      <c r="Q85" s="0" t="n"/>
      <c r="R85" s="0" t="n">
        <v>1942</v>
      </c>
    </row>
    <row r="86" ht="16.2" customHeight="1" s="332">
      <c r="A86" s="323" t="inlineStr">
        <is>
          <t>6BFX1004/7</t>
        </is>
      </c>
      <c r="B86" s="323" t="inlineStr">
        <is>
          <t>#</t>
        </is>
      </c>
      <c r="C86" s="323" t="n">
        <v>1190</v>
      </c>
      <c r="D86" s="323" t="n">
        <v>595</v>
      </c>
      <c r="E86" s="323" t="n">
        <v>1</v>
      </c>
      <c r="F86" s="439">
        <f>C86*D86*E86/1000000</f>
        <v/>
      </c>
      <c r="G86" s="439">
        <f>62.9*F86</f>
        <v/>
      </c>
      <c r="H86" s="287">
        <f>R86</f>
        <v/>
      </c>
      <c r="I86" s="439">
        <f>9.42*H86/1000</f>
        <v/>
      </c>
      <c r="J86" s="286" t="n"/>
      <c r="K86" s="440" t="n"/>
      <c r="L86" s="321" t="inlineStr">
        <is>
          <t>高-10.600m至-9.600m</t>
        </is>
      </c>
      <c r="M86" s="0" t="inlineStr">
        <is>
          <t>钢平台1003、1004</t>
        </is>
      </c>
      <c r="N86" s="292" t="n"/>
      <c r="O86" s="292" t="n"/>
      <c r="P86" s="292" t="n"/>
      <c r="Q86" s="292" t="n"/>
      <c r="R86" s="292" t="n">
        <v>2668</v>
      </c>
    </row>
    <row r="87" ht="16.2" customHeight="1" s="332">
      <c r="A87" s="323" t="inlineStr">
        <is>
          <t>6BFX1004/8</t>
        </is>
      </c>
      <c r="B87" s="323" t="inlineStr">
        <is>
          <t>#</t>
        </is>
      </c>
      <c r="C87" s="323" t="n">
        <v>1190</v>
      </c>
      <c r="D87" s="323" t="n">
        <v>215</v>
      </c>
      <c r="E87" s="323" t="n">
        <v>1</v>
      </c>
      <c r="F87" s="439">
        <f>C87*D87*E87/1000000</f>
        <v/>
      </c>
      <c r="G87" s="439">
        <f>62.9*F87</f>
        <v/>
      </c>
      <c r="H87" s="287">
        <f>R87</f>
        <v/>
      </c>
      <c r="I87" s="439">
        <f>9.42*H87/1000</f>
        <v/>
      </c>
      <c r="J87" s="286" t="n"/>
      <c r="K87" s="440" t="n"/>
      <c r="L87" s="321" t="inlineStr">
        <is>
          <t>高-10.600m至-9.600m</t>
        </is>
      </c>
      <c r="M87" s="0" t="inlineStr">
        <is>
          <t>钢平台1003、1004</t>
        </is>
      </c>
      <c r="N87" s="0" t="n"/>
      <c r="O87" s="0" t="n"/>
      <c r="P87" s="0" t="n"/>
      <c r="Q87" s="0" t="n"/>
      <c r="R87" s="0" t="n">
        <v>677</v>
      </c>
    </row>
    <row r="88" ht="16.2" customHeight="1" s="332">
      <c r="A88" s="323" t="inlineStr">
        <is>
          <t>6BFX1004/9</t>
        </is>
      </c>
      <c r="B88" s="323" t="inlineStr">
        <is>
          <t>#</t>
        </is>
      </c>
      <c r="C88" s="323" t="n">
        <v>485</v>
      </c>
      <c r="D88" s="323" t="n">
        <v>450</v>
      </c>
      <c r="E88" s="323" t="n">
        <v>1</v>
      </c>
      <c r="F88" s="439">
        <f>C88*D88*E88/1000000</f>
        <v/>
      </c>
      <c r="G88" s="439">
        <f>62.9*F88</f>
        <v/>
      </c>
      <c r="H88" s="287" t="n"/>
      <c r="I88" s="439" t="n"/>
      <c r="J88" s="286" t="n"/>
      <c r="K88" s="440" t="n"/>
      <c r="L88" s="321" t="inlineStr">
        <is>
          <t>高-10.600m至-9.600m</t>
        </is>
      </c>
      <c r="M88" s="0" t="inlineStr">
        <is>
          <t>钢平台1003、1004</t>
        </is>
      </c>
      <c r="N88" s="0" t="n"/>
      <c r="O88" s="0" t="n"/>
      <c r="P88" s="0" t="n"/>
      <c r="Q88" s="0" t="n"/>
      <c r="R88" s="0" t="n"/>
    </row>
    <row r="89" ht="16.2" customHeight="1" s="332">
      <c r="A89" s="323" t="inlineStr">
        <is>
          <t>6BFX1004/10</t>
        </is>
      </c>
      <c r="B89" s="323" t="n"/>
      <c r="C89" s="323" t="n">
        <v>485</v>
      </c>
      <c r="D89" s="323" t="n">
        <v>695</v>
      </c>
      <c r="E89" s="323" t="n">
        <v>1</v>
      </c>
      <c r="F89" s="439">
        <f>C89*D89*E89/1000000</f>
        <v/>
      </c>
      <c r="G89" s="439">
        <f>62.9*F89</f>
        <v/>
      </c>
      <c r="H89" s="287" t="n"/>
      <c r="I89" s="439" t="n"/>
      <c r="J89" s="286" t="n"/>
      <c r="K89" s="440" t="n"/>
      <c r="L89" s="321" t="inlineStr">
        <is>
          <t>高-10.600m至-9.600m</t>
        </is>
      </c>
      <c r="M89" s="0" t="inlineStr">
        <is>
          <t>钢平台1003、1004</t>
        </is>
      </c>
      <c r="N89" s="0" t="n"/>
      <c r="O89" s="0" t="n"/>
      <c r="P89" s="0" t="n"/>
      <c r="Q89" s="0" t="n"/>
      <c r="R89" s="0" t="n"/>
    </row>
    <row r="90" ht="16.2" customHeight="1" s="332">
      <c r="A90" s="323" t="inlineStr">
        <is>
          <t>6BFX1004/11</t>
        </is>
      </c>
      <c r="B90" s="323" t="n"/>
      <c r="C90" s="323" t="n">
        <v>485</v>
      </c>
      <c r="D90" s="323" t="n">
        <v>995</v>
      </c>
      <c r="E90" s="323" t="n">
        <v>2</v>
      </c>
      <c r="F90" s="439">
        <f>C90*D90*E90/1000000</f>
        <v/>
      </c>
      <c r="G90" s="439">
        <f>62.9*F90</f>
        <v/>
      </c>
      <c r="H90" s="287" t="n"/>
      <c r="I90" s="439" t="n"/>
      <c r="J90" s="286" t="n"/>
      <c r="K90" s="440" t="n"/>
      <c r="L90" s="321" t="inlineStr">
        <is>
          <t>高-10.600m至-9.600m</t>
        </is>
      </c>
      <c r="M90" s="0" t="inlineStr">
        <is>
          <t>钢平台1003、1004</t>
        </is>
      </c>
      <c r="N90" s="0" t="n"/>
      <c r="O90" s="0" t="n"/>
      <c r="P90" s="0" t="n"/>
      <c r="Q90" s="0" t="n"/>
      <c r="R90" s="0" t="n"/>
    </row>
    <row r="91" ht="16.2" customHeight="1" s="332">
      <c r="A91" s="323" t="inlineStr">
        <is>
          <t>6BFX1004/12</t>
        </is>
      </c>
      <c r="B91" s="323" t="inlineStr">
        <is>
          <t>#</t>
        </is>
      </c>
      <c r="C91" s="323" t="n">
        <v>630</v>
      </c>
      <c r="D91" s="323" t="n">
        <v>305</v>
      </c>
      <c r="E91" s="323" t="n">
        <v>1</v>
      </c>
      <c r="F91" s="439">
        <f>C91*D91*E91/1000000</f>
        <v/>
      </c>
      <c r="G91" s="439">
        <f>62.9*F91</f>
        <v/>
      </c>
      <c r="H91" s="287">
        <f>R91</f>
        <v/>
      </c>
      <c r="I91" s="439">
        <f>9.42*H91/1000</f>
        <v/>
      </c>
      <c r="J91" s="286" t="n"/>
      <c r="K91" s="440" t="n"/>
      <c r="L91" s="321" t="inlineStr">
        <is>
          <t>高-10.600m至-9.600m</t>
        </is>
      </c>
      <c r="M91" s="0" t="inlineStr">
        <is>
          <t>钢平台1003、1004</t>
        </is>
      </c>
      <c r="N91" s="0" t="n"/>
      <c r="O91" s="0" t="n"/>
      <c r="P91" s="0" t="n"/>
      <c r="Q91" s="0" t="n"/>
      <c r="R91" s="0" t="n">
        <v>660</v>
      </c>
    </row>
    <row r="92" ht="16.2" customHeight="1" s="332">
      <c r="A92" s="323" t="inlineStr">
        <is>
          <t>6BFX1004/13</t>
        </is>
      </c>
      <c r="B92" s="323" t="inlineStr">
        <is>
          <t>#</t>
        </is>
      </c>
      <c r="C92" s="323" t="n">
        <v>630</v>
      </c>
      <c r="D92" s="323" t="n">
        <v>370</v>
      </c>
      <c r="E92" s="323" t="n">
        <v>1</v>
      </c>
      <c r="F92" s="439">
        <f>C92*D92*E92/1000000</f>
        <v/>
      </c>
      <c r="G92" s="439">
        <f>62.9*F92</f>
        <v/>
      </c>
      <c r="H92" s="287">
        <f>R92</f>
        <v/>
      </c>
      <c r="I92" s="439">
        <f>9.42*H92/1000</f>
        <v/>
      </c>
      <c r="J92" s="286" t="n"/>
      <c r="K92" s="440" t="n"/>
      <c r="L92" s="321" t="inlineStr">
        <is>
          <t>高-10.600m至-9.600m</t>
        </is>
      </c>
      <c r="M92" s="0" t="inlineStr">
        <is>
          <t>钢平台1003、1004</t>
        </is>
      </c>
      <c r="N92" s="0" t="n"/>
      <c r="O92" s="0" t="n"/>
      <c r="P92" s="0" t="n"/>
      <c r="Q92" s="0" t="n"/>
      <c r="R92" s="0" t="n">
        <v>980</v>
      </c>
    </row>
    <row r="93" ht="16.2" customHeight="1" s="332">
      <c r="A93" s="323" t="inlineStr">
        <is>
          <t>6BFX1004/14</t>
        </is>
      </c>
      <c r="B93" s="323" t="inlineStr">
        <is>
          <t>#</t>
        </is>
      </c>
      <c r="C93" s="323" t="n">
        <v>1610</v>
      </c>
      <c r="D93" s="323" t="n">
        <v>280</v>
      </c>
      <c r="E93" s="323" t="n">
        <v>1</v>
      </c>
      <c r="F93" s="439">
        <f>C93*D93*E93/1000000</f>
        <v/>
      </c>
      <c r="G93" s="439">
        <f>62.9*F93</f>
        <v/>
      </c>
      <c r="H93" s="287">
        <f>R93</f>
        <v/>
      </c>
      <c r="I93" s="439">
        <f>9.42*H93/1000</f>
        <v/>
      </c>
      <c r="J93" s="286" t="n"/>
      <c r="K93" s="440" t="n"/>
      <c r="L93" s="321" t="inlineStr">
        <is>
          <t>高-10.600m至-9.600m</t>
        </is>
      </c>
      <c r="M93" s="0" t="inlineStr">
        <is>
          <t>钢平台1003、1004</t>
        </is>
      </c>
      <c r="N93" s="0" t="n"/>
      <c r="O93" s="0" t="n"/>
      <c r="P93" s="0" t="n"/>
      <c r="Q93" s="0" t="n"/>
      <c r="R93" s="0" t="n">
        <v>1296</v>
      </c>
    </row>
    <row r="94" ht="16.2" customHeight="1" s="332">
      <c r="A94" s="323" t="inlineStr">
        <is>
          <t>6BFX1004/15</t>
        </is>
      </c>
      <c r="B94" s="323" t="inlineStr">
        <is>
          <t>#</t>
        </is>
      </c>
      <c r="C94" s="323" t="n">
        <v>1610</v>
      </c>
      <c r="D94" s="323" t="n">
        <v>395</v>
      </c>
      <c r="E94" s="323" t="n">
        <v>1</v>
      </c>
      <c r="F94" s="439">
        <f>C94*D94*E94/1000000</f>
        <v/>
      </c>
      <c r="G94" s="439">
        <f>62.9*F94</f>
        <v/>
      </c>
      <c r="H94" s="287">
        <f>R94</f>
        <v/>
      </c>
      <c r="I94" s="439">
        <f>9.42*H94/1000</f>
        <v/>
      </c>
      <c r="J94" s="286" t="n"/>
      <c r="K94" s="440" t="n"/>
      <c r="L94" s="321" t="inlineStr">
        <is>
          <t>高-10.600m至-9.600m</t>
        </is>
      </c>
      <c r="M94" s="0" t="inlineStr">
        <is>
          <t>钢平台1003、1004</t>
        </is>
      </c>
      <c r="N94" s="0" t="n"/>
      <c r="O94" s="0" t="n"/>
      <c r="P94" s="0" t="n"/>
      <c r="Q94" s="0" t="n"/>
      <c r="R94" s="0" t="n">
        <v>498</v>
      </c>
    </row>
    <row r="95" ht="16.2" customHeight="1" s="332">
      <c r="A95" s="323" t="inlineStr">
        <is>
          <t>6BFX1004/16</t>
        </is>
      </c>
      <c r="B95" s="323" t="inlineStr">
        <is>
          <t>#</t>
        </is>
      </c>
      <c r="C95" s="323" t="n">
        <v>905</v>
      </c>
      <c r="D95" s="323" t="n">
        <v>880</v>
      </c>
      <c r="E95" s="323" t="n">
        <v>1</v>
      </c>
      <c r="F95" s="439">
        <f>C95*D95*E95/1000000</f>
        <v/>
      </c>
      <c r="G95" s="439">
        <f>62.9*F95</f>
        <v/>
      </c>
      <c r="H95" s="287">
        <f>R95</f>
        <v/>
      </c>
      <c r="I95" s="439">
        <f>9.42*H95/1000</f>
        <v/>
      </c>
      <c r="J95" s="286" t="n"/>
      <c r="K95" s="440" t="n"/>
      <c r="L95" s="321" t="inlineStr">
        <is>
          <t>高-10.600m至-9.600m</t>
        </is>
      </c>
      <c r="M95" s="0" t="inlineStr">
        <is>
          <t>钢平台1003、1004</t>
        </is>
      </c>
      <c r="N95" s="0" t="n"/>
      <c r="O95" s="0" t="n"/>
      <c r="P95" s="0" t="n"/>
      <c r="Q95" s="0" t="n"/>
      <c r="R95" s="0" t="n">
        <v>1040</v>
      </c>
    </row>
    <row r="96" ht="16.2" customHeight="1" s="332">
      <c r="A96" s="323" t="inlineStr">
        <is>
          <t>6BFX1004/17</t>
        </is>
      </c>
      <c r="B96" s="323" t="n"/>
      <c r="C96" s="323" t="n">
        <v>905</v>
      </c>
      <c r="D96" s="323" t="n">
        <v>995</v>
      </c>
      <c r="E96" s="323" t="n">
        <v>1</v>
      </c>
      <c r="F96" s="439">
        <f>C96*D96*E96/1000000</f>
        <v/>
      </c>
      <c r="G96" s="439">
        <f>62.9*F96</f>
        <v/>
      </c>
      <c r="H96" s="287" t="n"/>
      <c r="I96" s="439" t="n"/>
      <c r="J96" s="286" t="n"/>
      <c r="K96" s="440" t="n"/>
      <c r="L96" s="321" t="inlineStr">
        <is>
          <t>高-10.600m至-9.600m</t>
        </is>
      </c>
      <c r="M96" s="0" t="inlineStr">
        <is>
          <t>钢平台1003、1004</t>
        </is>
      </c>
      <c r="N96" s="0" t="n"/>
      <c r="O96" s="0" t="n"/>
      <c r="P96" s="0" t="n"/>
      <c r="Q96" s="0" t="n"/>
      <c r="R96" s="0" t="n"/>
    </row>
    <row r="97" ht="16.2" customHeight="1" s="332">
      <c r="A97" s="323" t="inlineStr">
        <is>
          <t>6BFX1004/18</t>
        </is>
      </c>
      <c r="B97" s="323" t="inlineStr">
        <is>
          <t>#</t>
        </is>
      </c>
      <c r="C97" s="323" t="n">
        <v>1290</v>
      </c>
      <c r="D97" s="323" t="n">
        <v>325</v>
      </c>
      <c r="E97" s="323" t="n">
        <v>1</v>
      </c>
      <c r="F97" s="439">
        <f>C97*D97*E97/1000000</f>
        <v/>
      </c>
      <c r="G97" s="439">
        <f>62.9*F97</f>
        <v/>
      </c>
      <c r="H97" s="287">
        <f>R97</f>
        <v/>
      </c>
      <c r="I97" s="439">
        <f>9.42*H97/1000</f>
        <v/>
      </c>
      <c r="J97" s="286" t="n"/>
      <c r="K97" s="440" t="n"/>
      <c r="L97" s="321" t="inlineStr">
        <is>
          <t>高-10.600m至-9.600m</t>
        </is>
      </c>
      <c r="M97" s="0" t="inlineStr">
        <is>
          <t>钢平台1003、1004</t>
        </is>
      </c>
      <c r="N97" s="0" t="n"/>
      <c r="O97" s="0" t="n"/>
      <c r="P97" s="0" t="n"/>
      <c r="Q97" s="0" t="n"/>
      <c r="R97" s="0" t="n">
        <v>497</v>
      </c>
    </row>
    <row r="98" ht="16.2" customHeight="1" s="332">
      <c r="A98" s="323" t="inlineStr">
        <is>
          <t>6BFX1005/1</t>
        </is>
      </c>
      <c r="B98" s="323" t="inlineStr">
        <is>
          <t>#</t>
        </is>
      </c>
      <c r="C98" s="323" t="n">
        <v>1395</v>
      </c>
      <c r="D98" s="323" t="n">
        <v>1015</v>
      </c>
      <c r="E98" s="323" t="n">
        <v>1</v>
      </c>
      <c r="F98" s="439">
        <f>C98*D98*E98/1000000</f>
        <v/>
      </c>
      <c r="G98" s="439">
        <f>62.9*F98</f>
        <v/>
      </c>
      <c r="H98" s="287" t="n"/>
      <c r="I98" s="439" t="n"/>
      <c r="J98" s="286" t="n"/>
      <c r="K98" s="440" t="n"/>
      <c r="L98" s="321" t="inlineStr">
        <is>
          <t>标高-10.600m至-9.600m</t>
        </is>
      </c>
      <c r="M98" s="321" t="inlineStr">
        <is>
          <t>钢平台1005、1006</t>
        </is>
      </c>
    </row>
    <row r="99" ht="16.2" customHeight="1" s="332">
      <c r="A99" s="323" t="inlineStr">
        <is>
          <t>6BFX1005/2</t>
        </is>
      </c>
      <c r="B99" s="323" t="inlineStr">
        <is>
          <t>#</t>
        </is>
      </c>
      <c r="C99" s="291" t="n">
        <v>581</v>
      </c>
      <c r="D99" s="291" t="n">
        <v>575</v>
      </c>
      <c r="E99" s="323" t="n">
        <v>1</v>
      </c>
      <c r="F99" s="439">
        <f>C99*D99*E99/1000000</f>
        <v/>
      </c>
      <c r="G99" s="439">
        <f>62.9*F99</f>
        <v/>
      </c>
      <c r="H99" s="287" t="n"/>
      <c r="I99" s="439" t="n"/>
      <c r="J99" s="286" t="n"/>
      <c r="K99" s="440" t="n"/>
      <c r="L99" s="321" t="inlineStr">
        <is>
          <t>标高-10.600m至-9.600m</t>
        </is>
      </c>
      <c r="M99" s="321" t="inlineStr">
        <is>
          <t>钢平台1005、1006</t>
        </is>
      </c>
    </row>
    <row r="100" ht="16.2" customHeight="1" s="332">
      <c r="A100" s="323" t="inlineStr">
        <is>
          <t>6BFX1006/1</t>
        </is>
      </c>
      <c r="B100" s="323" t="inlineStr">
        <is>
          <t>#</t>
        </is>
      </c>
      <c r="C100" s="323" t="n">
        <v>1370</v>
      </c>
      <c r="D100" s="323" t="n">
        <v>695</v>
      </c>
      <c r="E100" s="323" t="n">
        <v>1</v>
      </c>
      <c r="F100" s="439">
        <f>C100*D100*E100/1000000</f>
        <v/>
      </c>
      <c r="G100" s="439">
        <f>62.9*F100</f>
        <v/>
      </c>
      <c r="H100" s="287">
        <f>R100</f>
        <v/>
      </c>
      <c r="I100" s="439">
        <f>9.42*H100/1000</f>
        <v/>
      </c>
      <c r="J100" s="286" t="n"/>
      <c r="K100" s="440" t="n"/>
      <c r="L100" s="321" t="inlineStr">
        <is>
          <t>标高-10.600m至-9.600m</t>
        </is>
      </c>
      <c r="M100" s="321" t="inlineStr">
        <is>
          <t>钢平台1005、1006</t>
        </is>
      </c>
      <c r="R100" s="321" t="n">
        <v>1030</v>
      </c>
    </row>
    <row r="101" ht="16.2" customHeight="1" s="332">
      <c r="A101" s="323" t="inlineStr">
        <is>
          <t>6BFX1006/2</t>
        </is>
      </c>
      <c r="B101" s="323" t="inlineStr">
        <is>
          <t>#</t>
        </is>
      </c>
      <c r="C101" s="323" t="n">
        <v>1310</v>
      </c>
      <c r="D101" s="323" t="n">
        <v>230</v>
      </c>
      <c r="E101" s="323" t="n">
        <v>1</v>
      </c>
      <c r="F101" s="439">
        <f>C101*D101*E101/1000000</f>
        <v/>
      </c>
      <c r="G101" s="439">
        <f>62.9*F101</f>
        <v/>
      </c>
      <c r="H101" s="287">
        <f>R101</f>
        <v/>
      </c>
      <c r="I101" s="439">
        <f>9.42*H101/1000</f>
        <v/>
      </c>
      <c r="J101" s="286" t="n"/>
      <c r="K101" s="440" t="n"/>
      <c r="L101" s="321" t="inlineStr">
        <is>
          <t>标高-10.600m至-9.600m</t>
        </is>
      </c>
      <c r="M101" s="321" t="inlineStr">
        <is>
          <t>钢平台1005、1006</t>
        </is>
      </c>
      <c r="R101" s="321" t="n">
        <v>790</v>
      </c>
    </row>
    <row r="102" ht="16.2" customHeight="1" s="332">
      <c r="A102" s="323" t="inlineStr">
        <is>
          <t>6BFX1006/3</t>
        </is>
      </c>
      <c r="B102" s="323" t="inlineStr">
        <is>
          <t>#</t>
        </is>
      </c>
      <c r="C102" s="323" t="n">
        <v>830</v>
      </c>
      <c r="D102" s="323" t="n">
        <v>450</v>
      </c>
      <c r="E102" s="323" t="n">
        <v>1</v>
      </c>
      <c r="F102" s="439">
        <f>C102*D102*E102/1000000</f>
        <v/>
      </c>
      <c r="G102" s="439">
        <f>62.9*F102</f>
        <v/>
      </c>
      <c r="H102" s="287">
        <f>R102</f>
        <v/>
      </c>
      <c r="I102" s="439">
        <f>9.42*H102/1000</f>
        <v/>
      </c>
      <c r="J102" s="286" t="n"/>
      <c r="K102" s="440" t="n"/>
      <c r="L102" s="321" t="inlineStr">
        <is>
          <t>标高-10.600m至-9.600m</t>
        </is>
      </c>
      <c r="M102" s="321" t="inlineStr">
        <is>
          <t>钢平台1005、1006</t>
        </is>
      </c>
      <c r="R102" s="321" t="n">
        <v>791</v>
      </c>
    </row>
    <row r="103" ht="16.2" customHeight="1" s="332">
      <c r="A103" s="323" t="inlineStr">
        <is>
          <t>6BFX1006/4</t>
        </is>
      </c>
      <c r="B103" s="323" t="inlineStr">
        <is>
          <t>#</t>
        </is>
      </c>
      <c r="C103" s="323" t="n">
        <v>830</v>
      </c>
      <c r="D103" s="323" t="n">
        <v>485</v>
      </c>
      <c r="E103" s="323" t="n">
        <v>1</v>
      </c>
      <c r="F103" s="439">
        <f>C103*D103*E103/1000000</f>
        <v/>
      </c>
      <c r="G103" s="439">
        <f>62.9*F103</f>
        <v/>
      </c>
      <c r="H103" s="287">
        <f>R103</f>
        <v/>
      </c>
      <c r="I103" s="439">
        <f>9.42*H103/1000</f>
        <v/>
      </c>
      <c r="J103" s="286" t="n"/>
      <c r="K103" s="440" t="n"/>
      <c r="L103" s="321" t="inlineStr">
        <is>
          <t>标高-10.600m至-9.600m</t>
        </is>
      </c>
      <c r="M103" s="321" t="inlineStr">
        <is>
          <t>钢平台1005、1006</t>
        </is>
      </c>
      <c r="R103" s="321" t="n">
        <v>484</v>
      </c>
    </row>
    <row r="104" ht="16.2" customHeight="1" s="332">
      <c r="A104" s="323" t="inlineStr">
        <is>
          <t>6BFX1006/5</t>
        </is>
      </c>
      <c r="B104" s="323" t="inlineStr">
        <is>
          <t>#</t>
        </is>
      </c>
      <c r="C104" s="323" t="n">
        <v>830</v>
      </c>
      <c r="D104" s="323" t="n">
        <v>185</v>
      </c>
      <c r="E104" s="323" t="n">
        <v>1</v>
      </c>
      <c r="F104" s="439">
        <f>C104*D104*E104/1000000</f>
        <v/>
      </c>
      <c r="G104" s="439">
        <f>62.9*F104</f>
        <v/>
      </c>
      <c r="H104" s="287">
        <f>R104</f>
        <v/>
      </c>
      <c r="I104" s="439">
        <f>9.42*H104/1000</f>
        <v/>
      </c>
      <c r="J104" s="286" t="n"/>
      <c r="K104" s="440" t="n"/>
      <c r="L104" s="321" t="inlineStr">
        <is>
          <t>标高-10.600m至-9.600m</t>
        </is>
      </c>
      <c r="M104" s="321" t="inlineStr">
        <is>
          <t>钢平台1005、1006</t>
        </is>
      </c>
      <c r="R104" s="321" t="n">
        <v>212</v>
      </c>
    </row>
    <row r="105" ht="16.2" customHeight="1" s="332">
      <c r="A105" s="323" t="inlineStr">
        <is>
          <t>6BFX1006/6</t>
        </is>
      </c>
      <c r="B105" s="323" t="inlineStr">
        <is>
          <t>#</t>
        </is>
      </c>
      <c r="C105" s="323" t="n">
        <v>735</v>
      </c>
      <c r="D105" s="323" t="n">
        <v>425</v>
      </c>
      <c r="E105" s="323" t="n">
        <v>1</v>
      </c>
      <c r="F105" s="439">
        <f>C105*D105*E105/1000000</f>
        <v/>
      </c>
      <c r="G105" s="439">
        <f>62.9*F105</f>
        <v/>
      </c>
      <c r="H105" s="287">
        <f>R105</f>
        <v/>
      </c>
      <c r="I105" s="439">
        <f>9.42*H105/1000</f>
        <v/>
      </c>
      <c r="J105" s="286" t="n"/>
      <c r="K105" s="440" t="n"/>
      <c r="L105" s="321" t="inlineStr">
        <is>
          <t>标高-10.600m至-9.600m</t>
        </is>
      </c>
      <c r="M105" s="321" t="inlineStr">
        <is>
          <t>钢平台1005、1006</t>
        </is>
      </c>
      <c r="R105" s="321" t="n">
        <v>674</v>
      </c>
    </row>
    <row r="106" ht="16.2" customHeight="1" s="332">
      <c r="A106" s="323" t="inlineStr">
        <is>
          <t>6BFX1006/7</t>
        </is>
      </c>
      <c r="B106" s="323" t="inlineStr">
        <is>
          <t>#</t>
        </is>
      </c>
      <c r="C106" s="323" t="n">
        <v>735</v>
      </c>
      <c r="D106" s="323" t="n">
        <v>545</v>
      </c>
      <c r="E106" s="323" t="n">
        <v>1</v>
      </c>
      <c r="F106" s="439">
        <f>C106*D106*E106/1000000</f>
        <v/>
      </c>
      <c r="G106" s="439">
        <f>62.9*F106</f>
        <v/>
      </c>
      <c r="H106" s="287">
        <f>R106</f>
        <v/>
      </c>
      <c r="I106" s="439">
        <f>9.42*H106/1000</f>
        <v/>
      </c>
      <c r="J106" s="286" t="n"/>
      <c r="K106" s="440" t="n"/>
      <c r="L106" s="321" t="inlineStr">
        <is>
          <t>标高-10.600m至-9.600m</t>
        </is>
      </c>
      <c r="M106" s="321" t="inlineStr">
        <is>
          <t>钢平台1005、1006</t>
        </is>
      </c>
      <c r="R106" s="321" t="n">
        <v>1194</v>
      </c>
    </row>
    <row r="107" ht="16.2" customHeight="1" s="332">
      <c r="A107" s="323" t="inlineStr">
        <is>
          <t>6BFX1006/8</t>
        </is>
      </c>
      <c r="B107" s="323" t="inlineStr">
        <is>
          <t>#</t>
        </is>
      </c>
      <c r="C107" s="323" t="n">
        <v>1135</v>
      </c>
      <c r="D107" s="323" t="n">
        <v>255</v>
      </c>
      <c r="E107" s="323" t="n">
        <v>1</v>
      </c>
      <c r="F107" s="439">
        <f>C107*D107*E107/1000000</f>
        <v/>
      </c>
      <c r="G107" s="439">
        <f>62.9*F107</f>
        <v/>
      </c>
      <c r="H107" s="287">
        <f>R107</f>
        <v/>
      </c>
      <c r="I107" s="439">
        <f>9.42*H107/1000</f>
        <v/>
      </c>
      <c r="J107" s="286" t="n"/>
      <c r="K107" s="440" t="n"/>
      <c r="L107" s="321" t="inlineStr">
        <is>
          <t>标高-10.600m至-9.600m</t>
        </is>
      </c>
      <c r="M107" s="321" t="inlineStr">
        <is>
          <t>钢平台1005、1006</t>
        </is>
      </c>
      <c r="R107" s="321" t="n">
        <v>894</v>
      </c>
    </row>
    <row r="108" ht="16.2" customHeight="1" s="332">
      <c r="A108" s="323" t="inlineStr">
        <is>
          <t>6BFX1006/9</t>
        </is>
      </c>
      <c r="B108" s="323" t="inlineStr">
        <is>
          <t>#</t>
        </is>
      </c>
      <c r="C108" s="323" t="n">
        <v>1090</v>
      </c>
      <c r="D108" s="323" t="n">
        <v>395</v>
      </c>
      <c r="E108" s="323" t="n">
        <v>1</v>
      </c>
      <c r="F108" s="439">
        <f>C108*D108*E108/1000000</f>
        <v/>
      </c>
      <c r="G108" s="439">
        <f>62.9*F108</f>
        <v/>
      </c>
      <c r="H108" s="287">
        <f>R108</f>
        <v/>
      </c>
      <c r="I108" s="439">
        <f>9.42*H108/1000</f>
        <v/>
      </c>
      <c r="J108" s="286" t="n"/>
      <c r="K108" s="440" t="n"/>
      <c r="L108" s="321" t="inlineStr">
        <is>
          <t>标高-10.600m至-9.600m</t>
        </is>
      </c>
      <c r="M108" s="321" t="inlineStr">
        <is>
          <t>钢平台1005、1006</t>
        </is>
      </c>
      <c r="R108" s="321" t="n">
        <v>1800</v>
      </c>
    </row>
    <row r="109" ht="16.2" customHeight="1" s="332">
      <c r="A109" s="323" t="inlineStr">
        <is>
          <t>6BFX1006/10</t>
        </is>
      </c>
      <c r="B109" s="323" t="inlineStr">
        <is>
          <t>#</t>
        </is>
      </c>
      <c r="C109" s="323" t="n">
        <v>535</v>
      </c>
      <c r="D109" s="323" t="n">
        <v>400</v>
      </c>
      <c r="E109" s="323" t="n">
        <v>1</v>
      </c>
      <c r="F109" s="439">
        <f>C109*D109*E109/1000000</f>
        <v/>
      </c>
      <c r="G109" s="439">
        <f>62.9*F109</f>
        <v/>
      </c>
      <c r="H109" s="287">
        <f>R109</f>
        <v/>
      </c>
      <c r="I109" s="439">
        <f>9.42*H109/1000</f>
        <v/>
      </c>
      <c r="J109" s="286" t="n"/>
      <c r="K109" s="440" t="n"/>
      <c r="L109" s="321" t="inlineStr">
        <is>
          <t>标高-10.600m至-9.600m</t>
        </is>
      </c>
      <c r="M109" s="321" t="inlineStr">
        <is>
          <t>钢平台1005、1006</t>
        </is>
      </c>
      <c r="R109" s="321" t="n">
        <v>535</v>
      </c>
    </row>
    <row r="110" ht="16.2" customHeight="1" s="332">
      <c r="A110" s="323" t="inlineStr">
        <is>
          <t>6BFX1006/11</t>
        </is>
      </c>
      <c r="B110" s="323" t="inlineStr">
        <is>
          <t>#</t>
        </is>
      </c>
      <c r="C110" s="323" t="n">
        <v>535</v>
      </c>
      <c r="D110" s="323" t="n">
        <v>695</v>
      </c>
      <c r="E110" s="323" t="n">
        <v>1</v>
      </c>
      <c r="F110" s="439">
        <f>C110*D110*E110/1000000</f>
        <v/>
      </c>
      <c r="G110" s="439">
        <f>62.9*F110</f>
        <v/>
      </c>
      <c r="H110" s="287">
        <f>R110</f>
        <v/>
      </c>
      <c r="I110" s="439">
        <f>9.42*H110/1000</f>
        <v/>
      </c>
      <c r="J110" s="286" t="n"/>
      <c r="K110" s="440" t="n"/>
      <c r="L110" s="321" t="inlineStr">
        <is>
          <t>标高-10.600m至-9.600m</t>
        </is>
      </c>
      <c r="M110" s="321" t="inlineStr">
        <is>
          <t>钢平台1005、1006</t>
        </is>
      </c>
      <c r="R110" s="321" t="n">
        <v>324</v>
      </c>
    </row>
    <row r="111" ht="16.2" customHeight="1" s="332">
      <c r="A111" s="323" t="inlineStr">
        <is>
          <t>6BFX1006/12</t>
        </is>
      </c>
      <c r="B111" s="323" t="inlineStr">
        <is>
          <t>#</t>
        </is>
      </c>
      <c r="C111" s="323" t="n">
        <v>535</v>
      </c>
      <c r="D111" s="323" t="n">
        <v>605</v>
      </c>
      <c r="E111" s="323" t="n">
        <v>1</v>
      </c>
      <c r="F111" s="439">
        <f>C111*D111*E111/1000000</f>
        <v/>
      </c>
      <c r="G111" s="439">
        <f>62.9*F111</f>
        <v/>
      </c>
      <c r="H111" s="287">
        <f>R111</f>
        <v/>
      </c>
      <c r="I111" s="439">
        <f>9.42*H111/1000</f>
        <v/>
      </c>
      <c r="J111" s="286" t="n"/>
      <c r="K111" s="440" t="n"/>
      <c r="L111" s="321" t="inlineStr">
        <is>
          <t>标高-10.600m至-9.600m</t>
        </is>
      </c>
      <c r="M111" s="321" t="inlineStr">
        <is>
          <t>钢平台1005、1006</t>
        </is>
      </c>
      <c r="R111" s="321" t="n">
        <v>284</v>
      </c>
    </row>
    <row r="112" ht="16.2" customHeight="1" s="332">
      <c r="A112" s="323" t="inlineStr">
        <is>
          <t>6BFX1006/13</t>
        </is>
      </c>
      <c r="B112" s="323" t="n"/>
      <c r="C112" s="323" t="n">
        <v>535</v>
      </c>
      <c r="D112" s="323" t="n">
        <v>995</v>
      </c>
      <c r="E112" s="323" t="n">
        <v>1</v>
      </c>
      <c r="F112" s="439">
        <f>C112*D112*E112/1000000</f>
        <v/>
      </c>
      <c r="G112" s="439">
        <f>62.9*F112</f>
        <v/>
      </c>
      <c r="H112" s="287" t="n"/>
      <c r="I112" s="439" t="n"/>
      <c r="J112" s="286" t="n"/>
      <c r="K112" s="440" t="n"/>
      <c r="L112" s="321" t="inlineStr">
        <is>
          <t>标高-10.600m至-9.600m</t>
        </is>
      </c>
      <c r="M112" s="321" t="inlineStr">
        <is>
          <t>钢平台1005、1006</t>
        </is>
      </c>
    </row>
    <row r="113" ht="16.2" customHeight="1" s="332">
      <c r="A113" s="323" t="inlineStr">
        <is>
          <t>6BFX1006/14</t>
        </is>
      </c>
      <c r="B113" s="323" t="inlineStr">
        <is>
          <t>#</t>
        </is>
      </c>
      <c r="C113" s="323" t="n">
        <v>1405</v>
      </c>
      <c r="D113" s="323" t="n">
        <v>385</v>
      </c>
      <c r="E113" s="323" t="n">
        <v>1</v>
      </c>
      <c r="F113" s="439">
        <f>C113*D113*E113/1000000</f>
        <v/>
      </c>
      <c r="G113" s="439">
        <f>62.9*F113</f>
        <v/>
      </c>
      <c r="H113" s="287">
        <f>R113</f>
        <v/>
      </c>
      <c r="I113" s="439">
        <f>9.42*H113/1000</f>
        <v/>
      </c>
      <c r="J113" s="286" t="n"/>
      <c r="K113" s="440" t="n"/>
      <c r="L113" s="321" t="inlineStr">
        <is>
          <t>标高-10.600m至-9.600m</t>
        </is>
      </c>
      <c r="M113" s="321" t="inlineStr">
        <is>
          <t>钢平台1005、1006</t>
        </is>
      </c>
      <c r="R113" s="321" t="n">
        <v>589</v>
      </c>
    </row>
    <row r="114" ht="16.2" customHeight="1" s="332">
      <c r="A114" s="323" t="inlineStr">
        <is>
          <t>6BFX1006/15</t>
        </is>
      </c>
      <c r="B114" s="323" t="inlineStr">
        <is>
          <t>#</t>
        </is>
      </c>
      <c r="C114" s="323" t="n">
        <v>1405</v>
      </c>
      <c r="D114" s="323" t="n">
        <v>695</v>
      </c>
      <c r="E114" s="323" t="n">
        <v>1</v>
      </c>
      <c r="F114" s="439">
        <f>C114*D114*E114/1000000</f>
        <v/>
      </c>
      <c r="G114" s="439">
        <f>62.9*F114</f>
        <v/>
      </c>
      <c r="H114" s="287">
        <f>R114</f>
        <v/>
      </c>
      <c r="I114" s="439">
        <f>9.42*H114/1000</f>
        <v/>
      </c>
      <c r="J114" s="286" t="n"/>
      <c r="K114" s="440" t="n"/>
      <c r="L114" s="321" t="inlineStr">
        <is>
          <t>标高-10.600m至-9.600m</t>
        </is>
      </c>
      <c r="M114" s="321" t="inlineStr">
        <is>
          <t>钢平台1005、1006</t>
        </is>
      </c>
      <c r="R114" s="321" t="n">
        <v>1184</v>
      </c>
    </row>
    <row r="115" ht="16.2" customHeight="1" s="332">
      <c r="A115" s="323" t="inlineStr">
        <is>
          <t>6BFX1006/16</t>
        </is>
      </c>
      <c r="B115" s="323" t="inlineStr">
        <is>
          <t>#</t>
        </is>
      </c>
      <c r="C115" s="323" t="n">
        <v>1135</v>
      </c>
      <c r="D115" s="323" t="n">
        <v>710</v>
      </c>
      <c r="E115" s="323" t="n">
        <v>1</v>
      </c>
      <c r="F115" s="439">
        <f>C115*D115*E115/1000000</f>
        <v/>
      </c>
      <c r="G115" s="439">
        <f>62.9*F115</f>
        <v/>
      </c>
      <c r="H115" s="287">
        <f>R115</f>
        <v/>
      </c>
      <c r="I115" s="439">
        <f>9.42*H115/1000</f>
        <v/>
      </c>
      <c r="J115" s="286" t="n"/>
      <c r="K115" s="440" t="n"/>
      <c r="L115" s="321" t="inlineStr">
        <is>
          <t>标高-10.600m至-9.600m</t>
        </is>
      </c>
      <c r="M115" s="321" t="inlineStr">
        <is>
          <t>钢平台1005、1006</t>
        </is>
      </c>
      <c r="R115" s="321" t="n">
        <v>2328</v>
      </c>
    </row>
    <row r="116" ht="16.2" customHeight="1" s="332">
      <c r="A116" s="323" t="inlineStr">
        <is>
          <t>6BFX1006/17</t>
        </is>
      </c>
      <c r="B116" s="323" t="inlineStr">
        <is>
          <t>#</t>
        </is>
      </c>
      <c r="C116" s="323" t="n">
        <v>690</v>
      </c>
      <c r="D116" s="323" t="n">
        <v>895</v>
      </c>
      <c r="E116" s="323" t="n">
        <v>1</v>
      </c>
      <c r="F116" s="439">
        <f>C116*D116*E116/1000000</f>
        <v/>
      </c>
      <c r="G116" s="439">
        <f>62.9*F116</f>
        <v/>
      </c>
      <c r="H116" s="287">
        <f>R116</f>
        <v/>
      </c>
      <c r="I116" s="439">
        <f>9.42*H116/1000</f>
        <v/>
      </c>
      <c r="J116" s="286" t="n"/>
      <c r="K116" s="440" t="n"/>
      <c r="L116" s="321" t="inlineStr">
        <is>
          <t>标高-10.600m至-9.600m</t>
        </is>
      </c>
      <c r="M116" s="321" t="inlineStr">
        <is>
          <t>钢平台1005、1006</t>
        </is>
      </c>
      <c r="R116" s="321" t="n">
        <v>2061</v>
      </c>
    </row>
    <row r="117" ht="16.2" customHeight="1" s="332">
      <c r="A117" s="323" t="inlineStr">
        <is>
          <t>6BFX1007/1</t>
        </is>
      </c>
      <c r="B117" s="323" t="inlineStr">
        <is>
          <t>#</t>
        </is>
      </c>
      <c r="C117" s="323" t="n">
        <v>1070</v>
      </c>
      <c r="D117" s="323" t="n">
        <v>370</v>
      </c>
      <c r="E117" s="323" t="n">
        <v>1</v>
      </c>
      <c r="F117" s="439">
        <f>C117*D117*E117/1000000</f>
        <v/>
      </c>
      <c r="G117" s="439">
        <f>62.9*F117</f>
        <v/>
      </c>
      <c r="H117" s="287" t="n"/>
      <c r="I117" s="439" t="n"/>
      <c r="J117" s="286" t="n"/>
      <c r="K117" s="440" t="n"/>
      <c r="L117" s="321" t="inlineStr">
        <is>
          <t>标高-10.650m至-9.600m</t>
        </is>
      </c>
      <c r="M117" s="321" t="inlineStr">
        <is>
          <t>钢平台1007、1008</t>
        </is>
      </c>
    </row>
    <row r="118" ht="16.2" customHeight="1" s="332">
      <c r="A118" s="323" t="inlineStr">
        <is>
          <t>6BFX1007/2</t>
        </is>
      </c>
      <c r="B118" s="323" t="inlineStr">
        <is>
          <t>#</t>
        </is>
      </c>
      <c r="C118" s="323" t="n">
        <v>1070</v>
      </c>
      <c r="D118" s="323" t="n">
        <v>995</v>
      </c>
      <c r="E118" s="323" t="n">
        <v>1</v>
      </c>
      <c r="F118" s="439">
        <f>C118*D118*E118/1000000</f>
        <v/>
      </c>
      <c r="G118" s="439">
        <f>62.9*F118</f>
        <v/>
      </c>
      <c r="H118" s="287" t="n"/>
      <c r="I118" s="439" t="n"/>
      <c r="J118" s="286" t="n"/>
      <c r="K118" s="440" t="n"/>
      <c r="L118" s="321" t="inlineStr">
        <is>
          <t>标高-10.650m至-9.600m</t>
        </is>
      </c>
      <c r="M118" s="321" t="inlineStr">
        <is>
          <t>钢平台1007、1008</t>
        </is>
      </c>
    </row>
    <row r="119" ht="16.2" customHeight="1" s="332">
      <c r="A119" s="323" t="inlineStr">
        <is>
          <t>6BFX1007/3</t>
        </is>
      </c>
      <c r="B119" s="323" t="inlineStr">
        <is>
          <t>#</t>
        </is>
      </c>
      <c r="C119" s="323" t="n">
        <v>1070</v>
      </c>
      <c r="D119" s="323" t="n">
        <v>995</v>
      </c>
      <c r="E119" s="323" t="n">
        <v>1</v>
      </c>
      <c r="F119" s="439">
        <f>C119*D119*E119/1000000</f>
        <v/>
      </c>
      <c r="G119" s="439">
        <f>62.9*F119</f>
        <v/>
      </c>
      <c r="H119" s="287" t="n"/>
      <c r="I119" s="439" t="n"/>
      <c r="J119" s="286" t="n"/>
      <c r="K119" s="440" t="n"/>
      <c r="L119" s="321" t="inlineStr">
        <is>
          <t>标高-10.650m至-9.600m</t>
        </is>
      </c>
      <c r="M119" s="321" t="inlineStr">
        <is>
          <t>钢平台1007、1008</t>
        </is>
      </c>
    </row>
    <row r="120" ht="16.2" customHeight="1" s="332">
      <c r="A120" s="323" t="inlineStr">
        <is>
          <t>6BFX1007/4</t>
        </is>
      </c>
      <c r="B120" s="323" t="inlineStr">
        <is>
          <t>#</t>
        </is>
      </c>
      <c r="C120" s="323" t="n">
        <v>1085</v>
      </c>
      <c r="D120" s="323" t="n">
        <v>960</v>
      </c>
      <c r="E120" s="323" t="n">
        <v>1</v>
      </c>
      <c r="F120" s="439">
        <f>C120*D120*E120/1000000</f>
        <v/>
      </c>
      <c r="G120" s="439">
        <f>62.9*F120</f>
        <v/>
      </c>
      <c r="H120" s="287">
        <f>R120</f>
        <v/>
      </c>
      <c r="I120" s="439">
        <f>9.42*H120/1000</f>
        <v/>
      </c>
      <c r="J120" s="286" t="n"/>
      <c r="K120" s="440" t="n"/>
      <c r="L120" s="321" t="inlineStr">
        <is>
          <t>标高-10.650m至-9.600m</t>
        </is>
      </c>
      <c r="M120" s="321" t="inlineStr">
        <is>
          <t>钢平台1007、1008</t>
        </is>
      </c>
      <c r="R120" s="321" t="n">
        <v>226</v>
      </c>
    </row>
    <row r="121" ht="16.2" customHeight="1" s="332">
      <c r="A121" s="323" t="inlineStr">
        <is>
          <t>6BFX1007/5</t>
        </is>
      </c>
      <c r="B121" s="323" t="n"/>
      <c r="C121" s="323" t="n">
        <v>1085</v>
      </c>
      <c r="D121" s="323" t="n">
        <v>285</v>
      </c>
      <c r="E121" s="323" t="n">
        <v>1</v>
      </c>
      <c r="F121" s="439">
        <f>C121*D121*E121/1000000</f>
        <v/>
      </c>
      <c r="G121" s="439">
        <f>62.9*F121</f>
        <v/>
      </c>
      <c r="H121" s="287" t="n"/>
      <c r="I121" s="439" t="n"/>
      <c r="J121" s="286" t="n"/>
      <c r="K121" s="440" t="n"/>
      <c r="L121" s="321" t="inlineStr">
        <is>
          <t>标高-10.650m至-9.600m</t>
        </is>
      </c>
      <c r="M121" s="321" t="inlineStr">
        <is>
          <t>钢平台1007、1008</t>
        </is>
      </c>
    </row>
    <row r="122" ht="16.2" customHeight="1" s="332">
      <c r="A122" s="323" t="inlineStr">
        <is>
          <t>6BFX1007/6</t>
        </is>
      </c>
      <c r="B122" s="323" t="n"/>
      <c r="C122" s="323" t="n">
        <v>890</v>
      </c>
      <c r="D122" s="323" t="n">
        <v>1085</v>
      </c>
      <c r="E122" s="323" t="n">
        <v>1</v>
      </c>
      <c r="F122" s="439">
        <f>C122*D122*E122/1000000</f>
        <v/>
      </c>
      <c r="G122" s="439">
        <f>62.9*F122</f>
        <v/>
      </c>
      <c r="H122" s="287" t="n"/>
      <c r="I122" s="439" t="n"/>
      <c r="J122" s="286" t="n"/>
      <c r="K122" s="440" t="n"/>
      <c r="L122" s="321" t="inlineStr">
        <is>
          <t>标高-10.650m至-9.600m</t>
        </is>
      </c>
      <c r="M122" s="321" t="inlineStr">
        <is>
          <t>钢平台1007、1008</t>
        </is>
      </c>
    </row>
    <row r="123" ht="16.2" customHeight="1" s="332">
      <c r="A123" s="323" t="inlineStr">
        <is>
          <t>6BFX1007/7</t>
        </is>
      </c>
      <c r="B123" s="323" t="inlineStr">
        <is>
          <t>#</t>
        </is>
      </c>
      <c r="C123" s="323" t="n">
        <v>1085</v>
      </c>
      <c r="D123" s="323" t="n">
        <v>215</v>
      </c>
      <c r="E123" s="323" t="n">
        <v>1</v>
      </c>
      <c r="F123" s="439">
        <f>C123*D123*E123/1000000</f>
        <v/>
      </c>
      <c r="G123" s="439">
        <f>62.9*F123</f>
        <v/>
      </c>
      <c r="H123" s="287">
        <f>R123</f>
        <v/>
      </c>
      <c r="I123" s="439">
        <f>9.42*H123/1000</f>
        <v/>
      </c>
      <c r="J123" s="286" t="n"/>
      <c r="K123" s="440" t="n"/>
      <c r="L123" s="321" t="inlineStr">
        <is>
          <t>标高-10.650m至-9.600m</t>
        </is>
      </c>
      <c r="M123" s="321" t="inlineStr">
        <is>
          <t>钢平台1007、1008</t>
        </is>
      </c>
      <c r="R123" s="321" t="n">
        <v>226</v>
      </c>
    </row>
    <row r="124" ht="16.2" customHeight="1" s="332">
      <c r="A124" s="323" t="inlineStr">
        <is>
          <t>6BFX1008/1</t>
        </is>
      </c>
      <c r="B124" s="323" t="inlineStr">
        <is>
          <t>#</t>
        </is>
      </c>
      <c r="C124" s="323" t="n">
        <v>632</v>
      </c>
      <c r="D124" s="323" t="n">
        <v>405</v>
      </c>
      <c r="E124" s="323" t="n">
        <v>1</v>
      </c>
      <c r="F124" s="439">
        <f>C124*D124*E124/1000000</f>
        <v/>
      </c>
      <c r="G124" s="439">
        <f>62.9*F124</f>
        <v/>
      </c>
      <c r="H124" s="287">
        <f>R124</f>
        <v/>
      </c>
      <c r="I124" s="439">
        <f>9.42*H124/1000</f>
        <v/>
      </c>
      <c r="J124" s="286" t="n"/>
      <c r="K124" s="440" t="n"/>
      <c r="L124" s="321" t="inlineStr">
        <is>
          <t>标高-10.650m至-9.600m</t>
        </is>
      </c>
      <c r="M124" s="321" t="inlineStr">
        <is>
          <t>钢平台1007、1008</t>
        </is>
      </c>
      <c r="R124" s="321" t="n">
        <v>472</v>
      </c>
    </row>
    <row r="125" ht="16.2" customHeight="1" s="332">
      <c r="A125" s="323" t="inlineStr">
        <is>
          <t>6BFX1008/2</t>
        </is>
      </c>
      <c r="B125" s="323" t="inlineStr">
        <is>
          <t>#</t>
        </is>
      </c>
      <c r="C125" s="323" t="n">
        <v>755</v>
      </c>
      <c r="D125" s="323" t="n">
        <v>995</v>
      </c>
      <c r="E125" s="323" t="n">
        <v>1</v>
      </c>
      <c r="F125" s="439">
        <f>C125*D125*E125/1000000</f>
        <v/>
      </c>
      <c r="G125" s="439">
        <f>62.9*F125</f>
        <v/>
      </c>
      <c r="H125" s="287" t="n"/>
      <c r="I125" s="439" t="n"/>
      <c r="J125" s="286" t="n"/>
      <c r="K125" s="440" t="n"/>
      <c r="L125" s="321" t="inlineStr">
        <is>
          <t>标高-10.650m至-9.600m</t>
        </is>
      </c>
      <c r="M125" s="321" t="inlineStr">
        <is>
          <t>钢平台1007、1008</t>
        </is>
      </c>
    </row>
    <row r="126" ht="16.2" customHeight="1" s="332">
      <c r="A126" s="323" t="inlineStr">
        <is>
          <t>6BFX1008/3</t>
        </is>
      </c>
      <c r="B126" s="323" t="inlineStr">
        <is>
          <t>#</t>
        </is>
      </c>
      <c r="C126" s="323" t="n">
        <v>785</v>
      </c>
      <c r="D126" s="323" t="n">
        <v>995</v>
      </c>
      <c r="E126" s="323" t="n">
        <v>1</v>
      </c>
      <c r="F126" s="439">
        <f>C126*D126*E126/1000000</f>
        <v/>
      </c>
      <c r="G126" s="439">
        <f>62.9*F126</f>
        <v/>
      </c>
      <c r="H126" s="287" t="n"/>
      <c r="I126" s="439" t="n"/>
      <c r="J126" s="286" t="n"/>
      <c r="K126" s="440" t="n"/>
      <c r="L126" s="321" t="inlineStr">
        <is>
          <t>标高-10.650m至-9.600m</t>
        </is>
      </c>
      <c r="M126" s="321" t="inlineStr">
        <is>
          <t>钢平台1007、1008</t>
        </is>
      </c>
    </row>
    <row r="127" ht="16.2" customHeight="1" s="332">
      <c r="A127" s="323" t="inlineStr">
        <is>
          <t>6BFX1008/4</t>
        </is>
      </c>
      <c r="B127" s="323" t="inlineStr">
        <is>
          <t>#</t>
        </is>
      </c>
      <c r="C127" s="323" t="n">
        <v>1585</v>
      </c>
      <c r="D127" s="323" t="n">
        <v>275</v>
      </c>
      <c r="E127" s="323" t="n">
        <v>1</v>
      </c>
      <c r="F127" s="439">
        <f>C127*D127*E127/1000000</f>
        <v/>
      </c>
      <c r="G127" s="439">
        <f>62.9*F127</f>
        <v/>
      </c>
      <c r="H127" s="287">
        <f>R127</f>
        <v/>
      </c>
      <c r="I127" s="439">
        <f>9.42*H127/1000</f>
        <v/>
      </c>
      <c r="J127" s="286" t="n"/>
      <c r="K127" s="440" t="n"/>
      <c r="L127" s="321" t="inlineStr">
        <is>
          <t>标高-10.650m至-9.600m</t>
        </is>
      </c>
      <c r="M127" s="321" t="inlineStr">
        <is>
          <t>钢平台1007、1008</t>
        </is>
      </c>
      <c r="R127" s="321" t="n">
        <v>342</v>
      </c>
    </row>
    <row r="128" ht="16.2" customHeight="1" s="332">
      <c r="A128" s="323" t="inlineStr">
        <is>
          <t>6BFX1008/5</t>
        </is>
      </c>
      <c r="B128" s="323" t="inlineStr">
        <is>
          <t>#</t>
        </is>
      </c>
      <c r="C128" s="323" t="n">
        <v>1585</v>
      </c>
      <c r="D128" s="323" t="n">
        <v>575</v>
      </c>
      <c r="E128" s="323" t="n">
        <v>1</v>
      </c>
      <c r="F128" s="439">
        <f>C128*D128*E128/1000000</f>
        <v/>
      </c>
      <c r="G128" s="439">
        <f>62.9*F128</f>
        <v/>
      </c>
      <c r="H128" s="287">
        <f>R128</f>
        <v/>
      </c>
      <c r="I128" s="439">
        <f>9.42*H128/1000</f>
        <v/>
      </c>
      <c r="J128" s="286" t="n"/>
      <c r="K128" s="440" t="n"/>
      <c r="L128" s="321" t="inlineStr">
        <is>
          <t>标高-10.650m至-9.600m</t>
        </is>
      </c>
      <c r="M128" s="321" t="inlineStr">
        <is>
          <t>钢平台1007、1008</t>
        </is>
      </c>
      <c r="R128" s="321" t="n">
        <v>676</v>
      </c>
    </row>
    <row r="129" ht="16.2" customHeight="1" s="332">
      <c r="A129" s="323" t="inlineStr">
        <is>
          <t>6BFX1008/6</t>
        </is>
      </c>
      <c r="B129" s="323" t="inlineStr">
        <is>
          <t>#</t>
        </is>
      </c>
      <c r="C129" s="323" t="n">
        <v>1585</v>
      </c>
      <c r="D129" s="323" t="n">
        <v>315</v>
      </c>
      <c r="E129" s="323" t="n">
        <v>1</v>
      </c>
      <c r="F129" s="439">
        <f>C129*D129*E129/1000000</f>
        <v/>
      </c>
      <c r="G129" s="439">
        <f>62.9*F129</f>
        <v/>
      </c>
      <c r="H129" s="287">
        <f>R129</f>
        <v/>
      </c>
      <c r="I129" s="439">
        <f>9.42*H129/1000</f>
        <v/>
      </c>
      <c r="J129" s="286" t="n"/>
      <c r="K129" s="440" t="n"/>
      <c r="L129" s="321" t="inlineStr">
        <is>
          <t>标高-10.650m至-9.600m</t>
        </is>
      </c>
      <c r="M129" s="321" t="inlineStr">
        <is>
          <t>钢平台1007、1008</t>
        </is>
      </c>
      <c r="R129" s="321" t="n">
        <v>356</v>
      </c>
    </row>
    <row r="130" ht="16.2" customHeight="1" s="332">
      <c r="A130" s="323" t="inlineStr">
        <is>
          <t>6BFX1008/7</t>
        </is>
      </c>
      <c r="B130" s="323" t="inlineStr">
        <is>
          <t>#</t>
        </is>
      </c>
      <c r="C130" s="323" t="n">
        <v>718</v>
      </c>
      <c r="D130" s="323" t="n">
        <v>620</v>
      </c>
      <c r="E130" s="323" t="n">
        <v>1</v>
      </c>
      <c r="F130" s="439">
        <f>C130*D130*E130/1000000</f>
        <v/>
      </c>
      <c r="G130" s="439">
        <f>62.9*F130</f>
        <v/>
      </c>
      <c r="H130" s="287">
        <f>R130</f>
        <v/>
      </c>
      <c r="I130" s="439">
        <f>9.42*H130/1000</f>
        <v/>
      </c>
      <c r="J130" s="286" t="n"/>
      <c r="K130" s="440" t="n"/>
      <c r="L130" s="321" t="inlineStr">
        <is>
          <t>标高-10.650m至-9.600m</t>
        </is>
      </c>
      <c r="M130" s="321" t="inlineStr">
        <is>
          <t>钢平台1007、1008</t>
        </is>
      </c>
      <c r="R130" s="321" t="n">
        <v>1438</v>
      </c>
    </row>
    <row r="131" ht="16.2" customHeight="1" s="332">
      <c r="A131" s="323" t="inlineStr">
        <is>
          <t>6BFX1008/8</t>
        </is>
      </c>
      <c r="B131" s="323" t="inlineStr">
        <is>
          <t>#</t>
        </is>
      </c>
      <c r="C131" s="323" t="n">
        <v>718</v>
      </c>
      <c r="D131" s="323" t="n">
        <v>410</v>
      </c>
      <c r="E131" s="323" t="n">
        <v>1</v>
      </c>
      <c r="F131" s="439">
        <f>C131*D131*E131/1000000</f>
        <v/>
      </c>
      <c r="G131" s="439">
        <f>62.9*F131</f>
        <v/>
      </c>
      <c r="H131" s="287">
        <f>R131</f>
        <v/>
      </c>
      <c r="I131" s="439">
        <f>9.42*H131/1000</f>
        <v/>
      </c>
      <c r="J131" s="286" t="n"/>
      <c r="K131" s="440" t="n"/>
      <c r="L131" s="321" t="inlineStr">
        <is>
          <t>标高-10.650m至-9.600m</t>
        </is>
      </c>
      <c r="M131" s="321" t="inlineStr">
        <is>
          <t>钢平台1007、1008</t>
        </is>
      </c>
      <c r="R131" s="321" t="n">
        <v>760</v>
      </c>
    </row>
    <row r="132" ht="16.2" customHeight="1" s="332">
      <c r="A132" s="323" t="inlineStr">
        <is>
          <t>6BFX1008/9</t>
        </is>
      </c>
      <c r="B132" s="323" t="inlineStr">
        <is>
          <t>#</t>
        </is>
      </c>
      <c r="C132" s="323" t="n">
        <v>718</v>
      </c>
      <c r="D132" s="323" t="n">
        <v>515</v>
      </c>
      <c r="E132" s="323" t="n">
        <v>1</v>
      </c>
      <c r="F132" s="439">
        <f>C132*D132*E132/1000000</f>
        <v/>
      </c>
      <c r="G132" s="439">
        <f>62.9*F132</f>
        <v/>
      </c>
      <c r="H132" s="287">
        <f>R132</f>
        <v/>
      </c>
      <c r="I132" s="439">
        <f>9.42*H132/1000</f>
        <v/>
      </c>
      <c r="J132" s="286" t="n"/>
      <c r="K132" s="440" t="n"/>
      <c r="L132" s="321" t="inlineStr">
        <is>
          <t>标高-10.650m至-9.600m</t>
        </is>
      </c>
      <c r="M132" s="321" t="inlineStr">
        <is>
          <t>钢平台1007、1008</t>
        </is>
      </c>
      <c r="R132" s="321" t="n">
        <v>1398</v>
      </c>
    </row>
    <row r="133" ht="16.2" customHeight="1" s="332">
      <c r="A133" s="323" t="inlineStr">
        <is>
          <t>6BFX1008/10</t>
        </is>
      </c>
      <c r="B133" s="323" t="inlineStr">
        <is>
          <t>#</t>
        </is>
      </c>
      <c r="C133" s="323" t="n">
        <v>718</v>
      </c>
      <c r="D133" s="323" t="n">
        <v>805</v>
      </c>
      <c r="E133" s="323" t="n">
        <v>1</v>
      </c>
      <c r="F133" s="439">
        <f>C133*D133*E133/1000000</f>
        <v/>
      </c>
      <c r="G133" s="439">
        <f>62.9*F133</f>
        <v/>
      </c>
      <c r="H133" s="287">
        <f>R133</f>
        <v/>
      </c>
      <c r="I133" s="439">
        <f>9.42*H133/1000</f>
        <v/>
      </c>
      <c r="J133" s="286" t="n"/>
      <c r="K133" s="440" t="n"/>
      <c r="L133" s="321" t="inlineStr">
        <is>
          <t>标高-10.650m至-9.600m</t>
        </is>
      </c>
      <c r="M133" s="321" t="inlineStr">
        <is>
          <t>钢平台1007、1008</t>
        </is>
      </c>
      <c r="R133" s="321" t="n">
        <v>288</v>
      </c>
    </row>
    <row r="134" ht="16.2" customHeight="1" s="332">
      <c r="A134" s="323" t="inlineStr">
        <is>
          <t>6BFX1008/11</t>
        </is>
      </c>
      <c r="B134" s="323" t="inlineStr">
        <is>
          <t>#</t>
        </is>
      </c>
      <c r="C134" s="323" t="n">
        <v>1220</v>
      </c>
      <c r="D134" s="323" t="n">
        <v>895</v>
      </c>
      <c r="E134" s="323" t="n">
        <v>1</v>
      </c>
      <c r="F134" s="439">
        <f>C134*D134*E134/1000000</f>
        <v/>
      </c>
      <c r="G134" s="439">
        <f>62.9*F134</f>
        <v/>
      </c>
      <c r="H134" s="287">
        <f>R134</f>
        <v/>
      </c>
      <c r="I134" s="439">
        <f>9.42*H134/1000</f>
        <v/>
      </c>
      <c r="J134" s="286" t="n"/>
      <c r="K134" s="440" t="n"/>
      <c r="L134" s="321" t="inlineStr">
        <is>
          <t>标高-10.650m至-9.600m</t>
        </is>
      </c>
      <c r="M134" s="321" t="inlineStr">
        <is>
          <t>钢平台1007、1008</t>
        </is>
      </c>
      <c r="R134" s="321" t="n">
        <v>2004</v>
      </c>
    </row>
    <row r="135" ht="16.2" customHeight="1" s="332">
      <c r="A135" s="323" t="inlineStr">
        <is>
          <t>6BFX1008/12</t>
        </is>
      </c>
      <c r="B135" s="323" t="inlineStr">
        <is>
          <t>#</t>
        </is>
      </c>
      <c r="C135" s="323" t="n">
        <v>1220</v>
      </c>
      <c r="D135" s="323" t="n">
        <v>185</v>
      </c>
      <c r="E135" s="323" t="n">
        <v>1</v>
      </c>
      <c r="F135" s="439">
        <f>C135*D135*E135/1000000</f>
        <v/>
      </c>
      <c r="G135" s="439">
        <f>62.9*F135</f>
        <v/>
      </c>
      <c r="H135" s="287">
        <f>R135</f>
        <v/>
      </c>
      <c r="I135" s="439">
        <f>9.42*H135/1000</f>
        <v/>
      </c>
      <c r="J135" s="286" t="n"/>
      <c r="K135" s="440" t="n"/>
      <c r="L135" s="321" t="inlineStr">
        <is>
          <t>标高-10.650m至-9.600m</t>
        </is>
      </c>
      <c r="M135" s="321" t="inlineStr">
        <is>
          <t>钢平台1007、1008</t>
        </is>
      </c>
      <c r="R135" s="321" t="n">
        <v>361</v>
      </c>
    </row>
    <row r="136" ht="16.2" customHeight="1" s="332">
      <c r="A136" s="323" t="inlineStr">
        <is>
          <t>6BFX1008/13</t>
        </is>
      </c>
      <c r="B136" s="323" t="inlineStr">
        <is>
          <t>#</t>
        </is>
      </c>
      <c r="C136" s="323" t="n">
        <v>1220</v>
      </c>
      <c r="D136" s="323" t="n">
        <v>485</v>
      </c>
      <c r="E136" s="323" t="n">
        <v>1</v>
      </c>
      <c r="F136" s="439">
        <f>C136*D136*E136/1000000</f>
        <v/>
      </c>
      <c r="G136" s="439">
        <f>62.9*F136</f>
        <v/>
      </c>
      <c r="H136" s="287">
        <f>R136</f>
        <v/>
      </c>
      <c r="I136" s="439">
        <f>9.42*H136/1000</f>
        <v/>
      </c>
      <c r="J136" s="286" t="n"/>
      <c r="K136" s="440" t="n"/>
      <c r="L136" s="321" t="inlineStr">
        <is>
          <t>标高-10.650m至-9.600m</t>
        </is>
      </c>
      <c r="M136" s="321" t="inlineStr">
        <is>
          <t>钢平台1007、1008</t>
        </is>
      </c>
      <c r="R136" s="321" t="n">
        <v>1562</v>
      </c>
    </row>
    <row r="137" ht="16.2" customHeight="1" s="332">
      <c r="A137" s="323" t="inlineStr">
        <is>
          <t>6BFX1011/1</t>
        </is>
      </c>
      <c r="B137" s="323" t="inlineStr">
        <is>
          <t>#</t>
        </is>
      </c>
      <c r="C137" s="323" t="n">
        <v>1395</v>
      </c>
      <c r="D137" s="323" t="n">
        <v>425</v>
      </c>
      <c r="E137" s="323" t="n">
        <v>1</v>
      </c>
      <c r="F137" s="439">
        <f>C137*D137*E137/1000000</f>
        <v/>
      </c>
      <c r="G137" s="439">
        <f>62.9*F137</f>
        <v/>
      </c>
      <c r="H137" s="287">
        <f>R137</f>
        <v/>
      </c>
      <c r="I137" s="439">
        <f>9.42*H137/1000</f>
        <v/>
      </c>
      <c r="J137" s="286" t="n"/>
      <c r="K137" s="440" t="n"/>
      <c r="L137" s="321" t="inlineStr">
        <is>
          <t>标高-9.460m</t>
        </is>
      </c>
      <c r="M137" s="321" t="inlineStr">
        <is>
          <t>钢平台1011</t>
        </is>
      </c>
      <c r="R137" s="321" t="n">
        <v>974</v>
      </c>
    </row>
    <row r="138" ht="16.2" customHeight="1" s="332">
      <c r="A138" s="323" t="inlineStr">
        <is>
          <t>6BFX1011/2</t>
        </is>
      </c>
      <c r="B138" s="323" t="inlineStr">
        <is>
          <t>#</t>
        </is>
      </c>
      <c r="C138" s="323" t="n">
        <v>1395</v>
      </c>
      <c r="D138" s="323" t="n">
        <v>810</v>
      </c>
      <c r="E138" s="323" t="n">
        <v>1</v>
      </c>
      <c r="F138" s="439">
        <f>C138*D138*E138/1000000</f>
        <v/>
      </c>
      <c r="G138" s="439">
        <f>62.9*F138</f>
        <v/>
      </c>
      <c r="H138" s="287">
        <f>R138</f>
        <v/>
      </c>
      <c r="I138" s="439">
        <f>9.42*H138/1000</f>
        <v/>
      </c>
      <c r="J138" s="286" t="n"/>
      <c r="K138" s="440" t="n"/>
      <c r="L138" s="321" t="inlineStr">
        <is>
          <t>标高-9.460m</t>
        </is>
      </c>
      <c r="M138" s="321" t="inlineStr">
        <is>
          <t>钢平台1011</t>
        </is>
      </c>
      <c r="R138" s="321" t="n">
        <v>684</v>
      </c>
    </row>
    <row r="139" ht="16.2" customHeight="1" s="332">
      <c r="A139" s="323" t="inlineStr">
        <is>
          <t>6BFX1011/3</t>
        </is>
      </c>
      <c r="B139" s="323" t="inlineStr">
        <is>
          <t>#</t>
        </is>
      </c>
      <c r="C139" s="323" t="n">
        <v>1245</v>
      </c>
      <c r="D139" s="323" t="n">
        <v>695</v>
      </c>
      <c r="E139" s="323" t="n">
        <v>1</v>
      </c>
      <c r="F139" s="439">
        <f>C139*D139*E139/1000000</f>
        <v/>
      </c>
      <c r="G139" s="439">
        <f>62.9*F139</f>
        <v/>
      </c>
      <c r="H139" s="287">
        <f>R139</f>
        <v/>
      </c>
      <c r="I139" s="439">
        <f>9.42*H139/1000</f>
        <v/>
      </c>
      <c r="J139" s="286" t="n"/>
      <c r="K139" s="440" t="n"/>
      <c r="L139" s="321" t="inlineStr">
        <is>
          <t>标高-9.460m</t>
        </is>
      </c>
      <c r="M139" s="321" t="inlineStr">
        <is>
          <t>钢平台1011</t>
        </is>
      </c>
      <c r="R139" s="321" t="n">
        <v>1500</v>
      </c>
    </row>
    <row r="140" ht="16.2" customHeight="1" s="332">
      <c r="A140" s="323" t="inlineStr">
        <is>
          <t>6BFX1011/4</t>
        </is>
      </c>
      <c r="B140" s="323" t="inlineStr">
        <is>
          <t>#</t>
        </is>
      </c>
      <c r="C140" s="323" t="n">
        <v>2031</v>
      </c>
      <c r="D140" s="323" t="n">
        <v>995</v>
      </c>
      <c r="E140" s="323" t="n">
        <v>1</v>
      </c>
      <c r="F140" s="439">
        <f>C140*D140*E140/1000000</f>
        <v/>
      </c>
      <c r="G140" s="439">
        <f>62.9*F140</f>
        <v/>
      </c>
      <c r="H140" s="287" t="n"/>
      <c r="I140" s="439" t="n"/>
      <c r="J140" s="286" t="n"/>
      <c r="K140" s="440" t="n"/>
      <c r="L140" s="321" t="inlineStr">
        <is>
          <t>标高-9.460m</t>
        </is>
      </c>
      <c r="M140" s="321" t="inlineStr">
        <is>
          <t>钢平台1011</t>
        </is>
      </c>
    </row>
    <row r="141" ht="16.2" customHeight="1" s="332">
      <c r="A141" s="323" t="inlineStr">
        <is>
          <t>6BFX1011/5</t>
        </is>
      </c>
      <c r="B141" s="323" t="inlineStr">
        <is>
          <t>#</t>
        </is>
      </c>
      <c r="C141" s="323" t="n">
        <v>658</v>
      </c>
      <c r="D141" s="323" t="n">
        <v>540</v>
      </c>
      <c r="E141" s="323" t="n">
        <v>1</v>
      </c>
      <c r="F141" s="439">
        <f>C141*D141*E141/1000000</f>
        <v/>
      </c>
      <c r="G141" s="439">
        <f>62.9*F141</f>
        <v/>
      </c>
      <c r="H141" s="287" t="n"/>
      <c r="I141" s="439" t="n"/>
      <c r="J141" s="286" t="n"/>
      <c r="K141" s="440" t="n"/>
      <c r="L141" s="321" t="inlineStr">
        <is>
          <t>标高-9.460m</t>
        </is>
      </c>
      <c r="M141" s="321" t="inlineStr">
        <is>
          <t>钢平台1011</t>
        </is>
      </c>
    </row>
    <row r="142" ht="16.2" customHeight="1" s="332">
      <c r="A142" s="323" t="inlineStr">
        <is>
          <t>6BFX1011/6</t>
        </is>
      </c>
      <c r="B142" s="323" t="inlineStr">
        <is>
          <t>#</t>
        </is>
      </c>
      <c r="C142" s="323" t="n">
        <v>412</v>
      </c>
      <c r="D142" s="323" t="n">
        <v>540</v>
      </c>
      <c r="E142" s="323" t="n">
        <v>1</v>
      </c>
      <c r="F142" s="439">
        <f>C142*D142*E142/1000000</f>
        <v/>
      </c>
      <c r="G142" s="439">
        <f>62.9*F142</f>
        <v/>
      </c>
      <c r="H142" s="287" t="n"/>
      <c r="I142" s="439" t="n"/>
      <c r="J142" s="286" t="n"/>
      <c r="K142" s="440" t="n"/>
      <c r="L142" s="321" t="inlineStr">
        <is>
          <t>标高-9.460m</t>
        </is>
      </c>
      <c r="M142" s="321" t="inlineStr">
        <is>
          <t>钢平台1011</t>
        </is>
      </c>
    </row>
    <row r="143" ht="16.2" customHeight="1" s="332">
      <c r="A143" s="323" t="inlineStr">
        <is>
          <t>6BFX1011/7</t>
        </is>
      </c>
      <c r="B143" s="323" t="n"/>
      <c r="C143" s="323" t="n">
        <v>547</v>
      </c>
      <c r="D143" s="323" t="n">
        <v>756</v>
      </c>
      <c r="E143" s="323" t="n">
        <v>1</v>
      </c>
      <c r="F143" s="439">
        <f>C143*D143*E143/1000000</f>
        <v/>
      </c>
      <c r="G143" s="439">
        <f>62.9*F143</f>
        <v/>
      </c>
      <c r="H143" s="287" t="n"/>
      <c r="I143" s="439" t="n"/>
      <c r="J143" s="286" t="n"/>
      <c r="K143" s="440" t="n"/>
      <c r="L143" s="321" t="inlineStr">
        <is>
          <t>标高-9.460m</t>
        </is>
      </c>
      <c r="M143" s="321" t="inlineStr">
        <is>
          <t>钢平台1011</t>
        </is>
      </c>
    </row>
    <row r="144" ht="16.2" customHeight="1" s="332">
      <c r="A144" s="323" t="inlineStr">
        <is>
          <t>6BFX1012/1</t>
        </is>
      </c>
      <c r="B144" s="323" t="inlineStr">
        <is>
          <t>#</t>
        </is>
      </c>
      <c r="C144" s="323" t="n">
        <v>465</v>
      </c>
      <c r="D144" s="323" t="n">
        <v>810</v>
      </c>
      <c r="E144" s="323" t="n">
        <v>1</v>
      </c>
      <c r="F144" s="439">
        <f>C144*D144*E144/1000000</f>
        <v/>
      </c>
      <c r="G144" s="439">
        <f>62.9*F144</f>
        <v/>
      </c>
      <c r="H144" s="287">
        <f>R144</f>
        <v/>
      </c>
      <c r="I144" s="439">
        <f>9.42*H144/1000</f>
        <v/>
      </c>
      <c r="J144" s="286" t="n"/>
      <c r="K144" s="440" t="n"/>
      <c r="L144" s="321" t="inlineStr">
        <is>
          <t>标高-9.460m</t>
        </is>
      </c>
      <c r="M144" s="321" t="inlineStr">
        <is>
          <t>钢平台1012</t>
        </is>
      </c>
      <c r="R144" s="321" t="n">
        <v>628</v>
      </c>
    </row>
    <row r="145" ht="16.2" customHeight="1" s="332">
      <c r="A145" s="323" t="inlineStr">
        <is>
          <t>6BFX1012/2</t>
        </is>
      </c>
      <c r="B145" s="323" t="inlineStr">
        <is>
          <t>#</t>
        </is>
      </c>
      <c r="C145" s="323" t="n">
        <v>2100</v>
      </c>
      <c r="D145" s="323" t="n">
        <v>805</v>
      </c>
      <c r="E145" s="323" t="n">
        <v>1</v>
      </c>
      <c r="F145" s="439">
        <f>C145*D145*E145/1000000</f>
        <v/>
      </c>
      <c r="G145" s="439">
        <f>62.9*F145</f>
        <v/>
      </c>
      <c r="H145" s="287">
        <f>R145</f>
        <v/>
      </c>
      <c r="I145" s="439">
        <f>9.42*H145/1000</f>
        <v/>
      </c>
      <c r="J145" s="286" t="n"/>
      <c r="K145" s="440" t="n"/>
      <c r="L145" s="321" t="inlineStr">
        <is>
          <t>标高-9.460m</t>
        </is>
      </c>
      <c r="M145" s="321" t="inlineStr">
        <is>
          <t>钢平台1012</t>
        </is>
      </c>
      <c r="R145" s="321" t="n">
        <v>586</v>
      </c>
    </row>
    <row r="146" ht="16.2" customHeight="1" s="332">
      <c r="A146" s="323" t="inlineStr">
        <is>
          <t>6BFX1012/3</t>
        </is>
      </c>
      <c r="B146" s="323" t="inlineStr">
        <is>
          <t>#</t>
        </is>
      </c>
      <c r="C146" s="323" t="n">
        <v>2031</v>
      </c>
      <c r="D146" s="323" t="n">
        <v>515</v>
      </c>
      <c r="E146" s="323" t="n">
        <v>1</v>
      </c>
      <c r="F146" s="439">
        <f>C146*D146*E146/1000000</f>
        <v/>
      </c>
      <c r="G146" s="439">
        <f>62.9*F146</f>
        <v/>
      </c>
      <c r="H146" s="287">
        <f>R146</f>
        <v/>
      </c>
      <c r="I146" s="439">
        <f>9.42*H146/1000</f>
        <v/>
      </c>
      <c r="J146" s="286" t="n"/>
      <c r="K146" s="440" t="n"/>
      <c r="L146" s="321" t="inlineStr">
        <is>
          <t>标高-9.460m</t>
        </is>
      </c>
      <c r="M146" s="321" t="inlineStr">
        <is>
          <t>钢平台1012</t>
        </is>
      </c>
      <c r="R146" s="321" t="n">
        <v>382</v>
      </c>
    </row>
    <row r="147" ht="16.2" customHeight="1" s="332">
      <c r="A147" s="323" t="inlineStr">
        <is>
          <t>6BFX1012/4</t>
        </is>
      </c>
      <c r="B147" s="323" t="inlineStr">
        <is>
          <t>#</t>
        </is>
      </c>
      <c r="C147" s="323" t="n">
        <v>2100</v>
      </c>
      <c r="D147" s="323" t="n">
        <v>785</v>
      </c>
      <c r="E147" s="323" t="n">
        <v>1</v>
      </c>
      <c r="F147" s="439">
        <f>C147*D147*E147/1000000</f>
        <v/>
      </c>
      <c r="G147" s="439">
        <f>62.9*F147</f>
        <v/>
      </c>
      <c r="H147" s="287">
        <f>R147</f>
        <v/>
      </c>
      <c r="I147" s="439">
        <f>9.42*H147/1000</f>
        <v/>
      </c>
      <c r="J147" s="286" t="n"/>
      <c r="K147" s="440" t="n"/>
      <c r="L147" s="321" t="inlineStr">
        <is>
          <t>标高-9.460m</t>
        </is>
      </c>
      <c r="M147" s="321" t="inlineStr">
        <is>
          <t>钢平台1012</t>
        </is>
      </c>
      <c r="R147" s="321" t="n">
        <v>408</v>
      </c>
    </row>
    <row r="148" ht="16.2" customHeight="1" s="332">
      <c r="A148" s="323" t="inlineStr">
        <is>
          <t>6BFX1012/5</t>
        </is>
      </c>
      <c r="B148" s="323" t="inlineStr">
        <is>
          <t>#</t>
        </is>
      </c>
      <c r="C148" s="323" t="n">
        <v>820</v>
      </c>
      <c r="D148" s="323" t="n">
        <v>285</v>
      </c>
      <c r="E148" s="323" t="n">
        <v>1</v>
      </c>
      <c r="F148" s="439">
        <f>C148*D148*E148/1000000</f>
        <v/>
      </c>
      <c r="G148" s="439">
        <f>62.9*F148</f>
        <v/>
      </c>
      <c r="H148" s="287" t="n"/>
      <c r="I148" s="439" t="n"/>
      <c r="J148" s="286" t="n"/>
      <c r="K148" s="440" t="n"/>
      <c r="L148" s="321" t="inlineStr">
        <is>
          <t>标高-9.460m</t>
        </is>
      </c>
      <c r="M148" s="321" t="inlineStr">
        <is>
          <t>钢平台1012</t>
        </is>
      </c>
    </row>
    <row r="149" ht="16.2" customHeight="1" s="332">
      <c r="A149" s="323" t="inlineStr">
        <is>
          <t>6BFX1012/6</t>
        </is>
      </c>
      <c r="B149" s="323" t="inlineStr">
        <is>
          <t>#</t>
        </is>
      </c>
      <c r="C149" s="323" t="n">
        <v>490</v>
      </c>
      <c r="D149" s="323" t="n">
        <v>285</v>
      </c>
      <c r="E149" s="323" t="n">
        <v>1</v>
      </c>
      <c r="F149" s="439">
        <f>C149*D149*E149/1000000</f>
        <v/>
      </c>
      <c r="G149" s="439">
        <f>62.9*F149</f>
        <v/>
      </c>
      <c r="H149" s="287">
        <f>R149</f>
        <v/>
      </c>
      <c r="I149" s="439">
        <f>9.42*H149/1000</f>
        <v/>
      </c>
      <c r="J149" s="286" t="n"/>
      <c r="K149" s="440" t="n"/>
      <c r="L149" s="321" t="inlineStr">
        <is>
          <t>标高-9.460m</t>
        </is>
      </c>
      <c r="M149" s="321" t="inlineStr">
        <is>
          <t>钢平台1012</t>
        </is>
      </c>
      <c r="R149" s="321" t="n">
        <v>246</v>
      </c>
    </row>
    <row r="150" ht="16.2" customHeight="1" s="332">
      <c r="A150" s="323" t="inlineStr">
        <is>
          <t>6BFX1012/7</t>
        </is>
      </c>
      <c r="B150" s="323" t="inlineStr">
        <is>
          <t>#</t>
        </is>
      </c>
      <c r="C150" s="323" t="n">
        <v>605</v>
      </c>
      <c r="D150" s="323" t="n">
        <v>800</v>
      </c>
      <c r="E150" s="323" t="n">
        <v>1</v>
      </c>
      <c r="F150" s="439">
        <f>C150*D150*E150/1000000</f>
        <v/>
      </c>
      <c r="G150" s="439">
        <f>62.9*F150</f>
        <v/>
      </c>
      <c r="H150" s="287" t="n"/>
      <c r="I150" s="439" t="n"/>
      <c r="J150" s="286" t="n"/>
      <c r="K150" s="440" t="n"/>
      <c r="L150" s="321" t="inlineStr">
        <is>
          <t>标高-9.460m</t>
        </is>
      </c>
      <c r="M150" s="321" t="inlineStr">
        <is>
          <t>钢平台1012</t>
        </is>
      </c>
    </row>
    <row r="151" ht="16.2" customHeight="1" s="332">
      <c r="A151" s="323" t="inlineStr">
        <is>
          <t>6BFX1012/8</t>
        </is>
      </c>
      <c r="B151" s="323" t="inlineStr">
        <is>
          <t>#</t>
        </is>
      </c>
      <c r="C151" s="323" t="n">
        <v>500</v>
      </c>
      <c r="D151" s="323" t="n">
        <v>770</v>
      </c>
      <c r="E151" s="323" t="n">
        <v>1</v>
      </c>
      <c r="F151" s="439">
        <f>C151*D151*E151/1000000</f>
        <v/>
      </c>
      <c r="G151" s="439">
        <f>62.9*F151</f>
        <v/>
      </c>
      <c r="H151" s="287" t="n"/>
      <c r="I151" s="439" t="n"/>
      <c r="J151" s="286" t="n"/>
      <c r="K151" s="440" t="n"/>
      <c r="L151" s="321" t="inlineStr">
        <is>
          <t>标高-9.460m</t>
        </is>
      </c>
      <c r="M151" s="321" t="inlineStr">
        <is>
          <t>钢平台1012</t>
        </is>
      </c>
    </row>
    <row r="152" ht="16.2" customHeight="1" s="332">
      <c r="A152" s="293" t="inlineStr">
        <is>
          <t>小计</t>
        </is>
      </c>
      <c r="B152" s="293" t="n"/>
      <c r="C152" s="293" t="n"/>
      <c r="D152" s="293" t="n"/>
      <c r="E152" s="442">
        <f>SUM(E144:E151)</f>
        <v/>
      </c>
      <c r="F152" s="443">
        <f>SUM(F144:F151)</f>
        <v/>
      </c>
      <c r="G152" s="442">
        <f>SUM(G144:G151)</f>
        <v/>
      </c>
      <c r="H152" s="442">
        <f>SUM(H144:H151)</f>
        <v/>
      </c>
      <c r="I152" s="442">
        <f>SUM(I144:I151)</f>
        <v/>
      </c>
      <c r="K152" s="440" t="n"/>
    </row>
    <row r="153" ht="16.2" customHeight="1" s="332">
      <c r="A153" s="308" t="inlineStr">
        <is>
          <t>合计</t>
        </is>
      </c>
      <c r="B153" s="308" t="inlineStr">
        <is>
          <t>钢格板1</t>
        </is>
      </c>
      <c r="C153" s="309" t="n"/>
      <c r="D153" s="308" t="n"/>
      <c r="E153" s="308">
        <f>E152+#REF!+#REF!+#REF!+#REF!+#REF!+#REF!+#REF!+#REF!+#REF!+#REF!+#REF!</f>
        <v/>
      </c>
      <c r="F153" s="444">
        <f>F152+#REF!+#REF!+#REF!+#REF!+#REF!+#REF!+#REF!+#REF!+#REF!+#REF!+#REF!</f>
        <v/>
      </c>
      <c r="G153" s="444">
        <f>G152+#REF!+#REF!+#REF!+#REF!+#REF!+#REF!+#REF!+#REF!+#REF!+#REF!+#REF!</f>
        <v/>
      </c>
      <c r="H153" s="308">
        <f>H152+#REF!+#REF!+#REF!+#REF!+#REF!+#REF!+#REF!+#REF!+#REF!+#REF!+#REF!</f>
        <v/>
      </c>
      <c r="I153" s="444">
        <f>I152+#REF!+#REF!+#REF!+#REF!+#REF!+#REF!+#REF!+#REF!+#REF!+#REF!+#REF!</f>
        <v/>
      </c>
      <c r="J153" s="308">
        <f>J152+#REF!+#REF!+#REF!+#REF!+#REF!+#REF!+#REF!+#REF!+#REF!+#REF!+#REF!</f>
        <v/>
      </c>
      <c r="K153" s="308">
        <f>K152+#REF!+#REF!+#REF!+#REF!+#REF!+#REF!+#REF!+#REF!+#REF!+#REF!+#REF!</f>
        <v/>
      </c>
    </row>
    <row r="154" ht="16.2" customHeight="1" s="332"/>
    <row r="155" ht="16.2" customHeight="1" s="332">
      <c r="A155" s="315" t="inlineStr">
        <is>
          <t>6BFX-燃料厂房标高-3.440m钢平台1509钢爬梯处钢格栅板清单</t>
        </is>
      </c>
      <c r="B155" s="316" t="n"/>
      <c r="C155" s="316" t="n"/>
      <c r="D155" s="316" t="n"/>
      <c r="E155" s="316" t="n"/>
      <c r="F155" s="316" t="n"/>
      <c r="G155" s="317" t="n"/>
    </row>
    <row r="156" ht="16.2" customHeight="1" s="332">
      <c r="A156" s="313" t="inlineStr">
        <is>
          <t>钢格栅板型号：JG305/30/50FG</t>
        </is>
      </c>
      <c r="B156" s="314" t="n"/>
      <c r="C156" s="314" t="n"/>
      <c r="D156" s="314" t="n"/>
      <c r="E156" s="314" t="n"/>
      <c r="F156" s="314" t="n"/>
      <c r="G156" s="312" t="n"/>
    </row>
    <row r="157" ht="16.2" customHeight="1" s="332">
      <c r="A157" s="310" t="inlineStr">
        <is>
          <t>编号</t>
        </is>
      </c>
      <c r="B157" s="310" t="inlineStr">
        <is>
          <t>图</t>
        </is>
      </c>
      <c r="C157" s="310" t="inlineStr">
        <is>
          <t>长度mm</t>
        </is>
      </c>
      <c r="D157" s="310" t="inlineStr">
        <is>
          <t>宽度mm</t>
        </is>
      </c>
      <c r="E157" s="310" t="inlineStr">
        <is>
          <t>数量</t>
        </is>
      </c>
      <c r="F157" s="310" t="inlineStr">
        <is>
          <t>面积</t>
        </is>
      </c>
      <c r="G157" s="310" t="inlineStr">
        <is>
          <t>重量</t>
        </is>
      </c>
      <c r="J157" s="320" t="n"/>
    </row>
    <row r="158" ht="16.2" customHeight="1" s="332">
      <c r="A158" s="311" t="n"/>
      <c r="B158" s="311" t="n"/>
      <c r="C158" s="311" t="n"/>
      <c r="D158" s="311" t="n"/>
      <c r="E158" s="310" t="inlineStr">
        <is>
          <t>块</t>
        </is>
      </c>
      <c r="F158" s="310" t="inlineStr">
        <is>
          <t>m^2</t>
        </is>
      </c>
      <c r="G158" s="310" t="inlineStr">
        <is>
          <t>kg</t>
        </is>
      </c>
      <c r="J158" s="320" t="n"/>
      <c r="K158" s="320" t="n"/>
    </row>
    <row r="159" ht="16.2" customHeight="1" s="332">
      <c r="A159" s="386" t="inlineStr">
        <is>
          <t>6BFX1509/Z2</t>
        </is>
      </c>
      <c r="B159" s="386" t="n"/>
      <c r="C159" s="386" t="n">
        <v>440</v>
      </c>
      <c r="D159" s="386" t="n">
        <v>168</v>
      </c>
      <c r="E159" s="386" t="n">
        <v>1</v>
      </c>
      <c r="F159" s="439">
        <f>C159*D159*E159/1000000</f>
        <v/>
      </c>
      <c r="G159" s="439">
        <f>50.9*F159</f>
        <v/>
      </c>
      <c r="J159" s="286" t="n"/>
      <c r="K159" s="440" t="n"/>
      <c r="L159" s="321" t="inlineStr">
        <is>
          <t>标高-3.440m</t>
        </is>
      </c>
      <c r="M159" s="0" t="inlineStr">
        <is>
          <t>钢平台1509</t>
        </is>
      </c>
      <c r="N159" s="0" t="n"/>
      <c r="O159" s="0" t="n"/>
      <c r="P159" s="0" t="n"/>
      <c r="Q159" s="0" t="n"/>
      <c r="R159" s="0" t="n"/>
    </row>
    <row r="160" ht="16.2" customHeight="1" s="332">
      <c r="A160" s="386" t="inlineStr">
        <is>
          <t>6BFX2001/AZ4</t>
        </is>
      </c>
      <c r="B160" s="386" t="inlineStr">
        <is>
          <t>#</t>
        </is>
      </c>
      <c r="C160" s="386" t="n">
        <v>728</v>
      </c>
      <c r="D160" s="386" t="n">
        <v>205</v>
      </c>
      <c r="E160" s="386" t="n">
        <v>1</v>
      </c>
      <c r="F160" s="439">
        <f>C160*D160*E160/1000000</f>
        <v/>
      </c>
      <c r="G160" s="439">
        <f>50.9*F160</f>
        <v/>
      </c>
      <c r="J160" s="286" t="n"/>
      <c r="K160" s="440" t="n"/>
      <c r="L160" s="321" t="inlineStr">
        <is>
          <t>标高+0.610m</t>
        </is>
      </c>
      <c r="M160" s="0" t="inlineStr">
        <is>
          <t>2001钢平台</t>
        </is>
      </c>
      <c r="N160" s="0" t="n"/>
      <c r="O160" s="0" t="n"/>
      <c r="P160" s="0" t="n"/>
      <c r="Q160" s="0" t="n"/>
      <c r="R160" s="0" t="n"/>
    </row>
    <row r="161" ht="16.2" customHeight="1" s="332">
      <c r="A161" s="386" t="inlineStr">
        <is>
          <t>6BFX1017/XX1</t>
        </is>
      </c>
      <c r="B161" s="386" t="n"/>
      <c r="C161" s="386" t="n">
        <v>430</v>
      </c>
      <c r="D161" s="386" t="n">
        <v>215</v>
      </c>
      <c r="E161" s="386" t="n">
        <v>1</v>
      </c>
      <c r="F161" s="439">
        <f>C161*D161*E161/1000000</f>
        <v/>
      </c>
      <c r="G161" s="439">
        <f>50.9*F161</f>
        <v/>
      </c>
      <c r="J161" s="286" t="n"/>
      <c r="K161" s="440" t="n"/>
      <c r="L161" s="321" t="inlineStr">
        <is>
          <t>标高-8.600、-7.350m</t>
        </is>
      </c>
      <c r="M161" s="0" t="inlineStr">
        <is>
          <t>钢平台1017、1018</t>
        </is>
      </c>
      <c r="N161" s="0" t="n"/>
      <c r="O161" s="0" t="n"/>
      <c r="P161" s="0" t="n"/>
      <c r="Q161" s="0" t="n"/>
      <c r="R161" s="0" t="n"/>
    </row>
    <row r="162" ht="16.2" customHeight="1" s="332">
      <c r="A162" s="386" t="inlineStr">
        <is>
          <t>6BFX1018/XX1</t>
        </is>
      </c>
      <c r="B162" s="386" t="n"/>
      <c r="C162" s="386" t="n">
        <v>430</v>
      </c>
      <c r="D162" s="386" t="n">
        <v>215</v>
      </c>
      <c r="E162" s="386" t="n">
        <v>1</v>
      </c>
      <c r="F162" s="439">
        <f>C162*D162*E162/1000000</f>
        <v/>
      </c>
      <c r="G162" s="439">
        <f>50.9*F162</f>
        <v/>
      </c>
      <c r="J162" s="286" t="n"/>
      <c r="K162" s="440" t="n"/>
      <c r="L162" s="321" t="inlineStr">
        <is>
          <t>标高-8.600、-7.350m</t>
        </is>
      </c>
      <c r="M162" s="0" t="inlineStr">
        <is>
          <t>钢平台1017、1018</t>
        </is>
      </c>
      <c r="N162" s="0" t="n"/>
      <c r="O162" s="0" t="n"/>
      <c r="P162" s="0" t="n"/>
      <c r="Q162" s="0" t="n"/>
      <c r="R162" s="0" t="n"/>
    </row>
    <row r="163" ht="16.2" customHeight="1" s="332">
      <c r="A163" s="323" t="inlineStr">
        <is>
          <t>6BFX1001/A104</t>
        </is>
      </c>
      <c r="B163" s="323" t="n"/>
      <c r="C163" s="323" t="n">
        <v>482</v>
      </c>
      <c r="D163" s="323" t="n">
        <v>207</v>
      </c>
      <c r="E163" s="323" t="n">
        <v>1</v>
      </c>
      <c r="F163" s="439">
        <f>C163*D163*E163/1000000</f>
        <v/>
      </c>
      <c r="G163" s="439">
        <f>50.9*F163</f>
        <v/>
      </c>
      <c r="J163" s="286" t="n"/>
      <c r="K163" s="440" t="n"/>
      <c r="L163" s="321" t="inlineStr">
        <is>
          <t>标高-10.650m至-9.600m</t>
        </is>
      </c>
      <c r="M163" s="0" t="inlineStr">
        <is>
          <t>钢平台1001、1002</t>
        </is>
      </c>
      <c r="N163" s="0" t="n"/>
      <c r="O163" s="0" t="n"/>
      <c r="P163" s="0" t="n"/>
      <c r="Q163" s="0" t="n"/>
      <c r="R163" s="0" t="n"/>
    </row>
    <row r="164" ht="16.2" customHeight="1" s="332">
      <c r="A164" s="323" t="inlineStr">
        <is>
          <t>6BFX1003/Z2</t>
        </is>
      </c>
      <c r="B164" s="323" t="n"/>
      <c r="C164" s="323" t="n">
        <v>430</v>
      </c>
      <c r="D164" s="323" t="n">
        <v>155</v>
      </c>
      <c r="E164" s="323" t="n">
        <v>1</v>
      </c>
      <c r="F164" s="439">
        <f>C164*D164*E164/1000000</f>
        <v/>
      </c>
      <c r="G164" s="439">
        <f>50.9*F164</f>
        <v/>
      </c>
      <c r="J164" s="286" t="n"/>
      <c r="K164" s="440" t="n"/>
      <c r="L164" s="321" t="inlineStr">
        <is>
          <t>标高-10.600m至-9.600m</t>
        </is>
      </c>
      <c r="M164" s="0" t="inlineStr">
        <is>
          <t>钢平台1003、1004</t>
        </is>
      </c>
      <c r="N164" s="0" t="n"/>
      <c r="O164" s="0" t="n"/>
      <c r="P164" s="0" t="n"/>
      <c r="Q164" s="0" t="n"/>
      <c r="R164" s="0" t="n"/>
    </row>
    <row r="165" ht="16.2" customHeight="1" s="332">
      <c r="A165" s="386" t="inlineStr">
        <is>
          <t>6BFX1005/AZ1</t>
        </is>
      </c>
      <c r="B165" s="386" t="n"/>
      <c r="C165" s="386" t="n">
        <v>430</v>
      </c>
      <c r="D165" s="386" t="n">
        <v>215</v>
      </c>
      <c r="E165" s="386" t="n">
        <v>1</v>
      </c>
      <c r="F165" s="439">
        <f>C165*D165*E165/1000000</f>
        <v/>
      </c>
      <c r="G165" s="439">
        <f>50.9*F165</f>
        <v/>
      </c>
      <c r="K165" s="440" t="n"/>
      <c r="L165" s="321" t="inlineStr">
        <is>
          <t>标高-10.600m至-9.600m</t>
        </is>
      </c>
      <c r="M165" s="0" t="inlineStr">
        <is>
          <t>钢平台1005、1006</t>
        </is>
      </c>
      <c r="N165" s="0" t="n"/>
      <c r="O165" s="0" t="n"/>
      <c r="P165" s="0" t="n"/>
      <c r="Q165" s="0" t="n"/>
      <c r="R165" s="0" t="n"/>
    </row>
    <row r="166" ht="16.2" customHeight="1" s="332">
      <c r="A166" s="323" t="inlineStr">
        <is>
          <t>6BFX1005/AZ2</t>
        </is>
      </c>
      <c r="B166" s="323" t="n"/>
      <c r="C166" s="323" t="n">
        <v>430</v>
      </c>
      <c r="D166" s="323" t="n">
        <v>155</v>
      </c>
      <c r="E166" s="323" t="n">
        <v>1</v>
      </c>
      <c r="F166" s="439">
        <f>C166*D166*E166/1000000</f>
        <v/>
      </c>
      <c r="G166" s="439">
        <f>50.9*F166</f>
        <v/>
      </c>
      <c r="L166" s="321" t="inlineStr">
        <is>
          <t>标高-10.600m至-9.600m</t>
        </is>
      </c>
      <c r="M166" s="0" t="inlineStr">
        <is>
          <t>钢平台1005、1006</t>
        </is>
      </c>
      <c r="N166" s="0" t="n"/>
      <c r="O166" s="0" t="n"/>
      <c r="P166" s="0" t="n"/>
      <c r="Q166" s="0" t="n"/>
      <c r="R166" s="0" t="n"/>
    </row>
    <row r="167" ht="16.2" customHeight="1" s="332">
      <c r="A167" s="323" t="inlineStr">
        <is>
          <t>6BFX1514/AZ1</t>
        </is>
      </c>
      <c r="B167" s="323" t="n"/>
      <c r="C167" s="323" t="n">
        <v>430</v>
      </c>
      <c r="D167" s="323" t="n">
        <v>185</v>
      </c>
      <c r="E167" s="323" t="n">
        <v>1</v>
      </c>
      <c r="F167" s="439">
        <f>C167*D167*E167/1000000</f>
        <v/>
      </c>
      <c r="G167" s="439">
        <f>50.9*F167</f>
        <v/>
      </c>
      <c r="H167" s="286" t="n"/>
      <c r="I167" s="440" t="n"/>
      <c r="J167" s="286" t="n"/>
      <c r="K167" s="440" t="n"/>
      <c r="L167" s="321" t="inlineStr">
        <is>
          <t>标高-4.900m</t>
        </is>
      </c>
      <c r="M167" s="321" t="inlineStr">
        <is>
          <t>钢平台1514</t>
        </is>
      </c>
    </row>
    <row r="168" ht="16.2" customHeight="1" s="332">
      <c r="A168" s="323" t="inlineStr">
        <is>
          <t>6BFX1515/AZ1</t>
        </is>
      </c>
      <c r="B168" s="323" t="n"/>
      <c r="C168" s="323" t="n">
        <v>430</v>
      </c>
      <c r="D168" s="323" t="n">
        <v>185</v>
      </c>
      <c r="E168" s="323" t="n">
        <v>2</v>
      </c>
      <c r="F168" s="439">
        <f>C168*D168*E168/1000000</f>
        <v/>
      </c>
      <c r="G168" s="439">
        <f>50.9*F168</f>
        <v/>
      </c>
      <c r="H168" s="286" t="n"/>
      <c r="I168" s="440" t="n"/>
      <c r="J168" s="286" t="n"/>
      <c r="K168" s="440" t="n"/>
      <c r="L168" s="321" t="inlineStr">
        <is>
          <t>标高-4.900m</t>
        </is>
      </c>
      <c r="M168" s="321" t="inlineStr">
        <is>
          <t>钢平台1515</t>
        </is>
      </c>
    </row>
    <row r="169" ht="16.2" customHeight="1" s="332">
      <c r="A169" s="323" t="inlineStr">
        <is>
          <t>6BFX1516/AZ2</t>
        </is>
      </c>
      <c r="B169" s="323" t="n"/>
      <c r="C169" s="323" t="n">
        <v>400</v>
      </c>
      <c r="D169" s="323" t="n">
        <v>125</v>
      </c>
      <c r="E169" s="323" t="n">
        <v>1</v>
      </c>
      <c r="F169" s="439">
        <f>C169*D169*E169/1000000</f>
        <v/>
      </c>
      <c r="G169" s="439">
        <f>50.9*F169</f>
        <v/>
      </c>
      <c r="H169" s="286" t="n"/>
      <c r="I169" s="440" t="n"/>
      <c r="J169" s="286" t="n"/>
      <c r="K169" s="440" t="n"/>
      <c r="L169" s="321" t="inlineStr">
        <is>
          <t>标高-4.900m</t>
        </is>
      </c>
      <c r="M169" s="321" t="inlineStr">
        <is>
          <t>钢平台1516</t>
        </is>
      </c>
    </row>
    <row r="170" ht="16.2" customHeight="1" s="332">
      <c r="A170" s="323" t="inlineStr">
        <is>
          <t>6BFX1508/AZ1</t>
        </is>
      </c>
      <c r="B170" s="323" t="n"/>
      <c r="C170" s="323" t="n">
        <v>430</v>
      </c>
      <c r="D170" s="323" t="n">
        <v>215</v>
      </c>
      <c r="E170" s="323" t="n">
        <v>2</v>
      </c>
      <c r="F170" s="439">
        <f>C170*D170*E170/1000000</f>
        <v/>
      </c>
      <c r="G170" s="439">
        <f>50.9*F170</f>
        <v/>
      </c>
      <c r="H170" s="286" t="n"/>
      <c r="I170" s="440" t="n"/>
      <c r="J170" s="286" t="n"/>
      <c r="K170" s="440" t="n"/>
      <c r="L170" s="321" t="inlineStr">
        <is>
          <t>标高-4.040m</t>
        </is>
      </c>
      <c r="M170" s="321" t="inlineStr">
        <is>
          <t>钢平台1508</t>
        </is>
      </c>
    </row>
    <row r="171" ht="16.2" customHeight="1" s="332">
      <c r="A171" s="323" t="inlineStr">
        <is>
          <t>6BFX1513/AZ1</t>
        </is>
      </c>
      <c r="B171" s="323" t="n"/>
      <c r="C171" s="323" t="n">
        <v>430</v>
      </c>
      <c r="D171" s="323" t="n">
        <v>215</v>
      </c>
      <c r="E171" s="323" t="n">
        <v>2</v>
      </c>
      <c r="F171" s="439">
        <f>C171*D171*E171/1000000</f>
        <v/>
      </c>
      <c r="G171" s="439">
        <f>50.9*F171</f>
        <v/>
      </c>
      <c r="H171" s="286" t="n"/>
      <c r="I171" s="440" t="n"/>
      <c r="J171" s="286" t="n"/>
      <c r="K171" s="440" t="n"/>
      <c r="L171" s="321" t="inlineStr">
        <is>
          <t>标高-4.450m</t>
        </is>
      </c>
      <c r="M171" s="321" t="inlineStr">
        <is>
          <t>钢平台1513</t>
        </is>
      </c>
    </row>
    <row r="172" ht="16.2" customHeight="1" s="332">
      <c r="A172" s="323" t="inlineStr">
        <is>
          <t>6BFX1507/AZ1</t>
        </is>
      </c>
      <c r="B172" s="323" t="n"/>
      <c r="C172" s="323" t="n">
        <v>430</v>
      </c>
      <c r="D172" s="323" t="n">
        <v>215</v>
      </c>
      <c r="E172" s="323" t="n">
        <v>1</v>
      </c>
      <c r="F172" s="439">
        <f>C172*D172*E172/1000000</f>
        <v/>
      </c>
      <c r="G172" s="439">
        <f>50.9*F172</f>
        <v/>
      </c>
      <c r="H172" s="286" t="n"/>
      <c r="I172" s="440" t="n"/>
      <c r="J172" s="286" t="n"/>
      <c r="K172" s="440" t="n"/>
      <c r="L172" s="321" t="inlineStr">
        <is>
          <t>标高-4.900m至-2.640m</t>
        </is>
      </c>
      <c r="M172" s="321" t="inlineStr">
        <is>
          <t>钢平台1507</t>
        </is>
      </c>
    </row>
    <row r="173" ht="16.2" customHeight="1" s="332">
      <c r="A173" s="386" t="inlineStr">
        <is>
          <t>6BFX1511/Z1</t>
        </is>
      </c>
      <c r="B173" s="386" t="n"/>
      <c r="C173" s="386" t="n">
        <v>430</v>
      </c>
      <c r="D173" s="386" t="n">
        <v>215</v>
      </c>
      <c r="E173" s="386" t="n">
        <v>1</v>
      </c>
      <c r="F173" s="439">
        <f>C173*D173*E173/1000000</f>
        <v/>
      </c>
      <c r="G173" s="439">
        <f>50.9*F173</f>
        <v/>
      </c>
      <c r="H173" s="286" t="n"/>
      <c r="I173" s="440" t="n"/>
      <c r="J173" s="286" t="n"/>
      <c r="K173" s="440" t="n"/>
      <c r="L173" s="321" t="inlineStr">
        <is>
          <t>标高-4.940m</t>
        </is>
      </c>
      <c r="M173" s="321" t="inlineStr">
        <is>
          <t>钢平台1502、钢直梯1511</t>
        </is>
      </c>
    </row>
    <row r="174" ht="16.2" customHeight="1" s="332">
      <c r="A174" s="323" t="inlineStr">
        <is>
          <t>6BFX1511/Z2</t>
        </is>
      </c>
      <c r="B174" s="323" t="inlineStr">
        <is>
          <t>#</t>
        </is>
      </c>
      <c r="C174" s="323" t="n">
        <v>734</v>
      </c>
      <c r="D174" s="323" t="n">
        <v>255</v>
      </c>
      <c r="E174" s="323" t="n">
        <v>1</v>
      </c>
      <c r="F174" s="439">
        <f>C174*D174*E174/1000000</f>
        <v/>
      </c>
      <c r="G174" s="439">
        <f>50.9*F174</f>
        <v/>
      </c>
      <c r="H174" s="286" t="n"/>
      <c r="I174" s="440" t="n"/>
      <c r="J174" s="286" t="n"/>
      <c r="K174" s="440" t="n"/>
      <c r="L174" s="321" t="inlineStr">
        <is>
          <t>标高-4.940m</t>
        </is>
      </c>
      <c r="M174" s="321" t="inlineStr">
        <is>
          <t>钢平台1502、钢直梯1511</t>
        </is>
      </c>
    </row>
    <row r="175" ht="16.2" customHeight="1" s="332">
      <c r="A175" s="386" t="inlineStr">
        <is>
          <t>6BFX1510/AZ1</t>
        </is>
      </c>
      <c r="B175" s="386" t="n"/>
      <c r="C175" s="386" t="n">
        <v>430</v>
      </c>
      <c r="D175" s="386" t="n">
        <v>215</v>
      </c>
      <c r="E175" s="386" t="n">
        <v>2</v>
      </c>
      <c r="F175" s="439">
        <f>C175*D175*E175/1000000</f>
        <v/>
      </c>
      <c r="G175" s="439">
        <f>50.9*F175</f>
        <v/>
      </c>
      <c r="H175" s="286" t="n"/>
      <c r="I175" s="440" t="n"/>
      <c r="J175" s="286" t="n"/>
      <c r="K175" s="440" t="n"/>
      <c r="L175" s="321" t="inlineStr">
        <is>
          <t>标高-3.000m</t>
        </is>
      </c>
      <c r="M175" s="321" t="inlineStr">
        <is>
          <t>钢平台1510</t>
        </is>
      </c>
    </row>
    <row r="176" ht="16.2" customHeight="1" s="332">
      <c r="A176" s="318" t="inlineStr">
        <is>
          <t>合计</t>
        </is>
      </c>
      <c r="B176" s="318" t="inlineStr">
        <is>
          <t>钢格板2</t>
        </is>
      </c>
      <c r="C176" s="319" t="n"/>
      <c r="D176" s="299" t="n"/>
      <c r="E176" s="318" t="n">
        <v>21</v>
      </c>
      <c r="F176" s="318" t="n">
        <v>1.95</v>
      </c>
      <c r="G176" s="300" t="n">
        <v>99</v>
      </c>
    </row>
    <row r="177" ht="16.2" customHeight="1" s="332"/>
    <row r="178" ht="16.2" customHeight="1" s="332">
      <c r="A178" s="315" t="inlineStr">
        <is>
          <t>6BFX-燃料厂房标高-3.440m钢平台1509钢爬梯处钢格栅板清单</t>
        </is>
      </c>
      <c r="B178" s="316" t="n"/>
      <c r="C178" s="316" t="n"/>
      <c r="D178" s="316" t="n"/>
      <c r="E178" s="316" t="n"/>
      <c r="F178" s="316" t="n"/>
      <c r="G178" s="317" t="n"/>
    </row>
    <row r="179" ht="16.2" customHeight="1" s="332">
      <c r="A179" s="313" t="inlineStr">
        <is>
          <t>钢格栅板型号：JG405/30/50FG</t>
        </is>
      </c>
      <c r="B179" s="314" t="n"/>
      <c r="C179" s="314" t="n"/>
      <c r="D179" s="314" t="n"/>
      <c r="E179" s="314" t="n"/>
      <c r="F179" s="314" t="n"/>
      <c r="G179" s="312" t="n"/>
    </row>
    <row r="180" ht="16.2" customHeight="1" s="332">
      <c r="A180" s="310" t="inlineStr">
        <is>
          <t>编号</t>
        </is>
      </c>
      <c r="B180" s="310" t="inlineStr">
        <is>
          <t>图</t>
        </is>
      </c>
      <c r="C180" s="310" t="inlineStr">
        <is>
          <t>长度mm</t>
        </is>
      </c>
      <c r="D180" s="310" t="inlineStr">
        <is>
          <t>宽度mm</t>
        </is>
      </c>
      <c r="E180" s="310" t="inlineStr">
        <is>
          <t>数量</t>
        </is>
      </c>
      <c r="F180" s="310" t="inlineStr">
        <is>
          <t>面积</t>
        </is>
      </c>
      <c r="G180" s="310" t="inlineStr">
        <is>
          <t>重量</t>
        </is>
      </c>
    </row>
    <row r="181" ht="16.2" customHeight="1" s="332">
      <c r="A181" s="311" t="n"/>
      <c r="B181" s="311" t="n"/>
      <c r="C181" s="311" t="n"/>
      <c r="D181" s="311" t="n"/>
      <c r="E181" s="310" t="inlineStr">
        <is>
          <t>块</t>
        </is>
      </c>
      <c r="F181" s="310" t="inlineStr">
        <is>
          <t>m^2</t>
        </is>
      </c>
      <c r="G181" s="310" t="inlineStr">
        <is>
          <t>kg</t>
        </is>
      </c>
    </row>
    <row r="182" ht="16.2" customHeight="1" s="332">
      <c r="A182" s="323" t="inlineStr">
        <is>
          <t>6BFX1509/Z1</t>
        </is>
      </c>
      <c r="B182" s="323" t="n"/>
      <c r="C182" s="323" t="n">
        <v>445</v>
      </c>
      <c r="D182" s="323" t="n">
        <v>185</v>
      </c>
      <c r="E182" s="323" t="n">
        <v>1</v>
      </c>
      <c r="F182" s="439">
        <f>C182*D182*E182/1000000</f>
        <v/>
      </c>
      <c r="G182" s="439">
        <f>65.9*F182</f>
        <v/>
      </c>
      <c r="L182" s="321" t="inlineStr">
        <is>
          <t>标高-3.440m</t>
        </is>
      </c>
      <c r="M182" s="321" t="inlineStr">
        <is>
          <t>钢平台1509</t>
        </is>
      </c>
    </row>
    <row r="183" ht="16.2" customHeight="1" s="332">
      <c r="A183" s="323" t="inlineStr">
        <is>
          <t>6BFX1009/T1</t>
        </is>
      </c>
      <c r="B183" s="323" t="n"/>
      <c r="C183" s="323" t="n">
        <v>435</v>
      </c>
      <c r="D183" s="323" t="n">
        <v>125</v>
      </c>
      <c r="E183" s="323" t="n">
        <v>1</v>
      </c>
      <c r="F183" s="439">
        <f>C183*D183*E183/1000000</f>
        <v/>
      </c>
      <c r="G183" s="439">
        <f>65.9*F183</f>
        <v/>
      </c>
      <c r="L183" s="321" t="inlineStr">
        <is>
          <t>标高从-7.300m至-9.600m</t>
        </is>
      </c>
      <c r="M183" s="321" t="inlineStr">
        <is>
          <t>钢平台1009、1013、1014</t>
        </is>
      </c>
    </row>
    <row r="184" ht="16.2" customHeight="1" s="332">
      <c r="A184" s="291" t="inlineStr">
        <is>
          <t>6BFX1013/T1</t>
        </is>
      </c>
      <c r="B184" s="291" t="n"/>
      <c r="C184" s="291" t="n">
        <v>430</v>
      </c>
      <c r="D184" s="291" t="n">
        <v>245</v>
      </c>
      <c r="E184" s="291" t="n">
        <v>1</v>
      </c>
      <c r="F184" s="445">
        <f>C184*D184*E184/1000000</f>
        <v/>
      </c>
      <c r="G184" s="445">
        <f>65.9*F184</f>
        <v/>
      </c>
      <c r="L184" s="321" t="inlineStr">
        <is>
          <t>标高从-7.300m至-9.600m</t>
        </is>
      </c>
      <c r="M184" s="321" t="inlineStr">
        <is>
          <t>钢平台1009、1013、1014</t>
        </is>
      </c>
    </row>
    <row r="185" ht="16.2" customHeight="1" s="332">
      <c r="A185" s="323" t="inlineStr">
        <is>
          <t>6BFX1014/T1</t>
        </is>
      </c>
      <c r="B185" s="323" t="n"/>
      <c r="C185" s="323" t="n">
        <v>430</v>
      </c>
      <c r="D185" s="323" t="n">
        <v>215</v>
      </c>
      <c r="E185" s="323" t="n">
        <v>1</v>
      </c>
      <c r="F185" s="439">
        <f>C185*D185*E185/1000000</f>
        <v/>
      </c>
      <c r="G185" s="439">
        <f>65.9*F185</f>
        <v/>
      </c>
      <c r="L185" s="321" t="inlineStr">
        <is>
          <t>标高从-7.300m至-9.600m</t>
        </is>
      </c>
      <c r="M185" s="321" t="inlineStr">
        <is>
          <t>钢平台1009、1013、1014</t>
        </is>
      </c>
    </row>
    <row r="186" ht="16.2" customHeight="1" s="332">
      <c r="A186" s="323" t="inlineStr">
        <is>
          <t>6BFX1016/T1</t>
        </is>
      </c>
      <c r="B186" s="323" t="n"/>
      <c r="C186" s="323" t="n">
        <v>430</v>
      </c>
      <c r="D186" s="323" t="n">
        <v>245</v>
      </c>
      <c r="E186" s="323" t="n">
        <v>1</v>
      </c>
      <c r="F186" s="439">
        <f>C186*D186*E186/1000000</f>
        <v/>
      </c>
      <c r="G186" s="439">
        <f>65.9*F186</f>
        <v/>
      </c>
      <c r="L186" s="321" t="inlineStr">
        <is>
          <t>标高-9.600m至-8.600m</t>
        </is>
      </c>
      <c r="M186" s="321" t="inlineStr">
        <is>
          <t>钢平台1010、1016</t>
        </is>
      </c>
    </row>
    <row r="187" ht="16.2" customHeight="1" s="332">
      <c r="A187" s="323" t="inlineStr">
        <is>
          <t>6BFX1001/A103</t>
        </is>
      </c>
      <c r="B187" s="323" t="n"/>
      <c r="C187" s="323" t="n">
        <v>450</v>
      </c>
      <c r="D187" s="323" t="n">
        <v>207</v>
      </c>
      <c r="E187" s="323" t="n">
        <v>1</v>
      </c>
      <c r="F187" s="439">
        <f>C187*D187*E187/1000000</f>
        <v/>
      </c>
      <c r="G187" s="439">
        <f>65.9*F187</f>
        <v/>
      </c>
      <c r="L187" s="321" t="inlineStr">
        <is>
          <t>标高-10.650m至-9.600m</t>
        </is>
      </c>
      <c r="M187" s="321" t="inlineStr">
        <is>
          <t>钢平台1001、1002</t>
        </is>
      </c>
    </row>
    <row r="188" ht="16.2" customHeight="1" s="332">
      <c r="A188" s="323" t="inlineStr">
        <is>
          <t>6BFX1003/Z1</t>
        </is>
      </c>
      <c r="B188" s="323" t="n"/>
      <c r="C188" s="323" t="n">
        <v>435</v>
      </c>
      <c r="D188" s="323" t="n">
        <v>215</v>
      </c>
      <c r="E188" s="323" t="n">
        <v>1</v>
      </c>
      <c r="F188" s="439">
        <f>C188*D188*E188/1000000</f>
        <v/>
      </c>
      <c r="G188" s="439">
        <f>65.9*F188</f>
        <v/>
      </c>
      <c r="L188" s="321" t="inlineStr">
        <is>
          <t>标高-10.600m至-9.600m</t>
        </is>
      </c>
      <c r="M188" s="321" t="inlineStr">
        <is>
          <t>钢平台1003、1004</t>
        </is>
      </c>
    </row>
    <row r="189" ht="16.2" customHeight="1" s="332">
      <c r="A189" s="323" t="inlineStr">
        <is>
          <t>6BFX1518/1</t>
        </is>
      </c>
      <c r="B189" s="323" t="inlineStr">
        <is>
          <t>#</t>
        </is>
      </c>
      <c r="C189" s="323" t="n">
        <v>1203</v>
      </c>
      <c r="D189" s="323" t="n">
        <v>995</v>
      </c>
      <c r="E189" s="323" t="n">
        <v>1</v>
      </c>
      <c r="F189" s="439">
        <f>C189*D189*E189/1000000</f>
        <v/>
      </c>
      <c r="G189" s="439">
        <f>65.9*F189</f>
        <v/>
      </c>
      <c r="H189" s="287" t="n"/>
      <c r="I189" s="439" t="n"/>
      <c r="L189" s="321" t="inlineStr">
        <is>
          <t>标高-4.850m至-2.600m</t>
        </is>
      </c>
      <c r="M189" s="321" t="inlineStr">
        <is>
          <t>钢平台1518，1519</t>
        </is>
      </c>
    </row>
    <row r="190" ht="16.2" customHeight="1" s="332">
      <c r="A190" s="323" t="inlineStr">
        <is>
          <t>6BFX1518/2</t>
        </is>
      </c>
      <c r="B190" s="323" t="inlineStr">
        <is>
          <t>#</t>
        </is>
      </c>
      <c r="C190" s="323" t="n">
        <v>1203</v>
      </c>
      <c r="D190" s="323" t="n">
        <v>370</v>
      </c>
      <c r="E190" s="323" t="n">
        <v>1</v>
      </c>
      <c r="F190" s="439">
        <f>C190*D190*E190/1000000</f>
        <v/>
      </c>
      <c r="G190" s="439">
        <f>65.9*F190</f>
        <v/>
      </c>
      <c r="H190" s="287" t="n"/>
      <c r="I190" s="439" t="n"/>
      <c r="L190" s="321" t="inlineStr">
        <is>
          <t>标高-4.850m至-2.600m</t>
        </is>
      </c>
      <c r="M190" s="321" t="inlineStr">
        <is>
          <t>钢平台1518，1519</t>
        </is>
      </c>
    </row>
    <row r="191" ht="16.2" customHeight="1" s="332">
      <c r="A191" s="323" t="inlineStr">
        <is>
          <t>6BFX1518/AZ1</t>
        </is>
      </c>
      <c r="B191" s="323" t="n"/>
      <c r="C191" s="323" t="n">
        <v>430</v>
      </c>
      <c r="D191" s="323" t="n">
        <v>215</v>
      </c>
      <c r="E191" s="323" t="n">
        <v>1</v>
      </c>
      <c r="F191" s="439">
        <f>C191*D191*E191/1000000</f>
        <v/>
      </c>
      <c r="G191" s="439">
        <f>65.9*F191</f>
        <v/>
      </c>
      <c r="H191" s="287" t="n"/>
      <c r="I191" s="439" t="n"/>
      <c r="L191" s="321" t="inlineStr">
        <is>
          <t>标高-4.850m至-2.600m</t>
        </is>
      </c>
      <c r="M191" s="321" t="inlineStr">
        <is>
          <t>钢平台1518，1519</t>
        </is>
      </c>
    </row>
    <row r="192" ht="16.2" customHeight="1" s="332">
      <c r="A192" s="323" t="inlineStr">
        <is>
          <t>6BFX1519/1</t>
        </is>
      </c>
      <c r="B192" s="323" t="inlineStr">
        <is>
          <t>#</t>
        </is>
      </c>
      <c r="C192" s="323" t="n">
        <v>1300</v>
      </c>
      <c r="D192" s="323" t="n">
        <v>935</v>
      </c>
      <c r="E192" s="323" t="n">
        <v>1</v>
      </c>
      <c r="F192" s="439">
        <f>C192*D192*E192/1000000</f>
        <v/>
      </c>
      <c r="G192" s="439">
        <f>65.9*F192</f>
        <v/>
      </c>
      <c r="H192" s="287" t="n"/>
      <c r="I192" s="439" t="n"/>
      <c r="L192" s="321" t="inlineStr">
        <is>
          <t>标高-4.850m至-2.600m</t>
        </is>
      </c>
      <c r="M192" s="321" t="inlineStr">
        <is>
          <t>钢平台1518，1519</t>
        </is>
      </c>
    </row>
    <row r="193" ht="16.2" customHeight="1" s="332">
      <c r="A193" s="323" t="inlineStr">
        <is>
          <t>6BFX1519/2</t>
        </is>
      </c>
      <c r="B193" s="323" t="inlineStr">
        <is>
          <t>#</t>
        </is>
      </c>
      <c r="C193" s="323" t="n">
        <v>1570</v>
      </c>
      <c r="D193" s="323" t="n">
        <v>995</v>
      </c>
      <c r="E193" s="323" t="n">
        <v>1</v>
      </c>
      <c r="F193" s="439">
        <f>C193*D193*E193/1000000</f>
        <v/>
      </c>
      <c r="G193" s="439">
        <f>65.9*F193</f>
        <v/>
      </c>
      <c r="H193" s="323" t="n">
        <v>342</v>
      </c>
      <c r="I193" s="441">
        <f>9.42*H193/1000</f>
        <v/>
      </c>
      <c r="L193" s="321" t="inlineStr">
        <is>
          <t>标高-4.850m至-2.600m</t>
        </is>
      </c>
      <c r="M193" s="321" t="inlineStr">
        <is>
          <t>钢平台1518，1519</t>
        </is>
      </c>
    </row>
    <row r="194" ht="16.2" customHeight="1" s="332">
      <c r="A194" s="323" t="inlineStr">
        <is>
          <t>6BFX1519/3</t>
        </is>
      </c>
      <c r="B194" s="323" t="inlineStr">
        <is>
          <t>#</t>
        </is>
      </c>
      <c r="C194" s="323" t="n">
        <v>1570</v>
      </c>
      <c r="D194" s="323" t="n">
        <v>445</v>
      </c>
      <c r="E194" s="323" t="n">
        <v>1</v>
      </c>
      <c r="F194" s="439">
        <f>C194*D194*E194/1000000</f>
        <v/>
      </c>
      <c r="G194" s="439">
        <f>65.9*F194</f>
        <v/>
      </c>
      <c r="H194" s="323" t="n">
        <v>314</v>
      </c>
      <c r="I194" s="441">
        <f>9.42*H194/1000</f>
        <v/>
      </c>
      <c r="L194" s="321" t="inlineStr">
        <is>
          <t>标高-4.850m至-2.600m</t>
        </is>
      </c>
      <c r="M194" s="321" t="inlineStr">
        <is>
          <t>钢平台1518，1519</t>
        </is>
      </c>
    </row>
    <row r="195" ht="16.2" customHeight="1" s="332">
      <c r="A195" s="323" t="inlineStr">
        <is>
          <t>6BFX1519/4</t>
        </is>
      </c>
      <c r="B195" s="323" t="inlineStr">
        <is>
          <t>#</t>
        </is>
      </c>
      <c r="C195" s="323" t="n">
        <v>1570</v>
      </c>
      <c r="D195" s="323" t="n">
        <v>995</v>
      </c>
      <c r="E195" s="323" t="n">
        <v>1</v>
      </c>
      <c r="F195" s="439">
        <f>C195*D195*E195/1000000</f>
        <v/>
      </c>
      <c r="G195" s="439">
        <f>65.9*F195</f>
        <v/>
      </c>
      <c r="H195" s="287" t="n"/>
      <c r="I195" s="439" t="n"/>
      <c r="L195" s="321" t="inlineStr">
        <is>
          <t>标高-4.850m至-2.600m</t>
        </is>
      </c>
      <c r="M195" s="321" t="inlineStr">
        <is>
          <t>钢平台1518，1519</t>
        </is>
      </c>
    </row>
    <row r="196" ht="16.2" customHeight="1" s="332">
      <c r="A196" s="323" t="inlineStr">
        <is>
          <t>6BFX1519/AZ1</t>
        </is>
      </c>
      <c r="B196" s="323" t="n"/>
      <c r="C196" s="323" t="n">
        <v>430</v>
      </c>
      <c r="D196" s="323" t="n">
        <v>215</v>
      </c>
      <c r="E196" s="323" t="n">
        <v>1</v>
      </c>
      <c r="F196" s="439">
        <f>C196*D196*E196/1000000</f>
        <v/>
      </c>
      <c r="G196" s="439">
        <f>65.9*F196</f>
        <v/>
      </c>
      <c r="H196" s="287" t="n"/>
      <c r="I196" s="439" t="n"/>
      <c r="L196" s="321" t="inlineStr">
        <is>
          <t>标高-4.850m至-2.600m</t>
        </is>
      </c>
      <c r="M196" s="321" t="inlineStr">
        <is>
          <t>钢平台1518，1519</t>
        </is>
      </c>
    </row>
    <row r="197" ht="16.2" customHeight="1" s="332">
      <c r="A197" s="323" t="inlineStr">
        <is>
          <t>6BFX1514/1</t>
        </is>
      </c>
      <c r="B197" s="323" t="inlineStr">
        <is>
          <t>#</t>
        </is>
      </c>
      <c r="C197" s="323" t="n">
        <v>695</v>
      </c>
      <c r="D197" s="323" t="n">
        <v>559</v>
      </c>
      <c r="E197" s="323" t="n">
        <v>1</v>
      </c>
      <c r="F197" s="439">
        <f>C197*D197*E197/1000000</f>
        <v/>
      </c>
      <c r="G197" s="439">
        <f>65.9*F197</f>
        <v/>
      </c>
      <c r="L197" s="321" t="inlineStr">
        <is>
          <t>标高-4.900m</t>
        </is>
      </c>
      <c r="M197" s="321" t="inlineStr">
        <is>
          <t>钢平台1514</t>
        </is>
      </c>
    </row>
    <row r="198" ht="16.2" customHeight="1" s="332">
      <c r="A198" s="323" t="inlineStr">
        <is>
          <t>6BFX1514/2</t>
        </is>
      </c>
      <c r="B198" s="323" t="inlineStr">
        <is>
          <t>#</t>
        </is>
      </c>
      <c r="C198" s="323" t="n">
        <v>650</v>
      </c>
      <c r="D198" s="323" t="n">
        <v>995</v>
      </c>
      <c r="E198" s="323" t="n">
        <v>1</v>
      </c>
      <c r="F198" s="439">
        <f>C198*D198*E198/1000000</f>
        <v/>
      </c>
      <c r="G198" s="439">
        <f>65.9*F198</f>
        <v/>
      </c>
      <c r="L198" s="321" t="inlineStr">
        <is>
          <t>标高-4.900m</t>
        </is>
      </c>
      <c r="M198" s="321" t="inlineStr">
        <is>
          <t>钢平台1514</t>
        </is>
      </c>
    </row>
    <row r="199" ht="16.2" customHeight="1" s="332">
      <c r="A199" s="323" t="inlineStr">
        <is>
          <t>6BFX1514/3</t>
        </is>
      </c>
      <c r="B199" s="323" t="inlineStr">
        <is>
          <t>#</t>
        </is>
      </c>
      <c r="C199" s="323" t="n">
        <v>800</v>
      </c>
      <c r="D199" s="323" t="n">
        <v>995</v>
      </c>
      <c r="E199" s="323" t="n">
        <v>1</v>
      </c>
      <c r="F199" s="439">
        <f>C199*D199*E199/1000000</f>
        <v/>
      </c>
      <c r="G199" s="439">
        <f>65.9*F199</f>
        <v/>
      </c>
      <c r="L199" s="321" t="inlineStr">
        <is>
          <t>标高-4.900m</t>
        </is>
      </c>
      <c r="M199" s="321" t="inlineStr">
        <is>
          <t>钢平台1514</t>
        </is>
      </c>
    </row>
    <row r="200" ht="16.2" customHeight="1" s="332">
      <c r="A200" s="323" t="inlineStr">
        <is>
          <t>6BFX1514/4</t>
        </is>
      </c>
      <c r="B200" s="323" t="inlineStr">
        <is>
          <t>#</t>
        </is>
      </c>
      <c r="C200" s="323" t="n">
        <v>800</v>
      </c>
      <c r="D200" s="323" t="n">
        <v>995</v>
      </c>
      <c r="E200" s="323" t="n">
        <v>1</v>
      </c>
      <c r="F200" s="439">
        <f>C200*D200*E200/1000000</f>
        <v/>
      </c>
      <c r="G200" s="439">
        <f>65.9*F200</f>
        <v/>
      </c>
      <c r="L200" s="321" t="inlineStr">
        <is>
          <t>标高-4.900m</t>
        </is>
      </c>
      <c r="M200" s="321" t="inlineStr">
        <is>
          <t>钢平台1514</t>
        </is>
      </c>
    </row>
    <row r="201" ht="16.2" customHeight="1" s="332">
      <c r="A201" s="323" t="inlineStr">
        <is>
          <t>6BFX1514/5</t>
        </is>
      </c>
      <c r="B201" s="323" t="inlineStr">
        <is>
          <t>#</t>
        </is>
      </c>
      <c r="C201" s="323" t="n">
        <v>741</v>
      </c>
      <c r="D201" s="323" t="n">
        <v>265</v>
      </c>
      <c r="E201" s="323" t="n">
        <v>1</v>
      </c>
      <c r="F201" s="439">
        <f>C201*D201*E201/1000000</f>
        <v/>
      </c>
      <c r="G201" s="439">
        <f>65.9*F201</f>
        <v/>
      </c>
      <c r="L201" s="321" t="inlineStr">
        <is>
          <t>标高-4.900m</t>
        </is>
      </c>
      <c r="M201" s="321" t="inlineStr">
        <is>
          <t>钢平台1514</t>
        </is>
      </c>
    </row>
    <row r="202" ht="16.2" customHeight="1" s="332">
      <c r="A202" s="323" t="inlineStr">
        <is>
          <t>6BFX1514/6</t>
        </is>
      </c>
      <c r="B202" s="323" t="inlineStr">
        <is>
          <t>#</t>
        </is>
      </c>
      <c r="C202" s="323" t="n">
        <v>400</v>
      </c>
      <c r="D202" s="323" t="n">
        <v>916</v>
      </c>
      <c r="E202" s="323" t="n">
        <v>1</v>
      </c>
      <c r="F202" s="439">
        <f>C202*D202*E202/1000000</f>
        <v/>
      </c>
      <c r="G202" s="439">
        <f>65.9*F202</f>
        <v/>
      </c>
      <c r="L202" s="321" t="inlineStr">
        <is>
          <t>标高-4.900m</t>
        </is>
      </c>
      <c r="M202" s="321" t="inlineStr">
        <is>
          <t>钢平台1514</t>
        </is>
      </c>
    </row>
    <row r="203" ht="16.2" customHeight="1" s="332">
      <c r="A203" s="323" t="inlineStr">
        <is>
          <t>6BFX1514/7</t>
        </is>
      </c>
      <c r="B203" s="323" t="inlineStr">
        <is>
          <t>#</t>
        </is>
      </c>
      <c r="C203" s="323" t="n">
        <v>740</v>
      </c>
      <c r="D203" s="323" t="n">
        <v>995</v>
      </c>
      <c r="E203" s="323" t="n">
        <v>1</v>
      </c>
      <c r="F203" s="439">
        <f>C203*D203*E203/1000000</f>
        <v/>
      </c>
      <c r="G203" s="439">
        <f>65.9*F203</f>
        <v/>
      </c>
      <c r="L203" s="321" t="inlineStr">
        <is>
          <t>标高-4.900m</t>
        </is>
      </c>
      <c r="M203" s="321" t="inlineStr">
        <is>
          <t>钢平台1514</t>
        </is>
      </c>
    </row>
    <row r="204" ht="16.2" customHeight="1" s="332">
      <c r="A204" s="323" t="inlineStr">
        <is>
          <t>6BFX1514/8</t>
        </is>
      </c>
      <c r="B204" s="323" t="inlineStr">
        <is>
          <t>#</t>
        </is>
      </c>
      <c r="C204" s="323" t="n">
        <v>800</v>
      </c>
      <c r="D204" s="323" t="n">
        <v>995</v>
      </c>
      <c r="E204" s="323" t="n">
        <v>1</v>
      </c>
      <c r="F204" s="439">
        <f>C204*D204*E204/1000000</f>
        <v/>
      </c>
      <c r="G204" s="439">
        <f>65.9*F204</f>
        <v/>
      </c>
      <c r="L204" s="321" t="inlineStr">
        <is>
          <t>标高-4.900m</t>
        </is>
      </c>
      <c r="M204" s="321" t="inlineStr">
        <is>
          <t>钢平台1514</t>
        </is>
      </c>
    </row>
    <row r="205" ht="16.2" customHeight="1" s="332">
      <c r="A205" s="323" t="inlineStr">
        <is>
          <t>6BFX1514/9</t>
        </is>
      </c>
      <c r="B205" s="323" t="inlineStr">
        <is>
          <t>#</t>
        </is>
      </c>
      <c r="C205" s="323" t="n">
        <v>740</v>
      </c>
      <c r="D205" s="323" t="n">
        <v>465</v>
      </c>
      <c r="E205" s="323" t="n">
        <v>1</v>
      </c>
      <c r="F205" s="439">
        <f>C205*D205*E205/1000000</f>
        <v/>
      </c>
      <c r="G205" s="439">
        <f>65.9*F205</f>
        <v/>
      </c>
      <c r="L205" s="321" t="inlineStr">
        <is>
          <t>标高-4.900m</t>
        </is>
      </c>
      <c r="M205" s="321" t="inlineStr">
        <is>
          <t>钢平台1514</t>
        </is>
      </c>
    </row>
    <row r="206" ht="16.2" customHeight="1" s="332">
      <c r="A206" s="323" t="inlineStr">
        <is>
          <t>6BFX1514/10</t>
        </is>
      </c>
      <c r="B206" s="323" t="inlineStr">
        <is>
          <t>#</t>
        </is>
      </c>
      <c r="C206" s="323" t="n">
        <v>400</v>
      </c>
      <c r="D206" s="323" t="n">
        <v>465</v>
      </c>
      <c r="E206" s="323" t="n">
        <v>1</v>
      </c>
      <c r="F206" s="439">
        <f>C206*D206*E206/1000000</f>
        <v/>
      </c>
      <c r="G206" s="439">
        <f>65.9*F206</f>
        <v/>
      </c>
      <c r="L206" s="321" t="inlineStr">
        <is>
          <t>标高-4.900m</t>
        </is>
      </c>
      <c r="M206" s="321" t="inlineStr">
        <is>
          <t>钢平台1514</t>
        </is>
      </c>
    </row>
    <row r="207" ht="16.2" customHeight="1" s="332">
      <c r="A207" s="323" t="inlineStr">
        <is>
          <t>6BFX1514/11</t>
        </is>
      </c>
      <c r="B207" s="323" t="inlineStr">
        <is>
          <t>#</t>
        </is>
      </c>
      <c r="C207" s="323" t="n">
        <v>400</v>
      </c>
      <c r="D207" s="323" t="n">
        <v>315</v>
      </c>
      <c r="E207" s="323" t="n">
        <v>1</v>
      </c>
      <c r="F207" s="439">
        <f>C207*D207*E207/1000000</f>
        <v/>
      </c>
      <c r="G207" s="439">
        <f>65.9*F207</f>
        <v/>
      </c>
      <c r="L207" s="321" t="inlineStr">
        <is>
          <t>标高-4.900m</t>
        </is>
      </c>
      <c r="M207" s="321" t="inlineStr">
        <is>
          <t>钢平台1514</t>
        </is>
      </c>
    </row>
    <row r="208" ht="16.2" customHeight="1" s="332">
      <c r="A208" s="323" t="inlineStr">
        <is>
          <t>6BFX1515/1</t>
        </is>
      </c>
      <c r="B208" s="323" t="inlineStr">
        <is>
          <t>#</t>
        </is>
      </c>
      <c r="C208" s="323" t="n">
        <v>700</v>
      </c>
      <c r="D208" s="323" t="n">
        <v>995</v>
      </c>
      <c r="E208" s="323" t="n">
        <v>1</v>
      </c>
      <c r="F208" s="439">
        <f>C208*D208*E208/1000000</f>
        <v/>
      </c>
      <c r="G208" s="439">
        <f>65.9*F208</f>
        <v/>
      </c>
      <c r="L208" s="321" t="inlineStr">
        <is>
          <t>标高-4.900m</t>
        </is>
      </c>
      <c r="M208" s="321" t="inlineStr">
        <is>
          <t>钢平台1515</t>
        </is>
      </c>
    </row>
    <row r="209" ht="16.2" customHeight="1" s="332">
      <c r="A209" s="323" t="inlineStr">
        <is>
          <t>6BFX1515/2</t>
        </is>
      </c>
      <c r="B209" s="323" t="inlineStr">
        <is>
          <t>#</t>
        </is>
      </c>
      <c r="C209" s="323" t="n">
        <v>700</v>
      </c>
      <c r="D209" s="323" t="n">
        <v>995</v>
      </c>
      <c r="E209" s="323" t="n">
        <v>1</v>
      </c>
      <c r="F209" s="439">
        <f>C209*D209*E209/1000000</f>
        <v/>
      </c>
      <c r="G209" s="439">
        <f>65.9*F209</f>
        <v/>
      </c>
      <c r="L209" s="321" t="inlineStr">
        <is>
          <t>标高-4.900m</t>
        </is>
      </c>
      <c r="M209" s="321" t="inlineStr">
        <is>
          <t>钢平台1515</t>
        </is>
      </c>
    </row>
    <row r="210" ht="16.2" customHeight="1" s="332">
      <c r="A210" s="323" t="inlineStr">
        <is>
          <t>6BFX1515/3</t>
        </is>
      </c>
      <c r="B210" s="323" t="inlineStr">
        <is>
          <t>#</t>
        </is>
      </c>
      <c r="C210" s="323" t="n">
        <v>1225</v>
      </c>
      <c r="D210" s="323" t="n">
        <v>715</v>
      </c>
      <c r="E210" s="323" t="n">
        <v>1</v>
      </c>
      <c r="F210" s="439">
        <f>C210*D210*E210/1000000</f>
        <v/>
      </c>
      <c r="G210" s="439">
        <f>65.9*F210</f>
        <v/>
      </c>
      <c r="L210" s="321" t="inlineStr">
        <is>
          <t>标高-4.900m</t>
        </is>
      </c>
      <c r="M210" s="321" t="inlineStr">
        <is>
          <t>钢平台1515</t>
        </is>
      </c>
    </row>
    <row r="211" ht="16.2" customHeight="1" s="332">
      <c r="A211" s="323" t="inlineStr">
        <is>
          <t>6BFX1515/4</t>
        </is>
      </c>
      <c r="B211" s="323" t="inlineStr">
        <is>
          <t>#</t>
        </is>
      </c>
      <c r="C211" s="323" t="n">
        <v>1225</v>
      </c>
      <c r="D211" s="323" t="n">
        <v>995</v>
      </c>
      <c r="E211" s="323" t="n">
        <v>1</v>
      </c>
      <c r="F211" s="439">
        <f>C211*D211*E211/1000000</f>
        <v/>
      </c>
      <c r="G211" s="439">
        <f>65.9*F211</f>
        <v/>
      </c>
      <c r="L211" s="321" t="inlineStr">
        <is>
          <t>标高-4.900m</t>
        </is>
      </c>
      <c r="M211" s="321" t="inlineStr">
        <is>
          <t>钢平台1515</t>
        </is>
      </c>
    </row>
    <row r="212" ht="16.2" customHeight="1" s="332">
      <c r="A212" s="323" t="inlineStr">
        <is>
          <t>6BFX1515/5</t>
        </is>
      </c>
      <c r="B212" s="323" t="inlineStr">
        <is>
          <t>#</t>
        </is>
      </c>
      <c r="C212" s="323" t="n">
        <v>1225</v>
      </c>
      <c r="D212" s="323" t="n">
        <v>995</v>
      </c>
      <c r="E212" s="323" t="n">
        <v>1</v>
      </c>
      <c r="F212" s="439">
        <f>C212*D212*E212/1000000</f>
        <v/>
      </c>
      <c r="G212" s="439">
        <f>65.9*F212</f>
        <v/>
      </c>
      <c r="L212" s="321" t="inlineStr">
        <is>
          <t>标高-4.900m</t>
        </is>
      </c>
      <c r="M212" s="321" t="inlineStr">
        <is>
          <t>钢平台1515</t>
        </is>
      </c>
    </row>
    <row r="213" ht="16.2" customHeight="1" s="332">
      <c r="A213" s="323" t="inlineStr">
        <is>
          <t>6BFX1515/6</t>
        </is>
      </c>
      <c r="B213" s="323" t="inlineStr">
        <is>
          <t>#</t>
        </is>
      </c>
      <c r="C213" s="323" t="n">
        <v>640</v>
      </c>
      <c r="D213" s="323" t="n">
        <v>480</v>
      </c>
      <c r="E213" s="323" t="n">
        <v>1</v>
      </c>
      <c r="F213" s="439">
        <f>C213*D213*E213/1000000</f>
        <v/>
      </c>
      <c r="G213" s="439">
        <f>65.9*F213</f>
        <v/>
      </c>
      <c r="L213" s="321" t="inlineStr">
        <is>
          <t>标高-4.900m</t>
        </is>
      </c>
      <c r="M213" s="321" t="inlineStr">
        <is>
          <t>钢平台1515</t>
        </is>
      </c>
    </row>
    <row r="214" ht="16.2" customHeight="1" s="332">
      <c r="A214" s="323" t="inlineStr">
        <is>
          <t>6BFX1515/7</t>
        </is>
      </c>
      <c r="B214" s="323" t="inlineStr">
        <is>
          <t>#</t>
        </is>
      </c>
      <c r="C214" s="323" t="n">
        <v>465</v>
      </c>
      <c r="D214" s="323" t="n">
        <v>600</v>
      </c>
      <c r="E214" s="323" t="n">
        <v>1</v>
      </c>
      <c r="F214" s="439">
        <f>C214*D214*E214/1000000</f>
        <v/>
      </c>
      <c r="G214" s="439">
        <f>65.9*F214</f>
        <v/>
      </c>
      <c r="L214" s="321" t="inlineStr">
        <is>
          <t>标高-4.900m</t>
        </is>
      </c>
      <c r="M214" s="321" t="inlineStr">
        <is>
          <t>钢平台1515</t>
        </is>
      </c>
    </row>
    <row r="215" ht="16.2" customHeight="1" s="332">
      <c r="A215" s="323" t="inlineStr">
        <is>
          <t>6BFX1515/8</t>
        </is>
      </c>
      <c r="B215" s="323" t="inlineStr">
        <is>
          <t>#</t>
        </is>
      </c>
      <c r="C215" s="323" t="n">
        <v>1070</v>
      </c>
      <c r="D215" s="323" t="n">
        <v>1175</v>
      </c>
      <c r="E215" s="323" t="n">
        <v>1</v>
      </c>
      <c r="F215" s="439">
        <f>C215*D215*E215/1000000</f>
        <v/>
      </c>
      <c r="G215" s="439">
        <f>65.9*F215</f>
        <v/>
      </c>
      <c r="L215" s="321" t="inlineStr">
        <is>
          <t>标高-4.900m</t>
        </is>
      </c>
      <c r="M215" s="321" t="inlineStr">
        <is>
          <t>钢平台1515</t>
        </is>
      </c>
    </row>
    <row r="216" ht="16.2" customHeight="1" s="332">
      <c r="A216" s="323" t="inlineStr">
        <is>
          <t>6BFX1515/9</t>
        </is>
      </c>
      <c r="B216" s="323" t="inlineStr">
        <is>
          <t>#</t>
        </is>
      </c>
      <c r="C216" s="323" t="n">
        <v>1070</v>
      </c>
      <c r="D216" s="323" t="n">
        <v>995</v>
      </c>
      <c r="E216" s="323" t="n">
        <v>1</v>
      </c>
      <c r="F216" s="439">
        <f>C216*D216*E216/1000000</f>
        <v/>
      </c>
      <c r="G216" s="439">
        <f>65.9*F216</f>
        <v/>
      </c>
      <c r="L216" s="321" t="inlineStr">
        <is>
          <t>标高-4.900m</t>
        </is>
      </c>
      <c r="M216" s="321" t="inlineStr">
        <is>
          <t>钢平台1515</t>
        </is>
      </c>
    </row>
    <row r="217" ht="16.2" customHeight="1" s="332">
      <c r="A217" s="323" t="inlineStr">
        <is>
          <t>6BFX1515/10</t>
        </is>
      </c>
      <c r="B217" s="323" t="inlineStr">
        <is>
          <t>#</t>
        </is>
      </c>
      <c r="C217" s="323" t="n">
        <v>1070</v>
      </c>
      <c r="D217" s="323" t="n">
        <v>995</v>
      </c>
      <c r="E217" s="323" t="n">
        <v>1</v>
      </c>
      <c r="F217" s="439">
        <f>C217*D217*E217/1000000</f>
        <v/>
      </c>
      <c r="G217" s="439">
        <f>65.9*F217</f>
        <v/>
      </c>
      <c r="L217" s="321" t="inlineStr">
        <is>
          <t>标高-4.900m</t>
        </is>
      </c>
      <c r="M217" s="321" t="inlineStr">
        <is>
          <t>钢平台1515</t>
        </is>
      </c>
    </row>
    <row r="218" ht="16.2" customHeight="1" s="332">
      <c r="A218" s="323" t="inlineStr">
        <is>
          <t>6BFX1516/1</t>
        </is>
      </c>
      <c r="B218" s="323" t="inlineStr">
        <is>
          <t>#</t>
        </is>
      </c>
      <c r="C218" s="323" t="n">
        <v>600</v>
      </c>
      <c r="D218" s="323" t="n">
        <v>700</v>
      </c>
      <c r="E218" s="323" t="n">
        <v>1</v>
      </c>
      <c r="F218" s="439">
        <f>C218*D218*E218/1000000</f>
        <v/>
      </c>
      <c r="G218" s="439">
        <f>65.9*F218</f>
        <v/>
      </c>
      <c r="L218" s="321" t="inlineStr">
        <is>
          <t>标高-4.900m</t>
        </is>
      </c>
      <c r="M218" s="321" t="inlineStr">
        <is>
          <t>钢平台1516</t>
        </is>
      </c>
    </row>
    <row r="219" ht="16.2" customHeight="1" s="332">
      <c r="A219" s="323" t="inlineStr">
        <is>
          <t>6BFX1508/1</t>
        </is>
      </c>
      <c r="B219" s="323" t="inlineStr">
        <is>
          <t>#</t>
        </is>
      </c>
      <c r="C219" s="323" t="n">
        <v>1490</v>
      </c>
      <c r="D219" s="323" t="n">
        <v>995</v>
      </c>
      <c r="E219" s="323" t="n">
        <v>1</v>
      </c>
      <c r="F219" s="439">
        <f>C219*D219*E219/1000000</f>
        <v/>
      </c>
      <c r="G219" s="439">
        <f>65.9*F219</f>
        <v/>
      </c>
      <c r="L219" s="321" t="inlineStr">
        <is>
          <t>标高-4.040m</t>
        </is>
      </c>
      <c r="M219" s="321" t="inlineStr">
        <is>
          <t>钢平台1508</t>
        </is>
      </c>
    </row>
    <row r="220" ht="16.2" customHeight="1" s="332">
      <c r="A220" s="323" t="inlineStr">
        <is>
          <t>6BFX1508/2</t>
        </is>
      </c>
      <c r="B220" s="323" t="inlineStr">
        <is>
          <t>#</t>
        </is>
      </c>
      <c r="C220" s="323" t="n">
        <v>1490</v>
      </c>
      <c r="D220" s="323" t="n">
        <v>995</v>
      </c>
      <c r="E220" s="323" t="n">
        <v>1</v>
      </c>
      <c r="F220" s="439">
        <f>C220*D220*E220/1000000</f>
        <v/>
      </c>
      <c r="G220" s="439">
        <f>65.9*F220</f>
        <v/>
      </c>
      <c r="L220" s="321" t="inlineStr">
        <is>
          <t>标高-4.040m</t>
        </is>
      </c>
      <c r="M220" s="321" t="inlineStr">
        <is>
          <t>钢平台1508</t>
        </is>
      </c>
    </row>
    <row r="221" ht="16.2" customHeight="1" s="332">
      <c r="A221" s="323" t="inlineStr">
        <is>
          <t>6BFX1508/3</t>
        </is>
      </c>
      <c r="B221" s="323" t="inlineStr">
        <is>
          <t>#</t>
        </is>
      </c>
      <c r="C221" s="323" t="n">
        <v>1490</v>
      </c>
      <c r="D221" s="323" t="n">
        <v>290</v>
      </c>
      <c r="E221" s="323" t="n">
        <v>1</v>
      </c>
      <c r="F221" s="439">
        <f>C221*D221*E221/1000000</f>
        <v/>
      </c>
      <c r="G221" s="439">
        <f>65.9*F221</f>
        <v/>
      </c>
      <c r="L221" s="321" t="inlineStr">
        <is>
          <t>标高-4.040m</t>
        </is>
      </c>
      <c r="M221" s="321" t="inlineStr">
        <is>
          <t>钢平台1508</t>
        </is>
      </c>
    </row>
    <row r="222" ht="16.2" customHeight="1" s="332">
      <c r="A222" s="323" t="inlineStr">
        <is>
          <t>6BFX1508/4</t>
        </is>
      </c>
      <c r="B222" s="323" t="inlineStr">
        <is>
          <t>#</t>
        </is>
      </c>
      <c r="C222" s="323" t="n">
        <v>700</v>
      </c>
      <c r="D222" s="323" t="n">
        <v>550</v>
      </c>
      <c r="E222" s="323" t="n">
        <v>1</v>
      </c>
      <c r="F222" s="439">
        <f>C222*D222*E222/1000000</f>
        <v/>
      </c>
      <c r="G222" s="439">
        <f>65.9*F222</f>
        <v/>
      </c>
      <c r="L222" s="321" t="inlineStr">
        <is>
          <t>标高-4.040m</t>
        </is>
      </c>
      <c r="M222" s="321" t="inlineStr">
        <is>
          <t>钢平台1508</t>
        </is>
      </c>
    </row>
    <row r="223" ht="16.2" customHeight="1" s="332">
      <c r="A223" s="323" t="inlineStr">
        <is>
          <t>6BFX1513/1</t>
        </is>
      </c>
      <c r="B223" s="323" t="inlineStr">
        <is>
          <t>#</t>
        </is>
      </c>
      <c r="C223" s="323" t="n">
        <v>1575</v>
      </c>
      <c r="D223" s="323" t="n">
        <v>595</v>
      </c>
      <c r="E223" s="323" t="n">
        <v>1</v>
      </c>
      <c r="F223" s="439">
        <f>C223*D223*E223/1000000</f>
        <v/>
      </c>
      <c r="G223" s="439">
        <f>65.9*F223</f>
        <v/>
      </c>
      <c r="H223" s="287" t="n"/>
      <c r="I223" s="439" t="n"/>
      <c r="L223" s="321" t="inlineStr">
        <is>
          <t>标高-4.450m</t>
        </is>
      </c>
      <c r="M223" s="321" t="inlineStr">
        <is>
          <t>钢平台1513</t>
        </is>
      </c>
    </row>
    <row r="224" ht="16.2" customHeight="1" s="332">
      <c r="A224" s="323" t="inlineStr">
        <is>
          <t>6BFX1513/2</t>
        </is>
      </c>
      <c r="B224" s="323" t="inlineStr">
        <is>
          <t>#</t>
        </is>
      </c>
      <c r="C224" s="323" t="n">
        <v>1575</v>
      </c>
      <c r="D224" s="323" t="n">
        <v>595</v>
      </c>
      <c r="E224" s="323" t="n">
        <v>1</v>
      </c>
      <c r="F224" s="439">
        <f>C224*D224*E224/1000000</f>
        <v/>
      </c>
      <c r="G224" s="439">
        <f>65.9*F224</f>
        <v/>
      </c>
      <c r="H224" s="287" t="n"/>
      <c r="I224" s="439" t="n"/>
      <c r="L224" s="321" t="inlineStr">
        <is>
          <t>标高-4.450m</t>
        </is>
      </c>
      <c r="M224" s="321" t="inlineStr">
        <is>
          <t>钢平台1513</t>
        </is>
      </c>
    </row>
    <row r="225" ht="16.2" customHeight="1" s="332">
      <c r="A225" s="323" t="inlineStr">
        <is>
          <t>6BFX1513/3</t>
        </is>
      </c>
      <c r="B225" s="323" t="inlineStr">
        <is>
          <t>#</t>
        </is>
      </c>
      <c r="C225" s="323" t="n">
        <v>490</v>
      </c>
      <c r="D225" s="323" t="n">
        <v>496</v>
      </c>
      <c r="E225" s="323" t="n">
        <v>1</v>
      </c>
      <c r="F225" s="439">
        <f>C225*D225*E225/1000000</f>
        <v/>
      </c>
      <c r="G225" s="439">
        <f>65.9*F225</f>
        <v/>
      </c>
      <c r="H225" s="386" t="n">
        <v>600</v>
      </c>
      <c r="I225" s="439">
        <f>9.42*H225/1000</f>
        <v/>
      </c>
      <c r="L225" s="321" t="inlineStr">
        <is>
          <t>标高-4.450m</t>
        </is>
      </c>
      <c r="M225" s="321" t="inlineStr">
        <is>
          <t>钢平台1513</t>
        </is>
      </c>
    </row>
    <row r="226" ht="16.2" customHeight="1" s="332">
      <c r="A226" s="323" t="inlineStr">
        <is>
          <t>6BFX1513/4</t>
        </is>
      </c>
      <c r="B226" s="323" t="inlineStr">
        <is>
          <t>#</t>
        </is>
      </c>
      <c r="C226" s="323" t="n">
        <v>490</v>
      </c>
      <c r="D226" s="323" t="n">
        <v>485</v>
      </c>
      <c r="E226" s="323" t="n">
        <v>1</v>
      </c>
      <c r="F226" s="439">
        <f>C226*D226*E226/1000000</f>
        <v/>
      </c>
      <c r="G226" s="439">
        <f>65.9*F226</f>
        <v/>
      </c>
      <c r="H226" s="386" t="n">
        <v>574</v>
      </c>
      <c r="I226" s="439">
        <f>9.42*H226/1000</f>
        <v/>
      </c>
      <c r="L226" s="321" t="inlineStr">
        <is>
          <t>标高-4.450m</t>
        </is>
      </c>
      <c r="M226" s="321" t="inlineStr">
        <is>
          <t>钢平台1513</t>
        </is>
      </c>
    </row>
    <row r="227" ht="16.2" customHeight="1" s="332">
      <c r="A227" s="323" t="inlineStr">
        <is>
          <t>6BFX1513/5</t>
        </is>
      </c>
      <c r="B227" s="323" t="n"/>
      <c r="C227" s="323" t="n">
        <v>490</v>
      </c>
      <c r="D227" s="323" t="n">
        <v>280</v>
      </c>
      <c r="E227" s="323" t="n">
        <v>1</v>
      </c>
      <c r="F227" s="439">
        <f>C227*D227*E227/1000000</f>
        <v/>
      </c>
      <c r="G227" s="439">
        <f>65.9*F227</f>
        <v/>
      </c>
      <c r="H227" s="287" t="n"/>
      <c r="I227" s="439" t="n"/>
      <c r="L227" s="321" t="inlineStr">
        <is>
          <t>标高-4.450m</t>
        </is>
      </c>
      <c r="M227" s="321" t="inlineStr">
        <is>
          <t>钢平台1513</t>
        </is>
      </c>
    </row>
    <row r="228" ht="16.2" customHeight="1" s="332">
      <c r="A228" s="323" t="inlineStr">
        <is>
          <t>6BFX1513/6</t>
        </is>
      </c>
      <c r="B228" s="323" t="inlineStr">
        <is>
          <t>#</t>
        </is>
      </c>
      <c r="C228" s="323" t="n">
        <v>490</v>
      </c>
      <c r="D228" s="323" t="n">
        <v>284</v>
      </c>
      <c r="E228" s="323" t="n">
        <v>1</v>
      </c>
      <c r="F228" s="439">
        <f>C228*D228*E228/1000000</f>
        <v/>
      </c>
      <c r="G228" s="439">
        <f>65.9*F228</f>
        <v/>
      </c>
      <c r="H228" s="287" t="n"/>
      <c r="I228" s="439" t="n"/>
      <c r="L228" s="321" t="inlineStr">
        <is>
          <t>标高-4.450m</t>
        </is>
      </c>
      <c r="M228" s="321" t="inlineStr">
        <is>
          <t>钢平台1513</t>
        </is>
      </c>
    </row>
    <row r="229" ht="16.2" customHeight="1" s="332">
      <c r="A229" s="323" t="inlineStr">
        <is>
          <t>6BFX1501/1</t>
        </is>
      </c>
      <c r="B229" s="323" t="n"/>
      <c r="C229" s="323" t="n">
        <v>2295</v>
      </c>
      <c r="D229" s="323" t="n">
        <v>995</v>
      </c>
      <c r="E229" s="323" t="n">
        <v>1</v>
      </c>
      <c r="F229" s="439">
        <f>C229*D229*E229/1000000</f>
        <v/>
      </c>
      <c r="G229" s="439">
        <f>65.9*F229</f>
        <v/>
      </c>
      <c r="L229" s="321" t="inlineStr">
        <is>
          <t>标高-3.440m</t>
        </is>
      </c>
      <c r="M229" s="321" t="inlineStr">
        <is>
          <t>钢平台1501</t>
        </is>
      </c>
    </row>
    <row r="230" ht="16.2" customHeight="1" s="332">
      <c r="A230" s="323" t="inlineStr">
        <is>
          <t>6BFX1501/2</t>
        </is>
      </c>
      <c r="B230" s="323" t="inlineStr">
        <is>
          <t>#</t>
        </is>
      </c>
      <c r="C230" s="323" t="n">
        <v>2295</v>
      </c>
      <c r="D230" s="323" t="n">
        <v>365</v>
      </c>
      <c r="E230" s="323" t="n">
        <v>1</v>
      </c>
      <c r="F230" s="439">
        <f>C230*D230*E230/1000000</f>
        <v/>
      </c>
      <c r="G230" s="439">
        <f>65.9*F230</f>
        <v/>
      </c>
      <c r="L230" s="321" t="inlineStr">
        <is>
          <t>标高-3.440m</t>
        </is>
      </c>
      <c r="M230" s="321" t="inlineStr">
        <is>
          <t>钢平台1501</t>
        </is>
      </c>
    </row>
    <row r="231" ht="16.2" customHeight="1" s="332">
      <c r="A231" s="323" t="inlineStr">
        <is>
          <t>6BFX1501/3</t>
        </is>
      </c>
      <c r="B231" s="323" t="n"/>
      <c r="C231" s="323" t="n">
        <v>1995</v>
      </c>
      <c r="D231" s="323" t="n">
        <v>995</v>
      </c>
      <c r="E231" s="323" t="n">
        <v>1</v>
      </c>
      <c r="F231" s="439">
        <f>C231*D231*E231/1000000</f>
        <v/>
      </c>
      <c r="G231" s="439">
        <f>65.9*F231</f>
        <v/>
      </c>
      <c r="L231" s="321" t="inlineStr">
        <is>
          <t>标高-3.440m</t>
        </is>
      </c>
      <c r="M231" s="321" t="inlineStr">
        <is>
          <t>钢平台1501</t>
        </is>
      </c>
    </row>
    <row r="232" ht="16.2" customHeight="1" s="332">
      <c r="A232" s="323" t="inlineStr">
        <is>
          <t>6BFX1501/4</t>
        </is>
      </c>
      <c r="B232" s="323" t="inlineStr">
        <is>
          <t>#</t>
        </is>
      </c>
      <c r="C232" s="323" t="n">
        <v>1995</v>
      </c>
      <c r="D232" s="323" t="n">
        <v>665</v>
      </c>
      <c r="E232" s="323" t="n">
        <v>1</v>
      </c>
      <c r="F232" s="439">
        <f>C232*D232*E232/1000000</f>
        <v/>
      </c>
      <c r="G232" s="439">
        <f>65.9*F232</f>
        <v/>
      </c>
      <c r="L232" s="321" t="inlineStr">
        <is>
          <t>标高-3.440m</t>
        </is>
      </c>
      <c r="M232" s="321" t="inlineStr">
        <is>
          <t>钢平台1501</t>
        </is>
      </c>
    </row>
    <row r="233" ht="16.2" customHeight="1" s="332">
      <c r="A233" s="323" t="inlineStr">
        <is>
          <t>6BFX1501/5</t>
        </is>
      </c>
      <c r="B233" s="323" t="inlineStr">
        <is>
          <t>#</t>
        </is>
      </c>
      <c r="C233" s="323" t="n">
        <v>1338</v>
      </c>
      <c r="D233" s="323" t="n">
        <v>995</v>
      </c>
      <c r="E233" s="323" t="n">
        <v>1</v>
      </c>
      <c r="F233" s="439">
        <f>C233*D233*E233/1000000</f>
        <v/>
      </c>
      <c r="G233" s="439">
        <f>65.9*F233</f>
        <v/>
      </c>
      <c r="L233" s="321" t="inlineStr">
        <is>
          <t>标高-3.440m</t>
        </is>
      </c>
      <c r="M233" s="321" t="inlineStr">
        <is>
          <t>钢平台1501</t>
        </is>
      </c>
    </row>
    <row r="234" ht="16.2" customHeight="1" s="332">
      <c r="A234" s="323" t="inlineStr">
        <is>
          <t>6BFX1501/AZ1</t>
        </is>
      </c>
      <c r="B234" s="323" t="n"/>
      <c r="C234" s="323" t="n">
        <v>430</v>
      </c>
      <c r="D234" s="323" t="n">
        <v>155</v>
      </c>
      <c r="E234" s="323" t="n">
        <v>1</v>
      </c>
      <c r="F234" s="439">
        <f>C234*D234*E234/1000000</f>
        <v/>
      </c>
      <c r="G234" s="439">
        <f>65.9*F234</f>
        <v/>
      </c>
      <c r="L234" s="321" t="inlineStr">
        <is>
          <t>标高-3.440m</t>
        </is>
      </c>
      <c r="M234" s="321" t="inlineStr">
        <is>
          <t>钢平台1501</t>
        </is>
      </c>
    </row>
    <row r="235" ht="16.2" customHeight="1" s="332">
      <c r="A235" s="323" t="inlineStr">
        <is>
          <t>6BFX1507/1</t>
        </is>
      </c>
      <c r="B235" s="323" t="inlineStr">
        <is>
          <t>#</t>
        </is>
      </c>
      <c r="C235" s="323" t="n">
        <v>1570</v>
      </c>
      <c r="D235" s="323" t="n">
        <v>585</v>
      </c>
      <c r="E235" s="323" t="n">
        <v>1</v>
      </c>
      <c r="F235" s="439">
        <f>C235*D235*E235/1000000</f>
        <v/>
      </c>
      <c r="G235" s="439">
        <f>65.9*F235</f>
        <v/>
      </c>
      <c r="L235" s="321" t="inlineStr">
        <is>
          <t>标高-4.900m至-2.640m</t>
        </is>
      </c>
      <c r="M235" s="321" t="inlineStr">
        <is>
          <t>钢平台1507</t>
        </is>
      </c>
    </row>
    <row r="236" ht="16.2" customHeight="1" s="332">
      <c r="A236" s="323" t="inlineStr">
        <is>
          <t>6BFX1507/2</t>
        </is>
      </c>
      <c r="B236" s="323" t="inlineStr">
        <is>
          <t>#</t>
        </is>
      </c>
      <c r="C236" s="323" t="n">
        <v>1570</v>
      </c>
      <c r="D236" s="323" t="n">
        <v>995</v>
      </c>
      <c r="E236" s="323" t="n">
        <v>1</v>
      </c>
      <c r="F236" s="439">
        <f>C236*D236*E236/1000000</f>
        <v/>
      </c>
      <c r="G236" s="439">
        <f>65.9*F236</f>
        <v/>
      </c>
      <c r="L236" s="321" t="inlineStr">
        <is>
          <t>标高-4.900m至-2.640m</t>
        </is>
      </c>
      <c r="M236" s="321" t="inlineStr">
        <is>
          <t>钢平台1507</t>
        </is>
      </c>
    </row>
    <row r="237" ht="16.2" customHeight="1" s="332">
      <c r="A237" s="323" t="inlineStr">
        <is>
          <t>6BFX1507/3</t>
        </is>
      </c>
      <c r="B237" s="323" t="inlineStr">
        <is>
          <t>#</t>
        </is>
      </c>
      <c r="C237" s="323" t="n">
        <v>1570</v>
      </c>
      <c r="D237" s="323" t="n">
        <v>995</v>
      </c>
      <c r="E237" s="323" t="n">
        <v>1</v>
      </c>
      <c r="F237" s="439">
        <f>C237*D237*E237/1000000</f>
        <v/>
      </c>
      <c r="G237" s="439">
        <f>65.9*F237</f>
        <v/>
      </c>
      <c r="L237" s="321" t="inlineStr">
        <is>
          <t>标高-4.900m至-2.640m</t>
        </is>
      </c>
      <c r="M237" s="321" t="inlineStr">
        <is>
          <t>钢平台1507</t>
        </is>
      </c>
    </row>
    <row r="238" ht="16.2" customHeight="1" s="332">
      <c r="A238" s="323" t="inlineStr">
        <is>
          <t>6BFX1507/4</t>
        </is>
      </c>
      <c r="B238" s="323" t="inlineStr">
        <is>
          <t>#</t>
        </is>
      </c>
      <c r="C238" s="323" t="n">
        <v>1570</v>
      </c>
      <c r="D238" s="323" t="n">
        <v>995</v>
      </c>
      <c r="E238" s="323" t="n">
        <v>1</v>
      </c>
      <c r="F238" s="439">
        <f>C238*D238*E238/1000000</f>
        <v/>
      </c>
      <c r="G238" s="439">
        <f>65.9*F238</f>
        <v/>
      </c>
      <c r="L238" s="321" t="inlineStr">
        <is>
          <t>标高-4.900m至-2.640m</t>
        </is>
      </c>
      <c r="M238" s="321" t="inlineStr">
        <is>
          <t>钢平台1507</t>
        </is>
      </c>
    </row>
    <row r="239" ht="16.2" customHeight="1" s="332">
      <c r="A239" s="323" t="inlineStr">
        <is>
          <t>6BFX1507/5</t>
        </is>
      </c>
      <c r="B239" s="323" t="inlineStr">
        <is>
          <t>#</t>
        </is>
      </c>
      <c r="C239" s="323" t="n">
        <v>846</v>
      </c>
      <c r="D239" s="323" t="n">
        <v>995</v>
      </c>
      <c r="E239" s="323" t="n">
        <v>1</v>
      </c>
      <c r="F239" s="439">
        <f>C239*D239*E239/1000000</f>
        <v/>
      </c>
      <c r="G239" s="439">
        <f>65.9*F239</f>
        <v/>
      </c>
      <c r="L239" s="321" t="inlineStr">
        <is>
          <t>标高-4.900m至-2.640m</t>
        </is>
      </c>
      <c r="M239" s="321" t="inlineStr">
        <is>
          <t>钢平台1507</t>
        </is>
      </c>
    </row>
    <row r="240" ht="16.2" customHeight="1" s="332">
      <c r="A240" s="323" t="inlineStr">
        <is>
          <t>6BFX1507/6</t>
        </is>
      </c>
      <c r="B240" s="323" t="inlineStr">
        <is>
          <t>#</t>
        </is>
      </c>
      <c r="C240" s="323" t="n">
        <v>679</v>
      </c>
      <c r="D240" s="323" t="n">
        <v>995</v>
      </c>
      <c r="E240" s="323" t="n">
        <v>1</v>
      </c>
      <c r="F240" s="439">
        <f>C240*D240*E240/1000000</f>
        <v/>
      </c>
      <c r="G240" s="439">
        <f>65.9*F240</f>
        <v/>
      </c>
      <c r="L240" s="321" t="inlineStr">
        <is>
          <t>标高-4.900m至-2.640m</t>
        </is>
      </c>
      <c r="M240" s="321" t="inlineStr">
        <is>
          <t>钢平台1507</t>
        </is>
      </c>
    </row>
    <row r="241" ht="16.2" customHeight="1" s="332">
      <c r="A241" s="323" t="inlineStr">
        <is>
          <t>6BFX1507/7</t>
        </is>
      </c>
      <c r="B241" s="323" t="inlineStr">
        <is>
          <t>#</t>
        </is>
      </c>
      <c r="C241" s="323" t="n">
        <v>538</v>
      </c>
      <c r="D241" s="323" t="n">
        <v>995</v>
      </c>
      <c r="E241" s="323" t="n">
        <v>1</v>
      </c>
      <c r="F241" s="439">
        <f>C241*D241*E241/1000000</f>
        <v/>
      </c>
      <c r="G241" s="439">
        <f>65.9*F241</f>
        <v/>
      </c>
      <c r="L241" s="321" t="inlineStr">
        <is>
          <t>标高-4.900m至-2.640m</t>
        </is>
      </c>
      <c r="M241" s="321" t="inlineStr">
        <is>
          <t>钢平台1507</t>
        </is>
      </c>
    </row>
    <row r="242" ht="16.2" customHeight="1" s="332">
      <c r="A242" s="323" t="inlineStr">
        <is>
          <t>6BFX1507/8</t>
        </is>
      </c>
      <c r="B242" s="323" t="inlineStr">
        <is>
          <t>#</t>
        </is>
      </c>
      <c r="C242" s="323" t="n">
        <v>437</v>
      </c>
      <c r="D242" s="323" t="n">
        <v>585</v>
      </c>
      <c r="E242" s="323" t="n">
        <v>1</v>
      </c>
      <c r="F242" s="439">
        <f>C242*D242*E242/1000000</f>
        <v/>
      </c>
      <c r="G242" s="439">
        <f>65.9*F242</f>
        <v/>
      </c>
      <c r="L242" s="321" t="inlineStr">
        <is>
          <t>标高-4.900m至-2.640m</t>
        </is>
      </c>
      <c r="M242" s="321" t="inlineStr">
        <is>
          <t>钢平台1507</t>
        </is>
      </c>
    </row>
    <row r="243" ht="16.2" customHeight="1" s="332">
      <c r="A243" s="323" t="inlineStr">
        <is>
          <t>6BFX1502/1</t>
        </is>
      </c>
      <c r="B243" s="323" t="inlineStr">
        <is>
          <t>#</t>
        </is>
      </c>
      <c r="C243" s="323" t="n">
        <v>1835</v>
      </c>
      <c r="D243" s="323" t="n">
        <v>275</v>
      </c>
      <c r="E243" s="323" t="n">
        <v>1</v>
      </c>
      <c r="F243" s="439">
        <f>C243*D243*E243/1000000</f>
        <v/>
      </c>
      <c r="G243" s="439">
        <f>65.9*F243</f>
        <v/>
      </c>
      <c r="H243" s="287">
        <f>R243</f>
        <v/>
      </c>
      <c r="I243" s="439">
        <f>9.42*H243/1000</f>
        <v/>
      </c>
      <c r="J243" s="286" t="n"/>
      <c r="K243" s="440" t="n"/>
      <c r="L243" s="321" t="inlineStr">
        <is>
          <t>标高-4.940m</t>
        </is>
      </c>
      <c r="M243" s="321" t="inlineStr">
        <is>
          <t>钢平台1502、钢直梯1511</t>
        </is>
      </c>
      <c r="R243" s="321" t="n">
        <v>726</v>
      </c>
    </row>
    <row r="244" ht="16.2" customHeight="1" s="332">
      <c r="A244" s="323" t="inlineStr">
        <is>
          <t>6BFX1502/2</t>
        </is>
      </c>
      <c r="B244" s="323" t="inlineStr">
        <is>
          <t>#</t>
        </is>
      </c>
      <c r="C244" s="323" t="n">
        <v>1835</v>
      </c>
      <c r="D244" s="323" t="n">
        <v>305</v>
      </c>
      <c r="E244" s="323" t="n">
        <v>1</v>
      </c>
      <c r="F244" s="439">
        <f>C244*D244*E244/1000000</f>
        <v/>
      </c>
      <c r="G244" s="439">
        <f>65.9*F244</f>
        <v/>
      </c>
      <c r="H244" s="287">
        <f>R244</f>
        <v/>
      </c>
      <c r="I244" s="439">
        <f>9.42*H244/1000</f>
        <v/>
      </c>
      <c r="J244" s="286" t="n"/>
      <c r="K244" s="440" t="n"/>
      <c r="L244" s="321" t="inlineStr">
        <is>
          <t>标高-4.940m</t>
        </is>
      </c>
      <c r="M244" s="321" t="inlineStr">
        <is>
          <t>钢平台1502、钢直梯1511</t>
        </is>
      </c>
      <c r="R244" s="321" t="n">
        <v>1120</v>
      </c>
    </row>
    <row r="245" ht="16.2" customHeight="1" s="332">
      <c r="A245" s="323" t="inlineStr">
        <is>
          <t>6BFX1502/3</t>
        </is>
      </c>
      <c r="B245" s="323" t="inlineStr">
        <is>
          <t>#</t>
        </is>
      </c>
      <c r="C245" s="323" t="n">
        <v>1835</v>
      </c>
      <c r="D245" s="323" t="n">
        <v>695</v>
      </c>
      <c r="E245" s="323" t="n">
        <v>1</v>
      </c>
      <c r="F245" s="439">
        <f>C245*D245*E245/1000000</f>
        <v/>
      </c>
      <c r="G245" s="439">
        <f>65.9*F245</f>
        <v/>
      </c>
      <c r="H245" s="287">
        <f>R245</f>
        <v/>
      </c>
      <c r="I245" s="439">
        <f>9.42*H245/1000</f>
        <v/>
      </c>
      <c r="J245" s="286" t="n"/>
      <c r="K245" s="440" t="n"/>
      <c r="L245" s="321" t="inlineStr">
        <is>
          <t>标高-4.940m</t>
        </is>
      </c>
      <c r="M245" s="321" t="inlineStr">
        <is>
          <t>钢平台1502、钢直梯1511</t>
        </is>
      </c>
      <c r="R245" s="321" t="n">
        <v>294</v>
      </c>
    </row>
    <row r="246" ht="16.2" customHeight="1" s="332">
      <c r="A246" s="323" t="inlineStr">
        <is>
          <t>6BFX1502/4</t>
        </is>
      </c>
      <c r="B246" s="323" t="inlineStr">
        <is>
          <t>#</t>
        </is>
      </c>
      <c r="C246" s="323" t="n">
        <v>1835</v>
      </c>
      <c r="D246" s="323" t="n">
        <v>395</v>
      </c>
      <c r="E246" s="323" t="n">
        <v>1</v>
      </c>
      <c r="F246" s="439">
        <f>C246*D246*E246/1000000</f>
        <v/>
      </c>
      <c r="G246" s="439">
        <f>65.9*F246</f>
        <v/>
      </c>
      <c r="H246" s="287">
        <f>R246</f>
        <v/>
      </c>
      <c r="I246" s="439">
        <f>9.42*H246/1000</f>
        <v/>
      </c>
      <c r="J246" s="286" t="n"/>
      <c r="K246" s="440" t="n"/>
      <c r="L246" s="321" t="inlineStr">
        <is>
          <t>标高-4.940m</t>
        </is>
      </c>
      <c r="M246" s="321" t="inlineStr">
        <is>
          <t>钢平台1502、钢直梯1511</t>
        </is>
      </c>
      <c r="R246" s="321" t="n">
        <v>471</v>
      </c>
    </row>
    <row r="247" ht="16.2" customHeight="1" s="332">
      <c r="A247" s="323" t="inlineStr">
        <is>
          <t>6BFX1502/5</t>
        </is>
      </c>
      <c r="B247" s="323" t="inlineStr">
        <is>
          <t>#</t>
        </is>
      </c>
      <c r="C247" s="323" t="n">
        <v>1835</v>
      </c>
      <c r="D247" s="323" t="n">
        <v>470</v>
      </c>
      <c r="E247" s="323" t="n">
        <v>1</v>
      </c>
      <c r="F247" s="439">
        <f>C247*D247*E247/1000000</f>
        <v/>
      </c>
      <c r="G247" s="439">
        <f>65.9*F247</f>
        <v/>
      </c>
      <c r="H247" s="287">
        <f>R247</f>
        <v/>
      </c>
      <c r="I247" s="439">
        <f>9.42*H247/1000</f>
        <v/>
      </c>
      <c r="J247" s="286" t="n"/>
      <c r="K247" s="440" t="n"/>
      <c r="L247" s="321" t="inlineStr">
        <is>
          <t>标高-4.940m</t>
        </is>
      </c>
      <c r="M247" s="321" t="inlineStr">
        <is>
          <t>钢平台1502、钢直梯1511</t>
        </is>
      </c>
      <c r="R247" s="321" t="n">
        <v>674</v>
      </c>
    </row>
    <row r="248" ht="16.2" customHeight="1" s="332">
      <c r="A248" s="323" t="inlineStr">
        <is>
          <t>6BFX1502/6</t>
        </is>
      </c>
      <c r="B248" s="323" t="inlineStr">
        <is>
          <t>#</t>
        </is>
      </c>
      <c r="C248" s="323" t="n">
        <v>1085</v>
      </c>
      <c r="D248" s="323" t="n">
        <v>985</v>
      </c>
      <c r="E248" s="323" t="n">
        <v>1</v>
      </c>
      <c r="F248" s="439">
        <f>C248*D248*E248/1000000</f>
        <v/>
      </c>
      <c r="G248" s="439">
        <f>65.9*F248</f>
        <v/>
      </c>
      <c r="H248" s="287">
        <f>R248</f>
        <v/>
      </c>
      <c r="I248" s="439">
        <f>9.42*H248/1000</f>
        <v/>
      </c>
      <c r="J248" s="286" t="n"/>
      <c r="K248" s="440" t="n"/>
      <c r="L248" s="321" t="inlineStr">
        <is>
          <t>标高-4.940m</t>
        </is>
      </c>
      <c r="M248" s="321" t="inlineStr">
        <is>
          <t>钢平台1502、钢直梯1511</t>
        </is>
      </c>
      <c r="R248" s="321" t="n">
        <v>798</v>
      </c>
    </row>
    <row r="249" ht="16.2" customHeight="1" s="332">
      <c r="A249" s="323" t="inlineStr">
        <is>
          <t>6BFX1502/7</t>
        </is>
      </c>
      <c r="B249" s="323" t="inlineStr">
        <is>
          <t>#</t>
        </is>
      </c>
      <c r="C249" s="323" t="n">
        <v>1085</v>
      </c>
      <c r="D249" s="323" t="n">
        <v>575</v>
      </c>
      <c r="E249" s="323" t="n">
        <v>1</v>
      </c>
      <c r="F249" s="439">
        <f>C249*D249*E249/1000000</f>
        <v/>
      </c>
      <c r="G249" s="439">
        <f>65.9*F249</f>
        <v/>
      </c>
      <c r="H249" s="287">
        <f>R249</f>
        <v/>
      </c>
      <c r="I249" s="439">
        <f>9.42*H249/1000</f>
        <v/>
      </c>
      <c r="J249" s="286" t="n"/>
      <c r="K249" s="440" t="n"/>
      <c r="L249" s="321" t="inlineStr">
        <is>
          <t>标高-4.940m</t>
        </is>
      </c>
      <c r="M249" s="321" t="inlineStr">
        <is>
          <t>钢平台1502、钢直梯1511</t>
        </is>
      </c>
      <c r="R249" s="321" t="n">
        <v>212</v>
      </c>
    </row>
    <row r="250" ht="16.2" customHeight="1" s="332">
      <c r="A250" s="323" t="inlineStr">
        <is>
          <t>6BFX1502/8</t>
        </is>
      </c>
      <c r="B250" s="323" t="inlineStr">
        <is>
          <t>#</t>
        </is>
      </c>
      <c r="C250" s="323" t="n">
        <v>1085</v>
      </c>
      <c r="D250" s="323" t="n">
        <v>755</v>
      </c>
      <c r="E250" s="323" t="n">
        <v>1</v>
      </c>
      <c r="F250" s="439">
        <f>C250*D250*E250/1000000</f>
        <v/>
      </c>
      <c r="G250" s="439">
        <f>65.9*F250</f>
        <v/>
      </c>
      <c r="H250" s="287">
        <f>R250</f>
        <v/>
      </c>
      <c r="I250" s="439">
        <f>9.42*H250/1000</f>
        <v/>
      </c>
      <c r="J250" s="286" t="n"/>
      <c r="K250" s="440" t="n"/>
      <c r="L250" s="321" t="inlineStr">
        <is>
          <t>标高-4.940m</t>
        </is>
      </c>
      <c r="M250" s="321" t="inlineStr">
        <is>
          <t>钢平台1502、钢直梯1511</t>
        </is>
      </c>
      <c r="R250" s="321" t="n">
        <v>472</v>
      </c>
    </row>
    <row r="251" ht="16.2" customHeight="1" s="332">
      <c r="A251" s="323" t="inlineStr">
        <is>
          <t>6BFX1502/9</t>
        </is>
      </c>
      <c r="B251" s="323" t="inlineStr">
        <is>
          <t>#</t>
        </is>
      </c>
      <c r="C251" s="323" t="n">
        <v>1540</v>
      </c>
      <c r="D251" s="323" t="n">
        <v>755</v>
      </c>
      <c r="E251" s="323" t="n">
        <v>1</v>
      </c>
      <c r="F251" s="439">
        <f>C251*D251*E251/1000000</f>
        <v/>
      </c>
      <c r="G251" s="439">
        <f>65.9*F251</f>
        <v/>
      </c>
      <c r="H251" s="287">
        <f>R251</f>
        <v/>
      </c>
      <c r="I251" s="439">
        <f>9.42*H251/1000</f>
        <v/>
      </c>
      <c r="J251" s="286" t="n"/>
      <c r="K251" s="440" t="n"/>
      <c r="L251" s="321" t="inlineStr">
        <is>
          <t>标高-4.940m</t>
        </is>
      </c>
      <c r="M251" s="321" t="inlineStr">
        <is>
          <t>钢平台1502、钢直梯1511</t>
        </is>
      </c>
      <c r="R251" s="321" t="n">
        <v>814</v>
      </c>
    </row>
    <row r="252" ht="16.2" customHeight="1" s="332">
      <c r="A252" s="323" t="inlineStr">
        <is>
          <t>6BFX1502/10</t>
        </is>
      </c>
      <c r="B252" s="323" t="inlineStr">
        <is>
          <t>#</t>
        </is>
      </c>
      <c r="C252" s="323" t="n">
        <v>1540</v>
      </c>
      <c r="D252" s="323" t="n">
        <v>575</v>
      </c>
      <c r="E252" s="323" t="n">
        <v>1</v>
      </c>
      <c r="F252" s="439">
        <f>C252*D252*E252/1000000</f>
        <v/>
      </c>
      <c r="G252" s="439">
        <f>65.9*F252</f>
        <v/>
      </c>
      <c r="H252" s="287">
        <f>R252</f>
        <v/>
      </c>
      <c r="I252" s="439">
        <f>9.42*H252/1000</f>
        <v/>
      </c>
      <c r="J252" s="286" t="n"/>
      <c r="K252" s="440" t="n"/>
      <c r="L252" s="321" t="inlineStr">
        <is>
          <t>标高-4.940m</t>
        </is>
      </c>
      <c r="M252" s="321" t="inlineStr">
        <is>
          <t>钢平台1502、钢直梯1511</t>
        </is>
      </c>
      <c r="R252" s="321" t="n">
        <v>352</v>
      </c>
    </row>
    <row r="253" ht="16.2" customHeight="1" s="332">
      <c r="A253" s="323" t="inlineStr">
        <is>
          <t>6BFX1502/11</t>
        </is>
      </c>
      <c r="B253" s="323" t="inlineStr">
        <is>
          <t>#</t>
        </is>
      </c>
      <c r="C253" s="323" t="n">
        <v>1625</v>
      </c>
      <c r="D253" s="323" t="n">
        <v>985</v>
      </c>
      <c r="E253" s="323" t="n">
        <v>1</v>
      </c>
      <c r="F253" s="439">
        <f>C253*D253*E253/1000000</f>
        <v/>
      </c>
      <c r="G253" s="439">
        <f>65.9*F253</f>
        <v/>
      </c>
      <c r="H253" s="287">
        <f>R253</f>
        <v/>
      </c>
      <c r="I253" s="439">
        <f>9.42*H253/1000</f>
        <v/>
      </c>
      <c r="J253" s="286" t="n"/>
      <c r="K253" s="440" t="n"/>
      <c r="L253" s="321" t="inlineStr">
        <is>
          <t>标高-4.940m</t>
        </is>
      </c>
      <c r="M253" s="321" t="inlineStr">
        <is>
          <t>钢平台1502、钢直梯1511</t>
        </is>
      </c>
      <c r="R253" s="321" t="n">
        <v>1421</v>
      </c>
    </row>
    <row r="254" ht="16.2" customHeight="1" s="332">
      <c r="A254" s="323" t="inlineStr">
        <is>
          <t>6BFX1502/12</t>
        </is>
      </c>
      <c r="B254" s="323" t="inlineStr">
        <is>
          <t>#</t>
        </is>
      </c>
      <c r="C254" s="323" t="n">
        <v>1040</v>
      </c>
      <c r="D254" s="323" t="n">
        <v>689</v>
      </c>
      <c r="E254" s="323" t="n">
        <v>1</v>
      </c>
      <c r="F254" s="439">
        <f>C254*D254*E254/1000000</f>
        <v/>
      </c>
      <c r="G254" s="439">
        <f>65.9*F254</f>
        <v/>
      </c>
      <c r="H254" s="287">
        <f>R254</f>
        <v/>
      </c>
      <c r="I254" s="439">
        <f>9.42*H254/1000</f>
        <v/>
      </c>
      <c r="J254" s="286" t="n"/>
      <c r="K254" s="440" t="n"/>
      <c r="L254" s="321" t="inlineStr">
        <is>
          <t>标高-4.940m</t>
        </is>
      </c>
      <c r="M254" s="321" t="inlineStr">
        <is>
          <t>钢平台1502、钢直梯1511</t>
        </is>
      </c>
      <c r="R254" s="321" t="n">
        <v>880</v>
      </c>
    </row>
    <row r="255" ht="16.2" customHeight="1" s="332">
      <c r="A255" s="323" t="inlineStr">
        <is>
          <t>6BFX1502/13</t>
        </is>
      </c>
      <c r="B255" s="323" t="inlineStr">
        <is>
          <t>#</t>
        </is>
      </c>
      <c r="C255" s="323" t="n">
        <v>1835</v>
      </c>
      <c r="D255" s="323" t="n">
        <v>695</v>
      </c>
      <c r="E255" s="323" t="n">
        <v>1</v>
      </c>
      <c r="F255" s="439">
        <f>C255*D255*E255/1000000</f>
        <v/>
      </c>
      <c r="G255" s="439">
        <f>65.9*F255</f>
        <v/>
      </c>
      <c r="H255" s="287">
        <f>R255</f>
        <v/>
      </c>
      <c r="I255" s="439">
        <f>9.42*H255/1000</f>
        <v/>
      </c>
      <c r="J255" s="286" t="n"/>
      <c r="K255" s="440" t="n"/>
      <c r="L255" s="321" t="inlineStr">
        <is>
          <t>标高-4.940m</t>
        </is>
      </c>
      <c r="M255" s="321" t="inlineStr">
        <is>
          <t>钢平台1502、钢直梯1511</t>
        </is>
      </c>
      <c r="R255" s="321" t="n">
        <v>1188</v>
      </c>
    </row>
    <row r="256" ht="16.2" customHeight="1" s="332">
      <c r="A256" s="323" t="inlineStr">
        <is>
          <t>6BFX1502/14</t>
        </is>
      </c>
      <c r="B256" s="323" t="inlineStr">
        <is>
          <t>#</t>
        </is>
      </c>
      <c r="C256" s="323" t="n">
        <v>880</v>
      </c>
      <c r="D256" s="323" t="n">
        <v>995</v>
      </c>
      <c r="E256" s="323" t="n">
        <v>1</v>
      </c>
      <c r="F256" s="439">
        <f>C256*D256*E256/1000000</f>
        <v/>
      </c>
      <c r="G256" s="439">
        <f>65.9*F256</f>
        <v/>
      </c>
      <c r="H256" s="287">
        <f>R256</f>
        <v/>
      </c>
      <c r="I256" s="439">
        <f>9.42*H256/1000</f>
        <v/>
      </c>
      <c r="J256" s="286" t="n"/>
      <c r="K256" s="440" t="n"/>
      <c r="L256" s="321" t="inlineStr">
        <is>
          <t>标高-4.940m</t>
        </is>
      </c>
      <c r="M256" s="321" t="inlineStr">
        <is>
          <t>钢平台1502、钢直梯1511</t>
        </is>
      </c>
      <c r="R256" s="321" t="n">
        <v>510</v>
      </c>
    </row>
    <row r="257" ht="16.2" customHeight="1" s="332">
      <c r="A257" s="323" t="inlineStr">
        <is>
          <t>6BFX1502/15</t>
        </is>
      </c>
      <c r="B257" s="323" t="inlineStr">
        <is>
          <t>#</t>
        </is>
      </c>
      <c r="C257" s="323" t="n">
        <v>880</v>
      </c>
      <c r="D257" s="323" t="n">
        <v>275</v>
      </c>
      <c r="E257" s="323" t="n">
        <v>1</v>
      </c>
      <c r="F257" s="439">
        <f>C257*D257*E257/1000000</f>
        <v/>
      </c>
      <c r="G257" s="439">
        <f>65.9*F257</f>
        <v/>
      </c>
      <c r="H257" s="287">
        <f>R257</f>
        <v/>
      </c>
      <c r="I257" s="439">
        <f>9.42*H257/1000</f>
        <v/>
      </c>
      <c r="J257" s="286" t="n"/>
      <c r="K257" s="440" t="n"/>
      <c r="L257" s="321" t="inlineStr">
        <is>
          <t>标高-4.940m</t>
        </is>
      </c>
      <c r="M257" s="321" t="inlineStr">
        <is>
          <t>钢平台1502、钢直梯1511</t>
        </is>
      </c>
      <c r="R257" s="321" t="n">
        <v>497</v>
      </c>
    </row>
    <row r="258" ht="16.2" customHeight="1" s="332">
      <c r="A258" s="323" t="inlineStr">
        <is>
          <t>6BFX1510/1</t>
        </is>
      </c>
      <c r="B258" s="323" t="inlineStr">
        <is>
          <t>#</t>
        </is>
      </c>
      <c r="C258" s="323" t="n">
        <v>1200</v>
      </c>
      <c r="D258" s="323" t="n">
        <v>995</v>
      </c>
      <c r="E258" s="323" t="n">
        <v>1</v>
      </c>
      <c r="F258" s="439">
        <f>C258*D258*E258/1000000</f>
        <v/>
      </c>
      <c r="G258" s="439">
        <f>65.9*F258</f>
        <v/>
      </c>
      <c r="L258" s="321" t="inlineStr">
        <is>
          <t>标高-3.000m</t>
        </is>
      </c>
      <c r="M258" s="321" t="inlineStr">
        <is>
          <t>钢平台1510</t>
        </is>
      </c>
    </row>
    <row r="259" ht="16.2" customHeight="1" s="332">
      <c r="A259" s="323" t="inlineStr">
        <is>
          <t>6BFX1510/2</t>
        </is>
      </c>
      <c r="B259" s="323" t="inlineStr">
        <is>
          <t>#</t>
        </is>
      </c>
      <c r="C259" s="323" t="n">
        <v>1200</v>
      </c>
      <c r="D259" s="323" t="n">
        <v>425</v>
      </c>
      <c r="E259" s="323" t="n">
        <v>1</v>
      </c>
      <c r="F259" s="439">
        <f>C259*D259*E259/1000000</f>
        <v/>
      </c>
      <c r="G259" s="439">
        <f>65.9*F259</f>
        <v/>
      </c>
      <c r="L259" s="321" t="inlineStr">
        <is>
          <t>标高-3.000m</t>
        </is>
      </c>
      <c r="M259" s="321" t="inlineStr">
        <is>
          <t>钢平台1510</t>
        </is>
      </c>
    </row>
    <row r="260" ht="16.2" customHeight="1" s="332">
      <c r="A260" s="323" t="inlineStr">
        <is>
          <t>6BFX1510/3</t>
        </is>
      </c>
      <c r="B260" s="323" t="inlineStr">
        <is>
          <t>#</t>
        </is>
      </c>
      <c r="C260" s="323" t="n">
        <v>920</v>
      </c>
      <c r="D260" s="323" t="n">
        <v>495</v>
      </c>
      <c r="E260" s="323" t="n">
        <v>1</v>
      </c>
      <c r="F260" s="439">
        <f>C260*D260*E260/1000000</f>
        <v/>
      </c>
      <c r="G260" s="439">
        <f>65.9*F260</f>
        <v/>
      </c>
      <c r="L260" s="321" t="inlineStr">
        <is>
          <t>标高-3.000m</t>
        </is>
      </c>
      <c r="M260" s="321" t="inlineStr">
        <is>
          <t>钢平台1510</t>
        </is>
      </c>
    </row>
    <row r="261" ht="16.2" customHeight="1" s="332">
      <c r="A261" s="323" t="inlineStr">
        <is>
          <t>6BFX1510/4</t>
        </is>
      </c>
      <c r="B261" s="323" t="inlineStr">
        <is>
          <t>#</t>
        </is>
      </c>
      <c r="C261" s="323" t="n">
        <v>920</v>
      </c>
      <c r="D261" s="323" t="n">
        <v>695</v>
      </c>
      <c r="E261" s="323" t="n">
        <v>1</v>
      </c>
      <c r="F261" s="439">
        <f>C261*D261*E261/1000000</f>
        <v/>
      </c>
      <c r="G261" s="439">
        <f>65.9*F261</f>
        <v/>
      </c>
      <c r="L261" s="321" t="inlineStr">
        <is>
          <t>标高-3.000m</t>
        </is>
      </c>
      <c r="M261" s="321" t="inlineStr">
        <is>
          <t>钢平台1510</t>
        </is>
      </c>
    </row>
    <row r="262" ht="16.2" customHeight="1" s="332">
      <c r="A262" s="308" t="inlineStr">
        <is>
          <t>合计</t>
        </is>
      </c>
      <c r="B262" s="308" t="inlineStr">
        <is>
          <t>钢格板3</t>
        </is>
      </c>
      <c r="C262" s="309" t="n"/>
      <c r="D262" s="303" t="n"/>
      <c r="E262" s="308">
        <f>#REF!+#REF!+#REF!+#REF!+#REF!+#REF!+#REF!+#REF!+#REF!+#REF!+#REF!+#REF!+#REF!+#REF!+#REF!</f>
        <v/>
      </c>
      <c r="F262" s="446">
        <f>#REF!+#REF!+#REF!+#REF!+#REF!+#REF!+#REF!+#REF!+#REF!+#REF!+#REF!+#REF!+#REF!+#REF!+#REF!</f>
        <v/>
      </c>
      <c r="G262" s="444">
        <f>#REF!+#REF!+#REF!+#REF!+#REF!+#REF!+#REF!+#REF!+#REF!+#REF!+#REF!+#REF!+#REF!+#REF!+#REF!</f>
        <v/>
      </c>
      <c r="H262" s="444">
        <f>#REF!+#REF!+#REF!+#REF!+#REF!+#REF!+#REF!+#REF!+#REF!+#REF!+#REF!+#REF!+#REF!+#REF!+#REF!</f>
        <v/>
      </c>
      <c r="I262" s="444">
        <f>#REF!+#REF!+#REF!+#REF!+#REF!+#REF!+#REF!+#REF!+#REF!+#REF!+#REF!+#REF!+#REF!+#REF!+#REF!</f>
        <v/>
      </c>
    </row>
    <row r="263" ht="16.2" customHeight="1" s="332"/>
    <row r="264" ht="16.2" customHeight="1" s="332">
      <c r="A264" s="315" t="inlineStr">
        <is>
          <t>6BFX-燃料厂房标高-4.850m至-2.600m钢平台1520钢格栅盖板清单</t>
        </is>
      </c>
      <c r="B264" s="316" t="n"/>
      <c r="C264" s="316" t="n"/>
      <c r="D264" s="316" t="n"/>
      <c r="E264" s="316" t="n"/>
      <c r="F264" s="316" t="n"/>
      <c r="G264" s="317" t="n"/>
    </row>
    <row r="265" ht="16.2" customHeight="1" s="332">
      <c r="A265" s="313" t="inlineStr">
        <is>
          <t>钢格栅板型号：JG505/30/100FG</t>
        </is>
      </c>
      <c r="B265" s="314" t="n"/>
      <c r="C265" s="314" t="n"/>
      <c r="D265" s="314" t="n"/>
      <c r="E265" s="314" t="n"/>
      <c r="F265" s="314" t="n"/>
      <c r="G265" s="312" t="n"/>
    </row>
    <row r="266" ht="16.2" customHeight="1" s="332">
      <c r="A266" s="310" t="inlineStr">
        <is>
          <t>编号</t>
        </is>
      </c>
      <c r="B266" s="310" t="inlineStr">
        <is>
          <t>图</t>
        </is>
      </c>
      <c r="C266" s="310" t="inlineStr">
        <is>
          <t>长度mm</t>
        </is>
      </c>
      <c r="D266" s="310" t="inlineStr">
        <is>
          <t>宽度mm</t>
        </is>
      </c>
      <c r="E266" s="310" t="inlineStr">
        <is>
          <t>数量</t>
        </is>
      </c>
      <c r="F266" s="310" t="inlineStr">
        <is>
          <t>面积</t>
        </is>
      </c>
      <c r="G266" s="310" t="inlineStr">
        <is>
          <t>重量</t>
        </is>
      </c>
    </row>
    <row r="267" ht="16.2" customHeight="1" s="332">
      <c r="A267" s="311" t="n"/>
      <c r="B267" s="311" t="n"/>
      <c r="C267" s="311" t="n"/>
      <c r="D267" s="311" t="n"/>
      <c r="E267" s="310" t="inlineStr">
        <is>
          <t>块</t>
        </is>
      </c>
      <c r="F267" s="310" t="inlineStr">
        <is>
          <t>m^2</t>
        </is>
      </c>
      <c r="G267" s="310" t="inlineStr">
        <is>
          <t>kg</t>
        </is>
      </c>
    </row>
    <row r="268" ht="16.2" customHeight="1" s="332">
      <c r="A268" s="323" t="inlineStr">
        <is>
          <t>6BFX1520/1</t>
        </is>
      </c>
      <c r="B268" s="323" t="n"/>
      <c r="C268" s="323" t="n">
        <v>1490</v>
      </c>
      <c r="D268" s="323" t="n">
        <v>995</v>
      </c>
      <c r="E268" s="323" t="n">
        <v>1</v>
      </c>
      <c r="F268" s="439">
        <f>C268*D268*E268/1000000</f>
        <v/>
      </c>
      <c r="G268" s="439">
        <f>77.9*F268</f>
        <v/>
      </c>
      <c r="L268" s="321" t="inlineStr">
        <is>
          <t>标高-4.850m至-2.600m</t>
        </is>
      </c>
      <c r="M268" s="321" t="inlineStr">
        <is>
          <t>钢平台1520</t>
        </is>
      </c>
    </row>
    <row r="269" ht="16.2" customHeight="1" s="332">
      <c r="A269" s="323" t="inlineStr">
        <is>
          <t>6BFX1520/2</t>
        </is>
      </c>
      <c r="B269" s="323" t="n"/>
      <c r="C269" s="323" t="n">
        <v>1490</v>
      </c>
      <c r="D269" s="323" t="n">
        <v>425</v>
      </c>
      <c r="E269" s="323" t="n">
        <v>1</v>
      </c>
      <c r="F269" s="439">
        <f>C269*D269*E269/1000000</f>
        <v/>
      </c>
      <c r="G269" s="439">
        <f>77.9*F269</f>
        <v/>
      </c>
      <c r="L269" s="321" t="inlineStr">
        <is>
          <t>标高-4.850m至-2.600m</t>
        </is>
      </c>
      <c r="M269" s="321" t="inlineStr">
        <is>
          <t>钢平台1520</t>
        </is>
      </c>
    </row>
    <row r="270" ht="16.2" customHeight="1" s="332">
      <c r="A270" s="308" t="inlineStr">
        <is>
          <t>合计</t>
        </is>
      </c>
      <c r="B270" s="308" t="inlineStr">
        <is>
          <t>钢格板4</t>
        </is>
      </c>
      <c r="C270" s="309" t="n"/>
      <c r="D270" s="308" t="n"/>
      <c r="E270" s="444">
        <f>SUM(E268:E269)</f>
        <v/>
      </c>
      <c r="F270" s="446">
        <f>SUM(F268:F269)</f>
        <v/>
      </c>
      <c r="G270" s="444">
        <f>SUM(G268:G269)</f>
        <v/>
      </c>
    </row>
    <row r="271" ht="16.2" customHeight="1" s="332"/>
    <row r="272" ht="16.2" customHeight="1" s="332">
      <c r="A272" s="315" t="inlineStr">
        <is>
          <t>6BFX-燃料厂房标高+0.610m2001钢平台踏步板清单</t>
        </is>
      </c>
      <c r="B272" s="316" t="n"/>
      <c r="C272" s="316" t="n"/>
      <c r="D272" s="316" t="n"/>
      <c r="E272" s="316" t="n"/>
      <c r="F272" s="316" t="n"/>
      <c r="G272" s="316" t="n"/>
      <c r="H272" s="316" t="n"/>
      <c r="I272" s="317" t="n"/>
    </row>
    <row r="273" ht="16.2" customHeight="1" s="332">
      <c r="A273" s="313" t="inlineStr">
        <is>
          <t>踏步板型号：JT4(G405/30/100FG)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2" t="n"/>
    </row>
    <row r="274" ht="16.2" customHeight="1" s="332">
      <c r="A274" s="310" t="inlineStr">
        <is>
          <t>编号</t>
        </is>
      </c>
      <c r="B274" s="310" t="inlineStr">
        <is>
          <t>图</t>
        </is>
      </c>
      <c r="C274" s="310" t="inlineStr">
        <is>
          <t>长度mm</t>
        </is>
      </c>
      <c r="D274" s="310" t="inlineStr">
        <is>
          <t>宽度mm</t>
        </is>
      </c>
      <c r="E274" s="310" t="inlineStr">
        <is>
          <t>数量</t>
        </is>
      </c>
      <c r="F274" s="310" t="inlineStr">
        <is>
          <t>面积</t>
        </is>
      </c>
      <c r="G274" s="310" t="inlineStr">
        <is>
          <t>重量</t>
        </is>
      </c>
      <c r="H274" s="310" t="inlineStr">
        <is>
          <t>177*6踢脚板</t>
        </is>
      </c>
      <c r="I274" s="312" t="n"/>
    </row>
    <row r="275" ht="16.2" customHeight="1" s="332">
      <c r="A275" s="311" t="n"/>
      <c r="B275" s="311" t="n"/>
      <c r="C275" s="311" t="n"/>
      <c r="D275" s="311" t="n"/>
      <c r="E275" s="310" t="inlineStr">
        <is>
          <t>块</t>
        </is>
      </c>
      <c r="F275" s="310" t="inlineStr">
        <is>
          <t>m^2</t>
        </is>
      </c>
      <c r="G275" s="310" t="inlineStr">
        <is>
          <t>kg</t>
        </is>
      </c>
      <c r="H275" s="310" t="inlineStr">
        <is>
          <t>长(mm)</t>
        </is>
      </c>
      <c r="I275" s="310" t="inlineStr">
        <is>
          <t>重(kg)</t>
        </is>
      </c>
    </row>
    <row r="276" ht="16.2" customHeight="1" s="332">
      <c r="A276" s="386" t="inlineStr">
        <is>
          <t>6BFX2001/AZ2</t>
        </is>
      </c>
      <c r="B276" s="386" t="inlineStr">
        <is>
          <t>#</t>
        </is>
      </c>
      <c r="C276" s="386" t="n">
        <v>650</v>
      </c>
      <c r="D276" s="386" t="n">
        <v>244</v>
      </c>
      <c r="E276" s="386" t="n">
        <v>2</v>
      </c>
      <c r="F276" s="439">
        <f>C276*D276*E276/1000000</f>
        <v/>
      </c>
      <c r="G276" s="439">
        <f>F276*1.15*62.9</f>
        <v/>
      </c>
      <c r="H276" s="386">
        <f>C276*E276</f>
        <v/>
      </c>
      <c r="I276" s="439">
        <f>177/1000*6/1000*H276/1000*7.85*1000</f>
        <v/>
      </c>
      <c r="L276" s="321" t="inlineStr">
        <is>
          <t>标高+0.610m</t>
        </is>
      </c>
      <c r="M276" s="321" t="inlineStr">
        <is>
          <t>2001钢平台</t>
        </is>
      </c>
    </row>
    <row r="277" ht="16.2" customHeight="1" s="332">
      <c r="A277" s="386" t="inlineStr">
        <is>
          <t>6BFX2001/AZ3</t>
        </is>
      </c>
      <c r="B277" s="386" t="inlineStr">
        <is>
          <t>#</t>
        </is>
      </c>
      <c r="C277" s="386" t="n">
        <v>650</v>
      </c>
      <c r="D277" s="386" t="n">
        <v>244</v>
      </c>
      <c r="E277" s="386" t="n">
        <v>1</v>
      </c>
      <c r="F277" s="439">
        <f>C277*D277*E277/1000000</f>
        <v/>
      </c>
      <c r="G277" s="439">
        <f>F277*1.15*62.9</f>
        <v/>
      </c>
      <c r="H277" s="386">
        <f>C277*E277</f>
        <v/>
      </c>
      <c r="I277" s="439">
        <f>177/1000*6/1000*H277/1000*7.85*1000</f>
        <v/>
      </c>
      <c r="L277" s="321" t="inlineStr">
        <is>
          <t>标高+0.610m</t>
        </is>
      </c>
      <c r="M277" s="321" t="inlineStr">
        <is>
          <t>2001钢平台</t>
        </is>
      </c>
    </row>
    <row r="278" ht="16.2" customHeight="1" s="332">
      <c r="A278" s="308" t="inlineStr">
        <is>
          <t>合计</t>
        </is>
      </c>
      <c r="B278" s="308" t="inlineStr">
        <is>
          <t>踏步板</t>
        </is>
      </c>
      <c r="C278" s="309" t="n"/>
      <c r="D278" s="308" t="n"/>
      <c r="E278" s="444">
        <f>SUM(E276:E277)</f>
        <v/>
      </c>
      <c r="F278" s="446">
        <f>SUM(F276:F277)</f>
        <v/>
      </c>
      <c r="G278" s="446">
        <f>SUM(G276:G277)</f>
        <v/>
      </c>
      <c r="H278" s="305">
        <f>SUM(H276:H277)</f>
        <v/>
      </c>
      <c r="I278" s="444">
        <f>SUM(I276:I277)</f>
        <v/>
      </c>
    </row>
  </sheetData>
  <autoFilter ref="A157:G278"/>
  <mergeCells count="39">
    <mergeCell ref="B153:C153"/>
    <mergeCell ref="A157:A158"/>
    <mergeCell ref="B180:B181"/>
    <mergeCell ref="H274:I274"/>
    <mergeCell ref="B3:B4"/>
    <mergeCell ref="A156:G156"/>
    <mergeCell ref="A273:I273"/>
    <mergeCell ref="D266:D267"/>
    <mergeCell ref="C274:C275"/>
    <mergeCell ref="A265:G265"/>
    <mergeCell ref="A272:I272"/>
    <mergeCell ref="A155:G155"/>
    <mergeCell ref="B176:C176"/>
    <mergeCell ref="B274:B275"/>
    <mergeCell ref="C180:C181"/>
    <mergeCell ref="B262:C262"/>
    <mergeCell ref="B157:B158"/>
    <mergeCell ref="J157:K157"/>
    <mergeCell ref="A3:A4"/>
    <mergeCell ref="B278:C278"/>
    <mergeCell ref="D3:D4"/>
    <mergeCell ref="A178:G178"/>
    <mergeCell ref="D180:D181"/>
    <mergeCell ref="A1:G1"/>
    <mergeCell ref="D274:D275"/>
    <mergeCell ref="B270:C270"/>
    <mergeCell ref="B266:B267"/>
    <mergeCell ref="A274:A275"/>
    <mergeCell ref="H3:I3"/>
    <mergeCell ref="A180:A181"/>
    <mergeCell ref="A264:G264"/>
    <mergeCell ref="J3:K3"/>
    <mergeCell ref="D157:D158"/>
    <mergeCell ref="C3:C4"/>
    <mergeCell ref="A2:G2"/>
    <mergeCell ref="A179:G179"/>
    <mergeCell ref="A266:A267"/>
    <mergeCell ref="C157:C158"/>
    <mergeCell ref="C266:C267"/>
  </mergeCells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M84"/>
  <sheetViews>
    <sheetView view="pageBreakPreview" topLeftCell="A3" zoomScaleNormal="145" workbookViewId="0">
      <selection activeCell="I11" sqref="I11"/>
    </sheetView>
  </sheetViews>
  <sheetFormatPr baseColWidth="8" defaultColWidth="9" defaultRowHeight="14.4"/>
  <cols>
    <col width="8.33203125" customWidth="1" style="377" min="1" max="3"/>
    <col width="7" customWidth="1" style="377" min="4" max="4"/>
    <col width="21.88671875" customWidth="1" style="377" min="5" max="5"/>
    <col width="8.33203125" customWidth="1" style="377" min="6" max="7"/>
    <col width="8.21875" customWidth="1" style="377" min="8" max="8"/>
    <col width="9" customWidth="1" style="377" min="9" max="9"/>
    <col width="8.44140625" customWidth="1" style="377" min="10" max="10"/>
    <col width="6.77734375" customWidth="1" style="377" min="11" max="11"/>
    <col width="11.21875" customWidth="1" style="377" min="12" max="12"/>
    <col width="4.33203125" customWidth="1" style="377" min="13" max="13"/>
    <col width="9" customWidth="1" style="377" min="14" max="14"/>
    <col width="9" customWidth="1" style="377" min="15" max="16384"/>
  </cols>
  <sheetData>
    <row r="1" ht="15.6" customHeight="1" s="332">
      <c r="A1" s="363" t="inlineStr">
        <is>
          <t>钢格板生产信息</t>
        </is>
      </c>
    </row>
    <row r="2" ht="15.6" customHeight="1" s="332">
      <c r="A2" s="374" t="inlineStr">
        <is>
          <t>项目名称</t>
        </is>
      </c>
      <c r="B2" s="312" t="n"/>
      <c r="C2" s="374" t="inlineStr">
        <is>
          <t>XD202505135</t>
        </is>
      </c>
      <c r="D2" s="312" t="n"/>
      <c r="E2" s="374" t="inlineStr">
        <is>
          <t>区域编号</t>
        </is>
      </c>
      <c r="F2" s="374" t="n"/>
      <c r="G2" s="312" t="n"/>
      <c r="H2" s="374" t="inlineStr">
        <is>
          <t>钢格板型号</t>
        </is>
      </c>
      <c r="I2" s="314" t="n"/>
      <c r="J2" s="312" t="n"/>
      <c r="K2" s="374" t="inlineStr">
        <is>
          <t>JG405/30/50FG</t>
        </is>
      </c>
      <c r="L2" s="314" t="n"/>
      <c r="M2" s="312" t="n"/>
    </row>
    <row r="3" ht="15.6" customHeight="1" s="332">
      <c r="A3" s="374" t="inlineStr">
        <is>
          <t>原板数</t>
        </is>
      </c>
      <c r="B3" s="312" t="n"/>
      <c r="C3" s="374" t="n">
        <v>5</v>
      </c>
      <c r="D3" s="312" t="n"/>
      <c r="E3" s="374" t="inlineStr">
        <is>
          <t>日期</t>
        </is>
      </c>
      <c r="F3" s="466" t="n">
        <v>45826</v>
      </c>
      <c r="G3" s="312" t="n"/>
      <c r="H3" s="374" t="inlineStr">
        <is>
          <t>总利用率</t>
        </is>
      </c>
      <c r="I3" s="314" t="n"/>
      <c r="J3" s="312" t="n"/>
      <c r="K3" s="467" t="n">
        <v>0.930975030953364</v>
      </c>
      <c r="L3" s="314" t="n"/>
      <c r="M3" s="312" t="n"/>
    </row>
    <row r="4" ht="15.6" customHeight="1" s="332">
      <c r="A4" s="374" t="inlineStr">
        <is>
          <t>钢格板数</t>
        </is>
      </c>
      <c r="B4" s="312" t="n"/>
      <c r="C4" s="374" t="n">
        <v>21</v>
      </c>
      <c r="D4" s="312" t="n"/>
      <c r="E4" s="374" t="inlineStr">
        <is>
          <t>扁钢类型</t>
        </is>
      </c>
      <c r="F4" s="374" t="n"/>
      <c r="G4" s="312" t="n"/>
      <c r="H4" s="374" t="inlineStr">
        <is>
          <t>钢格板总面积</t>
        </is>
      </c>
      <c r="I4" s="314" t="n"/>
      <c r="J4" s="312" t="n"/>
      <c r="K4" s="468" t="n">
        <v>26.605605</v>
      </c>
      <c r="L4" s="314" t="n"/>
      <c r="M4" s="312" t="n"/>
    </row>
    <row r="5" ht="15.6" customHeight="1" s="332">
      <c r="A5" s="374" t="inlineStr">
        <is>
          <t>拼接件数</t>
        </is>
      </c>
      <c r="B5" s="312" t="n"/>
      <c r="C5" s="374" t="n">
        <v>1</v>
      </c>
      <c r="D5" s="312" t="n"/>
      <c r="E5" s="374" t="inlineStr">
        <is>
          <t>橫杆尺寸</t>
        </is>
      </c>
      <c r="F5" s="374" t="inlineStr">
        <is>
          <t>6*6</t>
        </is>
      </c>
      <c r="G5" s="312" t="n"/>
      <c r="H5" s="374" t="inlineStr">
        <is>
          <t>扁钢/包边厚度</t>
        </is>
      </c>
      <c r="I5" s="314" t="n"/>
      <c r="J5" s="312" t="n"/>
      <c r="K5" s="374" t="inlineStr">
        <is>
          <t>5/5</t>
        </is>
      </c>
      <c r="L5" s="314" t="n"/>
      <c r="M5" s="312" t="n"/>
    </row>
    <row r="6" ht="15.6" customHeight="1" s="332">
      <c r="A6" s="374" t="inlineStr">
        <is>
          <t>备注</t>
        </is>
      </c>
      <c r="B6" s="312" t="n"/>
      <c r="C6" s="374" t="n"/>
      <c r="D6" s="314" t="n"/>
      <c r="E6" s="314" t="n"/>
      <c r="F6" s="314" t="n"/>
      <c r="G6" s="314" t="n"/>
      <c r="H6" s="314" t="n"/>
      <c r="I6" s="314" t="n"/>
      <c r="J6" s="314" t="n"/>
      <c r="K6" s="314" t="n"/>
      <c r="L6" s="314" t="n"/>
      <c r="M6" s="312" t="n"/>
    </row>
    <row r="7" ht="15" customHeight="1" s="332">
      <c r="A7" s="382" t="inlineStr">
        <is>
          <t>原板数据</t>
        </is>
      </c>
      <c r="B7" s="314" t="n"/>
      <c r="C7" s="312" t="n"/>
      <c r="D7" s="382" t="inlineStr">
        <is>
          <t>钢格板数据</t>
        </is>
      </c>
      <c r="E7" s="314" t="n"/>
      <c r="F7" s="314" t="n"/>
      <c r="G7" s="314" t="n"/>
      <c r="H7" s="314" t="n"/>
      <c r="I7" s="314" t="n"/>
      <c r="J7" s="314" t="n"/>
      <c r="K7" s="314" t="n"/>
      <c r="L7" s="314" t="n"/>
      <c r="M7" s="312" t="n"/>
    </row>
    <row r="8">
      <c r="A8" s="108" t="inlineStr">
        <is>
          <t>原板号</t>
        </is>
      </c>
      <c r="B8" s="108" t="inlineStr">
        <is>
          <t>长</t>
        </is>
      </c>
      <c r="C8" s="108" t="inlineStr">
        <is>
          <t>宽</t>
        </is>
      </c>
      <c r="D8" s="108" t="inlineStr">
        <is>
          <t>备注</t>
        </is>
      </c>
      <c r="E8" s="108" t="inlineStr">
        <is>
          <t>板号</t>
        </is>
      </c>
      <c r="F8" s="108" t="inlineStr">
        <is>
          <t>成品长</t>
        </is>
      </c>
      <c r="G8" s="108" t="inlineStr">
        <is>
          <t>成品宽</t>
        </is>
      </c>
      <c r="H8" s="108" t="inlineStr">
        <is>
          <t>切长</t>
        </is>
      </c>
      <c r="I8" s="108" t="inlineStr">
        <is>
          <t>宽</t>
        </is>
      </c>
      <c r="J8" s="108" t="inlineStr">
        <is>
          <t>齐头</t>
        </is>
      </c>
      <c r="K8" s="108" t="inlineStr">
        <is>
          <t>数量</t>
        </is>
      </c>
      <c r="L8" s="108" t="inlineStr">
        <is>
          <t>拉网数据</t>
        </is>
      </c>
      <c r="M8" s="120" t="inlineStr">
        <is>
          <t>分贴</t>
        </is>
      </c>
    </row>
    <row r="9" ht="16.8" customHeight="1" s="332">
      <c r="A9" s="109" t="inlineStr">
        <is>
          <t>1</t>
        </is>
      </c>
      <c r="B9" s="110" t="n">
        <v>6800</v>
      </c>
      <c r="C9" s="111" t="n">
        <v>725</v>
      </c>
      <c r="D9" s="108" t="inlineStr">
        <is>
          <t>#</t>
        </is>
      </c>
      <c r="E9" s="108" t="inlineStr">
        <is>
          <t>拼P04-6BFX1515/8#</t>
        </is>
      </c>
      <c r="F9" s="112" t="n">
        <v>1070</v>
      </c>
      <c r="G9" s="113" t="n">
        <v>1175</v>
      </c>
      <c r="H9" s="112" t="n">
        <v>1058</v>
      </c>
      <c r="I9" s="113" t="n">
        <v>180</v>
      </c>
      <c r="J9" s="112" t="inlineStr">
        <is>
          <t>54</t>
        </is>
      </c>
      <c r="K9" s="112" t="n">
        <v>1</v>
      </c>
      <c r="L9" s="160" t="inlineStr">
        <is>
          <t>10步98</t>
        </is>
      </c>
      <c r="M9" s="111" t="n"/>
    </row>
    <row r="10" ht="17.4" customHeight="1" s="332">
      <c r="A10" s="110" t="inlineStr">
        <is>
          <t>余:78</t>
        </is>
      </c>
      <c r="B10" s="110" t="inlineStr">
        <is>
          <t>扁钢:25</t>
        </is>
      </c>
      <c r="C10" s="111" t="inlineStr">
        <is>
          <t>横杆:132</t>
        </is>
      </c>
      <c r="D10" s="114" t="n"/>
      <c r="E10" s="115" t="inlineStr">
        <is>
          <t>合并板</t>
        </is>
      </c>
      <c r="F10" s="116" t="n"/>
      <c r="G10" s="117" t="n"/>
      <c r="H10" s="118" t="n">
        <v>1823</v>
      </c>
      <c r="I10" s="117" t="n"/>
      <c r="J10" s="161" t="inlineStr">
        <is>
          <t>36/37</t>
        </is>
      </c>
      <c r="K10" s="162" t="n"/>
      <c r="L10" s="354" t="inlineStr">
        <is>
          <t>18步61</t>
        </is>
      </c>
      <c r="M10" s="163" t="n"/>
    </row>
    <row r="11" ht="16.8" customHeight="1" s="332">
      <c r="A11" s="119" t="n">
        <v>0.704717647058824</v>
      </c>
      <c r="B11" s="108" t="inlineStr">
        <is>
          <t>齐头:60</t>
        </is>
      </c>
      <c r="C11" s="120" t="inlineStr">
        <is>
          <t>单切</t>
        </is>
      </c>
      <c r="D11" s="121" t="inlineStr">
        <is>
          <t>#</t>
        </is>
      </c>
      <c r="E11" s="122" t="inlineStr">
        <is>
          <t>P09-6BFX1502/4#</t>
        </is>
      </c>
      <c r="F11" s="123" t="n">
        <v>1835</v>
      </c>
      <c r="G11" s="124" t="n">
        <v>395</v>
      </c>
      <c r="H11" s="123" t="n">
        <v>1823</v>
      </c>
      <c r="I11" s="124" t="n">
        <v>395</v>
      </c>
      <c r="J11" s="164" t="inlineStr">
        <is>
          <t>36/37</t>
        </is>
      </c>
      <c r="K11" s="162" t="n">
        <v>1</v>
      </c>
      <c r="L11" s="335" t="n"/>
      <c r="M11" s="111" t="inlineStr">
        <is>
          <t>分</t>
        </is>
      </c>
    </row>
    <row r="12" ht="16.8" customHeight="1" s="332">
      <c r="A12" s="125" t="n"/>
      <c r="B12" s="125" t="n"/>
      <c r="C12" s="125" t="n"/>
      <c r="D12" s="126" t="inlineStr">
        <is>
          <t>#</t>
        </is>
      </c>
      <c r="E12" s="127" t="inlineStr">
        <is>
          <t>P09-6BFX1502/2#</t>
        </is>
      </c>
      <c r="F12" s="128" t="n">
        <v>1835</v>
      </c>
      <c r="G12" s="129" t="n">
        <v>305</v>
      </c>
      <c r="H12" s="128" t="n">
        <v>1823</v>
      </c>
      <c r="I12" s="129" t="n">
        <v>305</v>
      </c>
      <c r="J12" s="165" t="inlineStr">
        <is>
          <t>36/37</t>
        </is>
      </c>
      <c r="K12" s="162" t="n">
        <v>1</v>
      </c>
      <c r="L12" s="311" t="n"/>
      <c r="M12" s="111" t="inlineStr">
        <is>
          <t>分</t>
        </is>
      </c>
    </row>
    <row r="13" ht="16.8" customHeight="1" s="332">
      <c r="A13" s="125" t="n"/>
      <c r="B13" s="125" t="n"/>
      <c r="C13" s="125" t="n"/>
      <c r="D13" s="108" t="inlineStr">
        <is>
          <t>#</t>
        </is>
      </c>
      <c r="E13" s="108" t="inlineStr">
        <is>
          <t>P07-6BFX1501/2#</t>
        </is>
      </c>
      <c r="F13" s="112" t="n">
        <v>2295</v>
      </c>
      <c r="G13" s="130" t="n">
        <v>365</v>
      </c>
      <c r="H13" s="112" t="n">
        <v>2283</v>
      </c>
      <c r="I13" s="130" t="n">
        <v>365</v>
      </c>
      <c r="J13" s="112" t="inlineStr">
        <is>
          <t>16/17</t>
        </is>
      </c>
      <c r="K13" s="112" t="n">
        <v>1</v>
      </c>
      <c r="L13" s="160" t="inlineStr">
        <is>
          <t>23步64</t>
        </is>
      </c>
      <c r="M13" s="111" t="inlineStr">
        <is>
          <t>分</t>
        </is>
      </c>
    </row>
    <row r="14" ht="16.8" customHeight="1" s="332">
      <c r="A14" s="125" t="n"/>
      <c r="B14" s="125" t="n"/>
      <c r="C14" s="125" t="n"/>
      <c r="D14" s="108" t="inlineStr">
        <is>
          <t>#</t>
        </is>
      </c>
      <c r="E14" s="108" t="inlineStr">
        <is>
          <t>P09-6BFX1502/9#</t>
        </is>
      </c>
      <c r="F14" s="112" t="n">
        <v>1540</v>
      </c>
      <c r="G14" s="131" t="n">
        <v>755</v>
      </c>
      <c r="H14" s="112" t="n">
        <v>1528</v>
      </c>
      <c r="I14" s="131" t="n">
        <v>755</v>
      </c>
      <c r="J14" s="112" t="inlineStr">
        <is>
          <t>39</t>
        </is>
      </c>
      <c r="K14" s="112" t="n">
        <v>1</v>
      </c>
      <c r="L14" s="160" t="inlineStr">
        <is>
          <t>15步</t>
        </is>
      </c>
      <c r="M14" s="120" t="inlineStr">
        <is>
          <t>贴</t>
        </is>
      </c>
    </row>
    <row r="15" ht="16.8" customHeight="1" s="332">
      <c r="A15" s="125" t="n"/>
      <c r="B15" s="125" t="n"/>
      <c r="C15" s="125" t="n"/>
      <c r="D15" s="125" t="inlineStr">
        <is>
          <t xml:space="preserve"> </t>
        </is>
      </c>
      <c r="E15" s="125" t="inlineStr">
        <is>
          <t xml:space="preserve"> </t>
        </is>
      </c>
      <c r="F15" s="132" t="inlineStr">
        <is>
          <t xml:space="preserve"> </t>
        </is>
      </c>
      <c r="G15" s="132" t="inlineStr">
        <is>
          <t xml:space="preserve"> </t>
        </is>
      </c>
      <c r="H15" s="132" t="inlineStr">
        <is>
          <t xml:space="preserve"> </t>
        </is>
      </c>
      <c r="I15" s="132" t="inlineStr">
        <is>
          <t xml:space="preserve"> </t>
        </is>
      </c>
      <c r="J15" s="132" t="inlineStr">
        <is>
          <t xml:space="preserve"> </t>
        </is>
      </c>
      <c r="K15" s="132" t="inlineStr">
        <is>
          <t xml:space="preserve"> </t>
        </is>
      </c>
      <c r="L15" s="132" t="inlineStr">
        <is>
          <t xml:space="preserve"> </t>
        </is>
      </c>
      <c r="M15" s="125" t="inlineStr">
        <is>
          <t xml:space="preserve"> </t>
        </is>
      </c>
    </row>
    <row r="16" ht="16.8" customHeight="1" s="332">
      <c r="A16" s="109" t="inlineStr">
        <is>
          <t>2</t>
        </is>
      </c>
      <c r="B16" s="110" t="n">
        <v>6750</v>
      </c>
      <c r="C16" s="111" t="n">
        <v>995</v>
      </c>
      <c r="D16" s="108" t="inlineStr">
        <is>
          <t>#</t>
        </is>
      </c>
      <c r="E16" s="108" t="inlineStr">
        <is>
          <t>P03-6BFX1519/2#</t>
        </is>
      </c>
      <c r="F16" s="112" t="n">
        <v>1570</v>
      </c>
      <c r="G16" s="113" t="n">
        <v>995</v>
      </c>
      <c r="H16" s="112" t="n">
        <v>1558</v>
      </c>
      <c r="I16" s="113" t="n">
        <v>995</v>
      </c>
      <c r="J16" s="112" t="inlineStr">
        <is>
          <t>54</t>
        </is>
      </c>
      <c r="K16" s="112" t="n">
        <v>1</v>
      </c>
      <c r="L16" s="160" t="inlineStr">
        <is>
          <t>15步78</t>
        </is>
      </c>
      <c r="M16" s="111" t="n"/>
    </row>
    <row r="17" ht="16.8" customHeight="1" s="332">
      <c r="A17" s="110" t="inlineStr">
        <is>
          <t>余:88</t>
        </is>
      </c>
      <c r="B17" s="110" t="inlineStr">
        <is>
          <t>扁钢:34</t>
        </is>
      </c>
      <c r="C17" s="111" t="inlineStr">
        <is>
          <t>横杆:128</t>
        </is>
      </c>
      <c r="D17" s="108" t="n"/>
      <c r="E17" s="108" t="inlineStr">
        <is>
          <t>P07-6BFX1501/1</t>
        </is>
      </c>
      <c r="F17" s="112" t="n">
        <v>2295</v>
      </c>
      <c r="G17" s="130" t="n">
        <v>995</v>
      </c>
      <c r="H17" s="112" t="n">
        <v>2283</v>
      </c>
      <c r="I17" s="130" t="n">
        <v>995</v>
      </c>
      <c r="J17" s="112" t="inlineStr">
        <is>
          <t>16/17</t>
        </is>
      </c>
      <c r="K17" s="112" t="n">
        <v>1</v>
      </c>
      <c r="L17" s="160" t="inlineStr">
        <is>
          <t>23步79</t>
        </is>
      </c>
      <c r="M17" s="111" t="n"/>
    </row>
    <row r="18" ht="16.8" customHeight="1" s="332">
      <c r="A18" s="119" t="n">
        <v>0.9813333333333329</v>
      </c>
      <c r="B18" s="108" t="inlineStr">
        <is>
          <t>齐头:60</t>
        </is>
      </c>
      <c r="C18" s="120" t="inlineStr">
        <is>
          <t>双切</t>
        </is>
      </c>
      <c r="D18" s="108" t="inlineStr">
        <is>
          <t>#</t>
        </is>
      </c>
      <c r="E18" s="108" t="inlineStr">
        <is>
          <t>主P04-6BFX1515/8#</t>
        </is>
      </c>
      <c r="F18" s="112" t="n">
        <v>1070</v>
      </c>
      <c r="G18" s="130" t="n">
        <v>1175</v>
      </c>
      <c r="H18" s="112" t="n">
        <v>1058</v>
      </c>
      <c r="I18" s="130" t="n">
        <v>995</v>
      </c>
      <c r="J18" s="112" t="inlineStr">
        <is>
          <t>54</t>
        </is>
      </c>
      <c r="K18" s="112" t="n">
        <v>1</v>
      </c>
      <c r="L18" s="160" t="inlineStr">
        <is>
          <t>10步116</t>
        </is>
      </c>
      <c r="M18" s="111" t="n"/>
    </row>
    <row r="19" ht="16.8" customHeight="1" s="332">
      <c r="A19" s="125" t="n"/>
      <c r="B19" s="125" t="n"/>
      <c r="C19" s="125" t="n"/>
      <c r="D19" s="108" t="inlineStr">
        <is>
          <t>#</t>
        </is>
      </c>
      <c r="E19" s="108" t="inlineStr">
        <is>
          <t>P04-6BFX1515/9#</t>
        </is>
      </c>
      <c r="F19" s="112" t="n">
        <v>1070</v>
      </c>
      <c r="G19" s="130" t="n">
        <v>995</v>
      </c>
      <c r="H19" s="112" t="n">
        <v>1058</v>
      </c>
      <c r="I19" s="130" t="n">
        <v>995</v>
      </c>
      <c r="J19" s="112" t="inlineStr">
        <is>
          <t>54</t>
        </is>
      </c>
      <c r="K19" s="112" t="n">
        <v>1</v>
      </c>
      <c r="L19" s="160" t="inlineStr">
        <is>
          <t>10步120</t>
        </is>
      </c>
      <c r="M19" s="111" t="n"/>
    </row>
    <row r="20" ht="16.8" customHeight="1" s="332">
      <c r="A20" s="125" t="n"/>
      <c r="B20" s="125" t="n"/>
      <c r="C20" s="125" t="n"/>
      <c r="D20" s="108" t="inlineStr">
        <is>
          <t>#</t>
        </is>
      </c>
      <c r="E20" s="108" t="inlineStr">
        <is>
          <t>P08-6BFX1507/6#</t>
        </is>
      </c>
      <c r="F20" s="112" t="n">
        <v>679</v>
      </c>
      <c r="G20" s="131" t="n">
        <v>995</v>
      </c>
      <c r="H20" s="112" t="n">
        <v>667</v>
      </c>
      <c r="I20" s="131" t="n">
        <v>995</v>
      </c>
      <c r="J20" s="112" t="inlineStr">
        <is>
          <t>58/59</t>
        </is>
      </c>
      <c r="K20" s="112" t="n">
        <v>1</v>
      </c>
      <c r="L20" s="160" t="inlineStr">
        <is>
          <t>6步</t>
        </is>
      </c>
      <c r="M20" s="120" t="n"/>
    </row>
    <row r="21" ht="16.8" customHeight="1" s="332">
      <c r="A21" s="125" t="n"/>
      <c r="B21" s="125" t="n"/>
      <c r="C21" s="125" t="n"/>
      <c r="D21" s="125" t="inlineStr">
        <is>
          <t xml:space="preserve"> </t>
        </is>
      </c>
      <c r="E21" s="125" t="inlineStr">
        <is>
          <t xml:space="preserve"> </t>
        </is>
      </c>
      <c r="F21" s="132" t="inlineStr">
        <is>
          <t xml:space="preserve"> </t>
        </is>
      </c>
      <c r="G21" s="132" t="inlineStr">
        <is>
          <t xml:space="preserve"> </t>
        </is>
      </c>
      <c r="H21" s="132" t="inlineStr">
        <is>
          <t xml:space="preserve"> </t>
        </is>
      </c>
      <c r="I21" s="132" t="inlineStr">
        <is>
          <t xml:space="preserve"> </t>
        </is>
      </c>
      <c r="J21" s="132" t="inlineStr">
        <is>
          <t xml:space="preserve"> </t>
        </is>
      </c>
      <c r="K21" s="132" t="inlineStr">
        <is>
          <t xml:space="preserve"> </t>
        </is>
      </c>
      <c r="L21" s="132" t="inlineStr">
        <is>
          <t xml:space="preserve"> </t>
        </is>
      </c>
      <c r="M21" s="125" t="inlineStr">
        <is>
          <t xml:space="preserve"> </t>
        </is>
      </c>
    </row>
    <row r="22" ht="16.8" customHeight="1" s="332">
      <c r="A22" s="109" t="inlineStr">
        <is>
          <t>3</t>
        </is>
      </c>
      <c r="B22" s="110" t="n">
        <v>6700</v>
      </c>
      <c r="C22" s="111" t="n">
        <v>995</v>
      </c>
      <c r="D22" s="108" t="inlineStr">
        <is>
          <t>#</t>
        </is>
      </c>
      <c r="E22" s="108" t="inlineStr">
        <is>
          <t>P09-6BFX1502/11#</t>
        </is>
      </c>
      <c r="F22" s="112" t="n">
        <v>1625</v>
      </c>
      <c r="G22" s="113" t="n">
        <v>985</v>
      </c>
      <c r="H22" s="112" t="n">
        <v>1613</v>
      </c>
      <c r="I22" s="113" t="n">
        <v>985</v>
      </c>
      <c r="J22" s="112" t="inlineStr">
        <is>
          <t>32/31</t>
        </is>
      </c>
      <c r="K22" s="112" t="n">
        <v>1</v>
      </c>
      <c r="L22" s="160" t="inlineStr">
        <is>
          <t>16步53</t>
        </is>
      </c>
      <c r="M22" s="111" t="inlineStr">
        <is>
          <t>分贴</t>
        </is>
      </c>
    </row>
    <row r="23" ht="16.8" customHeight="1" s="332">
      <c r="A23" s="110" t="inlineStr">
        <is>
          <t>余:101</t>
        </is>
      </c>
      <c r="B23" s="110" t="inlineStr">
        <is>
          <t>扁钢:34</t>
        </is>
      </c>
      <c r="C23" s="111" t="inlineStr">
        <is>
          <t>横杆:132</t>
        </is>
      </c>
      <c r="D23" s="108" t="inlineStr">
        <is>
          <t>#</t>
        </is>
      </c>
      <c r="E23" s="108" t="inlineStr">
        <is>
          <t>P05-6BFX1508/2#</t>
        </is>
      </c>
      <c r="F23" s="112" t="n">
        <v>1490</v>
      </c>
      <c r="G23" s="130" t="n">
        <v>995</v>
      </c>
      <c r="H23" s="112" t="n">
        <v>1478</v>
      </c>
      <c r="I23" s="130" t="n">
        <v>995</v>
      </c>
      <c r="J23" s="112" t="inlineStr">
        <is>
          <t>14</t>
        </is>
      </c>
      <c r="K23" s="112" t="n">
        <v>1</v>
      </c>
      <c r="L23" s="160" t="inlineStr">
        <is>
          <t>15步36</t>
        </is>
      </c>
      <c r="M23" s="111" t="n"/>
    </row>
    <row r="24" ht="16.8" customHeight="1" s="332">
      <c r="A24" s="119" t="n">
        <v>0.970829675153644</v>
      </c>
      <c r="B24" s="108" t="inlineStr">
        <is>
          <t>齐头:55</t>
        </is>
      </c>
      <c r="C24" s="120" t="inlineStr">
        <is>
          <t>双切</t>
        </is>
      </c>
      <c r="D24" s="108" t="inlineStr">
        <is>
          <t>#</t>
        </is>
      </c>
      <c r="E24" s="108" t="inlineStr">
        <is>
          <t>P05-6BFX1508/1#</t>
        </is>
      </c>
      <c r="F24" s="112" t="n">
        <v>1490</v>
      </c>
      <c r="G24" s="130" t="n">
        <v>995</v>
      </c>
      <c r="H24" s="112" t="n">
        <v>1478</v>
      </c>
      <c r="I24" s="130" t="n">
        <v>995</v>
      </c>
      <c r="J24" s="112" t="inlineStr">
        <is>
          <t>14</t>
        </is>
      </c>
      <c r="K24" s="112" t="n">
        <v>1</v>
      </c>
      <c r="L24" s="160" t="inlineStr">
        <is>
          <t>15步38</t>
        </is>
      </c>
      <c r="M24" s="111" t="n"/>
    </row>
    <row r="25" ht="16.8" customHeight="1" s="332">
      <c r="A25" s="125" t="n"/>
      <c r="B25" s="125" t="n"/>
      <c r="C25" s="125" t="n"/>
      <c r="D25" s="108" t="n"/>
      <c r="E25" s="108" t="inlineStr">
        <is>
          <t>P07-6BFX1501/3</t>
        </is>
      </c>
      <c r="F25" s="112" t="n">
        <v>1995</v>
      </c>
      <c r="G25" s="131" t="n">
        <v>995</v>
      </c>
      <c r="H25" s="112" t="n">
        <v>1983</v>
      </c>
      <c r="I25" s="131" t="n">
        <v>995</v>
      </c>
      <c r="J25" s="112" t="inlineStr">
        <is>
          <t>16/17</t>
        </is>
      </c>
      <c r="K25" s="112" t="n">
        <v>1</v>
      </c>
      <c r="L25" s="160" t="inlineStr">
        <is>
          <t>20步</t>
        </is>
      </c>
      <c r="M25" s="120" t="n"/>
    </row>
    <row r="26" ht="16.8" customHeight="1" s="332">
      <c r="A26" s="125" t="n"/>
      <c r="B26" s="125" t="n"/>
      <c r="C26" s="125" t="n"/>
      <c r="D26" s="125" t="inlineStr">
        <is>
          <t xml:space="preserve"> </t>
        </is>
      </c>
      <c r="E26" s="125" t="inlineStr">
        <is>
          <t xml:space="preserve"> </t>
        </is>
      </c>
      <c r="F26" s="132" t="inlineStr">
        <is>
          <t xml:space="preserve"> </t>
        </is>
      </c>
      <c r="G26" s="132" t="inlineStr">
        <is>
          <t xml:space="preserve"> </t>
        </is>
      </c>
      <c r="H26" s="132" t="inlineStr">
        <is>
          <t xml:space="preserve"> </t>
        </is>
      </c>
      <c r="I26" s="132" t="inlineStr">
        <is>
          <t xml:space="preserve"> </t>
        </is>
      </c>
      <c r="J26" s="132" t="inlineStr">
        <is>
          <t xml:space="preserve"> </t>
        </is>
      </c>
      <c r="K26" s="132" t="inlineStr">
        <is>
          <t xml:space="preserve"> </t>
        </is>
      </c>
      <c r="L26" s="132" t="inlineStr">
        <is>
          <t xml:space="preserve"> </t>
        </is>
      </c>
      <c r="M26" s="125" t="inlineStr">
        <is>
          <t xml:space="preserve"> </t>
        </is>
      </c>
    </row>
    <row r="27" ht="16.8" customHeight="1" s="332">
      <c r="A27" s="109" t="inlineStr">
        <is>
          <t>4</t>
        </is>
      </c>
      <c r="B27" s="110" t="n">
        <v>6350</v>
      </c>
      <c r="C27" s="111" t="n">
        <v>995</v>
      </c>
      <c r="D27" s="108" t="inlineStr">
        <is>
          <t>#</t>
        </is>
      </c>
      <c r="E27" s="108" t="inlineStr">
        <is>
          <t>P03-6BFX1519/4#</t>
        </is>
      </c>
      <c r="F27" s="112" t="n">
        <v>1570</v>
      </c>
      <c r="G27" s="113" t="n">
        <v>995</v>
      </c>
      <c r="H27" s="112" t="n">
        <v>1558</v>
      </c>
      <c r="I27" s="113" t="n">
        <v>995</v>
      </c>
      <c r="J27" s="112" t="inlineStr">
        <is>
          <t>54</t>
        </is>
      </c>
      <c r="K27" s="112" t="n">
        <v>1</v>
      </c>
      <c r="L27" s="160" t="inlineStr">
        <is>
          <t>15步116</t>
        </is>
      </c>
      <c r="M27" s="111" t="n"/>
    </row>
    <row r="28" ht="16.8" customHeight="1" s="332">
      <c r="A28" s="110" t="inlineStr">
        <is>
          <t>余:88</t>
        </is>
      </c>
      <c r="B28" s="110" t="inlineStr">
        <is>
          <t>扁钢:34</t>
        </is>
      </c>
      <c r="C28" s="111" t="inlineStr">
        <is>
          <t>横杆:120</t>
        </is>
      </c>
      <c r="D28" s="108" t="inlineStr">
        <is>
          <t>#</t>
        </is>
      </c>
      <c r="E28" s="108" t="inlineStr">
        <is>
          <t>P08-6BFX1507/4#</t>
        </is>
      </c>
      <c r="F28" s="112" t="n">
        <v>1570</v>
      </c>
      <c r="G28" s="130" t="n">
        <v>995</v>
      </c>
      <c r="H28" s="112" t="n">
        <v>1558</v>
      </c>
      <c r="I28" s="130" t="n">
        <v>995</v>
      </c>
      <c r="J28" s="112" t="inlineStr">
        <is>
          <t>54</t>
        </is>
      </c>
      <c r="K28" s="112" t="n">
        <v>1</v>
      </c>
      <c r="L28" s="160" t="inlineStr">
        <is>
          <t>15步116</t>
        </is>
      </c>
      <c r="M28" s="111" t="n"/>
    </row>
    <row r="29" ht="16.8" customHeight="1" s="332">
      <c r="A29" s="119" t="n">
        <v>0.981417322834646</v>
      </c>
      <c r="B29" s="108" t="inlineStr">
        <is>
          <t>齐头:60</t>
        </is>
      </c>
      <c r="C29" s="120" t="inlineStr">
        <is>
          <t>双切</t>
        </is>
      </c>
      <c r="D29" s="108" t="inlineStr">
        <is>
          <t>#</t>
        </is>
      </c>
      <c r="E29" s="108" t="inlineStr">
        <is>
          <t>P08-6BFX1507/2#</t>
        </is>
      </c>
      <c r="F29" s="112" t="n">
        <v>1570</v>
      </c>
      <c r="G29" s="130" t="n">
        <v>995</v>
      </c>
      <c r="H29" s="112" t="n">
        <v>1558</v>
      </c>
      <c r="I29" s="130" t="n">
        <v>995</v>
      </c>
      <c r="J29" s="112" t="inlineStr">
        <is>
          <t>54</t>
        </is>
      </c>
      <c r="K29" s="112" t="n">
        <v>1</v>
      </c>
      <c r="L29" s="160" t="inlineStr">
        <is>
          <t>15步116</t>
        </is>
      </c>
      <c r="M29" s="111" t="n"/>
    </row>
    <row r="30" ht="16.8" customHeight="1" s="332">
      <c r="A30" s="125" t="n"/>
      <c r="B30" s="125" t="n"/>
      <c r="C30" s="125" t="n"/>
      <c r="D30" s="108" t="inlineStr">
        <is>
          <t>#</t>
        </is>
      </c>
      <c r="E30" s="108" t="inlineStr">
        <is>
          <t>P08-6BFX1507/3#</t>
        </is>
      </c>
      <c r="F30" s="112" t="n">
        <v>1570</v>
      </c>
      <c r="G30" s="131" t="n">
        <v>995</v>
      </c>
      <c r="H30" s="112" t="n">
        <v>1558</v>
      </c>
      <c r="I30" s="131" t="n">
        <v>995</v>
      </c>
      <c r="J30" s="112" t="inlineStr">
        <is>
          <t>54</t>
        </is>
      </c>
      <c r="K30" s="112" t="n">
        <v>1</v>
      </c>
      <c r="L30" s="160" t="inlineStr">
        <is>
          <t>15步</t>
        </is>
      </c>
      <c r="M30" s="120" t="n"/>
    </row>
    <row r="31" ht="16.8" customHeight="1" s="332">
      <c r="A31" s="125" t="n"/>
      <c r="B31" s="125" t="n"/>
      <c r="C31" s="125" t="n"/>
      <c r="D31" s="125" t="inlineStr">
        <is>
          <t xml:space="preserve"> </t>
        </is>
      </c>
      <c r="E31" s="125" t="inlineStr">
        <is>
          <t xml:space="preserve"> </t>
        </is>
      </c>
      <c r="F31" s="132" t="inlineStr">
        <is>
          <t xml:space="preserve"> </t>
        </is>
      </c>
      <c r="G31" s="132" t="inlineStr">
        <is>
          <t xml:space="preserve"> </t>
        </is>
      </c>
      <c r="H31" s="132" t="inlineStr">
        <is>
          <t xml:space="preserve"> </t>
        </is>
      </c>
      <c r="I31" s="132" t="inlineStr">
        <is>
          <t xml:space="preserve"> </t>
        </is>
      </c>
      <c r="J31" s="132" t="inlineStr">
        <is>
          <t xml:space="preserve"> </t>
        </is>
      </c>
      <c r="K31" s="132" t="inlineStr">
        <is>
          <t xml:space="preserve"> </t>
        </is>
      </c>
      <c r="L31" s="132" t="inlineStr">
        <is>
          <t xml:space="preserve"> </t>
        </is>
      </c>
      <c r="M31" s="125" t="inlineStr">
        <is>
          <t xml:space="preserve"> </t>
        </is>
      </c>
    </row>
    <row r="32" ht="16.8" customHeight="1" s="332">
      <c r="A32" s="109" t="inlineStr">
        <is>
          <t>5</t>
        </is>
      </c>
      <c r="B32" s="110" t="n">
        <v>6300</v>
      </c>
      <c r="C32" s="111" t="n">
        <v>575</v>
      </c>
      <c r="D32" s="108" t="inlineStr">
        <is>
          <t>#</t>
        </is>
      </c>
      <c r="E32" s="108" t="inlineStr">
        <is>
          <t>P08-6BFX1507/1#</t>
        </is>
      </c>
      <c r="F32" s="112" t="n">
        <v>1570</v>
      </c>
      <c r="G32" s="113" t="n">
        <v>585</v>
      </c>
      <c r="H32" s="112" t="n">
        <v>1558</v>
      </c>
      <c r="I32" s="113" t="n">
        <v>585</v>
      </c>
      <c r="J32" s="112" t="inlineStr">
        <is>
          <t>54</t>
        </is>
      </c>
      <c r="K32" s="112" t="n">
        <v>1</v>
      </c>
      <c r="L32" s="160" t="inlineStr">
        <is>
          <t>15步101</t>
        </is>
      </c>
      <c r="M32" s="111" t="inlineStr">
        <is>
          <t>贴</t>
        </is>
      </c>
    </row>
    <row r="33" ht="16.8" customHeight="1" s="332">
      <c r="A33" s="110" t="inlineStr">
        <is>
          <t>余:58</t>
        </is>
      </c>
      <c r="B33" s="110" t="inlineStr">
        <is>
          <t>扁钢:20</t>
        </is>
      </c>
      <c r="C33" s="111" t="inlineStr">
        <is>
          <t>横杆:120</t>
        </is>
      </c>
      <c r="D33" s="108" t="inlineStr">
        <is>
          <t>#</t>
        </is>
      </c>
      <c r="E33" s="108" t="inlineStr">
        <is>
          <t>P09-6BFX1502/10#</t>
        </is>
      </c>
      <c r="F33" s="112" t="n">
        <v>1540</v>
      </c>
      <c r="G33" s="130" t="n">
        <v>575</v>
      </c>
      <c r="H33" s="112" t="n">
        <v>1528</v>
      </c>
      <c r="I33" s="130" t="n">
        <v>575</v>
      </c>
      <c r="J33" s="112" t="inlineStr">
        <is>
          <t>39</t>
        </is>
      </c>
      <c r="K33" s="112" t="n">
        <v>1</v>
      </c>
      <c r="L33" s="160" t="inlineStr">
        <is>
          <t>15步103</t>
        </is>
      </c>
      <c r="M33" s="111" t="n"/>
    </row>
    <row r="34" ht="16.8" customHeight="1" s="332">
      <c r="A34" s="119" t="n">
        <v>0.986031746031746</v>
      </c>
      <c r="B34" s="108" t="inlineStr">
        <is>
          <t>齐头:60</t>
        </is>
      </c>
      <c r="C34" s="120" t="inlineStr">
        <is>
          <t>单切</t>
        </is>
      </c>
      <c r="D34" s="108" t="inlineStr">
        <is>
          <t>#</t>
        </is>
      </c>
      <c r="E34" s="108" t="inlineStr">
        <is>
          <t>P06-6BFX1513/2#</t>
        </is>
      </c>
      <c r="F34" s="112" t="n">
        <v>1575</v>
      </c>
      <c r="G34" s="130" t="n">
        <v>595</v>
      </c>
      <c r="H34" s="112" t="n">
        <v>1563</v>
      </c>
      <c r="I34" s="130" t="n">
        <v>595</v>
      </c>
      <c r="J34" s="112" t="inlineStr">
        <is>
          <t>56/57</t>
        </is>
      </c>
      <c r="K34" s="112" t="n">
        <v>1</v>
      </c>
      <c r="L34" s="160" t="inlineStr">
        <is>
          <t>15步121</t>
        </is>
      </c>
      <c r="M34" s="111" t="inlineStr">
        <is>
          <t>贴</t>
        </is>
      </c>
    </row>
    <row r="35" ht="16.8" customHeight="1" s="332">
      <c r="A35" s="125" t="n"/>
      <c r="B35" s="125" t="n"/>
      <c r="C35" s="125" t="n"/>
      <c r="D35" s="108" t="inlineStr">
        <is>
          <t>#</t>
        </is>
      </c>
      <c r="E35" s="108" t="inlineStr">
        <is>
          <t>P06-6BFX1513/1#</t>
        </is>
      </c>
      <c r="F35" s="112" t="n">
        <v>1575</v>
      </c>
      <c r="G35" s="131" t="n">
        <v>595</v>
      </c>
      <c r="H35" s="112" t="n">
        <v>1563</v>
      </c>
      <c r="I35" s="131" t="n">
        <v>595</v>
      </c>
      <c r="J35" s="112" t="inlineStr">
        <is>
          <t>56/57</t>
        </is>
      </c>
      <c r="K35" s="112" t="n">
        <v>1</v>
      </c>
      <c r="L35" s="160" t="inlineStr">
        <is>
          <t>15步</t>
        </is>
      </c>
      <c r="M35" s="120" t="inlineStr">
        <is>
          <t>贴</t>
        </is>
      </c>
    </row>
    <row r="36">
      <c r="D36" s="133" t="inlineStr">
        <is>
          <t xml:space="preserve"> </t>
        </is>
      </c>
      <c r="E36" s="133" t="inlineStr">
        <is>
          <t xml:space="preserve"> </t>
        </is>
      </c>
      <c r="F36" s="133" t="inlineStr">
        <is>
          <t xml:space="preserve"> </t>
        </is>
      </c>
      <c r="G36" s="133" t="inlineStr">
        <is>
          <t xml:space="preserve"> </t>
        </is>
      </c>
      <c r="H36" s="133" t="inlineStr">
        <is>
          <t xml:space="preserve"> </t>
        </is>
      </c>
      <c r="I36" s="133" t="inlineStr">
        <is>
          <t xml:space="preserve"> </t>
        </is>
      </c>
      <c r="J36" s="133" t="inlineStr">
        <is>
          <t xml:space="preserve"> </t>
        </is>
      </c>
      <c r="K36" s="133" t="inlineStr">
        <is>
          <t xml:space="preserve"> </t>
        </is>
      </c>
      <c r="L36" s="133" t="inlineStr">
        <is>
          <t xml:space="preserve"> </t>
        </is>
      </c>
      <c r="M36" s="133" t="inlineStr">
        <is>
          <t xml:space="preserve"> </t>
        </is>
      </c>
    </row>
    <row r="38" ht="15.6" customHeight="1" s="332">
      <c r="A38" s="363" t="inlineStr">
        <is>
          <t>原材料统计表</t>
        </is>
      </c>
    </row>
    <row r="39" ht="15.6" customHeight="1" s="332">
      <c r="A39" s="134" t="inlineStr">
        <is>
          <t>项目名称</t>
        </is>
      </c>
      <c r="B39" s="374" t="inlineStr">
        <is>
          <t>XD202505135</t>
        </is>
      </c>
      <c r="C39" s="314" t="n"/>
      <c r="D39" s="312" t="n"/>
      <c r="E39" s="134" t="inlineStr">
        <is>
          <t>区域编号</t>
        </is>
      </c>
      <c r="F39" s="374" t="n"/>
      <c r="G39" s="314" t="n"/>
      <c r="H39" s="312" t="n"/>
    </row>
    <row r="40" ht="15.6" customHeight="1" s="332">
      <c r="A40" s="374" t="inlineStr">
        <is>
          <t>钢格板型号</t>
        </is>
      </c>
      <c r="B40" s="374" t="inlineStr">
        <is>
          <t>G405/30/50</t>
        </is>
      </c>
      <c r="C40" s="314" t="n"/>
      <c r="D40" s="312" t="n"/>
      <c r="E40" s="374" t="inlineStr">
        <is>
          <t>扁钢类型</t>
        </is>
      </c>
      <c r="F40" s="374" t="n"/>
      <c r="G40" s="314" t="n"/>
      <c r="H40" s="312" t="n"/>
    </row>
    <row r="41">
      <c r="A41" s="135" t="inlineStr">
        <is>
          <t>扁钢型号</t>
        </is>
      </c>
      <c r="B41" s="135" t="inlineStr">
        <is>
          <t>扁钢长度</t>
        </is>
      </c>
      <c r="C41" s="135" t="inlineStr">
        <is>
          <t>支数</t>
        </is>
      </c>
      <c r="D41" s="135" t="inlineStr">
        <is>
          <t>重量KG</t>
        </is>
      </c>
      <c r="E41" s="135" t="inlineStr">
        <is>
          <t>横杆型号</t>
        </is>
      </c>
      <c r="F41" s="135" t="inlineStr">
        <is>
          <t>横杆长度</t>
        </is>
      </c>
      <c r="G41" s="135" t="inlineStr">
        <is>
          <t>支数</t>
        </is>
      </c>
      <c r="H41" s="373" t="inlineStr">
        <is>
          <t>重量KG</t>
        </is>
      </c>
    </row>
    <row r="42">
      <c r="A42" s="376" t="inlineStr">
        <is>
          <t>40*5</t>
        </is>
      </c>
      <c r="B42" s="137" t="n">
        <v>6800</v>
      </c>
      <c r="C42" s="138" t="n">
        <v>25</v>
      </c>
      <c r="D42" s="139">
        <f>C42*B42/100*40/100*5/100*7.85</f>
        <v/>
      </c>
      <c r="E42" s="376" t="inlineStr">
        <is>
          <t>6*6</t>
        </is>
      </c>
      <c r="F42" s="137" t="n">
        <v>785</v>
      </c>
      <c r="G42" s="138" t="n">
        <v>132</v>
      </c>
      <c r="H42" s="139">
        <f>G42*F42/100*6/100*6/100*7.85</f>
        <v/>
      </c>
    </row>
    <row r="43">
      <c r="A43" s="335" t="n"/>
      <c r="B43" s="137" t="n">
        <v>6750</v>
      </c>
      <c r="C43" s="138" t="n">
        <v>34</v>
      </c>
      <c r="D43" s="139">
        <f>C43*B43/100*40/100*5/100*7.85</f>
        <v/>
      </c>
      <c r="E43" s="335" t="n"/>
      <c r="F43" s="137" t="n">
        <v>1025</v>
      </c>
      <c r="G43" s="138" t="n">
        <v>380</v>
      </c>
      <c r="H43" s="139">
        <f>G43*F43/100*6/100*6/100*7.85</f>
        <v/>
      </c>
    </row>
    <row r="44">
      <c r="A44" s="335" t="n"/>
      <c r="B44" s="137" t="n">
        <v>6700</v>
      </c>
      <c r="C44" s="138" t="n">
        <v>34</v>
      </c>
      <c r="D44" s="139">
        <f>C44*B44/100*40/100*5/100*7.85</f>
        <v/>
      </c>
      <c r="E44" s="335" t="n"/>
      <c r="F44" s="137" t="n">
        <v>635</v>
      </c>
      <c r="G44" s="138" t="n">
        <v>120</v>
      </c>
      <c r="H44" s="139">
        <f>G44*F44/100*6/100*6/100*7.85</f>
        <v/>
      </c>
    </row>
    <row r="45">
      <c r="A45" s="335" t="n"/>
      <c r="B45" s="137" t="n">
        <v>6350</v>
      </c>
      <c r="C45" s="138" t="n">
        <v>34</v>
      </c>
      <c r="D45" s="139">
        <f>C45*B45/100*40/100*5/100*7.85</f>
        <v/>
      </c>
      <c r="E45" s="335" t="n"/>
      <c r="F45" s="140" t="n"/>
      <c r="G45" s="141" t="n"/>
      <c r="H45" s="142" t="n"/>
    </row>
    <row r="46">
      <c r="A46" s="311" t="n"/>
      <c r="B46" s="143" t="n">
        <v>6300</v>
      </c>
      <c r="C46" s="144" t="n">
        <v>20</v>
      </c>
      <c r="D46" s="145">
        <f>C46*B46/100*40/100*5/100*7.85</f>
        <v/>
      </c>
      <c r="E46" s="311" t="n"/>
      <c r="F46" s="146" t="n"/>
      <c r="G46" s="147" t="n"/>
      <c r="H46" s="148" t="n"/>
    </row>
    <row r="47" ht="15.6" customHeight="1" s="332">
      <c r="A47" s="149" t="n"/>
      <c r="B47" s="150" t="inlineStr">
        <is>
          <t>扁钢合计</t>
        </is>
      </c>
      <c r="C47" s="150">
        <f>SUM(C42:C46)</f>
        <v/>
      </c>
      <c r="D47" s="469">
        <f>SUM(D42:D46)</f>
        <v/>
      </c>
      <c r="E47" s="149" t="n"/>
      <c r="F47" s="152" t="inlineStr">
        <is>
          <t>横杆合计</t>
        </is>
      </c>
      <c r="G47" s="150">
        <f>SUM(G42:G44)</f>
        <v/>
      </c>
      <c r="H47" s="470">
        <f>SUM(H42:H44)</f>
        <v/>
      </c>
    </row>
    <row r="48" ht="15.6" customHeight="1" s="332">
      <c r="A48" s="375" t="inlineStr">
        <is>
          <t>原板重量总计(KG)</t>
        </is>
      </c>
      <c r="B48" s="314" t="n"/>
      <c r="C48" s="314" t="n"/>
      <c r="D48" s="312" t="n"/>
      <c r="E48" s="471">
        <f>D47+H47</f>
        <v/>
      </c>
      <c r="F48" s="314" t="n"/>
      <c r="G48" s="314" t="n"/>
      <c r="H48" s="312" t="n"/>
    </row>
    <row r="51" ht="15.6" customHeight="1" s="332">
      <c r="A51" s="363" t="inlineStr">
        <is>
          <t>包边料统计</t>
        </is>
      </c>
    </row>
    <row r="52" ht="15.6" customHeight="1" s="332">
      <c r="A52" s="134" t="inlineStr">
        <is>
          <t>项目名称</t>
        </is>
      </c>
      <c r="B52" s="374" t="inlineStr">
        <is>
          <t>XD202505135</t>
        </is>
      </c>
      <c r="C52" s="312" t="n"/>
      <c r="E52" s="363" t="inlineStr">
        <is>
          <t>计算参数</t>
        </is>
      </c>
    </row>
    <row r="53" ht="15.6" customHeight="1" s="332">
      <c r="A53" s="134" t="inlineStr">
        <is>
          <t>区域编号</t>
        </is>
      </c>
      <c r="B53" s="374" t="n"/>
      <c r="C53" s="312" t="n"/>
      <c r="E53" s="154" t="inlineStr">
        <is>
          <t>项目名称</t>
        </is>
      </c>
      <c r="F53" s="155" t="inlineStr">
        <is>
          <t>XD202505135</t>
        </is>
      </c>
    </row>
    <row r="54" ht="15.6" customHeight="1" s="332">
      <c r="A54" s="134" t="inlineStr">
        <is>
          <t>扁钢型号</t>
        </is>
      </c>
      <c r="B54" s="374" t="inlineStr">
        <is>
          <t>40*5</t>
        </is>
      </c>
      <c r="C54" s="312" t="n"/>
      <c r="E54" s="154" t="inlineStr">
        <is>
          <t>区域编号</t>
        </is>
      </c>
      <c r="F54" s="155" t="n"/>
    </row>
    <row r="55" ht="15.6" customHeight="1" s="332">
      <c r="A55" s="374" t="inlineStr">
        <is>
          <t>扁钢类型</t>
        </is>
      </c>
      <c r="B55" s="374" t="n"/>
      <c r="C55" s="312" t="n"/>
      <c r="E55" s="154" t="inlineStr">
        <is>
          <t>软件版本</t>
        </is>
      </c>
      <c r="F55" s="155" t="inlineStr">
        <is>
          <t>2.0235</t>
        </is>
      </c>
    </row>
    <row r="56">
      <c r="A56" s="135" t="inlineStr">
        <is>
          <t>包边长度</t>
        </is>
      </c>
      <c r="B56" s="135" t="inlineStr">
        <is>
          <t>总支数</t>
        </is>
      </c>
      <c r="C56" s="373" t="inlineStr">
        <is>
          <t>侧包边数</t>
        </is>
      </c>
      <c r="E56" s="138" t="inlineStr">
        <is>
          <t>扁钢高度</t>
        </is>
      </c>
      <c r="F56" s="156" t="inlineStr">
        <is>
          <t>40</t>
        </is>
      </c>
    </row>
    <row r="57">
      <c r="A57" s="110" t="n">
        <v>1613</v>
      </c>
      <c r="B57" s="157" t="n">
        <v>1</v>
      </c>
      <c r="C57" s="158" t="n">
        <v>1</v>
      </c>
      <c r="E57" s="138" t="inlineStr">
        <is>
          <t>扁钢厚度</t>
        </is>
      </c>
      <c r="F57" s="156" t="inlineStr">
        <is>
          <t>5</t>
        </is>
      </c>
    </row>
    <row r="58">
      <c r="A58" s="110" t="n">
        <v>1563</v>
      </c>
      <c r="B58" s="157" t="n">
        <v>2</v>
      </c>
      <c r="C58" s="158" t="n">
        <v>2</v>
      </c>
      <c r="E58" s="138" t="inlineStr">
        <is>
          <t>扁钢中心间距</t>
        </is>
      </c>
      <c r="F58" s="156" t="inlineStr">
        <is>
          <t>30</t>
        </is>
      </c>
    </row>
    <row r="59">
      <c r="A59" s="110" t="n">
        <v>1558</v>
      </c>
      <c r="B59" s="157" t="n">
        <v>1</v>
      </c>
      <c r="C59" s="158" t="n">
        <v>1</v>
      </c>
      <c r="E59" s="138" t="inlineStr">
        <is>
          <t>包边厚度</t>
        </is>
      </c>
      <c r="F59" s="156" t="inlineStr">
        <is>
          <t>5</t>
        </is>
      </c>
    </row>
    <row r="60">
      <c r="A60" s="110" t="n">
        <v>1528</v>
      </c>
      <c r="B60" s="157" t="n">
        <v>1</v>
      </c>
      <c r="C60" s="158" t="n">
        <v>1</v>
      </c>
      <c r="E60" s="138" t="inlineStr">
        <is>
          <t>扁钢截面</t>
        </is>
      </c>
      <c r="F60" s="156" t="n"/>
    </row>
    <row r="61">
      <c r="A61" s="110" t="n">
        <v>1175</v>
      </c>
      <c r="B61" s="157" t="n">
        <v>2</v>
      </c>
      <c r="C61" s="159" t="n"/>
      <c r="E61" s="138" t="inlineStr">
        <is>
          <t>横杆规格</t>
        </is>
      </c>
      <c r="F61" s="156" t="inlineStr">
        <is>
          <t>6*6</t>
        </is>
      </c>
    </row>
    <row r="62">
      <c r="A62" s="110" t="n">
        <v>995</v>
      </c>
      <c r="B62" s="157" t="n">
        <v>22</v>
      </c>
      <c r="C62" s="159" t="n"/>
      <c r="E62" s="138" t="inlineStr">
        <is>
          <t>横杆间距</t>
        </is>
      </c>
      <c r="F62" s="156" t="inlineStr">
        <is>
          <t>50</t>
        </is>
      </c>
    </row>
    <row r="63">
      <c r="A63" s="110" t="n">
        <v>985</v>
      </c>
      <c r="B63" s="157" t="n">
        <v>2</v>
      </c>
      <c r="C63" s="159" t="n"/>
      <c r="E63" s="138" t="inlineStr">
        <is>
          <t>横杆有效长度</t>
        </is>
      </c>
      <c r="F63" s="156" t="inlineStr">
        <is>
          <t>1040</t>
        </is>
      </c>
    </row>
    <row r="64">
      <c r="A64" s="110" t="n">
        <v>755</v>
      </c>
      <c r="B64" s="157" t="n">
        <v>2</v>
      </c>
      <c r="C64" s="159" t="n"/>
      <c r="E64" s="138" t="inlineStr">
        <is>
          <t>原板齐头调节</t>
        </is>
      </c>
      <c r="F64" s="156" t="inlineStr">
        <is>
          <t>手动</t>
        </is>
      </c>
    </row>
    <row r="65">
      <c r="A65" s="110" t="n">
        <v>595</v>
      </c>
      <c r="B65" s="157" t="n">
        <v>4</v>
      </c>
      <c r="C65" s="159" t="n"/>
      <c r="E65" s="138" t="inlineStr">
        <is>
          <t>头尾部切割量</t>
        </is>
      </c>
      <c r="F65" s="156" t="inlineStr">
        <is>
          <t>5</t>
        </is>
      </c>
    </row>
    <row r="66">
      <c r="A66" s="110" t="n">
        <v>585</v>
      </c>
      <c r="B66" s="157" t="n">
        <v>2</v>
      </c>
      <c r="C66" s="159" t="n"/>
      <c r="E66" s="138" t="inlineStr">
        <is>
          <t>原板头部齐头1</t>
        </is>
      </c>
      <c r="F66" s="156" t="n">
        <v>55</v>
      </c>
    </row>
    <row r="67">
      <c r="A67" s="110" t="n">
        <v>575</v>
      </c>
      <c r="B67" s="157" t="n">
        <v>2</v>
      </c>
      <c r="C67" s="159" t="n"/>
      <c r="E67" s="138" t="inlineStr">
        <is>
          <t>原板头部齐头2</t>
        </is>
      </c>
      <c r="F67" s="156" t="n">
        <v>60</v>
      </c>
    </row>
    <row r="68">
      <c r="A68" s="110" t="n">
        <v>395</v>
      </c>
      <c r="B68" s="157" t="n">
        <v>2</v>
      </c>
      <c r="C68" s="159" t="n"/>
      <c r="E68" s="138" t="inlineStr">
        <is>
          <t>原板尾部齐头</t>
        </is>
      </c>
      <c r="F68" s="156" t="inlineStr">
        <is>
          <t>100</t>
        </is>
      </c>
    </row>
    <row r="69">
      <c r="A69" s="110" t="n">
        <v>365</v>
      </c>
      <c r="B69" s="157" t="n">
        <v>2</v>
      </c>
      <c r="C69" s="159" t="n"/>
      <c r="E69" s="138" t="inlineStr">
        <is>
          <t>原板最大板幅</t>
        </is>
      </c>
      <c r="F69" s="156" t="inlineStr">
        <is>
          <t>1005</t>
        </is>
      </c>
    </row>
    <row r="70">
      <c r="A70" s="108" t="n">
        <v>305</v>
      </c>
      <c r="B70" s="166" t="n">
        <v>2</v>
      </c>
      <c r="C70" s="167" t="n"/>
      <c r="E70" s="138" t="inlineStr">
        <is>
          <t>是否拉网</t>
        </is>
      </c>
      <c r="F70" s="156" t="inlineStr">
        <is>
          <t>是</t>
        </is>
      </c>
    </row>
    <row r="71" ht="15.6" customHeight="1" s="332">
      <c r="A71" s="168" t="inlineStr">
        <is>
          <t>包边合计</t>
        </is>
      </c>
      <c r="B71" s="375">
        <f>SUM(B57:B70)&amp;"支"</f>
        <v/>
      </c>
      <c r="C71" s="312" t="n"/>
      <c r="E71" s="138" t="inlineStr">
        <is>
          <t>钢格板齐头方式</t>
        </is>
      </c>
      <c r="F71" s="156" t="inlineStr">
        <is>
          <t>两端对齐</t>
        </is>
      </c>
    </row>
    <row r="72" ht="15.6" customHeight="1" s="332">
      <c r="A72" s="168" t="inlineStr">
        <is>
          <t>长度合计</t>
        </is>
      </c>
      <c r="B72" s="375">
        <f>ROUND(SUMPRODUCT(A57:A70,B57:B70)/1000,1)&amp;"米"</f>
        <v/>
      </c>
      <c r="C72" s="312" t="n"/>
      <c r="E72" s="138" t="inlineStr">
        <is>
          <t>钢格板最小齐头</t>
        </is>
      </c>
      <c r="F72" s="156" t="inlineStr">
        <is>
          <t>14</t>
        </is>
      </c>
    </row>
    <row r="73" ht="15.6" customHeight="1" s="332">
      <c r="A73" s="375" t="inlineStr">
        <is>
          <t>重量合计</t>
        </is>
      </c>
      <c r="B73" s="375">
        <f>ROUND(SUMPRODUCT(A57:A70,B57:B70)/100*40/100*5/100*7.85,1)&amp;"KG"</f>
        <v/>
      </c>
      <c r="C73" s="312" t="n"/>
      <c r="E73" s="138" t="inlineStr">
        <is>
          <t>钢格板最大齐头</t>
        </is>
      </c>
      <c r="F73" s="156" t="inlineStr">
        <is>
          <t>70</t>
        </is>
      </c>
    </row>
    <row r="74">
      <c r="E74" s="138" t="inlineStr">
        <is>
          <t>压焊横杆数</t>
        </is>
      </c>
      <c r="F74" s="156" t="inlineStr">
        <is>
          <t>2</t>
        </is>
      </c>
    </row>
    <row r="75">
      <c r="E75" s="138" t="inlineStr">
        <is>
          <t>宽度负公差</t>
        </is>
      </c>
      <c r="F75" s="156" t="inlineStr">
        <is>
          <t>-5</t>
        </is>
      </c>
    </row>
    <row r="76">
      <c r="E76" s="138" t="inlineStr">
        <is>
          <t>宽度正公差</t>
        </is>
      </c>
      <c r="F76" s="156" t="inlineStr">
        <is>
          <t>5</t>
        </is>
      </c>
    </row>
    <row r="77">
      <c r="E77" s="138" t="inlineStr">
        <is>
          <t>长度负公差</t>
        </is>
      </c>
      <c r="F77" s="156" t="inlineStr">
        <is>
          <t>0</t>
        </is>
      </c>
    </row>
    <row r="78">
      <c r="E78" s="138" t="inlineStr">
        <is>
          <t>包边焊缝值</t>
        </is>
      </c>
      <c r="F78" s="156" t="inlineStr">
        <is>
          <t>1</t>
        </is>
      </c>
    </row>
    <row r="79">
      <c r="E79" s="138" t="inlineStr">
        <is>
          <t>刀片厚度</t>
        </is>
      </c>
      <c r="F79" s="156" t="inlineStr">
        <is>
          <t>8</t>
        </is>
      </c>
    </row>
    <row r="80">
      <c r="E80" s="138" t="inlineStr">
        <is>
          <t>预留包边</t>
        </is>
      </c>
      <c r="F80" s="156" t="n"/>
    </row>
    <row r="81">
      <c r="E81" s="138" t="inlineStr">
        <is>
          <t>扁钢选择</t>
        </is>
      </c>
      <c r="F81" s="156" t="inlineStr">
        <is>
          <t>优先</t>
        </is>
      </c>
    </row>
    <row r="82">
      <c r="E82" s="138" t="inlineStr">
        <is>
          <t>扁钢最大长度</t>
        </is>
      </c>
      <c r="F82" s="156" t="inlineStr">
        <is>
          <t>7050</t>
        </is>
      </c>
    </row>
    <row r="83">
      <c r="E83" s="138" t="inlineStr">
        <is>
          <t>扁钢最小长度</t>
        </is>
      </c>
      <c r="F83" s="156" t="inlineStr">
        <is>
          <t>5000</t>
        </is>
      </c>
    </row>
    <row r="84">
      <c r="E84" s="138" t="inlineStr">
        <is>
          <t>扁钢长度1</t>
        </is>
      </c>
      <c r="F84" s="156" t="n">
        <v>6800</v>
      </c>
    </row>
  </sheetData>
  <mergeCells count="44">
    <mergeCell ref="F4:G4"/>
    <mergeCell ref="B54:C54"/>
    <mergeCell ref="B72:C72"/>
    <mergeCell ref="C6:M6"/>
    <mergeCell ref="C5:D5"/>
    <mergeCell ref="A42:A46"/>
    <mergeCell ref="L10:L12"/>
    <mergeCell ref="E52:F52"/>
    <mergeCell ref="B39:D39"/>
    <mergeCell ref="H2:J2"/>
    <mergeCell ref="B71:C71"/>
    <mergeCell ref="A6:B6"/>
    <mergeCell ref="C4:D4"/>
    <mergeCell ref="F3:G3"/>
    <mergeCell ref="B52:C52"/>
    <mergeCell ref="K2:M2"/>
    <mergeCell ref="A48:D48"/>
    <mergeCell ref="F5:G5"/>
    <mergeCell ref="B40:D40"/>
    <mergeCell ref="H3:J3"/>
    <mergeCell ref="F39:H39"/>
    <mergeCell ref="A3:B3"/>
    <mergeCell ref="B53:C53"/>
    <mergeCell ref="B73:C73"/>
    <mergeCell ref="F2:G2"/>
    <mergeCell ref="E48:H48"/>
    <mergeCell ref="A2:B2"/>
    <mergeCell ref="A1:M1"/>
    <mergeCell ref="C2:D2"/>
    <mergeCell ref="K4:M4"/>
    <mergeCell ref="H5:J5"/>
    <mergeCell ref="A5:B5"/>
    <mergeCell ref="E42:E46"/>
    <mergeCell ref="K3:M3"/>
    <mergeCell ref="A51:C51"/>
    <mergeCell ref="A4:B4"/>
    <mergeCell ref="B55:C55"/>
    <mergeCell ref="A38:H38"/>
    <mergeCell ref="K5:M5"/>
    <mergeCell ref="H4:J4"/>
    <mergeCell ref="F40:H40"/>
    <mergeCell ref="D7:M7"/>
    <mergeCell ref="A7:C7"/>
    <mergeCell ref="C3:D3"/>
  </mergeCells>
  <pageMargins left="0.357638888888889" right="0.357638888888889" top="0.60625" bottom="1" header="0.5" footer="0.5"/>
  <pageSetup orientation="portrait" paperSize="9" scale="82" fitToHeight="0"/>
  <headerFooter>
    <oddHeader/>
    <oddFooter>&amp;C第 &amp;P 页，共 &amp;N 页</oddFooter>
    <evenHeader/>
    <evenFooter/>
    <firstHeader/>
    <firstFooter/>
  </headerFooter>
  <rowBreaks count="13" manualBreakCount="13">
    <brk id="37" min="0" max="12" man="1"/>
    <brk id="86" min="0" max="12" man="1"/>
    <brk id="97" min="0" max="12" man="1"/>
    <brk id="118" min="0" max="12" man="1"/>
    <brk id="148" min="0" max="12" man="1"/>
    <brk id="174" min="0" max="12" man="1"/>
    <brk id="205" min="0" max="12" man="1"/>
    <brk id="233" min="0" max="12" man="1"/>
    <brk id="270" min="0" max="12" man="1"/>
    <brk id="330" min="0" max="12" man="1"/>
    <brk id="335" min="0" max="12" man="1"/>
    <brk id="415" min="0" max="16383" man="1"/>
    <brk id="417" min="0" max="16383" man="1"/>
  </rowBreaks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XFD187"/>
  <sheetViews>
    <sheetView tabSelected="1" view="pageBreakPreview" topLeftCell="A131" zoomScale="70" zoomScaleNormal="100" zoomScaleSheetLayoutView="70" workbookViewId="0">
      <selection activeCell="H4" sqref="H4:H151"/>
    </sheetView>
  </sheetViews>
  <sheetFormatPr baseColWidth="8" defaultColWidth="9" defaultRowHeight="15.6"/>
  <cols>
    <col width="1.77734375" customWidth="1" style="321" min="1" max="1"/>
    <col width="3.109375" customWidth="1" style="321" min="2" max="2"/>
    <col width="2.88671875" customWidth="1" style="321" min="3" max="3"/>
    <col width="2" customWidth="1" style="321" min="4" max="4"/>
    <col width="3.21875" customWidth="1" style="321" min="5" max="5"/>
    <col width="1.6640625" customWidth="1" style="321" min="6" max="6"/>
    <col width="4" customWidth="1" style="321" min="7" max="7"/>
    <col width="16.77734375" customWidth="1" style="321" min="8" max="8"/>
    <col width="4.88671875" customWidth="1" style="321" min="9" max="9"/>
    <col width="6.77734375" customWidth="1" style="321" min="10" max="10"/>
    <col width="6" customWidth="1" style="321" min="11" max="11"/>
    <col width="5.88671875" customWidth="1" style="321" min="12" max="12"/>
    <col width="7.44140625" customWidth="1" style="321" min="13" max="13"/>
    <col width="7.21875" customWidth="1" style="321" min="14" max="14"/>
    <col width="6" customWidth="1" style="321" min="15" max="15"/>
    <col hidden="1" width="6" customWidth="1" style="472" min="16" max="16"/>
    <col width="10.88671875" customWidth="1" style="472" min="17" max="17"/>
    <col hidden="1" width="4.44140625" customWidth="1" style="321" min="18" max="18"/>
    <col hidden="1" width="3.44140625" customWidth="1" style="321" min="19" max="19"/>
    <col hidden="1" width="6.33203125" customWidth="1" style="321" min="20" max="20"/>
    <col hidden="1" width="4.44140625" customWidth="1" style="321" min="21" max="21"/>
    <col hidden="1" width="4.77734375" customWidth="1" style="321" min="22" max="22"/>
    <col hidden="1" width="8.44140625" customWidth="1" style="321" min="23" max="23"/>
    <col hidden="1" width="4.33203125" customWidth="1" style="321" min="24" max="24"/>
    <col hidden="1" width="3.88671875" customWidth="1" style="321" min="25" max="25"/>
    <col width="6.77734375" customWidth="1" style="321" min="26" max="26"/>
    <col width="6.44140625" customWidth="1" style="321" min="27" max="28"/>
    <col hidden="1" width="9" customWidth="1" style="321" min="29" max="29"/>
    <col hidden="1" width="3.88671875" customWidth="1" style="321" min="30" max="30"/>
    <col hidden="1" width="5.21875" customWidth="1" style="321" min="31" max="31"/>
    <col width="6.77734375" customWidth="1" style="80" min="32" max="32"/>
    <col hidden="1" width="6.77734375" customWidth="1" style="321" min="33" max="33"/>
    <col hidden="1" width="6.33203125" customWidth="1" style="321" min="34" max="34"/>
    <col width="6.33203125" customWidth="1" style="321" min="35" max="35"/>
    <col hidden="1" width="6.44140625" customWidth="1" style="472" min="36" max="36"/>
    <col width="8.21875" customWidth="1" style="321" min="37" max="37"/>
    <col width="9" customWidth="1" style="321" min="38" max="16364"/>
  </cols>
  <sheetData>
    <row r="1" ht="22.2" customFormat="1" customHeight="1" s="321">
      <c r="H1" s="388">
        <f>'3工艺执行单'!B5</f>
        <v/>
      </c>
      <c r="P1" s="83" t="n"/>
      <c r="Q1" s="388">
        <f>'3工艺执行单'!D7</f>
        <v/>
      </c>
      <c r="XEK1" s="0" t="n"/>
      <c r="XEL1" s="0" t="n"/>
      <c r="XEM1" s="0" t="n"/>
      <c r="XEN1" s="0" t="n"/>
      <c r="XEO1" s="0" t="n"/>
      <c r="XEP1" s="0" t="n"/>
      <c r="XEQ1" s="0" t="n"/>
      <c r="XER1" s="0" t="n"/>
      <c r="XES1" s="0" t="n"/>
      <c r="XET1" s="0" t="n"/>
      <c r="XEU1" s="0" t="n"/>
      <c r="XEV1" s="0" t="n"/>
      <c r="XEW1" s="0" t="n"/>
      <c r="XEX1" s="0" t="n"/>
      <c r="XEY1" s="0" t="n"/>
      <c r="XEZ1" s="0" t="n"/>
      <c r="XFA1" s="0" t="n"/>
      <c r="XFB1" s="0" t="n"/>
      <c r="XFC1" s="0" t="n"/>
      <c r="XFD1" s="0" t="n"/>
    </row>
    <row r="2" ht="20.25" customFormat="1" customHeight="1" s="321">
      <c r="A2" s="35" t="n"/>
      <c r="B2" s="35" t="n"/>
      <c r="C2" s="35" t="n"/>
      <c r="D2" s="35" t="n"/>
      <c r="E2" s="35" t="n"/>
      <c r="F2" s="35" t="n"/>
      <c r="G2" s="35" t="n"/>
      <c r="H2" s="386" t="inlineStr">
        <is>
          <t>成品</t>
        </is>
      </c>
      <c r="I2" s="314" t="n"/>
      <c r="J2" s="314" t="n"/>
      <c r="K2" s="314" t="n"/>
      <c r="L2" s="312" t="n"/>
      <c r="M2" s="386" t="inlineStr">
        <is>
          <t>压焊</t>
        </is>
      </c>
      <c r="N2" s="314" t="n"/>
      <c r="O2" s="314" t="n"/>
      <c r="P2" s="312" t="n"/>
      <c r="Q2" s="473" t="inlineStr">
        <is>
          <t>备注</t>
        </is>
      </c>
      <c r="R2" s="389" t="inlineStr">
        <is>
          <t>包边扁钢</t>
        </is>
      </c>
      <c r="S2" s="314" t="n"/>
      <c r="T2" s="314" t="n"/>
      <c r="U2" s="314" t="n"/>
      <c r="V2" s="314" t="n"/>
      <c r="W2" s="312" t="n"/>
      <c r="X2" s="391" t="inlineStr">
        <is>
          <t>压焊扁钢</t>
        </is>
      </c>
      <c r="Y2" s="314" t="n"/>
      <c r="Z2" s="314" t="n"/>
      <c r="AA2" s="314" t="n"/>
      <c r="AB2" s="314" t="n"/>
      <c r="AC2" s="312" t="n"/>
      <c r="AD2" s="389" t="inlineStr">
        <is>
          <t>扭钢</t>
        </is>
      </c>
      <c r="AE2" s="314" t="n"/>
      <c r="AF2" s="314" t="n"/>
      <c r="AG2" s="314" t="n"/>
      <c r="AH2" s="314" t="n"/>
      <c r="AI2" s="314" t="n"/>
      <c r="AJ2" s="314" t="n"/>
      <c r="AK2" s="312" t="n"/>
    </row>
    <row r="3" ht="20.25" customFormat="1" customHeight="1" s="422">
      <c r="H3" s="323" t="inlineStr">
        <is>
          <t>编号</t>
        </is>
      </c>
      <c r="I3" s="323" t="n"/>
      <c r="J3" s="386" t="inlineStr">
        <is>
          <t>长度</t>
        </is>
      </c>
      <c r="K3" s="386" t="inlineStr">
        <is>
          <t>宽度</t>
        </is>
      </c>
      <c r="L3" s="386" t="inlineStr">
        <is>
          <t>数量</t>
        </is>
      </c>
      <c r="M3" s="386" t="inlineStr">
        <is>
          <t>长度</t>
        </is>
      </c>
      <c r="N3" s="386" t="inlineStr">
        <is>
          <t>宽度</t>
        </is>
      </c>
      <c r="O3" s="386" t="inlineStr">
        <is>
          <t>数量</t>
        </is>
      </c>
      <c r="P3" s="473" t="inlineStr">
        <is>
          <t>重量</t>
        </is>
      </c>
      <c r="Q3" s="311" t="n"/>
      <c r="R3" s="386" t="inlineStr">
        <is>
          <t>型号</t>
        </is>
      </c>
      <c r="S3" s="386" t="n"/>
      <c r="T3" s="386" t="inlineStr">
        <is>
          <t>长度</t>
        </is>
      </c>
      <c r="U3" s="386" t="inlineStr">
        <is>
          <t>单数</t>
        </is>
      </c>
      <c r="V3" s="386" t="inlineStr">
        <is>
          <t>总数</t>
        </is>
      </c>
      <c r="W3" s="323" t="inlineStr">
        <is>
          <t>重量</t>
        </is>
      </c>
      <c r="X3" s="386" t="inlineStr">
        <is>
          <t>型号</t>
        </is>
      </c>
      <c r="Y3" s="386" t="n"/>
      <c r="Z3" s="386" t="inlineStr">
        <is>
          <t>长度</t>
        </is>
      </c>
      <c r="AA3" s="386" t="inlineStr">
        <is>
          <t>支数</t>
        </is>
      </c>
      <c r="AB3" s="386" t="inlineStr">
        <is>
          <t>总数</t>
        </is>
      </c>
      <c r="AC3" s="323" t="inlineStr">
        <is>
          <t>重量</t>
        </is>
      </c>
      <c r="AD3" s="386" t="inlineStr">
        <is>
          <t>型号</t>
        </is>
      </c>
      <c r="AE3" s="386" t="inlineStr">
        <is>
          <t>ST</t>
        </is>
      </c>
      <c r="AF3" s="389" t="inlineStr">
        <is>
          <t>留头</t>
        </is>
      </c>
      <c r="AG3" s="386" t="inlineStr">
        <is>
          <t>长度</t>
        </is>
      </c>
      <c r="AH3" s="92" t="inlineStr">
        <is>
          <t>单数</t>
        </is>
      </c>
      <c r="AI3" s="92" t="inlineStr">
        <is>
          <t>根数</t>
        </is>
      </c>
      <c r="AJ3" s="474" t="inlineStr">
        <is>
          <t>重量</t>
        </is>
      </c>
      <c r="AK3" s="92" t="inlineStr">
        <is>
          <t>扭钢总数</t>
        </is>
      </c>
    </row>
    <row r="4" ht="22.5" customFormat="1" customHeight="1" s="422">
      <c r="A4" s="384" t="inlineStr">
        <is>
          <t>G</t>
        </is>
      </c>
      <c r="B4" s="384" t="n">
        <v>40</v>
      </c>
      <c r="C4" s="384" t="n">
        <v>5</v>
      </c>
      <c r="D4" s="384" t="inlineStr">
        <is>
          <t>/</t>
        </is>
      </c>
      <c r="E4" s="384" t="n">
        <v>30</v>
      </c>
      <c r="F4" s="384" t="inlineStr">
        <is>
          <t>/</t>
        </is>
      </c>
      <c r="G4" s="384" t="n">
        <v>100</v>
      </c>
      <c r="H4" s="390" t="inlineStr">
        <is>
          <t>P11-6BFX2007/1</t>
        </is>
      </c>
      <c r="I4" s="390" t="n"/>
      <c r="J4" s="390" t="n">
        <v>871</v>
      </c>
      <c r="K4" s="390" t="n">
        <v>774</v>
      </c>
      <c r="L4" s="390" t="n">
        <v>1</v>
      </c>
      <c r="M4" s="385">
        <f>J4</f>
        <v/>
      </c>
      <c r="N4" s="385" t="n">
        <v>755</v>
      </c>
      <c r="O4" s="385">
        <f>L4</f>
        <v/>
      </c>
      <c r="P4" s="475">
        <f>W4+AC4+AJ4</f>
        <v/>
      </c>
      <c r="Q4" s="476" t="inlineStr">
        <is>
          <t>单边留</t>
        </is>
      </c>
      <c r="R4" s="384">
        <f>B4</f>
        <v/>
      </c>
      <c r="S4" s="384">
        <f>C4</f>
        <v/>
      </c>
      <c r="T4" s="384">
        <f>N4</f>
        <v/>
      </c>
      <c r="U4" s="384" t="n">
        <v>2</v>
      </c>
      <c r="V4" s="384">
        <f>U4*O4</f>
        <v/>
      </c>
      <c r="W4" s="477">
        <f>B4*C4*7.85*0.001*T4*0.001*V4</f>
        <v/>
      </c>
      <c r="X4" s="384">
        <f>B4</f>
        <v/>
      </c>
      <c r="Y4" s="384">
        <f>C4</f>
        <v/>
      </c>
      <c r="Z4" s="384">
        <f>M4-Y4*2-2</f>
        <v/>
      </c>
      <c r="AA4" s="384">
        <f>(N4-Y4)/E4+1</f>
        <v/>
      </c>
      <c r="AB4" s="384">
        <f>AA4*O4</f>
        <v/>
      </c>
      <c r="AC4" s="478">
        <f>X4*Y4*7.85*0.001*Z4*0.001*AB4</f>
        <v/>
      </c>
      <c r="AD4" s="384" t="n">
        <v>6</v>
      </c>
      <c r="AE4" s="384">
        <f>(M4-G4*(AH4-1))/2</f>
        <v/>
      </c>
      <c r="AF4" s="383">
        <f>(M4-G4*(AI4-1))/2</f>
        <v/>
      </c>
      <c r="AG4" s="384" t="n">
        <v>1025</v>
      </c>
      <c r="AH4" s="384">
        <f>IF(INT(M4/G4+1)/2=INT(INT(M4/G4+1)/2),INT(M4/G4)+1,INT(M4/G4))</f>
        <v/>
      </c>
      <c r="AI4" s="384">
        <f>IF(AE4&lt;=0.2*G4,AH4-2,AH4)</f>
        <v/>
      </c>
      <c r="AJ4" s="479">
        <f>AD4*AD4*7.85*AG4*0.001*0.001*AI4*O4</f>
        <v/>
      </c>
      <c r="AK4" s="384">
        <f>AI4*O4</f>
        <v/>
      </c>
    </row>
    <row r="5" ht="22.5" customFormat="1" customHeight="1" s="422">
      <c r="A5" s="386" t="inlineStr">
        <is>
          <t>G</t>
        </is>
      </c>
      <c r="B5" s="386" t="n">
        <v>40</v>
      </c>
      <c r="C5" s="386" t="n">
        <v>5</v>
      </c>
      <c r="D5" s="386" t="inlineStr">
        <is>
          <t>/</t>
        </is>
      </c>
      <c r="E5" s="386" t="n">
        <v>30</v>
      </c>
      <c r="F5" s="386" t="inlineStr">
        <is>
          <t>/</t>
        </is>
      </c>
      <c r="G5" s="386" t="n">
        <v>100</v>
      </c>
      <c r="H5" s="329" t="inlineStr">
        <is>
          <t>P11-6BFX2007/2</t>
        </is>
      </c>
      <c r="I5" s="329" t="n"/>
      <c r="J5" s="329" t="n">
        <v>871</v>
      </c>
      <c r="K5" s="329" t="n">
        <v>635</v>
      </c>
      <c r="L5" s="329" t="n">
        <v>2</v>
      </c>
      <c r="M5" s="392">
        <f>J5</f>
        <v/>
      </c>
      <c r="N5" s="392">
        <f>K5</f>
        <v/>
      </c>
      <c r="O5" s="392">
        <f>L5</f>
        <v/>
      </c>
      <c r="P5" s="480">
        <f>W5+AC5+AJ5</f>
        <v/>
      </c>
      <c r="Q5" s="473" t="n"/>
      <c r="R5" s="386">
        <f>B5</f>
        <v/>
      </c>
      <c r="S5" s="386">
        <f>C5</f>
        <v/>
      </c>
      <c r="T5" s="386">
        <f>N5</f>
        <v/>
      </c>
      <c r="U5" s="386" t="n">
        <v>2</v>
      </c>
      <c r="V5" s="386">
        <f>U5*O5</f>
        <v/>
      </c>
      <c r="W5" s="439">
        <f>B5*C5*7.85*0.001*T5*0.001*V5</f>
        <v/>
      </c>
      <c r="X5" s="386">
        <f>B5</f>
        <v/>
      </c>
      <c r="Y5" s="386">
        <f>C5</f>
        <v/>
      </c>
      <c r="Z5" s="386">
        <f>M5-Y5*2-2</f>
        <v/>
      </c>
      <c r="AA5" s="386">
        <f>(N5-Y5)/E5+1</f>
        <v/>
      </c>
      <c r="AB5" s="386">
        <f>AA5*O5</f>
        <v/>
      </c>
      <c r="AC5" s="481">
        <f>X5*Y5*7.85*0.001*Z5*0.001*AB5</f>
        <v/>
      </c>
      <c r="AD5" s="386" t="n">
        <v>6</v>
      </c>
      <c r="AE5" s="386">
        <f>(M5-G5*(AH5-1))/2</f>
        <v/>
      </c>
      <c r="AF5" s="389">
        <f>(M5-G5*(AI5-1))/2</f>
        <v/>
      </c>
      <c r="AG5" s="386" t="n">
        <v>1025</v>
      </c>
      <c r="AH5" s="386">
        <f>IF(INT(M5/G5+1)/2=INT(INT(M5/G5+1)/2),INT(M5/G5)+1,INT(M5/G5))</f>
        <v/>
      </c>
      <c r="AI5" s="386">
        <f>IF(AE5&lt;=0.2*G5,AH5-2,AH5)</f>
        <v/>
      </c>
      <c r="AJ5" s="473">
        <f>AD5*AD5*7.85*AG5*0.001*0.001*AI5*O5</f>
        <v/>
      </c>
      <c r="AK5" s="386">
        <f>AI5*O5</f>
        <v/>
      </c>
    </row>
    <row r="6" ht="22.5" customFormat="1" customHeight="1" s="422">
      <c r="A6" s="384" t="inlineStr">
        <is>
          <t>G</t>
        </is>
      </c>
      <c r="B6" s="384" t="n">
        <v>40</v>
      </c>
      <c r="C6" s="384" t="n">
        <v>5</v>
      </c>
      <c r="D6" s="384" t="inlineStr">
        <is>
          <t>/</t>
        </is>
      </c>
      <c r="E6" s="384" t="n">
        <v>30</v>
      </c>
      <c r="F6" s="384" t="inlineStr">
        <is>
          <t>/</t>
        </is>
      </c>
      <c r="G6" s="384" t="n">
        <v>100</v>
      </c>
      <c r="H6" s="390" t="inlineStr">
        <is>
          <t>P11-6BFX2007/3</t>
        </is>
      </c>
      <c r="I6" s="390" t="n"/>
      <c r="J6" s="390" t="n">
        <v>871</v>
      </c>
      <c r="K6" s="390" t="n">
        <v>644</v>
      </c>
      <c r="L6" s="390" t="n">
        <v>1</v>
      </c>
      <c r="M6" s="385">
        <f>J6</f>
        <v/>
      </c>
      <c r="N6" s="385" t="n">
        <v>635</v>
      </c>
      <c r="O6" s="385">
        <f>L6</f>
        <v/>
      </c>
      <c r="P6" s="475">
        <f>W6+AC6+AJ6</f>
        <v/>
      </c>
      <c r="Q6" s="476" t="inlineStr">
        <is>
          <t>单边留</t>
        </is>
      </c>
      <c r="R6" s="384">
        <f>B6</f>
        <v/>
      </c>
      <c r="S6" s="384">
        <f>C6</f>
        <v/>
      </c>
      <c r="T6" s="384">
        <f>N6</f>
        <v/>
      </c>
      <c r="U6" s="384" t="n">
        <v>2</v>
      </c>
      <c r="V6" s="384">
        <f>U6*O6</f>
        <v/>
      </c>
      <c r="W6" s="477">
        <f>B6*C6*7.85*0.001*T6*0.001*V6</f>
        <v/>
      </c>
      <c r="X6" s="384">
        <f>B6</f>
        <v/>
      </c>
      <c r="Y6" s="384">
        <f>C6</f>
        <v/>
      </c>
      <c r="Z6" s="384">
        <f>M6-Y6*2-2</f>
        <v/>
      </c>
      <c r="AA6" s="384">
        <f>(N6-Y6)/E6+1</f>
        <v/>
      </c>
      <c r="AB6" s="384">
        <f>AA6*O6</f>
        <v/>
      </c>
      <c r="AC6" s="478">
        <f>X6*Y6*7.85*0.001*Z6*0.001*AB6</f>
        <v/>
      </c>
      <c r="AD6" s="384" t="n">
        <v>6</v>
      </c>
      <c r="AE6" s="384">
        <f>(M6-G6*(AH6-1))/2</f>
        <v/>
      </c>
      <c r="AF6" s="383">
        <f>(M6-G6*(AI6-1))/2</f>
        <v/>
      </c>
      <c r="AG6" s="384" t="n">
        <v>1025</v>
      </c>
      <c r="AH6" s="384">
        <f>IF(INT(M6/G6+1)/2=INT(INT(M6/G6+1)/2),INT(M6/G6)+1,INT(M6/G6))</f>
        <v/>
      </c>
      <c r="AI6" s="384">
        <f>IF(AE6&lt;=0.2*G6,AH6-2,AH6)</f>
        <v/>
      </c>
      <c r="AJ6" s="479">
        <f>AD6*AD6*7.85*AG6*0.001*0.001*AI6*O6</f>
        <v/>
      </c>
      <c r="AK6" s="384">
        <f>AI6*O6</f>
        <v/>
      </c>
    </row>
    <row r="7" ht="22.5" customFormat="1" customHeight="1" s="422">
      <c r="A7" s="386" t="inlineStr">
        <is>
          <t>G</t>
        </is>
      </c>
      <c r="B7" s="386" t="n">
        <v>40</v>
      </c>
      <c r="C7" s="386" t="n">
        <v>5</v>
      </c>
      <c r="D7" s="386" t="inlineStr">
        <is>
          <t>/</t>
        </is>
      </c>
      <c r="E7" s="386" t="n">
        <v>30</v>
      </c>
      <c r="F7" s="386" t="inlineStr">
        <is>
          <t>/</t>
        </is>
      </c>
      <c r="G7" s="386" t="n">
        <v>100</v>
      </c>
      <c r="H7" s="329" t="inlineStr">
        <is>
          <t>P11-6BFX2007/4</t>
        </is>
      </c>
      <c r="I7" s="329" t="n"/>
      <c r="J7" s="329" t="n">
        <v>329</v>
      </c>
      <c r="K7" s="329" t="n">
        <v>1035</v>
      </c>
      <c r="L7" s="329" t="n">
        <v>2</v>
      </c>
      <c r="M7" s="392">
        <f>J7</f>
        <v/>
      </c>
      <c r="N7" s="392">
        <f>K7</f>
        <v/>
      </c>
      <c r="O7" s="392">
        <f>L7</f>
        <v/>
      </c>
      <c r="P7" s="480">
        <f>W7+AC7+AJ7</f>
        <v/>
      </c>
      <c r="Q7" s="473" t="n"/>
      <c r="R7" s="386">
        <f>B7</f>
        <v/>
      </c>
      <c r="S7" s="386">
        <f>C7</f>
        <v/>
      </c>
      <c r="T7" s="386">
        <f>N7</f>
        <v/>
      </c>
      <c r="U7" s="386" t="n">
        <v>2</v>
      </c>
      <c r="V7" s="386">
        <f>U7*O7</f>
        <v/>
      </c>
      <c r="W7" s="439">
        <f>B7*C7*7.85*0.001*T7*0.001*V7</f>
        <v/>
      </c>
      <c r="X7" s="386">
        <f>B7</f>
        <v/>
      </c>
      <c r="Y7" s="386">
        <f>C7</f>
        <v/>
      </c>
      <c r="Z7" s="386">
        <f>M7-Y7*2-2</f>
        <v/>
      </c>
      <c r="AA7" s="386">
        <f>(N7-Y7)/E7+1</f>
        <v/>
      </c>
      <c r="AB7" s="386">
        <f>AA7*O7</f>
        <v/>
      </c>
      <c r="AC7" s="481">
        <f>X7*Y7*7.85*0.001*Z7*0.001*AB7</f>
        <v/>
      </c>
      <c r="AD7" s="386" t="n">
        <v>6</v>
      </c>
      <c r="AE7" s="386">
        <f>(M7-G7*(AH7-1))/2</f>
        <v/>
      </c>
      <c r="AF7" s="389">
        <f>(M7-G7*(AI7-1))/2</f>
        <v/>
      </c>
      <c r="AG7" s="386" t="n">
        <v>1025</v>
      </c>
      <c r="AH7" s="386">
        <f>IF(INT(M7/G7+1)/2=INT(INT(M7/G7+1)/2),INT(M7/G7)+1,INT(M7/G7))</f>
        <v/>
      </c>
      <c r="AI7" s="386">
        <f>IF(AE7&lt;=0.2*G7,AH7-2,AH7)</f>
        <v/>
      </c>
      <c r="AJ7" s="473">
        <f>AD7*AD7*7.85*AG7*0.001*0.001*AI7*O7</f>
        <v/>
      </c>
      <c r="AK7" s="386">
        <f>AI7*O7</f>
        <v/>
      </c>
    </row>
    <row r="8" ht="22.5" customFormat="1" customHeight="1" s="422">
      <c r="A8" s="384" t="inlineStr">
        <is>
          <t>G</t>
        </is>
      </c>
      <c r="B8" s="384" t="n">
        <v>40</v>
      </c>
      <c r="C8" s="384" t="n">
        <v>5</v>
      </c>
      <c r="D8" s="384" t="inlineStr">
        <is>
          <t>/</t>
        </is>
      </c>
      <c r="E8" s="384" t="n">
        <v>30</v>
      </c>
      <c r="F8" s="384" t="inlineStr">
        <is>
          <t>/</t>
        </is>
      </c>
      <c r="G8" s="384" t="n">
        <v>100</v>
      </c>
      <c r="H8" s="390" t="inlineStr">
        <is>
          <t>P11-6BFX2007/5</t>
        </is>
      </c>
      <c r="I8" s="390" t="n"/>
      <c r="J8" s="390" t="n">
        <v>329</v>
      </c>
      <c r="K8" s="390" t="n">
        <v>707</v>
      </c>
      <c r="L8" s="390" t="n">
        <v>1</v>
      </c>
      <c r="M8" s="385">
        <f>J8</f>
        <v/>
      </c>
      <c r="N8" s="385" t="n">
        <v>695</v>
      </c>
      <c r="O8" s="385">
        <f>L8</f>
        <v/>
      </c>
      <c r="P8" s="475">
        <f>W8+AC8+AJ8</f>
        <v/>
      </c>
      <c r="Q8" s="476" t="inlineStr">
        <is>
          <t>单边留</t>
        </is>
      </c>
      <c r="R8" s="384">
        <f>B8</f>
        <v/>
      </c>
      <c r="S8" s="384">
        <f>C8</f>
        <v/>
      </c>
      <c r="T8" s="384">
        <f>N8</f>
        <v/>
      </c>
      <c r="U8" s="384" t="n">
        <v>2</v>
      </c>
      <c r="V8" s="384">
        <f>U8*O8</f>
        <v/>
      </c>
      <c r="W8" s="477">
        <f>B8*C8*7.85*0.001*T8*0.001*V8</f>
        <v/>
      </c>
      <c r="X8" s="384">
        <f>B8</f>
        <v/>
      </c>
      <c r="Y8" s="384">
        <f>C8</f>
        <v/>
      </c>
      <c r="Z8" s="384">
        <f>M8-Y8*2-2</f>
        <v/>
      </c>
      <c r="AA8" s="384">
        <f>(N8-Y8)/E8+1</f>
        <v/>
      </c>
      <c r="AB8" s="384">
        <f>AA8*O8</f>
        <v/>
      </c>
      <c r="AC8" s="478">
        <f>X8*Y8*7.85*0.001*Z8*0.001*AB8</f>
        <v/>
      </c>
      <c r="AD8" s="384" t="n">
        <v>6</v>
      </c>
      <c r="AE8" s="384">
        <f>(M8-G8*(AH8-1))/2</f>
        <v/>
      </c>
      <c r="AF8" s="383">
        <f>(M8-G8*(AI8-1))/2</f>
        <v/>
      </c>
      <c r="AG8" s="384" t="n">
        <v>1025</v>
      </c>
      <c r="AH8" s="384">
        <f>IF(INT(M8/G8+1)/2=INT(INT(M8/G8+1)/2),INT(M8/G8)+1,INT(M8/G8))</f>
        <v/>
      </c>
      <c r="AI8" s="384">
        <f>IF(AE8&lt;=0.2*G8,AH8-2,AH8)</f>
        <v/>
      </c>
      <c r="AJ8" s="479">
        <f>AD8*AD8*7.85*AG8*0.001*0.001*AI8*O8</f>
        <v/>
      </c>
      <c r="AK8" s="384">
        <f>AI8*O8</f>
        <v/>
      </c>
    </row>
    <row r="9" ht="22.5" customFormat="1" customHeight="1" s="422">
      <c r="A9" s="386" t="inlineStr">
        <is>
          <t>G</t>
        </is>
      </c>
      <c r="B9" s="386" t="n">
        <v>40</v>
      </c>
      <c r="C9" s="386" t="n">
        <v>5</v>
      </c>
      <c r="D9" s="386" t="inlineStr">
        <is>
          <t>/</t>
        </is>
      </c>
      <c r="E9" s="386" t="n">
        <v>30</v>
      </c>
      <c r="F9" s="386" t="inlineStr">
        <is>
          <t>/</t>
        </is>
      </c>
      <c r="G9" s="386" t="n">
        <v>100</v>
      </c>
      <c r="H9" s="329" t="inlineStr">
        <is>
          <t>P11-6BFX2007/6</t>
        </is>
      </c>
      <c r="I9" s="329" t="n"/>
      <c r="J9" s="329" t="n">
        <v>940</v>
      </c>
      <c r="K9" s="329" t="n">
        <v>694</v>
      </c>
      <c r="L9" s="329" t="n">
        <v>1</v>
      </c>
      <c r="M9" s="392">
        <f>J9</f>
        <v/>
      </c>
      <c r="N9" s="392" t="n">
        <v>695</v>
      </c>
      <c r="O9" s="392">
        <f>L9</f>
        <v/>
      </c>
      <c r="P9" s="480">
        <f>W9+AC9+AJ9</f>
        <v/>
      </c>
      <c r="Q9" s="482" t="n"/>
      <c r="R9" s="386">
        <f>B9</f>
        <v/>
      </c>
      <c r="S9" s="386">
        <f>C9</f>
        <v/>
      </c>
      <c r="T9" s="386">
        <f>N9</f>
        <v/>
      </c>
      <c r="U9" s="386" t="n">
        <v>2</v>
      </c>
      <c r="V9" s="386">
        <f>U9*O9</f>
        <v/>
      </c>
      <c r="W9" s="439">
        <f>B9*C9*7.85*0.001*T9*0.001*V9</f>
        <v/>
      </c>
      <c r="X9" s="386">
        <f>B9</f>
        <v/>
      </c>
      <c r="Y9" s="386">
        <f>C9</f>
        <v/>
      </c>
      <c r="Z9" s="386">
        <f>M9-Y9*2-2</f>
        <v/>
      </c>
      <c r="AA9" s="386">
        <f>(N9-Y9)/E9+1</f>
        <v/>
      </c>
      <c r="AB9" s="386">
        <f>AA9*O9</f>
        <v/>
      </c>
      <c r="AC9" s="481">
        <f>X9*Y9*7.85*0.001*Z9*0.001*AB9</f>
        <v/>
      </c>
      <c r="AD9" s="386" t="n">
        <v>6</v>
      </c>
      <c r="AE9" s="386">
        <f>(M9-G9*(AH9-1))/2</f>
        <v/>
      </c>
      <c r="AF9" s="389">
        <f>(M9-G9*(AI9-1))/2</f>
        <v/>
      </c>
      <c r="AG9" s="386" t="n">
        <v>1025</v>
      </c>
      <c r="AH9" s="386">
        <f>IF(INT(M9/G9+1)/2=INT(INT(M9/G9+1)/2),INT(M9/G9)+1,INT(M9/G9))</f>
        <v/>
      </c>
      <c r="AI9" s="386">
        <f>IF(AE9&lt;=0.2*G9,AH9-2,AH9)</f>
        <v/>
      </c>
      <c r="AJ9" s="473">
        <f>AD9*AD9*7.85*AG9*0.001*0.001*AI9*O9</f>
        <v/>
      </c>
      <c r="AK9" s="386">
        <f>AI9*O9</f>
        <v/>
      </c>
    </row>
    <row r="10" ht="22.5" customFormat="1" customHeight="1" s="422">
      <c r="A10" s="386" t="inlineStr">
        <is>
          <t>G</t>
        </is>
      </c>
      <c r="B10" s="386" t="n">
        <v>40</v>
      </c>
      <c r="C10" s="386" t="n">
        <v>5</v>
      </c>
      <c r="D10" s="386" t="inlineStr">
        <is>
          <t>/</t>
        </is>
      </c>
      <c r="E10" s="386" t="n">
        <v>30</v>
      </c>
      <c r="F10" s="386" t="inlineStr">
        <is>
          <t>/</t>
        </is>
      </c>
      <c r="G10" s="386" t="n">
        <v>100</v>
      </c>
      <c r="H10" s="329" t="inlineStr">
        <is>
          <t>P11-6BFX2007/7</t>
        </is>
      </c>
      <c r="I10" s="329" t="n"/>
      <c r="J10" s="329" t="n">
        <v>940</v>
      </c>
      <c r="K10" s="329" t="n">
        <v>695</v>
      </c>
      <c r="L10" s="329" t="n">
        <v>1</v>
      </c>
      <c r="M10" s="392">
        <f>J10</f>
        <v/>
      </c>
      <c r="N10" s="392">
        <f>K10</f>
        <v/>
      </c>
      <c r="O10" s="392">
        <f>L10</f>
        <v/>
      </c>
      <c r="P10" s="480">
        <f>W10+AC10+AJ10</f>
        <v/>
      </c>
      <c r="Q10" s="482" t="n"/>
      <c r="R10" s="386">
        <f>B10</f>
        <v/>
      </c>
      <c r="S10" s="386">
        <f>C10</f>
        <v/>
      </c>
      <c r="T10" s="386">
        <f>N10</f>
        <v/>
      </c>
      <c r="U10" s="386" t="n">
        <v>2</v>
      </c>
      <c r="V10" s="386">
        <f>U10*O10</f>
        <v/>
      </c>
      <c r="W10" s="439">
        <f>B10*C10*7.85*0.001*T10*0.001*V10</f>
        <v/>
      </c>
      <c r="X10" s="386">
        <f>B10</f>
        <v/>
      </c>
      <c r="Y10" s="386">
        <f>C10</f>
        <v/>
      </c>
      <c r="Z10" s="386">
        <f>M10-Y10*2-2</f>
        <v/>
      </c>
      <c r="AA10" s="386">
        <f>(N10-Y10)/E10+1</f>
        <v/>
      </c>
      <c r="AB10" s="386">
        <f>AA10*O10</f>
        <v/>
      </c>
      <c r="AC10" s="481">
        <f>X10*Y10*7.85*0.001*Z10*0.001*AB10</f>
        <v/>
      </c>
      <c r="AD10" s="386" t="n">
        <v>6</v>
      </c>
      <c r="AE10" s="386">
        <f>(M10-G10*(AH10-1))/2</f>
        <v/>
      </c>
      <c r="AF10" s="389">
        <f>(M10-G10*(AI10-1))/2</f>
        <v/>
      </c>
      <c r="AG10" s="386" t="n">
        <v>1025</v>
      </c>
      <c r="AH10" s="386">
        <f>IF(INT(M10/G10+1)/2=INT(INT(M10/G10+1)/2),INT(M10/G10)+1,INT(M10/G10))</f>
        <v/>
      </c>
      <c r="AI10" s="386">
        <f>IF(AE10&lt;=0.2*G10,AH10-2,AH10)</f>
        <v/>
      </c>
      <c r="AJ10" s="473">
        <f>AD10*AD10*7.85*AG10*0.001*0.001*AI10*O10</f>
        <v/>
      </c>
      <c r="AK10" s="386">
        <f>AI10*O10</f>
        <v/>
      </c>
    </row>
    <row r="11" ht="22.5" customFormat="1" customHeight="1" s="422">
      <c r="A11" s="386" t="inlineStr">
        <is>
          <t>G</t>
        </is>
      </c>
      <c r="B11" s="386" t="n">
        <v>40</v>
      </c>
      <c r="C11" s="386" t="n">
        <v>5</v>
      </c>
      <c r="D11" s="386" t="inlineStr">
        <is>
          <t>/</t>
        </is>
      </c>
      <c r="E11" s="386" t="n">
        <v>30</v>
      </c>
      <c r="F11" s="386" t="inlineStr">
        <is>
          <t>/</t>
        </is>
      </c>
      <c r="G11" s="386" t="n">
        <v>100</v>
      </c>
      <c r="H11" s="329" t="inlineStr">
        <is>
          <t>P11-6BFX2007/8</t>
        </is>
      </c>
      <c r="I11" s="329" t="n"/>
      <c r="J11" s="329" t="n">
        <v>940</v>
      </c>
      <c r="K11" s="329" t="n">
        <v>314</v>
      </c>
      <c r="L11" s="329" t="n">
        <v>1</v>
      </c>
      <c r="M11" s="392">
        <f>J11</f>
        <v/>
      </c>
      <c r="N11" s="392">
        <f>K11</f>
        <v/>
      </c>
      <c r="O11" s="392">
        <f>L11</f>
        <v/>
      </c>
      <c r="P11" s="480">
        <f>W11+AC11+AJ11</f>
        <v/>
      </c>
      <c r="Q11" s="482" t="n"/>
      <c r="R11" s="386">
        <f>B11</f>
        <v/>
      </c>
      <c r="S11" s="386">
        <f>C11</f>
        <v/>
      </c>
      <c r="T11" s="386">
        <f>N11</f>
        <v/>
      </c>
      <c r="U11" s="386" t="n">
        <v>2</v>
      </c>
      <c r="V11" s="386">
        <f>U11*O11</f>
        <v/>
      </c>
      <c r="W11" s="439">
        <f>B11*C11*7.85*0.001*T11*0.001*V11</f>
        <v/>
      </c>
      <c r="X11" s="386">
        <f>B11</f>
        <v/>
      </c>
      <c r="Y11" s="386">
        <f>C11</f>
        <v/>
      </c>
      <c r="Z11" s="386">
        <f>M11-Y11*2-2</f>
        <v/>
      </c>
      <c r="AA11" s="386">
        <f>(N11-Y11)/E11+1</f>
        <v/>
      </c>
      <c r="AB11" s="386">
        <f>AA11*O11</f>
        <v/>
      </c>
      <c r="AC11" s="481">
        <f>X11*Y11*7.85*0.001*Z11*0.001*AB11</f>
        <v/>
      </c>
      <c r="AD11" s="386" t="n">
        <v>6</v>
      </c>
      <c r="AE11" s="386">
        <f>(M11-G11*(AH11-1))/2</f>
        <v/>
      </c>
      <c r="AF11" s="389">
        <f>(M11-G11*(AI11-1))/2</f>
        <v/>
      </c>
      <c r="AG11" s="386" t="n">
        <v>1025</v>
      </c>
      <c r="AH11" s="386">
        <f>IF(INT(M11/G11+1)/2=INT(INT(M11/G11+1)/2),INT(M11/G11)+1,INT(M11/G11))</f>
        <v/>
      </c>
      <c r="AI11" s="386">
        <f>IF(AE11&lt;=0.2*G11,AH11-2,AH11)</f>
        <v/>
      </c>
      <c r="AJ11" s="473">
        <f>AD11*AD11*7.85*AG11*0.001*0.001*AI11*O11</f>
        <v/>
      </c>
      <c r="AK11" s="386">
        <f>AI11*O11</f>
        <v/>
      </c>
    </row>
    <row r="12" ht="22.5" customFormat="1" customHeight="1" s="422">
      <c r="A12" s="386" t="inlineStr">
        <is>
          <t>G</t>
        </is>
      </c>
      <c r="B12" s="386" t="n">
        <v>40</v>
      </c>
      <c r="C12" s="386" t="n">
        <v>5</v>
      </c>
      <c r="D12" s="386" t="inlineStr">
        <is>
          <t>/</t>
        </is>
      </c>
      <c r="E12" s="386" t="n">
        <v>30</v>
      </c>
      <c r="F12" s="386" t="inlineStr">
        <is>
          <t>/</t>
        </is>
      </c>
      <c r="G12" s="386" t="n">
        <v>100</v>
      </c>
      <c r="H12" s="329" t="inlineStr">
        <is>
          <t>P11-6BFX2007/9</t>
        </is>
      </c>
      <c r="I12" s="329" t="n"/>
      <c r="J12" s="329" t="n">
        <v>940</v>
      </c>
      <c r="K12" s="329" t="n">
        <v>995</v>
      </c>
      <c r="L12" s="329" t="n">
        <v>1</v>
      </c>
      <c r="M12" s="392">
        <f>J12</f>
        <v/>
      </c>
      <c r="N12" s="392">
        <f>K12</f>
        <v/>
      </c>
      <c r="O12" s="392">
        <f>L12</f>
        <v/>
      </c>
      <c r="P12" s="480">
        <f>W12+AC12+AJ12</f>
        <v/>
      </c>
      <c r="Q12" s="482" t="n"/>
      <c r="R12" s="386">
        <f>B12</f>
        <v/>
      </c>
      <c r="S12" s="386">
        <f>C12</f>
        <v/>
      </c>
      <c r="T12" s="386">
        <f>N12</f>
        <v/>
      </c>
      <c r="U12" s="386" t="n">
        <v>2</v>
      </c>
      <c r="V12" s="386">
        <f>U12*O12</f>
        <v/>
      </c>
      <c r="W12" s="439">
        <f>B12*C12*7.85*0.001*T12*0.001*V12</f>
        <v/>
      </c>
      <c r="X12" s="386">
        <f>B12</f>
        <v/>
      </c>
      <c r="Y12" s="386">
        <f>C12</f>
        <v/>
      </c>
      <c r="Z12" s="386">
        <f>M12-Y12*2-2</f>
        <v/>
      </c>
      <c r="AA12" s="386">
        <f>(N12-Y12)/E12+1</f>
        <v/>
      </c>
      <c r="AB12" s="386">
        <f>AA12*O12</f>
        <v/>
      </c>
      <c r="AC12" s="481">
        <f>X12*Y12*7.85*0.001*Z12*0.001*AB12</f>
        <v/>
      </c>
      <c r="AD12" s="386" t="n">
        <v>6</v>
      </c>
      <c r="AE12" s="386">
        <f>(M12-G12*(AH12-1))/2</f>
        <v/>
      </c>
      <c r="AF12" s="389">
        <f>(M12-G12*(AI12-1))/2</f>
        <v/>
      </c>
      <c r="AG12" s="386" t="n">
        <v>1025</v>
      </c>
      <c r="AH12" s="386">
        <f>IF(INT(M12/G12+1)/2=INT(INT(M12/G12+1)/2),INT(M12/G12)+1,INT(M12/G12))</f>
        <v/>
      </c>
      <c r="AI12" s="386">
        <f>IF(AE12&lt;=0.2*G12,AH12-2,AH12)</f>
        <v/>
      </c>
      <c r="AJ12" s="473">
        <f>AD12*AD12*7.85*AG12*0.001*0.001*AI12*O12</f>
        <v/>
      </c>
      <c r="AK12" s="386">
        <f>AI12*O12</f>
        <v/>
      </c>
    </row>
    <row r="13" ht="22.5" customFormat="1" customHeight="1" s="422">
      <c r="A13" s="386" t="inlineStr">
        <is>
          <t>G</t>
        </is>
      </c>
      <c r="B13" s="386" t="n">
        <v>40</v>
      </c>
      <c r="C13" s="386" t="n">
        <v>5</v>
      </c>
      <c r="D13" s="386" t="inlineStr">
        <is>
          <t>/</t>
        </is>
      </c>
      <c r="E13" s="386" t="n">
        <v>30</v>
      </c>
      <c r="F13" s="386" t="inlineStr">
        <is>
          <t>/</t>
        </is>
      </c>
      <c r="G13" s="386" t="n">
        <v>100</v>
      </c>
      <c r="H13" s="329" t="inlineStr">
        <is>
          <t>P11-6BFX2007/10</t>
        </is>
      </c>
      <c r="I13" s="329" t="n"/>
      <c r="J13" s="329" t="n">
        <v>960</v>
      </c>
      <c r="K13" s="329" t="n">
        <v>995</v>
      </c>
      <c r="L13" s="329" t="n">
        <v>2</v>
      </c>
      <c r="M13" s="392">
        <f>J13</f>
        <v/>
      </c>
      <c r="N13" s="392">
        <f>K13</f>
        <v/>
      </c>
      <c r="O13" s="392">
        <f>L13</f>
        <v/>
      </c>
      <c r="P13" s="480">
        <f>W13+AC13+AJ13</f>
        <v/>
      </c>
      <c r="Q13" s="482" t="n"/>
      <c r="R13" s="386">
        <f>B13</f>
        <v/>
      </c>
      <c r="S13" s="386">
        <f>C13</f>
        <v/>
      </c>
      <c r="T13" s="386">
        <f>N13</f>
        <v/>
      </c>
      <c r="U13" s="386" t="n">
        <v>2</v>
      </c>
      <c r="V13" s="386">
        <f>U13*O13</f>
        <v/>
      </c>
      <c r="W13" s="439">
        <f>B13*C13*7.85*0.001*T13*0.001*V13</f>
        <v/>
      </c>
      <c r="X13" s="386">
        <f>B13</f>
        <v/>
      </c>
      <c r="Y13" s="386">
        <f>C13</f>
        <v/>
      </c>
      <c r="Z13" s="386">
        <f>M13-Y13*2-2</f>
        <v/>
      </c>
      <c r="AA13" s="386">
        <f>(N13-Y13)/E13+1</f>
        <v/>
      </c>
      <c r="AB13" s="386">
        <f>AA13*O13</f>
        <v/>
      </c>
      <c r="AC13" s="481">
        <f>X13*Y13*7.85*0.001*Z13*0.001*AB13</f>
        <v/>
      </c>
      <c r="AD13" s="386" t="n">
        <v>6</v>
      </c>
      <c r="AE13" s="386">
        <f>(M13-G13*(AH13-1))/2</f>
        <v/>
      </c>
      <c r="AF13" s="389">
        <f>(M13-G13*(AI13-1))/2</f>
        <v/>
      </c>
      <c r="AG13" s="386" t="n">
        <v>1025</v>
      </c>
      <c r="AH13" s="386">
        <f>IF(INT(M13/G13+1)/2=INT(INT(M13/G13+1)/2),INT(M13/G13)+1,INT(M13/G13))</f>
        <v/>
      </c>
      <c r="AI13" s="386">
        <f>IF(AE13&lt;=0.2*G13,AH13-2,AH13)</f>
        <v/>
      </c>
      <c r="AJ13" s="473">
        <f>AD13*AD13*7.85*AG13*0.001*0.001*AI13*O13</f>
        <v/>
      </c>
      <c r="AK13" s="386">
        <f>AI13*O13</f>
        <v/>
      </c>
    </row>
    <row r="14" ht="22.5" customFormat="1" customHeight="1" s="422">
      <c r="A14" s="384" t="inlineStr">
        <is>
          <t>G</t>
        </is>
      </c>
      <c r="B14" s="384" t="n">
        <v>40</v>
      </c>
      <c r="C14" s="384" t="n">
        <v>5</v>
      </c>
      <c r="D14" s="384" t="inlineStr">
        <is>
          <t>/</t>
        </is>
      </c>
      <c r="E14" s="384" t="n">
        <v>30</v>
      </c>
      <c r="F14" s="384" t="inlineStr">
        <is>
          <t>/</t>
        </is>
      </c>
      <c r="G14" s="384" t="n">
        <v>100</v>
      </c>
      <c r="H14" s="390" t="inlineStr">
        <is>
          <t>P12-6BFX2007/12</t>
        </is>
      </c>
      <c r="I14" s="390" t="n"/>
      <c r="J14" s="390" t="n">
        <v>960</v>
      </c>
      <c r="K14" s="390" t="n">
        <v>707</v>
      </c>
      <c r="L14" s="390" t="n">
        <v>1</v>
      </c>
      <c r="M14" s="385">
        <f>J14</f>
        <v/>
      </c>
      <c r="N14" s="385" t="n">
        <v>695</v>
      </c>
      <c r="O14" s="385">
        <f>L14</f>
        <v/>
      </c>
      <c r="P14" s="475">
        <f>W14+AC14+AJ14</f>
        <v/>
      </c>
      <c r="Q14" s="476" t="inlineStr">
        <is>
          <t>单边留</t>
        </is>
      </c>
      <c r="R14" s="384">
        <f>B14</f>
        <v/>
      </c>
      <c r="S14" s="384">
        <f>C14</f>
        <v/>
      </c>
      <c r="T14" s="384">
        <f>N14</f>
        <v/>
      </c>
      <c r="U14" s="384" t="n">
        <v>2</v>
      </c>
      <c r="V14" s="384">
        <f>U14*O14</f>
        <v/>
      </c>
      <c r="W14" s="477">
        <f>B14*C14*7.85*0.001*T14*0.001*V14</f>
        <v/>
      </c>
      <c r="X14" s="384">
        <f>B14</f>
        <v/>
      </c>
      <c r="Y14" s="384">
        <f>C14</f>
        <v/>
      </c>
      <c r="Z14" s="384">
        <f>M14-Y14*2-2</f>
        <v/>
      </c>
      <c r="AA14" s="384">
        <f>(N14-Y14)/E14+1</f>
        <v/>
      </c>
      <c r="AB14" s="384">
        <f>AA14*O14</f>
        <v/>
      </c>
      <c r="AC14" s="478">
        <f>X14*Y14*7.85*0.001*Z14*0.001*AB14</f>
        <v/>
      </c>
      <c r="AD14" s="384" t="n">
        <v>6</v>
      </c>
      <c r="AE14" s="384">
        <f>(M14-G14*(AH14-1))/2</f>
        <v/>
      </c>
      <c r="AF14" s="383">
        <f>(M14-G14*(AI14-1))/2</f>
        <v/>
      </c>
      <c r="AG14" s="384" t="n">
        <v>1025</v>
      </c>
      <c r="AH14" s="384">
        <f>IF(INT(M14/G14+1)/2=INT(INT(M14/G14+1)/2),INT(M14/G14)+1,INT(M14/G14))</f>
        <v/>
      </c>
      <c r="AI14" s="384">
        <f>IF(AE14&lt;=0.2*G14,AH14-2,AH14)</f>
        <v/>
      </c>
      <c r="AJ14" s="479">
        <f>AD14*AD14*7.85*AG14*0.001*0.001*AI14*O14</f>
        <v/>
      </c>
      <c r="AK14" s="384">
        <f>AI14*O14</f>
        <v/>
      </c>
    </row>
    <row r="15" ht="22.5" customFormat="1" customHeight="1" s="422">
      <c r="A15" s="386" t="inlineStr">
        <is>
          <t>G</t>
        </is>
      </c>
      <c r="B15" s="386" t="n">
        <v>40</v>
      </c>
      <c r="C15" s="386" t="n">
        <v>5</v>
      </c>
      <c r="D15" s="386" t="inlineStr">
        <is>
          <t>/</t>
        </is>
      </c>
      <c r="E15" s="386" t="n">
        <v>30</v>
      </c>
      <c r="F15" s="386" t="inlineStr">
        <is>
          <t>/</t>
        </is>
      </c>
      <c r="G15" s="386" t="n">
        <v>100</v>
      </c>
      <c r="H15" s="329" t="inlineStr">
        <is>
          <t>P12-6BFX2007/11</t>
        </is>
      </c>
      <c r="I15" s="329" t="n"/>
      <c r="J15" s="329" t="n">
        <v>1042</v>
      </c>
      <c r="K15" s="329" t="n">
        <v>995</v>
      </c>
      <c r="L15" s="329" t="n">
        <v>12</v>
      </c>
      <c r="M15" s="392">
        <f>J15</f>
        <v/>
      </c>
      <c r="N15" s="392">
        <f>K15</f>
        <v/>
      </c>
      <c r="O15" s="392">
        <f>L15</f>
        <v/>
      </c>
      <c r="P15" s="480">
        <f>W15+AC15+AJ15</f>
        <v/>
      </c>
      <c r="Q15" s="473" t="n"/>
      <c r="R15" s="386">
        <f>B15</f>
        <v/>
      </c>
      <c r="S15" s="386">
        <f>C15</f>
        <v/>
      </c>
      <c r="T15" s="386">
        <f>N15</f>
        <v/>
      </c>
      <c r="U15" s="386" t="n">
        <v>2</v>
      </c>
      <c r="V15" s="386">
        <f>U15*O15</f>
        <v/>
      </c>
      <c r="W15" s="439">
        <f>B15*C15*7.85*0.001*T15*0.001*V15</f>
        <v/>
      </c>
      <c r="X15" s="386">
        <f>B15</f>
        <v/>
      </c>
      <c r="Y15" s="386">
        <f>C15</f>
        <v/>
      </c>
      <c r="Z15" s="386">
        <f>M15-Y15*2-2</f>
        <v/>
      </c>
      <c r="AA15" s="386">
        <f>(N15-Y15)/E15+1</f>
        <v/>
      </c>
      <c r="AB15" s="386">
        <f>AA15*O15</f>
        <v/>
      </c>
      <c r="AC15" s="481">
        <f>X15*Y15*7.85*0.001*Z15*0.001*AB15</f>
        <v/>
      </c>
      <c r="AD15" s="386" t="n">
        <v>6</v>
      </c>
      <c r="AE15" s="386">
        <f>(M15-G15*(AH15-1))/2</f>
        <v/>
      </c>
      <c r="AF15" s="389">
        <f>(M15-G15*(AI15-1))/2</f>
        <v/>
      </c>
      <c r="AG15" s="386" t="n">
        <v>1025</v>
      </c>
      <c r="AH15" s="386">
        <f>IF(INT(M15/G15+1)/2=INT(INT(M15/G15+1)/2),INT(M15/G15)+1,INT(M15/G15))</f>
        <v/>
      </c>
      <c r="AI15" s="386">
        <f>IF(AE15&lt;=0.2*G15,AH15-2,AH15)</f>
        <v/>
      </c>
      <c r="AJ15" s="473">
        <f>AD15*AD15*7.85*AG15*0.001*0.001*AI15*O15</f>
        <v/>
      </c>
      <c r="AK15" s="386">
        <f>AI15*O15</f>
        <v/>
      </c>
    </row>
    <row r="16" ht="22.5" customFormat="1" customHeight="1" s="422">
      <c r="A16" s="384" t="inlineStr">
        <is>
          <t>G</t>
        </is>
      </c>
      <c r="B16" s="384" t="n">
        <v>40</v>
      </c>
      <c r="C16" s="384" t="n">
        <v>5</v>
      </c>
      <c r="D16" s="384" t="inlineStr">
        <is>
          <t>/</t>
        </is>
      </c>
      <c r="E16" s="384" t="n">
        <v>30</v>
      </c>
      <c r="F16" s="384" t="inlineStr">
        <is>
          <t>/</t>
        </is>
      </c>
      <c r="G16" s="384" t="n">
        <v>100</v>
      </c>
      <c r="H16" s="390" t="inlineStr">
        <is>
          <t>P12-6BFX2007/13</t>
        </is>
      </c>
      <c r="I16" s="390" t="n"/>
      <c r="J16" s="390" t="n">
        <v>1042</v>
      </c>
      <c r="K16" s="390" t="n">
        <v>707</v>
      </c>
      <c r="L16" s="390" t="n">
        <v>6</v>
      </c>
      <c r="M16" s="385">
        <f>J16</f>
        <v/>
      </c>
      <c r="N16" s="385" t="n">
        <v>695</v>
      </c>
      <c r="O16" s="385">
        <f>L16</f>
        <v/>
      </c>
      <c r="P16" s="475">
        <f>W16+AC16+AJ16</f>
        <v/>
      </c>
      <c r="Q16" s="476" t="inlineStr">
        <is>
          <t>单边留</t>
        </is>
      </c>
      <c r="R16" s="384">
        <f>B16</f>
        <v/>
      </c>
      <c r="S16" s="384">
        <f>C16</f>
        <v/>
      </c>
      <c r="T16" s="384">
        <f>N16</f>
        <v/>
      </c>
      <c r="U16" s="384" t="n">
        <v>2</v>
      </c>
      <c r="V16" s="384">
        <f>U16*O16</f>
        <v/>
      </c>
      <c r="W16" s="477">
        <f>B16*C16*7.85*0.001*T16*0.001*V16</f>
        <v/>
      </c>
      <c r="X16" s="384">
        <f>B16</f>
        <v/>
      </c>
      <c r="Y16" s="384">
        <f>C16</f>
        <v/>
      </c>
      <c r="Z16" s="384">
        <f>M16-Y16*2-2</f>
        <v/>
      </c>
      <c r="AA16" s="384">
        <f>(N16-Y16)/E16+1</f>
        <v/>
      </c>
      <c r="AB16" s="384">
        <f>AA16*O16</f>
        <v/>
      </c>
      <c r="AC16" s="478">
        <f>X16*Y16*7.85*0.001*Z16*0.001*AB16</f>
        <v/>
      </c>
      <c r="AD16" s="384" t="n">
        <v>6</v>
      </c>
      <c r="AE16" s="384">
        <f>(M16-G16*(AH16-1))/2</f>
        <v/>
      </c>
      <c r="AF16" s="383">
        <f>(M16-G16*(AI16-1))/2</f>
        <v/>
      </c>
      <c r="AG16" s="384" t="n">
        <v>1025</v>
      </c>
      <c r="AH16" s="384">
        <f>IF(INT(M16/G16+1)/2=INT(INT(M16/G16+1)/2),INT(M16/G16)+1,INT(M16/G16))</f>
        <v/>
      </c>
      <c r="AI16" s="384">
        <f>IF(AE16&lt;=0.2*G16,AH16-2,AH16)</f>
        <v/>
      </c>
      <c r="AJ16" s="479">
        <f>AD16*AD16*7.85*AG16*0.001*0.001*AI16*O16</f>
        <v/>
      </c>
      <c r="AK16" s="384">
        <f>AI16*O16</f>
        <v/>
      </c>
    </row>
    <row r="17" ht="22.5" customFormat="1" customHeight="1" s="422">
      <c r="A17" s="386" t="inlineStr">
        <is>
          <t>G</t>
        </is>
      </c>
      <c r="B17" s="386" t="n">
        <v>40</v>
      </c>
      <c r="C17" s="386" t="n">
        <v>5</v>
      </c>
      <c r="D17" s="386" t="inlineStr">
        <is>
          <t>/</t>
        </is>
      </c>
      <c r="E17" s="386" t="n">
        <v>30</v>
      </c>
      <c r="F17" s="386" t="inlineStr">
        <is>
          <t>/</t>
        </is>
      </c>
      <c r="G17" s="386" t="n">
        <v>100</v>
      </c>
      <c r="H17" s="329" t="inlineStr">
        <is>
          <t>P12-6BFX2007/14</t>
        </is>
      </c>
      <c r="I17" s="329" t="n"/>
      <c r="J17" s="329" t="n">
        <v>1159</v>
      </c>
      <c r="K17" s="329" t="n">
        <v>605</v>
      </c>
      <c r="L17" s="329" t="n">
        <v>1</v>
      </c>
      <c r="M17" s="392">
        <f>J17</f>
        <v/>
      </c>
      <c r="N17" s="392">
        <f>K17</f>
        <v/>
      </c>
      <c r="O17" s="392">
        <f>L17</f>
        <v/>
      </c>
      <c r="P17" s="480">
        <f>W17+AC17+AJ17</f>
        <v/>
      </c>
      <c r="Q17" s="482" t="n"/>
      <c r="R17" s="386">
        <f>B17</f>
        <v/>
      </c>
      <c r="S17" s="386">
        <f>C17</f>
        <v/>
      </c>
      <c r="T17" s="386">
        <f>N17</f>
        <v/>
      </c>
      <c r="U17" s="386" t="n">
        <v>2</v>
      </c>
      <c r="V17" s="386">
        <f>U17*O17</f>
        <v/>
      </c>
      <c r="W17" s="439">
        <f>B17*C17*7.85*0.001*T17*0.001*V17</f>
        <v/>
      </c>
      <c r="X17" s="386">
        <f>B17</f>
        <v/>
      </c>
      <c r="Y17" s="386">
        <f>C17</f>
        <v/>
      </c>
      <c r="Z17" s="386">
        <f>M17-Y17*2-2</f>
        <v/>
      </c>
      <c r="AA17" s="386">
        <f>(N17-Y17)/E17+1</f>
        <v/>
      </c>
      <c r="AB17" s="386">
        <f>AA17*O17</f>
        <v/>
      </c>
      <c r="AC17" s="481">
        <f>X17*Y17*7.85*0.001*Z17*0.001*AB17</f>
        <v/>
      </c>
      <c r="AD17" s="386" t="n">
        <v>6</v>
      </c>
      <c r="AE17" s="386">
        <f>(M17-G17*(AH17-1))/2</f>
        <v/>
      </c>
      <c r="AF17" s="389">
        <f>(M17-G17*(AI17-1))/2</f>
        <v/>
      </c>
      <c r="AG17" s="386" t="n">
        <v>1025</v>
      </c>
      <c r="AH17" s="386">
        <f>IF(INT(M17/G17+1)/2=INT(INT(M17/G17+1)/2),INT(M17/G17)+1,INT(M17/G17))</f>
        <v/>
      </c>
      <c r="AI17" s="386">
        <f>IF(AE17&lt;=0.2*G17,AH17-2,AH17)</f>
        <v/>
      </c>
      <c r="AJ17" s="473">
        <f>AD17*AD17*7.85*AG17*0.001*0.001*AI17*O17</f>
        <v/>
      </c>
      <c r="AK17" s="386">
        <f>AI17*O17</f>
        <v/>
      </c>
    </row>
    <row r="18" ht="22.5" customFormat="1" customHeight="1" s="422">
      <c r="A18" s="386" t="inlineStr">
        <is>
          <t>G</t>
        </is>
      </c>
      <c r="B18" s="386" t="n">
        <v>40</v>
      </c>
      <c r="C18" s="386" t="n">
        <v>5</v>
      </c>
      <c r="D18" s="386" t="inlineStr">
        <is>
          <t>/</t>
        </is>
      </c>
      <c r="E18" s="386" t="n">
        <v>30</v>
      </c>
      <c r="F18" s="386" t="inlineStr">
        <is>
          <t>/</t>
        </is>
      </c>
      <c r="G18" s="386" t="n">
        <v>100</v>
      </c>
      <c r="H18" s="329" t="inlineStr">
        <is>
          <t>P12-6BFX2007/15</t>
        </is>
      </c>
      <c r="I18" s="329" t="n"/>
      <c r="J18" s="329" t="n">
        <v>1159</v>
      </c>
      <c r="K18" s="329" t="n">
        <v>995</v>
      </c>
      <c r="L18" s="329" t="n">
        <v>1</v>
      </c>
      <c r="M18" s="392">
        <f>J18</f>
        <v/>
      </c>
      <c r="N18" s="392">
        <f>K18</f>
        <v/>
      </c>
      <c r="O18" s="392">
        <f>L18</f>
        <v/>
      </c>
      <c r="P18" s="480">
        <f>W18+AC18+AJ18</f>
        <v/>
      </c>
      <c r="Q18" s="482" t="n"/>
      <c r="R18" s="386">
        <f>B18</f>
        <v/>
      </c>
      <c r="S18" s="386">
        <f>C18</f>
        <v/>
      </c>
      <c r="T18" s="386">
        <f>N18</f>
        <v/>
      </c>
      <c r="U18" s="386" t="n">
        <v>2</v>
      </c>
      <c r="V18" s="386">
        <f>U18*O18</f>
        <v/>
      </c>
      <c r="W18" s="439">
        <f>B18*C18*7.85*0.001*T18*0.001*V18</f>
        <v/>
      </c>
      <c r="X18" s="386">
        <f>B18</f>
        <v/>
      </c>
      <c r="Y18" s="386">
        <f>C18</f>
        <v/>
      </c>
      <c r="Z18" s="386">
        <f>M18-Y18*2-2</f>
        <v/>
      </c>
      <c r="AA18" s="386">
        <f>(N18-Y18)/E18+1</f>
        <v/>
      </c>
      <c r="AB18" s="386">
        <f>AA18*O18</f>
        <v/>
      </c>
      <c r="AC18" s="481">
        <f>X18*Y18*7.85*0.001*Z18*0.001*AB18</f>
        <v/>
      </c>
      <c r="AD18" s="386" t="n">
        <v>6</v>
      </c>
      <c r="AE18" s="386">
        <f>(M18-G18*(AH18-1))/2</f>
        <v/>
      </c>
      <c r="AF18" s="389">
        <f>(M18-G18*(AI18-1))/2</f>
        <v/>
      </c>
      <c r="AG18" s="386" t="n">
        <v>1025</v>
      </c>
      <c r="AH18" s="386">
        <f>IF(INT(M18/G18+1)/2=INT(INT(M18/G18+1)/2),INT(M18/G18)+1,INT(M18/G18))</f>
        <v/>
      </c>
      <c r="AI18" s="386">
        <f>IF(AE18&lt;=0.2*G18,AH18-2,AH18)</f>
        <v/>
      </c>
      <c r="AJ18" s="473">
        <f>AD18*AD18*7.85*AG18*0.001*0.001*AI18*O18</f>
        <v/>
      </c>
      <c r="AK18" s="386">
        <f>AI18*O18</f>
        <v/>
      </c>
    </row>
    <row r="19" ht="22.5" customFormat="1" customHeight="1" s="422">
      <c r="A19" s="386" t="inlineStr">
        <is>
          <t>G</t>
        </is>
      </c>
      <c r="B19" s="386" t="n">
        <v>40</v>
      </c>
      <c r="C19" s="386" t="n">
        <v>5</v>
      </c>
      <c r="D19" s="386" t="inlineStr">
        <is>
          <t>/</t>
        </is>
      </c>
      <c r="E19" s="386" t="n">
        <v>30</v>
      </c>
      <c r="F19" s="386" t="inlineStr">
        <is>
          <t>/</t>
        </is>
      </c>
      <c r="G19" s="386" t="n">
        <v>100</v>
      </c>
      <c r="H19" s="329" t="inlineStr">
        <is>
          <t>P12-6BFX2007/16</t>
        </is>
      </c>
      <c r="I19" s="329" t="n"/>
      <c r="J19" s="329" t="n">
        <v>1549</v>
      </c>
      <c r="K19" s="329" t="n">
        <v>995</v>
      </c>
      <c r="L19" s="329" t="n">
        <v>1</v>
      </c>
      <c r="M19" s="392">
        <f>J19</f>
        <v/>
      </c>
      <c r="N19" s="392">
        <f>K19</f>
        <v/>
      </c>
      <c r="O19" s="392">
        <f>L19</f>
        <v/>
      </c>
      <c r="P19" s="480">
        <f>W19+AC19+AJ19</f>
        <v/>
      </c>
      <c r="Q19" s="482" t="n"/>
      <c r="R19" s="386">
        <f>B19</f>
        <v/>
      </c>
      <c r="S19" s="386">
        <f>C19</f>
        <v/>
      </c>
      <c r="T19" s="386">
        <f>N19</f>
        <v/>
      </c>
      <c r="U19" s="386" t="n">
        <v>2</v>
      </c>
      <c r="V19" s="386">
        <f>U19*O19</f>
        <v/>
      </c>
      <c r="W19" s="439">
        <f>B19*C19*7.85*0.001*T19*0.001*V19</f>
        <v/>
      </c>
      <c r="X19" s="386">
        <f>B19</f>
        <v/>
      </c>
      <c r="Y19" s="386">
        <f>C19</f>
        <v/>
      </c>
      <c r="Z19" s="386">
        <f>M19-Y19*2-2</f>
        <v/>
      </c>
      <c r="AA19" s="386">
        <f>(N19-Y19)/E19+1</f>
        <v/>
      </c>
      <c r="AB19" s="386">
        <f>AA19*O19</f>
        <v/>
      </c>
      <c r="AC19" s="481">
        <f>X19*Y19*7.85*0.001*Z19*0.001*AB19</f>
        <v/>
      </c>
      <c r="AD19" s="386" t="n">
        <v>6</v>
      </c>
      <c r="AE19" s="386">
        <f>(M19-G19*(AH19-1))/2</f>
        <v/>
      </c>
      <c r="AF19" s="389">
        <f>(M19-G19*(AI19-1))/2</f>
        <v/>
      </c>
      <c r="AG19" s="386" t="n">
        <v>1025</v>
      </c>
      <c r="AH19" s="386">
        <f>IF(INT(M19/G19+1)/2=INT(INT(M19/G19+1)/2),INT(M19/G19)+1,INT(M19/G19))</f>
        <v/>
      </c>
      <c r="AI19" s="386">
        <f>IF(AE19&lt;=0.2*G19,AH19-2,AH19)</f>
        <v/>
      </c>
      <c r="AJ19" s="473">
        <f>AD19*AD19*7.85*AG19*0.001*0.001*AI19*O19</f>
        <v/>
      </c>
      <c r="AK19" s="386">
        <f>AI19*O19</f>
        <v/>
      </c>
    </row>
    <row r="20" ht="22.5" customFormat="1" customHeight="1" s="422">
      <c r="A20" s="386" t="inlineStr">
        <is>
          <t>G</t>
        </is>
      </c>
      <c r="B20" s="386" t="n">
        <v>40</v>
      </c>
      <c r="C20" s="386" t="n">
        <v>5</v>
      </c>
      <c r="D20" s="386" t="inlineStr">
        <is>
          <t>/</t>
        </is>
      </c>
      <c r="E20" s="386" t="n">
        <v>30</v>
      </c>
      <c r="F20" s="386" t="inlineStr">
        <is>
          <t>/</t>
        </is>
      </c>
      <c r="G20" s="386" t="n">
        <v>100</v>
      </c>
      <c r="H20" s="329" t="inlineStr">
        <is>
          <t>P12-6BFX2007/17</t>
        </is>
      </c>
      <c r="I20" s="329" t="n"/>
      <c r="J20" s="329" t="n">
        <v>1549</v>
      </c>
      <c r="K20" s="329" t="n">
        <v>605</v>
      </c>
      <c r="L20" s="329" t="n">
        <v>1</v>
      </c>
      <c r="M20" s="392">
        <f>J20</f>
        <v/>
      </c>
      <c r="N20" s="392">
        <f>K20</f>
        <v/>
      </c>
      <c r="O20" s="392">
        <f>L20</f>
        <v/>
      </c>
      <c r="P20" s="480">
        <f>W20+AC20+AJ20</f>
        <v/>
      </c>
      <c r="Q20" s="482" t="n"/>
      <c r="R20" s="386">
        <f>B20</f>
        <v/>
      </c>
      <c r="S20" s="386">
        <f>C20</f>
        <v/>
      </c>
      <c r="T20" s="386">
        <f>N20</f>
        <v/>
      </c>
      <c r="U20" s="386" t="n">
        <v>2</v>
      </c>
      <c r="V20" s="386">
        <f>U20*O20</f>
        <v/>
      </c>
      <c r="W20" s="439">
        <f>B20*C20*7.85*0.001*T20*0.001*V20</f>
        <v/>
      </c>
      <c r="X20" s="386">
        <f>B20</f>
        <v/>
      </c>
      <c r="Y20" s="386">
        <f>C20</f>
        <v/>
      </c>
      <c r="Z20" s="386">
        <f>M20-Y20*2-2</f>
        <v/>
      </c>
      <c r="AA20" s="386">
        <f>(N20-Y20)/E20+1</f>
        <v/>
      </c>
      <c r="AB20" s="386">
        <f>AA20*O20</f>
        <v/>
      </c>
      <c r="AC20" s="481">
        <f>X20*Y20*7.85*0.001*Z20*0.001*AB20</f>
        <v/>
      </c>
      <c r="AD20" s="386" t="n">
        <v>6</v>
      </c>
      <c r="AE20" s="386">
        <f>(M20-G20*(AH20-1))/2</f>
        <v/>
      </c>
      <c r="AF20" s="389">
        <f>(M20-G20*(AI20-1))/2</f>
        <v/>
      </c>
      <c r="AG20" s="386" t="n">
        <v>1025</v>
      </c>
      <c r="AH20" s="386">
        <f>IF(INT(M20/G20+1)/2=INT(INT(M20/G20+1)/2),INT(M20/G20)+1,INT(M20/G20))</f>
        <v/>
      </c>
      <c r="AI20" s="386">
        <f>IF(AE20&lt;=0.2*G20,AH20-2,AH20)</f>
        <v/>
      </c>
      <c r="AJ20" s="473">
        <f>AD20*AD20*7.85*AG20*0.001*0.001*AI20*O20</f>
        <v/>
      </c>
      <c r="AK20" s="386">
        <f>AI20*O20</f>
        <v/>
      </c>
    </row>
    <row r="21" ht="22.5" customFormat="1" customHeight="1" s="422">
      <c r="A21" s="384" t="inlineStr">
        <is>
          <t>G</t>
        </is>
      </c>
      <c r="B21" s="384" t="n">
        <v>40</v>
      </c>
      <c r="C21" s="384" t="n">
        <v>5</v>
      </c>
      <c r="D21" s="384" t="inlineStr">
        <is>
          <t>/</t>
        </is>
      </c>
      <c r="E21" s="384" t="n">
        <v>30</v>
      </c>
      <c r="F21" s="384" t="inlineStr">
        <is>
          <t>/</t>
        </is>
      </c>
      <c r="G21" s="384" t="n">
        <v>100</v>
      </c>
      <c r="H21" s="390" t="inlineStr">
        <is>
          <t>P13-6BFX1509/1#</t>
        </is>
      </c>
      <c r="I21" s="390" t="inlineStr">
        <is>
          <t>#</t>
        </is>
      </c>
      <c r="J21" s="390" t="n">
        <v>1500</v>
      </c>
      <c r="K21" s="390" t="n">
        <v>558</v>
      </c>
      <c r="L21" s="390" t="n">
        <v>1</v>
      </c>
      <c r="M21" s="385">
        <f>J21</f>
        <v/>
      </c>
      <c r="N21" s="385" t="n">
        <v>545</v>
      </c>
      <c r="O21" s="385">
        <f>L21</f>
        <v/>
      </c>
      <c r="P21" s="475">
        <f>W21+AC21+AJ21</f>
        <v/>
      </c>
      <c r="Q21" s="476" t="inlineStr">
        <is>
          <t>单边留</t>
        </is>
      </c>
      <c r="R21" s="384">
        <f>B21</f>
        <v/>
      </c>
      <c r="S21" s="384">
        <f>C21</f>
        <v/>
      </c>
      <c r="T21" s="384">
        <f>N21</f>
        <v/>
      </c>
      <c r="U21" s="384" t="n">
        <v>2</v>
      </c>
      <c r="V21" s="384">
        <f>U21*O21</f>
        <v/>
      </c>
      <c r="W21" s="477">
        <f>B21*C21*7.85*0.001*T21*0.001*V21</f>
        <v/>
      </c>
      <c r="X21" s="384">
        <f>B21</f>
        <v/>
      </c>
      <c r="Y21" s="384">
        <f>C21</f>
        <v/>
      </c>
      <c r="Z21" s="384">
        <f>M21-Y21*2-2</f>
        <v/>
      </c>
      <c r="AA21" s="384">
        <f>(N21-Y21)/E21+1</f>
        <v/>
      </c>
      <c r="AB21" s="384">
        <f>AA21*O21</f>
        <v/>
      </c>
      <c r="AC21" s="478">
        <f>X21*Y21*7.85*0.001*Z21*0.001*AB21</f>
        <v/>
      </c>
      <c r="AD21" s="384" t="n">
        <v>6</v>
      </c>
      <c r="AE21" s="384">
        <f>(M21-G21*(AH21-1))/2</f>
        <v/>
      </c>
      <c r="AF21" s="383">
        <f>(M21-G21*(AI21-1))/2</f>
        <v/>
      </c>
      <c r="AG21" s="384" t="n">
        <v>1025</v>
      </c>
      <c r="AH21" s="384">
        <f>IF(INT(M21/G21+1)/2=INT(INT(M21/G21+1)/2),INT(M21/G21)+1,INT(M21/G21))</f>
        <v/>
      </c>
      <c r="AI21" s="384">
        <f>IF(AE21&lt;=0.2*G21,AH21-2,AH21)</f>
        <v/>
      </c>
      <c r="AJ21" s="479">
        <f>AD21*AD21*7.85*AG21*0.001*0.001*AI21*O21</f>
        <v/>
      </c>
      <c r="AK21" s="384">
        <f>AI21*O21</f>
        <v/>
      </c>
    </row>
    <row r="22" ht="22.5" customFormat="1" customHeight="1" s="422">
      <c r="A22" s="386" t="inlineStr">
        <is>
          <t>G</t>
        </is>
      </c>
      <c r="B22" s="386" t="n">
        <v>40</v>
      </c>
      <c r="C22" s="386" t="n">
        <v>5</v>
      </c>
      <c r="D22" s="386" t="inlineStr">
        <is>
          <t>/</t>
        </is>
      </c>
      <c r="E22" s="386" t="n">
        <v>30</v>
      </c>
      <c r="F22" s="386" t="inlineStr">
        <is>
          <t>/</t>
        </is>
      </c>
      <c r="G22" s="386" t="n">
        <v>100</v>
      </c>
      <c r="H22" s="329" t="inlineStr">
        <is>
          <t>P13-6BFX1509/2#</t>
        </is>
      </c>
      <c r="I22" s="329" t="inlineStr">
        <is>
          <t>#</t>
        </is>
      </c>
      <c r="J22" s="329" t="n">
        <v>1500</v>
      </c>
      <c r="K22" s="329" t="n">
        <v>995</v>
      </c>
      <c r="L22" s="329" t="n">
        <v>1</v>
      </c>
      <c r="M22" s="392">
        <f>J22</f>
        <v/>
      </c>
      <c r="N22" s="392">
        <f>K22</f>
        <v/>
      </c>
      <c r="O22" s="392">
        <f>L22</f>
        <v/>
      </c>
      <c r="P22" s="480">
        <f>W22+AC22+AJ22</f>
        <v/>
      </c>
      <c r="Q22" s="476" t="n"/>
      <c r="R22" s="386">
        <f>B22</f>
        <v/>
      </c>
      <c r="S22" s="386">
        <f>C22</f>
        <v/>
      </c>
      <c r="T22" s="386">
        <f>N22</f>
        <v/>
      </c>
      <c r="U22" s="386" t="n">
        <v>2</v>
      </c>
      <c r="V22" s="386">
        <f>U22*O22</f>
        <v/>
      </c>
      <c r="W22" s="439">
        <f>B22*C22*7.85*0.001*T22*0.001*V22</f>
        <v/>
      </c>
      <c r="X22" s="386">
        <f>B22</f>
        <v/>
      </c>
      <c r="Y22" s="386">
        <f>C22</f>
        <v/>
      </c>
      <c r="Z22" s="386">
        <f>M22-Y22*2-2</f>
        <v/>
      </c>
      <c r="AA22" s="386">
        <f>(N22-Y22)/E22+1</f>
        <v/>
      </c>
      <c r="AB22" s="386">
        <f>AA22*O22</f>
        <v/>
      </c>
      <c r="AC22" s="481">
        <f>X22*Y22*7.85*0.001*Z22*0.001*AB22</f>
        <v/>
      </c>
      <c r="AD22" s="386" t="n">
        <v>6</v>
      </c>
      <c r="AE22" s="386">
        <f>(M22-G22*(AH22-1))/2</f>
        <v/>
      </c>
      <c r="AF22" s="389">
        <f>(M22-G22*(AI22-1))/2</f>
        <v/>
      </c>
      <c r="AG22" s="386" t="n">
        <v>1025</v>
      </c>
      <c r="AH22" s="386">
        <f>IF(INT(M22/G22+1)/2=INT(INT(M22/G22+1)/2),INT(M22/G22)+1,INT(M22/G22))</f>
        <v/>
      </c>
      <c r="AI22" s="386">
        <f>IF(AE22&lt;=0.2*G22,AH22-2,AH22)</f>
        <v/>
      </c>
      <c r="AJ22" s="473">
        <f>AD22*AD22*7.85*AG22*0.001*0.001*AI22*O22</f>
        <v/>
      </c>
      <c r="AK22" s="386">
        <f>AI22*O22</f>
        <v/>
      </c>
    </row>
    <row r="23" ht="22.5" customFormat="1" customHeight="1" s="422">
      <c r="A23" s="384" t="inlineStr">
        <is>
          <t>G</t>
        </is>
      </c>
      <c r="B23" s="384" t="n">
        <v>40</v>
      </c>
      <c r="C23" s="384" t="n">
        <v>5</v>
      </c>
      <c r="D23" s="384" t="inlineStr">
        <is>
          <t>/</t>
        </is>
      </c>
      <c r="E23" s="384" t="n">
        <v>30</v>
      </c>
      <c r="F23" s="384" t="inlineStr">
        <is>
          <t>/</t>
        </is>
      </c>
      <c r="G23" s="384" t="n">
        <v>100</v>
      </c>
      <c r="H23" s="390" t="inlineStr">
        <is>
          <t>P13-6BFX1509/3#</t>
        </is>
      </c>
      <c r="I23" s="390" t="inlineStr">
        <is>
          <t>#</t>
        </is>
      </c>
      <c r="J23" s="390" t="n">
        <v>545</v>
      </c>
      <c r="K23" s="390" t="n">
        <v>495</v>
      </c>
      <c r="L23" s="390" t="n">
        <v>1</v>
      </c>
      <c r="M23" s="385">
        <f>J23</f>
        <v/>
      </c>
      <c r="N23" s="385" t="n">
        <v>485</v>
      </c>
      <c r="O23" s="385">
        <f>L23</f>
        <v/>
      </c>
      <c r="P23" s="475">
        <f>W23+AC23+AJ23</f>
        <v/>
      </c>
      <c r="Q23" s="476" t="inlineStr">
        <is>
          <t>单边留</t>
        </is>
      </c>
      <c r="R23" s="384">
        <f>B23</f>
        <v/>
      </c>
      <c r="S23" s="384">
        <f>C23</f>
        <v/>
      </c>
      <c r="T23" s="384">
        <f>N23</f>
        <v/>
      </c>
      <c r="U23" s="384" t="n">
        <v>2</v>
      </c>
      <c r="V23" s="384">
        <f>U23*O23</f>
        <v/>
      </c>
      <c r="W23" s="477">
        <f>B23*C23*7.85*0.001*T23*0.001*V23</f>
        <v/>
      </c>
      <c r="X23" s="384">
        <f>B23</f>
        <v/>
      </c>
      <c r="Y23" s="384">
        <f>C23</f>
        <v/>
      </c>
      <c r="Z23" s="384">
        <f>M23-Y23*2-2</f>
        <v/>
      </c>
      <c r="AA23" s="384">
        <f>(N23-Y23)/E23+1</f>
        <v/>
      </c>
      <c r="AB23" s="384">
        <f>AA23*O23</f>
        <v/>
      </c>
      <c r="AC23" s="478">
        <f>X23*Y23*7.85*0.001*Z23*0.001*AB23</f>
        <v/>
      </c>
      <c r="AD23" s="384" t="n">
        <v>6</v>
      </c>
      <c r="AE23" s="384">
        <f>(M23-G23*(AH23-1))/2</f>
        <v/>
      </c>
      <c r="AF23" s="383">
        <f>(M23-G23*(AI23-1))/2</f>
        <v/>
      </c>
      <c r="AG23" s="384" t="n">
        <v>1025</v>
      </c>
      <c r="AH23" s="384">
        <f>IF(INT(M23/G23+1)/2=INT(INT(M23/G23+1)/2),INT(M23/G23)+1,INT(M23/G23))</f>
        <v/>
      </c>
      <c r="AI23" s="384">
        <f>IF(AE23&lt;=0.2*G23,AH23-2,AH23)</f>
        <v/>
      </c>
      <c r="AJ23" s="479">
        <f>AD23*AD23*7.85*AG23*0.001*0.001*AI23*O23</f>
        <v/>
      </c>
      <c r="AK23" s="384">
        <f>AI23*O23</f>
        <v/>
      </c>
    </row>
    <row r="24" ht="22.5" customFormat="1" customHeight="1" s="422">
      <c r="A24" s="386" t="inlineStr">
        <is>
          <t>G</t>
        </is>
      </c>
      <c r="B24" s="386" t="n">
        <v>40</v>
      </c>
      <c r="C24" s="386" t="n">
        <v>5</v>
      </c>
      <c r="D24" s="386" t="inlineStr">
        <is>
          <t>/</t>
        </is>
      </c>
      <c r="E24" s="386" t="n">
        <v>30</v>
      </c>
      <c r="F24" s="386" t="inlineStr">
        <is>
          <t>/</t>
        </is>
      </c>
      <c r="G24" s="386" t="n">
        <v>100</v>
      </c>
      <c r="H24" s="329" t="inlineStr">
        <is>
          <t>P13-6BFX1509/4#</t>
        </is>
      </c>
      <c r="I24" s="329" t="inlineStr">
        <is>
          <t>#</t>
        </is>
      </c>
      <c r="J24" s="329" t="n">
        <v>545</v>
      </c>
      <c r="K24" s="329" t="n">
        <v>995</v>
      </c>
      <c r="L24" s="329" t="n">
        <v>1</v>
      </c>
      <c r="M24" s="392">
        <f>J24</f>
        <v/>
      </c>
      <c r="N24" s="392">
        <f>K24</f>
        <v/>
      </c>
      <c r="O24" s="392">
        <f>L24</f>
        <v/>
      </c>
      <c r="P24" s="480">
        <f>W24+AC24+AJ24</f>
        <v/>
      </c>
      <c r="Q24" s="482" t="n"/>
      <c r="R24" s="386">
        <f>B24</f>
        <v/>
      </c>
      <c r="S24" s="386">
        <f>C24</f>
        <v/>
      </c>
      <c r="T24" s="386">
        <f>N24</f>
        <v/>
      </c>
      <c r="U24" s="386" t="n">
        <v>2</v>
      </c>
      <c r="V24" s="386">
        <f>U24*O24</f>
        <v/>
      </c>
      <c r="W24" s="439">
        <f>B24*C24*7.85*0.001*T24*0.001*V24</f>
        <v/>
      </c>
      <c r="X24" s="386">
        <f>B24</f>
        <v/>
      </c>
      <c r="Y24" s="386">
        <f>C24</f>
        <v/>
      </c>
      <c r="Z24" s="386">
        <f>M24-Y24*2-2</f>
        <v/>
      </c>
      <c r="AA24" s="386">
        <f>(N24-Y24)/E24+1</f>
        <v/>
      </c>
      <c r="AB24" s="386">
        <f>AA24*O24</f>
        <v/>
      </c>
      <c r="AC24" s="481">
        <f>X24*Y24*7.85*0.001*Z24*0.001*AB24</f>
        <v/>
      </c>
      <c r="AD24" s="386" t="n">
        <v>6</v>
      </c>
      <c r="AE24" s="386">
        <f>(M24-G24*(AH24-1))/2</f>
        <v/>
      </c>
      <c r="AF24" s="389">
        <f>(M24-G24*(AI24-1))/2</f>
        <v/>
      </c>
      <c r="AG24" s="386" t="n">
        <v>1025</v>
      </c>
      <c r="AH24" s="386">
        <f>IF(INT(M24/G24+1)/2=INT(INT(M24/G24+1)/2),INT(M24/G24)+1,INT(M24/G24))</f>
        <v/>
      </c>
      <c r="AI24" s="386">
        <f>IF(AE24&lt;=0.2*G24,AH24-2,AH24)</f>
        <v/>
      </c>
      <c r="AJ24" s="473">
        <f>AD24*AD24*7.85*AG24*0.001*0.001*AI24*O24</f>
        <v/>
      </c>
      <c r="AK24" s="386">
        <f>AI24*O24</f>
        <v/>
      </c>
    </row>
    <row r="25" ht="22.5" customFormat="1" customHeight="1" s="422">
      <c r="A25" s="386" t="inlineStr">
        <is>
          <t>G</t>
        </is>
      </c>
      <c r="B25" s="386" t="n">
        <v>40</v>
      </c>
      <c r="C25" s="386" t="n">
        <v>5</v>
      </c>
      <c r="D25" s="386" t="inlineStr">
        <is>
          <t>/</t>
        </is>
      </c>
      <c r="E25" s="386" t="n">
        <v>30</v>
      </c>
      <c r="F25" s="386" t="inlineStr">
        <is>
          <t>/</t>
        </is>
      </c>
      <c r="G25" s="386" t="n">
        <v>100</v>
      </c>
      <c r="H25" s="329" t="inlineStr">
        <is>
          <t>P13-6BFX1509/6#</t>
        </is>
      </c>
      <c r="I25" s="329" t="inlineStr">
        <is>
          <t>#</t>
        </is>
      </c>
      <c r="J25" s="329" t="n">
        <v>945</v>
      </c>
      <c r="K25" s="329" t="n">
        <v>1000</v>
      </c>
      <c r="L25" s="329" t="n">
        <v>1</v>
      </c>
      <c r="M25" s="392">
        <f>J25</f>
        <v/>
      </c>
      <c r="N25" s="392" t="n">
        <v>995</v>
      </c>
      <c r="O25" s="392">
        <f>L25</f>
        <v/>
      </c>
      <c r="P25" s="480">
        <f>W25+AC25+AJ25</f>
        <v/>
      </c>
      <c r="Q25" s="473" t="n"/>
      <c r="R25" s="386">
        <f>B25</f>
        <v/>
      </c>
      <c r="S25" s="386">
        <f>C25</f>
        <v/>
      </c>
      <c r="T25" s="386">
        <f>N25</f>
        <v/>
      </c>
      <c r="U25" s="386" t="n">
        <v>2</v>
      </c>
      <c r="V25" s="386">
        <f>U25*O25</f>
        <v/>
      </c>
      <c r="W25" s="439">
        <f>B25*C25*7.85*0.001*T25*0.001*V25</f>
        <v/>
      </c>
      <c r="X25" s="386">
        <f>B25</f>
        <v/>
      </c>
      <c r="Y25" s="386">
        <f>C25</f>
        <v/>
      </c>
      <c r="Z25" s="386">
        <f>M25-Y25*2-2</f>
        <v/>
      </c>
      <c r="AA25" s="386">
        <f>(N25-Y25)/E25+1</f>
        <v/>
      </c>
      <c r="AB25" s="386">
        <f>AA25*O25</f>
        <v/>
      </c>
      <c r="AC25" s="481">
        <f>X25*Y25*7.85*0.001*Z25*0.001*AB25</f>
        <v/>
      </c>
      <c r="AD25" s="386" t="n">
        <v>6</v>
      </c>
      <c r="AE25" s="386">
        <f>(M25-G25*(AH25-1))/2</f>
        <v/>
      </c>
      <c r="AF25" s="389">
        <f>(M25-G25*(AI25-1))/2</f>
        <v/>
      </c>
      <c r="AG25" s="386" t="n">
        <v>1025</v>
      </c>
      <c r="AH25" s="386">
        <f>IF(INT(M25/G25+1)/2=INT(INT(M25/G25+1)/2),INT(M25/G25)+1,INT(M25/G25))</f>
        <v/>
      </c>
      <c r="AI25" s="386">
        <f>IF(AE25&lt;=0.2*G25,AH25-2,AH25)</f>
        <v/>
      </c>
      <c r="AJ25" s="473">
        <f>AD25*AD25*7.85*AG25*0.001*0.001*AI25*O25</f>
        <v/>
      </c>
      <c r="AK25" s="386">
        <f>AI25*O25</f>
        <v/>
      </c>
    </row>
    <row r="26" ht="22.5" customFormat="1" customHeight="1" s="422">
      <c r="A26" s="384" t="inlineStr">
        <is>
          <t>G</t>
        </is>
      </c>
      <c r="B26" s="384" t="n">
        <v>40</v>
      </c>
      <c r="C26" s="384" t="n">
        <v>5</v>
      </c>
      <c r="D26" s="384" t="inlineStr">
        <is>
          <t>/</t>
        </is>
      </c>
      <c r="E26" s="384" t="n">
        <v>30</v>
      </c>
      <c r="F26" s="384" t="inlineStr">
        <is>
          <t>/</t>
        </is>
      </c>
      <c r="G26" s="384" t="n">
        <v>100</v>
      </c>
      <c r="H26" s="390" t="inlineStr">
        <is>
          <t>P13-6BFX1509/5#</t>
        </is>
      </c>
      <c r="I26" s="390" t="inlineStr">
        <is>
          <t>#</t>
        </is>
      </c>
      <c r="J26" s="390" t="n">
        <v>491</v>
      </c>
      <c r="K26" s="390" t="n">
        <v>945</v>
      </c>
      <c r="L26" s="390" t="n">
        <v>1</v>
      </c>
      <c r="M26" s="385">
        <f>J26</f>
        <v/>
      </c>
      <c r="N26" s="385" t="n">
        <v>935</v>
      </c>
      <c r="O26" s="385">
        <f>L26</f>
        <v/>
      </c>
      <c r="P26" s="475">
        <f>W26+AC26+AJ26</f>
        <v/>
      </c>
      <c r="Q26" s="476" t="inlineStr">
        <is>
          <t>单边留</t>
        </is>
      </c>
      <c r="R26" s="384">
        <f>B26</f>
        <v/>
      </c>
      <c r="S26" s="384">
        <f>C26</f>
        <v/>
      </c>
      <c r="T26" s="384">
        <f>N26</f>
        <v/>
      </c>
      <c r="U26" s="384" t="n">
        <v>2</v>
      </c>
      <c r="V26" s="384">
        <f>U26*O26</f>
        <v/>
      </c>
      <c r="W26" s="477">
        <f>B26*C26*7.85*0.001*T26*0.001*V26</f>
        <v/>
      </c>
      <c r="X26" s="384">
        <f>B26</f>
        <v/>
      </c>
      <c r="Y26" s="384">
        <f>C26</f>
        <v/>
      </c>
      <c r="Z26" s="384">
        <f>M26-Y26*2-2</f>
        <v/>
      </c>
      <c r="AA26" s="384">
        <f>(N26-Y26)/E26+1</f>
        <v/>
      </c>
      <c r="AB26" s="384">
        <f>AA26*O26</f>
        <v/>
      </c>
      <c r="AC26" s="478">
        <f>X26*Y26*7.85*0.001*Z26*0.001*AB26</f>
        <v/>
      </c>
      <c r="AD26" s="384" t="n">
        <v>6</v>
      </c>
      <c r="AE26" s="384">
        <f>(M26-G26*(AH26-1))/2</f>
        <v/>
      </c>
      <c r="AF26" s="383">
        <f>(M26-G26*(AI26-1))/2</f>
        <v/>
      </c>
      <c r="AG26" s="384" t="n">
        <v>1025</v>
      </c>
      <c r="AH26" s="384">
        <f>IF(INT(M26/G26+1)/2=INT(INT(M26/G26+1)/2),INT(M26/G26)+1,INT(M26/G26))</f>
        <v/>
      </c>
      <c r="AI26" s="384">
        <f>IF(AE26&lt;=0.2*G26,AH26-2,AH26)</f>
        <v/>
      </c>
      <c r="AJ26" s="479">
        <f>AD26*AD26*7.85*AG26*0.001*0.001*AI26*O26</f>
        <v/>
      </c>
      <c r="AK26" s="384">
        <f>AI26*O26</f>
        <v/>
      </c>
    </row>
    <row r="27" ht="22.5" customFormat="1" customHeight="1" s="422">
      <c r="A27" s="384" t="inlineStr">
        <is>
          <t>G</t>
        </is>
      </c>
      <c r="B27" s="384" t="n">
        <v>40</v>
      </c>
      <c r="C27" s="384" t="n">
        <v>5</v>
      </c>
      <c r="D27" s="384" t="inlineStr">
        <is>
          <t>/</t>
        </is>
      </c>
      <c r="E27" s="384" t="n">
        <v>30</v>
      </c>
      <c r="F27" s="384" t="inlineStr">
        <is>
          <t>/</t>
        </is>
      </c>
      <c r="G27" s="384" t="n">
        <v>100</v>
      </c>
      <c r="H27" s="390" t="inlineStr">
        <is>
          <t>P14-6BFX2001/1#</t>
        </is>
      </c>
      <c r="I27" s="390" t="inlineStr">
        <is>
          <t>#</t>
        </is>
      </c>
      <c r="J27" s="390" t="n">
        <v>815</v>
      </c>
      <c r="K27" s="390" t="n">
        <v>915</v>
      </c>
      <c r="L27" s="390" t="n">
        <v>1</v>
      </c>
      <c r="M27" s="385">
        <f>J27</f>
        <v/>
      </c>
      <c r="N27" s="385" t="n">
        <v>905</v>
      </c>
      <c r="O27" s="385">
        <f>L27</f>
        <v/>
      </c>
      <c r="P27" s="475">
        <f>W27+AC27+AJ27</f>
        <v/>
      </c>
      <c r="Q27" s="476" t="inlineStr">
        <is>
          <t>单边留</t>
        </is>
      </c>
      <c r="R27" s="384">
        <f>B27</f>
        <v/>
      </c>
      <c r="S27" s="384">
        <f>C27</f>
        <v/>
      </c>
      <c r="T27" s="384">
        <f>N27</f>
        <v/>
      </c>
      <c r="U27" s="384" t="n">
        <v>2</v>
      </c>
      <c r="V27" s="384">
        <f>U27*O27</f>
        <v/>
      </c>
      <c r="W27" s="477">
        <f>B27*C27*7.85*0.001*T27*0.001*V27</f>
        <v/>
      </c>
      <c r="X27" s="384">
        <f>B27</f>
        <v/>
      </c>
      <c r="Y27" s="384">
        <f>C27</f>
        <v/>
      </c>
      <c r="Z27" s="384">
        <f>M27-Y27*2-2</f>
        <v/>
      </c>
      <c r="AA27" s="384">
        <f>(N27-Y27)/E27+1</f>
        <v/>
      </c>
      <c r="AB27" s="384">
        <f>AA27*O27</f>
        <v/>
      </c>
      <c r="AC27" s="478">
        <f>X27*Y27*7.85*0.001*Z27*0.001*AB27</f>
        <v/>
      </c>
      <c r="AD27" s="384" t="n">
        <v>6</v>
      </c>
      <c r="AE27" s="384">
        <f>(M27-G27*(AH27-1))/2</f>
        <v/>
      </c>
      <c r="AF27" s="383">
        <f>(M27-G27*(AI27-1))/2</f>
        <v/>
      </c>
      <c r="AG27" s="384" t="n">
        <v>1025</v>
      </c>
      <c r="AH27" s="384">
        <f>IF(INT(M27/G27+1)/2=INT(INT(M27/G27+1)/2),INT(M27/G27)+1,INT(M27/G27))</f>
        <v/>
      </c>
      <c r="AI27" s="384">
        <f>IF(AE27&lt;=0.2*G27,AH27-2,AH27)</f>
        <v/>
      </c>
      <c r="AJ27" s="479">
        <f>AD27*AD27*7.85*AG27*0.001*0.001*AI27*O27</f>
        <v/>
      </c>
      <c r="AK27" s="384">
        <f>AI27*O27</f>
        <v/>
      </c>
    </row>
    <row r="28" ht="22.5" customFormat="1" customHeight="1" s="422">
      <c r="A28" s="386" t="inlineStr">
        <is>
          <t>G</t>
        </is>
      </c>
      <c r="B28" s="386" t="n">
        <v>40</v>
      </c>
      <c r="C28" s="386" t="n">
        <v>5</v>
      </c>
      <c r="D28" s="386" t="inlineStr">
        <is>
          <t>/</t>
        </is>
      </c>
      <c r="E28" s="386" t="n">
        <v>30</v>
      </c>
      <c r="F28" s="386" t="inlineStr">
        <is>
          <t>/</t>
        </is>
      </c>
      <c r="G28" s="386" t="n">
        <v>100</v>
      </c>
      <c r="H28" s="329" t="inlineStr">
        <is>
          <t>P14-6BFX2001/2#</t>
        </is>
      </c>
      <c r="I28" s="329" t="inlineStr">
        <is>
          <t>#</t>
        </is>
      </c>
      <c r="J28" s="329" t="n">
        <v>1160</v>
      </c>
      <c r="K28" s="329" t="n">
        <v>275</v>
      </c>
      <c r="L28" s="329" t="n">
        <v>1</v>
      </c>
      <c r="M28" s="385">
        <f>J28</f>
        <v/>
      </c>
      <c r="N28" s="385" t="n">
        <v>815</v>
      </c>
      <c r="O28" s="385">
        <f>L28</f>
        <v/>
      </c>
      <c r="P28" s="475">
        <f>W28+AC28+AJ28</f>
        <v/>
      </c>
      <c r="Q28" s="476" t="inlineStr">
        <is>
          <t>一破二
单边留</t>
        </is>
      </c>
      <c r="R28" s="384">
        <f>B28</f>
        <v/>
      </c>
      <c r="S28" s="384">
        <f>C28</f>
        <v/>
      </c>
      <c r="T28" s="384">
        <f>N28</f>
        <v/>
      </c>
      <c r="U28" s="384" t="n">
        <v>2</v>
      </c>
      <c r="V28" s="384">
        <f>U28*O28</f>
        <v/>
      </c>
      <c r="W28" s="477">
        <f>B28*C28*7.85*0.001*T28*0.001*V28</f>
        <v/>
      </c>
      <c r="X28" s="384">
        <f>B28</f>
        <v/>
      </c>
      <c r="Y28" s="384">
        <f>C28</f>
        <v/>
      </c>
      <c r="Z28" s="384">
        <f>M28-Y28*2-2</f>
        <v/>
      </c>
      <c r="AA28" s="384">
        <f>(N28-Y28)/E28+1</f>
        <v/>
      </c>
      <c r="AB28" s="384">
        <f>AA28*O28</f>
        <v/>
      </c>
      <c r="AC28" s="478">
        <f>X28*Y28*7.85*0.001*Z28*0.001*AB28</f>
        <v/>
      </c>
      <c r="AD28" s="384" t="n">
        <v>6</v>
      </c>
      <c r="AE28" s="384">
        <f>(M28-G28*(AH28-1))/2</f>
        <v/>
      </c>
      <c r="AF28" s="383">
        <f>(M28-G28*(AI28-1))/2</f>
        <v/>
      </c>
      <c r="AG28" s="384" t="n">
        <v>1025</v>
      </c>
      <c r="AH28" s="384">
        <f>IF(INT(M28/G28+1)/2=INT(INT(M28/G28+1)/2),INT(M28/G28)+1,INT(M28/G28))</f>
        <v/>
      </c>
      <c r="AI28" s="384">
        <f>IF(AE28&lt;=0.2*G28,AH28-2,AH28)</f>
        <v/>
      </c>
      <c r="AJ28" s="479">
        <f>AD28*AD28*7.85*AG28*0.001*0.001*AI28*O28</f>
        <v/>
      </c>
      <c r="AK28" s="384">
        <f>AI28*O28</f>
        <v/>
      </c>
    </row>
    <row r="29" ht="22.5" customFormat="1" customHeight="1" s="422">
      <c r="A29" s="384" t="inlineStr">
        <is>
          <t>G</t>
        </is>
      </c>
      <c r="B29" s="384" t="n">
        <v>40</v>
      </c>
      <c r="C29" s="384" t="n">
        <v>5</v>
      </c>
      <c r="D29" s="384" t="inlineStr">
        <is>
          <t>/</t>
        </is>
      </c>
      <c r="E29" s="384" t="n">
        <v>30</v>
      </c>
      <c r="F29" s="384" t="inlineStr">
        <is>
          <t>/</t>
        </is>
      </c>
      <c r="G29" s="384" t="n">
        <v>100</v>
      </c>
      <c r="H29" s="390" t="inlineStr">
        <is>
          <t>P14-6BFX2001/3#</t>
        </is>
      </c>
      <c r="I29" s="390" t="inlineStr">
        <is>
          <t>#</t>
        </is>
      </c>
      <c r="J29" s="390" t="n">
        <v>1160</v>
      </c>
      <c r="K29" s="390" t="n">
        <v>535</v>
      </c>
      <c r="L29" s="390" t="n">
        <v>1</v>
      </c>
      <c r="M29" s="311" t="n"/>
      <c r="N29" s="311" t="n"/>
      <c r="O29" s="311" t="n"/>
      <c r="P29" s="475">
        <f>W29+AC29+AJ29</f>
        <v/>
      </c>
      <c r="Q29" s="311" t="n"/>
      <c r="R29" s="384">
        <f>B29</f>
        <v/>
      </c>
      <c r="S29" s="384">
        <f>C29</f>
        <v/>
      </c>
      <c r="T29" s="384">
        <f>N29</f>
        <v/>
      </c>
      <c r="U29" s="384" t="n">
        <v>2</v>
      </c>
      <c r="V29" s="384">
        <f>U29*O29</f>
        <v/>
      </c>
      <c r="W29" s="477">
        <f>B29*C29*7.85*0.001*T29*0.001*V29</f>
        <v/>
      </c>
      <c r="X29" s="384">
        <f>B29</f>
        <v/>
      </c>
      <c r="Y29" s="384">
        <f>C29</f>
        <v/>
      </c>
      <c r="Z29" s="311" t="n"/>
      <c r="AA29" s="311" t="n"/>
      <c r="AB29" s="311" t="n"/>
      <c r="AC29" s="478">
        <f>X29*Y29*7.85*0.001*Z29*0.001*AB29</f>
        <v/>
      </c>
      <c r="AD29" s="384" t="n">
        <v>6</v>
      </c>
      <c r="AE29" s="384">
        <f>(M29-G29*(AH29-1))/2</f>
        <v/>
      </c>
      <c r="AF29" s="311" t="n"/>
      <c r="AG29" s="384" t="n">
        <v>1025</v>
      </c>
      <c r="AH29" s="384">
        <f>IF(INT(M29/G29+1)/2=INT(INT(M29/G29+1)/2),INT(M29/G29)+1,INT(M29/G29))</f>
        <v/>
      </c>
      <c r="AI29" s="311" t="n"/>
      <c r="AJ29" s="479">
        <f>AD29*AD29*7.85*AG29*0.001*0.001*AI29*O29</f>
        <v/>
      </c>
      <c r="AK29" s="311" t="n"/>
    </row>
    <row r="30" ht="22.5" customFormat="1" customHeight="1" s="422">
      <c r="A30" s="386" t="inlineStr">
        <is>
          <t>G</t>
        </is>
      </c>
      <c r="B30" s="386" t="n">
        <v>40</v>
      </c>
      <c r="C30" s="386" t="n">
        <v>5</v>
      </c>
      <c r="D30" s="386" t="inlineStr">
        <is>
          <t>/</t>
        </is>
      </c>
      <c r="E30" s="386" t="n">
        <v>30</v>
      </c>
      <c r="F30" s="386" t="inlineStr">
        <is>
          <t>/</t>
        </is>
      </c>
      <c r="G30" s="386" t="n">
        <v>100</v>
      </c>
      <c r="H30" s="329" t="inlineStr">
        <is>
          <t>P14-6BFX2001/4#</t>
        </is>
      </c>
      <c r="I30" s="329" t="inlineStr">
        <is>
          <t>#</t>
        </is>
      </c>
      <c r="J30" s="329" t="n">
        <v>1220</v>
      </c>
      <c r="K30" s="329" t="n">
        <v>995</v>
      </c>
      <c r="L30" s="329" t="n">
        <v>1</v>
      </c>
      <c r="M30" s="392">
        <f>J30</f>
        <v/>
      </c>
      <c r="N30" s="392">
        <f>K30</f>
        <v/>
      </c>
      <c r="O30" s="392">
        <f>L30</f>
        <v/>
      </c>
      <c r="P30" s="480">
        <f>W30+AC30+AJ30</f>
        <v/>
      </c>
      <c r="Q30" s="482" t="n"/>
      <c r="R30" s="386">
        <f>B30</f>
        <v/>
      </c>
      <c r="S30" s="386">
        <f>C30</f>
        <v/>
      </c>
      <c r="T30" s="386">
        <f>N30</f>
        <v/>
      </c>
      <c r="U30" s="386" t="n">
        <v>2</v>
      </c>
      <c r="V30" s="386">
        <f>U30*O30</f>
        <v/>
      </c>
      <c r="W30" s="439">
        <f>B30*C30*7.85*0.001*T30*0.001*V30</f>
        <v/>
      </c>
      <c r="X30" s="386">
        <f>B30</f>
        <v/>
      </c>
      <c r="Y30" s="386">
        <f>C30</f>
        <v/>
      </c>
      <c r="Z30" s="386">
        <f>M30-Y30*2-2</f>
        <v/>
      </c>
      <c r="AA30" s="386">
        <f>(N30-Y30)/E30+1</f>
        <v/>
      </c>
      <c r="AB30" s="386">
        <f>AA30*O30</f>
        <v/>
      </c>
      <c r="AC30" s="481">
        <f>X30*Y30*7.85*0.001*Z30*0.001*AB30</f>
        <v/>
      </c>
      <c r="AD30" s="386" t="n">
        <v>6</v>
      </c>
      <c r="AE30" s="386">
        <f>(M30-G30*(AH30-1))/2</f>
        <v/>
      </c>
      <c r="AF30" s="389">
        <f>(M30-G30*(AI30-1))/2</f>
        <v/>
      </c>
      <c r="AG30" s="386" t="n">
        <v>1025</v>
      </c>
      <c r="AH30" s="386">
        <f>IF(INT(M30/G30+1)/2=INT(INT(M30/G30+1)/2),INT(M30/G30)+1,INT(M30/G30))</f>
        <v/>
      </c>
      <c r="AI30" s="386">
        <f>IF(AE30&lt;=0.2*G30,AH30-2,AH30)</f>
        <v/>
      </c>
      <c r="AJ30" s="473">
        <f>AD30*AD30*7.85*AG30*0.001*0.001*AI30*O30</f>
        <v/>
      </c>
      <c r="AK30" s="386">
        <f>AI30*O30</f>
        <v/>
      </c>
    </row>
    <row r="31" ht="22.5" customFormat="1" customHeight="1" s="422">
      <c r="A31" s="386" t="inlineStr">
        <is>
          <t>G</t>
        </is>
      </c>
      <c r="B31" s="386" t="n">
        <v>40</v>
      </c>
      <c r="C31" s="386" t="n">
        <v>5</v>
      </c>
      <c r="D31" s="386" t="inlineStr">
        <is>
          <t>/</t>
        </is>
      </c>
      <c r="E31" s="386" t="n">
        <v>30</v>
      </c>
      <c r="F31" s="386" t="inlineStr">
        <is>
          <t>/</t>
        </is>
      </c>
      <c r="G31" s="386" t="n">
        <v>100</v>
      </c>
      <c r="H31" s="329" t="inlineStr">
        <is>
          <t>P14-6BFX2001/5#</t>
        </is>
      </c>
      <c r="I31" s="329" t="inlineStr">
        <is>
          <t>#</t>
        </is>
      </c>
      <c r="J31" s="329" t="n">
        <v>1220</v>
      </c>
      <c r="K31" s="329" t="n">
        <v>995</v>
      </c>
      <c r="L31" s="329" t="n">
        <v>1</v>
      </c>
      <c r="M31" s="392">
        <f>J31</f>
        <v/>
      </c>
      <c r="N31" s="392">
        <f>K31</f>
        <v/>
      </c>
      <c r="O31" s="392">
        <f>L31</f>
        <v/>
      </c>
      <c r="P31" s="480">
        <f>W31+AC31+AJ31</f>
        <v/>
      </c>
      <c r="Q31" s="482" t="n"/>
      <c r="R31" s="386">
        <f>B31</f>
        <v/>
      </c>
      <c r="S31" s="386">
        <f>C31</f>
        <v/>
      </c>
      <c r="T31" s="386">
        <f>N31</f>
        <v/>
      </c>
      <c r="U31" s="386" t="n">
        <v>2</v>
      </c>
      <c r="V31" s="386">
        <f>U31*O31</f>
        <v/>
      </c>
      <c r="W31" s="439">
        <f>B31*C31*7.85*0.001*T31*0.001*V31</f>
        <v/>
      </c>
      <c r="X31" s="386">
        <f>B31</f>
        <v/>
      </c>
      <c r="Y31" s="386">
        <f>C31</f>
        <v/>
      </c>
      <c r="Z31" s="386">
        <f>M31-Y31*2-2</f>
        <v/>
      </c>
      <c r="AA31" s="386">
        <f>(N31-Y31)/E31+1</f>
        <v/>
      </c>
      <c r="AB31" s="386">
        <f>AA31*O31</f>
        <v/>
      </c>
      <c r="AC31" s="481">
        <f>X31*Y31*7.85*0.001*Z31*0.001*AB31</f>
        <v/>
      </c>
      <c r="AD31" s="386" t="n">
        <v>6</v>
      </c>
      <c r="AE31" s="386">
        <f>(M31-G31*(AH31-1))/2</f>
        <v/>
      </c>
      <c r="AF31" s="389">
        <f>(M31-G31*(AI31-1))/2</f>
        <v/>
      </c>
      <c r="AG31" s="386" t="n">
        <v>1025</v>
      </c>
      <c r="AH31" s="386">
        <f>IF(INT(M31/G31+1)/2=INT(INT(M31/G31+1)/2),INT(M31/G31)+1,INT(M31/G31))</f>
        <v/>
      </c>
      <c r="AI31" s="386">
        <f>IF(AE31&lt;=0.2*G31,AH31-2,AH31)</f>
        <v/>
      </c>
      <c r="AJ31" s="473">
        <f>AD31*AD31*7.85*AG31*0.001*0.001*AI31*O31</f>
        <v/>
      </c>
      <c r="AK31" s="386">
        <f>AI31*O31</f>
        <v/>
      </c>
    </row>
    <row r="32" ht="22.5" customFormat="1" customHeight="1" s="422">
      <c r="A32" s="389" t="inlineStr">
        <is>
          <t>G</t>
        </is>
      </c>
      <c r="B32" s="386" t="n">
        <v>40</v>
      </c>
      <c r="C32" s="389" t="n">
        <v>5</v>
      </c>
      <c r="D32" s="389" t="inlineStr">
        <is>
          <t>/</t>
        </is>
      </c>
      <c r="E32" s="389" t="n">
        <v>30</v>
      </c>
      <c r="F32" s="389" t="inlineStr">
        <is>
          <t>/</t>
        </is>
      </c>
      <c r="G32" s="389" t="n">
        <v>100</v>
      </c>
      <c r="H32" s="329" t="inlineStr">
        <is>
          <t>P14-6BFX2001/6#</t>
        </is>
      </c>
      <c r="I32" s="329" t="inlineStr">
        <is>
          <t>#</t>
        </is>
      </c>
      <c r="J32" s="329" t="n">
        <v>1370</v>
      </c>
      <c r="K32" s="329" t="n">
        <v>995</v>
      </c>
      <c r="L32" s="329" t="n">
        <v>1</v>
      </c>
      <c r="M32" s="392">
        <f>J32</f>
        <v/>
      </c>
      <c r="N32" s="392">
        <f>K32</f>
        <v/>
      </c>
      <c r="O32" s="392">
        <f>L32</f>
        <v/>
      </c>
      <c r="P32" s="480">
        <f>W32+AC32+AJ32</f>
        <v/>
      </c>
      <c r="Q32" s="482" t="n"/>
      <c r="R32" s="386">
        <f>B32</f>
        <v/>
      </c>
      <c r="S32" s="386">
        <f>C32</f>
        <v/>
      </c>
      <c r="T32" s="386">
        <f>N32</f>
        <v/>
      </c>
      <c r="U32" s="386" t="n">
        <v>2</v>
      </c>
      <c r="V32" s="386">
        <f>U32*O32</f>
        <v/>
      </c>
      <c r="W32" s="439">
        <f>B32*C32*7.85*0.001*T32*0.001*V32</f>
        <v/>
      </c>
      <c r="X32" s="386">
        <f>B32</f>
        <v/>
      </c>
      <c r="Y32" s="386">
        <f>C32</f>
        <v/>
      </c>
      <c r="Z32" s="386">
        <f>M32-Y32*2-2</f>
        <v/>
      </c>
      <c r="AA32" s="386">
        <f>(N32-Y32)/E32+1</f>
        <v/>
      </c>
      <c r="AB32" s="386">
        <f>AA32*O32</f>
        <v/>
      </c>
      <c r="AC32" s="481">
        <f>X32*Y32*7.85*0.001*Z32*0.001*AB32</f>
        <v/>
      </c>
      <c r="AD32" s="386" t="n">
        <v>6</v>
      </c>
      <c r="AE32" s="386">
        <f>(M32-G32*(AH32-1))/2</f>
        <v/>
      </c>
      <c r="AF32" s="389">
        <f>(M32-G32*(AI32-1))/2</f>
        <v/>
      </c>
      <c r="AG32" s="386" t="n">
        <v>1025</v>
      </c>
      <c r="AH32" s="386">
        <f>IF(INT(M32/G32+1)/2=INT(INT(M32/G32+1)/2),INT(M32/G32)+1,INT(M32/G32))</f>
        <v/>
      </c>
      <c r="AI32" s="386">
        <f>IF(AE32&lt;=0.2*G32,AH32-2,AH32)</f>
        <v/>
      </c>
      <c r="AJ32" s="473">
        <f>AD32*AD32*7.85*AG32*0.001*0.001*AI32*O32</f>
        <v/>
      </c>
      <c r="AK32" s="386">
        <f>AI32*O32</f>
        <v/>
      </c>
    </row>
    <row r="33" ht="22.5" customFormat="1" customHeight="1" s="422">
      <c r="A33" s="386" t="inlineStr">
        <is>
          <t>G</t>
        </is>
      </c>
      <c r="B33" s="386" t="n">
        <v>40</v>
      </c>
      <c r="C33" s="386" t="n">
        <v>5</v>
      </c>
      <c r="D33" s="386" t="inlineStr">
        <is>
          <t>/</t>
        </is>
      </c>
      <c r="E33" s="386" t="n">
        <v>30</v>
      </c>
      <c r="F33" s="386" t="inlineStr">
        <is>
          <t>/</t>
        </is>
      </c>
      <c r="G33" s="386" t="n">
        <v>100</v>
      </c>
      <c r="H33" s="329" t="inlineStr">
        <is>
          <t>P14-6BFX2001/7</t>
        </is>
      </c>
      <c r="I33" s="329" t="n"/>
      <c r="J33" s="329" t="n">
        <v>1310</v>
      </c>
      <c r="K33" s="329" t="n">
        <v>995</v>
      </c>
      <c r="L33" s="329" t="n">
        <v>1</v>
      </c>
      <c r="M33" s="392">
        <f>J33</f>
        <v/>
      </c>
      <c r="N33" s="392">
        <f>K33</f>
        <v/>
      </c>
      <c r="O33" s="392">
        <f>L33</f>
        <v/>
      </c>
      <c r="P33" s="480">
        <f>W33+AC33+AJ33</f>
        <v/>
      </c>
      <c r="Q33" s="482" t="n"/>
      <c r="R33" s="386">
        <f>B33</f>
        <v/>
      </c>
      <c r="S33" s="386">
        <f>C33</f>
        <v/>
      </c>
      <c r="T33" s="386">
        <f>N33</f>
        <v/>
      </c>
      <c r="U33" s="386" t="n">
        <v>2</v>
      </c>
      <c r="V33" s="386">
        <f>U33*O33</f>
        <v/>
      </c>
      <c r="W33" s="439">
        <f>B33*C33*7.85*0.001*T33*0.001*V33</f>
        <v/>
      </c>
      <c r="X33" s="386">
        <f>B33</f>
        <v/>
      </c>
      <c r="Y33" s="386">
        <f>C33</f>
        <v/>
      </c>
      <c r="Z33" s="386">
        <f>M33-Y33*2-2</f>
        <v/>
      </c>
      <c r="AA33" s="386">
        <f>(N33-Y33)/E33+1</f>
        <v/>
      </c>
      <c r="AB33" s="386">
        <f>AA33*O33</f>
        <v/>
      </c>
      <c r="AC33" s="481">
        <f>X33*Y33*7.85*0.001*Z33*0.001*AB33</f>
        <v/>
      </c>
      <c r="AD33" s="386" t="n">
        <v>6</v>
      </c>
      <c r="AE33" s="386">
        <f>(M33-G33*(AH33-1))/2</f>
        <v/>
      </c>
      <c r="AF33" s="389">
        <f>(M33-G33*(AI33-1))/2</f>
        <v/>
      </c>
      <c r="AG33" s="386" t="n">
        <v>1025</v>
      </c>
      <c r="AH33" s="386">
        <f>IF(INT(M33/G33+1)/2=INT(INT(M33/G33+1)/2),INT(M33/G33)+1,INT(M33/G33))</f>
        <v/>
      </c>
      <c r="AI33" s="386">
        <f>IF(AE33&lt;=0.2*G33,AH33-2,AH33)</f>
        <v/>
      </c>
      <c r="AJ33" s="473">
        <f>AD33*AD33*7.85*AG33*0.001*0.001*AI33*O33</f>
        <v/>
      </c>
      <c r="AK33" s="386">
        <f>AI33*O33</f>
        <v/>
      </c>
    </row>
    <row r="34" ht="22.5" customFormat="1" customHeight="1" s="422">
      <c r="A34" s="386" t="inlineStr">
        <is>
          <t>G</t>
        </is>
      </c>
      <c r="B34" s="386" t="n">
        <v>40</v>
      </c>
      <c r="C34" s="386" t="n">
        <v>5</v>
      </c>
      <c r="D34" s="386" t="inlineStr">
        <is>
          <t>/</t>
        </is>
      </c>
      <c r="E34" s="386" t="n">
        <v>30</v>
      </c>
      <c r="F34" s="386" t="inlineStr">
        <is>
          <t>/</t>
        </is>
      </c>
      <c r="G34" s="386" t="n">
        <v>100</v>
      </c>
      <c r="H34" s="329" t="inlineStr">
        <is>
          <t>P14-6BFX2001/8</t>
        </is>
      </c>
      <c r="I34" s="329" t="n"/>
      <c r="J34" s="329" t="n">
        <v>1310</v>
      </c>
      <c r="K34" s="329" t="n">
        <v>820</v>
      </c>
      <c r="L34" s="329" t="n">
        <v>1</v>
      </c>
      <c r="M34" s="392">
        <f>J34</f>
        <v/>
      </c>
      <c r="N34" s="392" t="n">
        <v>815</v>
      </c>
      <c r="O34" s="392">
        <f>L34</f>
        <v/>
      </c>
      <c r="P34" s="480">
        <f>W34+AC34+AJ34</f>
        <v/>
      </c>
      <c r="Q34" s="482" t="n"/>
      <c r="R34" s="386">
        <f>B34</f>
        <v/>
      </c>
      <c r="S34" s="386">
        <f>C34</f>
        <v/>
      </c>
      <c r="T34" s="386">
        <f>N34</f>
        <v/>
      </c>
      <c r="U34" s="386" t="n">
        <v>2</v>
      </c>
      <c r="V34" s="386">
        <f>U34*O34</f>
        <v/>
      </c>
      <c r="W34" s="439">
        <f>B34*C34*7.85*0.001*T34*0.001*V34</f>
        <v/>
      </c>
      <c r="X34" s="386">
        <f>B34</f>
        <v/>
      </c>
      <c r="Y34" s="386">
        <f>C34</f>
        <v/>
      </c>
      <c r="Z34" s="386">
        <f>M34-Y34*2-2</f>
        <v/>
      </c>
      <c r="AA34" s="386">
        <f>(N34-Y34)/E34+1</f>
        <v/>
      </c>
      <c r="AB34" s="386">
        <f>AA34*O34</f>
        <v/>
      </c>
      <c r="AC34" s="481">
        <f>X34*Y34*7.85*0.001*Z34*0.001*AB34</f>
        <v/>
      </c>
      <c r="AD34" s="386" t="n">
        <v>6</v>
      </c>
      <c r="AE34" s="386">
        <f>(M34-G34*(AH34-1))/2</f>
        <v/>
      </c>
      <c r="AF34" s="389">
        <f>(M34-G34*(AI34-1))/2</f>
        <v/>
      </c>
      <c r="AG34" s="386" t="n">
        <v>1025</v>
      </c>
      <c r="AH34" s="386">
        <f>IF(INT(M34/G34+1)/2=INT(INT(M34/G34+1)/2),INT(M34/G34)+1,INT(M34/G34))</f>
        <v/>
      </c>
      <c r="AI34" s="386">
        <f>IF(AE34&lt;=0.2*G34,AH34-2,AH34)</f>
        <v/>
      </c>
      <c r="AJ34" s="473">
        <f>AD34*AD34*7.85*AG34*0.001*0.001*AI34*O34</f>
        <v/>
      </c>
      <c r="AK34" s="386">
        <f>AI34*O34</f>
        <v/>
      </c>
    </row>
    <row r="35" ht="22.5" customFormat="1" customHeight="1" s="422">
      <c r="A35" s="384" t="inlineStr">
        <is>
          <t>G</t>
        </is>
      </c>
      <c r="B35" s="384" t="n">
        <v>40</v>
      </c>
      <c r="C35" s="384" t="n">
        <v>5</v>
      </c>
      <c r="D35" s="384" t="inlineStr">
        <is>
          <t>/</t>
        </is>
      </c>
      <c r="E35" s="384" t="n">
        <v>30</v>
      </c>
      <c r="F35" s="384" t="inlineStr">
        <is>
          <t>/</t>
        </is>
      </c>
      <c r="G35" s="384" t="n">
        <v>100</v>
      </c>
      <c r="H35" s="390" t="inlineStr">
        <is>
          <t>P14-6BFX2001/9#</t>
        </is>
      </c>
      <c r="I35" s="390" t="inlineStr">
        <is>
          <t>#</t>
        </is>
      </c>
      <c r="J35" s="390" t="n">
        <v>965</v>
      </c>
      <c r="K35" s="390" t="n">
        <v>1221</v>
      </c>
      <c r="L35" s="390" t="n">
        <v>1</v>
      </c>
      <c r="M35" s="385">
        <f>J35</f>
        <v/>
      </c>
      <c r="N35" s="385" t="n">
        <v>1205</v>
      </c>
      <c r="O35" s="385">
        <f>L35</f>
        <v/>
      </c>
      <c r="P35" s="475">
        <f>W35+AC35+AJ35</f>
        <v/>
      </c>
      <c r="Q35" s="476" t="inlineStr">
        <is>
          <t>单边留</t>
        </is>
      </c>
      <c r="R35" s="384">
        <f>B35</f>
        <v/>
      </c>
      <c r="S35" s="384">
        <f>C35</f>
        <v/>
      </c>
      <c r="T35" s="384">
        <f>N35</f>
        <v/>
      </c>
      <c r="U35" s="384" t="n">
        <v>2</v>
      </c>
      <c r="V35" s="384">
        <f>U35*O35</f>
        <v/>
      </c>
      <c r="W35" s="477">
        <f>B35*C35*7.85*0.001*T35*0.001*V35</f>
        <v/>
      </c>
      <c r="X35" s="384">
        <f>B35</f>
        <v/>
      </c>
      <c r="Y35" s="384">
        <f>C35</f>
        <v/>
      </c>
      <c r="Z35" s="384">
        <f>M35-Y35*2-2</f>
        <v/>
      </c>
      <c r="AA35" s="384">
        <f>(N35-Y35)/E35+1</f>
        <v/>
      </c>
      <c r="AB35" s="384">
        <f>AA35*O35</f>
        <v/>
      </c>
      <c r="AC35" s="478">
        <f>X35*Y35*7.85*0.001*Z35*0.001*AB35</f>
        <v/>
      </c>
      <c r="AD35" s="384" t="n">
        <v>6</v>
      </c>
      <c r="AE35" s="384">
        <f>(M35-G35*(AH35-1))/2</f>
        <v/>
      </c>
      <c r="AF35" s="383">
        <f>(M35-G35*(AI35-1))/2</f>
        <v/>
      </c>
      <c r="AG35" s="384" t="n">
        <v>1025</v>
      </c>
      <c r="AH35" s="384">
        <f>IF(INT(M35/G35+1)/2=INT(INT(M35/G35+1)/2),INT(M35/G35)+1,INT(M35/G35))</f>
        <v/>
      </c>
      <c r="AI35" s="384">
        <f>IF(AE35&lt;=0.2*G35,AH35-2,AH35)</f>
        <v/>
      </c>
      <c r="AJ35" s="479">
        <f>AD35*AD35*7.85*AG35*0.001*0.001*AI35*O35</f>
        <v/>
      </c>
      <c r="AK35" s="384">
        <f>AI35*O35</f>
        <v/>
      </c>
    </row>
    <row r="36" ht="22.5" customFormat="1" customHeight="1" s="422">
      <c r="A36" s="384" t="inlineStr">
        <is>
          <t>G</t>
        </is>
      </c>
      <c r="B36" s="384" t="n">
        <v>40</v>
      </c>
      <c r="C36" s="384" t="n">
        <v>5</v>
      </c>
      <c r="D36" s="384" t="inlineStr">
        <is>
          <t>/</t>
        </is>
      </c>
      <c r="E36" s="384" t="n">
        <v>30</v>
      </c>
      <c r="F36" s="384" t="inlineStr">
        <is>
          <t>/</t>
        </is>
      </c>
      <c r="G36" s="384" t="n">
        <v>100</v>
      </c>
      <c r="H36" s="390" t="inlineStr">
        <is>
          <t>P14-6BFX2001/10#</t>
        </is>
      </c>
      <c r="I36" s="390" t="inlineStr">
        <is>
          <t>#</t>
        </is>
      </c>
      <c r="J36" s="390" t="n">
        <v>965</v>
      </c>
      <c r="K36" s="390" t="n">
        <v>275</v>
      </c>
      <c r="L36" s="390" t="n">
        <v>1</v>
      </c>
      <c r="M36" s="385">
        <f>J36</f>
        <v/>
      </c>
      <c r="N36" s="385" t="n">
        <v>605</v>
      </c>
      <c r="O36" s="385">
        <f>L36</f>
        <v/>
      </c>
      <c r="P36" s="475">
        <f>W36+AC36+AJ36</f>
        <v/>
      </c>
      <c r="Q36" s="476" t="inlineStr">
        <is>
          <t>一破二</t>
        </is>
      </c>
      <c r="R36" s="384">
        <f>B36</f>
        <v/>
      </c>
      <c r="S36" s="384">
        <f>C36</f>
        <v/>
      </c>
      <c r="T36" s="384">
        <f>N36</f>
        <v/>
      </c>
      <c r="U36" s="384" t="n">
        <v>2</v>
      </c>
      <c r="V36" s="384">
        <f>U36*O36</f>
        <v/>
      </c>
      <c r="W36" s="477">
        <f>B36*C36*7.85*0.001*T36*0.001*V36</f>
        <v/>
      </c>
      <c r="X36" s="384">
        <f>B36</f>
        <v/>
      </c>
      <c r="Y36" s="384">
        <f>C36</f>
        <v/>
      </c>
      <c r="Z36" s="384">
        <f>M36-Y36*2-2</f>
        <v/>
      </c>
      <c r="AA36" s="384">
        <f>(N36-Y36)/E36+1</f>
        <v/>
      </c>
      <c r="AB36" s="384">
        <f>AA36*O36</f>
        <v/>
      </c>
      <c r="AC36" s="478">
        <f>X36*Y36*7.85*0.001*Z36*0.001*AB36</f>
        <v/>
      </c>
      <c r="AD36" s="384" t="n">
        <v>6</v>
      </c>
      <c r="AE36" s="384">
        <f>(M36-G36*(AH36-1))/2</f>
        <v/>
      </c>
      <c r="AF36" s="383">
        <f>(M36-G36*(AI36-1))/2</f>
        <v/>
      </c>
      <c r="AG36" s="384" t="n">
        <v>1025</v>
      </c>
      <c r="AH36" s="384">
        <f>IF(INT(M36/G36+1)/2=INT(INT(M36/G36+1)/2),INT(M36/G36)+1,INT(M36/G36))</f>
        <v/>
      </c>
      <c r="AI36" s="384">
        <f>IF(AE36&lt;=0.2*G36,AH36-2,AH36)</f>
        <v/>
      </c>
      <c r="AJ36" s="479">
        <f>AD36*AD36*7.85*AG36*0.001*0.001*AI36*O36</f>
        <v/>
      </c>
      <c r="AK36" s="384">
        <f>AI36*O36</f>
        <v/>
      </c>
    </row>
    <row r="37" ht="22.5" customFormat="1" customHeight="1" s="422">
      <c r="A37" s="384" t="inlineStr">
        <is>
          <t>G</t>
        </is>
      </c>
      <c r="B37" s="384" t="n">
        <v>40</v>
      </c>
      <c r="C37" s="384" t="n">
        <v>5</v>
      </c>
      <c r="D37" s="384" t="inlineStr">
        <is>
          <t>/</t>
        </is>
      </c>
      <c r="E37" s="384" t="n">
        <v>30</v>
      </c>
      <c r="F37" s="384" t="inlineStr">
        <is>
          <t>/</t>
        </is>
      </c>
      <c r="G37" s="384" t="n">
        <v>100</v>
      </c>
      <c r="H37" s="390" t="inlineStr">
        <is>
          <t>P14-6BFX2001/11#</t>
        </is>
      </c>
      <c r="I37" s="390" t="inlineStr">
        <is>
          <t>#</t>
        </is>
      </c>
      <c r="J37" s="390" t="n">
        <v>965</v>
      </c>
      <c r="K37" s="390" t="n">
        <v>303</v>
      </c>
      <c r="L37" s="390" t="n">
        <v>1</v>
      </c>
      <c r="M37" s="311" t="n"/>
      <c r="N37" s="311" t="n"/>
      <c r="O37" s="311" t="n"/>
      <c r="P37" s="475">
        <f>W37+AC37+AJ37</f>
        <v/>
      </c>
      <c r="Q37" s="311" t="n"/>
      <c r="R37" s="384">
        <f>B37</f>
        <v/>
      </c>
      <c r="S37" s="384">
        <f>C37</f>
        <v/>
      </c>
      <c r="T37" s="384">
        <f>N37</f>
        <v/>
      </c>
      <c r="U37" s="384" t="n">
        <v>2</v>
      </c>
      <c r="V37" s="384">
        <f>U37*O37</f>
        <v/>
      </c>
      <c r="W37" s="477">
        <f>B37*C37*7.85*0.001*T37*0.001*V37</f>
        <v/>
      </c>
      <c r="X37" s="384">
        <f>B37</f>
        <v/>
      </c>
      <c r="Y37" s="384">
        <f>C37</f>
        <v/>
      </c>
      <c r="Z37" s="311" t="n"/>
      <c r="AA37" s="311" t="n"/>
      <c r="AB37" s="311" t="n"/>
      <c r="AC37" s="478">
        <f>X37*Y37*7.85*0.001*Z37*0.001*AB37</f>
        <v/>
      </c>
      <c r="AD37" s="384" t="n">
        <v>6</v>
      </c>
      <c r="AE37" s="384">
        <f>(M37-G37*(AH37-1))/2</f>
        <v/>
      </c>
      <c r="AF37" s="311" t="n"/>
      <c r="AG37" s="384" t="n">
        <v>1025</v>
      </c>
      <c r="AH37" s="384">
        <f>IF(INT(M37/G37+1)/2=INT(INT(M37/G37+1)/2),INT(M37/G37)+1,INT(M37/G37))</f>
        <v/>
      </c>
      <c r="AI37" s="311" t="n"/>
      <c r="AJ37" s="479">
        <f>AD37*AD37*7.85*AG37*0.001*0.001*AI37*O37</f>
        <v/>
      </c>
      <c r="AK37" s="311" t="n"/>
    </row>
    <row r="38" ht="22.5" customFormat="1" customHeight="1" s="422">
      <c r="A38" s="384" t="inlineStr">
        <is>
          <t>G</t>
        </is>
      </c>
      <c r="B38" s="384" t="n">
        <v>40</v>
      </c>
      <c r="C38" s="384" t="n">
        <v>5</v>
      </c>
      <c r="D38" s="384" t="inlineStr">
        <is>
          <t>/</t>
        </is>
      </c>
      <c r="E38" s="384" t="n">
        <v>30</v>
      </c>
      <c r="F38" s="384" t="inlineStr">
        <is>
          <t>/</t>
        </is>
      </c>
      <c r="G38" s="384" t="n">
        <v>100</v>
      </c>
      <c r="H38" s="390" t="inlineStr">
        <is>
          <t>P14-6BFX2001/12#</t>
        </is>
      </c>
      <c r="I38" s="390" t="inlineStr">
        <is>
          <t>#</t>
        </is>
      </c>
      <c r="J38" s="390" t="n">
        <v>1200</v>
      </c>
      <c r="K38" s="390" t="n">
        <v>840</v>
      </c>
      <c r="L38" s="390" t="n">
        <v>1</v>
      </c>
      <c r="M38" s="385">
        <f>J38</f>
        <v/>
      </c>
      <c r="N38" s="385" t="n">
        <v>845</v>
      </c>
      <c r="O38" s="385">
        <f>L38</f>
        <v/>
      </c>
      <c r="P38" s="475">
        <f>W38+AC38+AJ38</f>
        <v/>
      </c>
      <c r="Q38" s="476" t="n"/>
      <c r="R38" s="384">
        <f>B38</f>
        <v/>
      </c>
      <c r="S38" s="384">
        <f>C38</f>
        <v/>
      </c>
      <c r="T38" s="384">
        <f>N38</f>
        <v/>
      </c>
      <c r="U38" s="384" t="n">
        <v>2</v>
      </c>
      <c r="V38" s="384">
        <f>U38*O38</f>
        <v/>
      </c>
      <c r="W38" s="477">
        <f>B38*C38*7.85*0.001*T38*0.001*V38</f>
        <v/>
      </c>
      <c r="X38" s="384">
        <f>B38</f>
        <v/>
      </c>
      <c r="Y38" s="384">
        <f>C38</f>
        <v/>
      </c>
      <c r="Z38" s="384">
        <f>M38-Y38*2-2</f>
        <v/>
      </c>
      <c r="AA38" s="384">
        <f>(N38-Y38)/E38+1</f>
        <v/>
      </c>
      <c r="AB38" s="384">
        <f>AA38*O38</f>
        <v/>
      </c>
      <c r="AC38" s="478">
        <f>X38*Y38*7.85*0.001*Z38*0.001*AB38</f>
        <v/>
      </c>
      <c r="AD38" s="384" t="n">
        <v>6</v>
      </c>
      <c r="AE38" s="384">
        <f>(M38-G38*(AH38-1))/2</f>
        <v/>
      </c>
      <c r="AF38" s="383">
        <f>(M38-G38*(AI38-1))/2</f>
        <v/>
      </c>
      <c r="AG38" s="384" t="n">
        <v>1025</v>
      </c>
      <c r="AH38" s="384">
        <f>IF(INT(M38/G38+1)/2=INT(INT(M38/G38+1)/2),INT(M38/G38)+1,INT(M38/G38))</f>
        <v/>
      </c>
      <c r="AI38" s="384">
        <f>IF(AE38&lt;=0.2*G38,AH38-2,AH38)</f>
        <v/>
      </c>
      <c r="AJ38" s="479">
        <f>AD38*AD38*7.85*AG38*0.001*0.001*AI38*O38</f>
        <v/>
      </c>
      <c r="AK38" s="384">
        <f>AI38*O38</f>
        <v/>
      </c>
    </row>
    <row r="39" ht="22.5" customFormat="1" customHeight="1" s="422">
      <c r="A39" s="386" t="inlineStr">
        <is>
          <t>G</t>
        </is>
      </c>
      <c r="B39" s="386" t="n">
        <v>40</v>
      </c>
      <c r="C39" s="386" t="n">
        <v>5</v>
      </c>
      <c r="D39" s="386" t="inlineStr">
        <is>
          <t>/</t>
        </is>
      </c>
      <c r="E39" s="386" t="n">
        <v>30</v>
      </c>
      <c r="F39" s="386" t="inlineStr">
        <is>
          <t>/</t>
        </is>
      </c>
      <c r="G39" s="386" t="n">
        <v>100</v>
      </c>
      <c r="H39" s="329" t="inlineStr">
        <is>
          <t>P15-6BFX1009/1#</t>
        </is>
      </c>
      <c r="I39" s="329" t="inlineStr">
        <is>
          <t>#</t>
        </is>
      </c>
      <c r="J39" s="329" t="n">
        <v>790</v>
      </c>
      <c r="K39" s="329" t="n">
        <v>995</v>
      </c>
      <c r="L39" s="329" t="n">
        <v>1</v>
      </c>
      <c r="M39" s="392">
        <f>J39</f>
        <v/>
      </c>
      <c r="N39" s="392">
        <f>K39</f>
        <v/>
      </c>
      <c r="O39" s="392">
        <f>L39</f>
        <v/>
      </c>
      <c r="P39" s="480">
        <f>W39+AC39+AJ39</f>
        <v/>
      </c>
      <c r="Q39" s="482" t="n"/>
      <c r="R39" s="386">
        <f>B39</f>
        <v/>
      </c>
      <c r="S39" s="386">
        <f>C39</f>
        <v/>
      </c>
      <c r="T39" s="386">
        <f>N39</f>
        <v/>
      </c>
      <c r="U39" s="386" t="n">
        <v>2</v>
      </c>
      <c r="V39" s="386">
        <f>U39*O39</f>
        <v/>
      </c>
      <c r="W39" s="439">
        <f>B39*C39*7.85*0.001*T39*0.001*V39</f>
        <v/>
      </c>
      <c r="X39" s="386">
        <f>B39</f>
        <v/>
      </c>
      <c r="Y39" s="386">
        <f>C39</f>
        <v/>
      </c>
      <c r="Z39" s="386">
        <f>M39-Y39*2-2</f>
        <v/>
      </c>
      <c r="AA39" s="386">
        <f>(N39-Y39)/E39+1</f>
        <v/>
      </c>
      <c r="AB39" s="386">
        <f>AA39*O39</f>
        <v/>
      </c>
      <c r="AC39" s="481">
        <f>X39*Y39*7.85*0.001*Z39*0.001*AB39</f>
        <v/>
      </c>
      <c r="AD39" s="386" t="n">
        <v>6</v>
      </c>
      <c r="AE39" s="386">
        <f>(M39-G39*(AH39-1))/2</f>
        <v/>
      </c>
      <c r="AF39" s="389">
        <f>(M39-G39*(AI39-1))/2</f>
        <v/>
      </c>
      <c r="AG39" s="386" t="n">
        <v>1025</v>
      </c>
      <c r="AH39" s="386">
        <f>IF(INT(M39/G39+1)/2=INT(INT(M39/G39+1)/2),INT(M39/G39)+1,INT(M39/G39))</f>
        <v/>
      </c>
      <c r="AI39" s="386">
        <f>IF(AE39&lt;=0.2*G39,AH39-2,AH39)</f>
        <v/>
      </c>
      <c r="AJ39" s="473">
        <f>AD39*AD39*7.85*AG39*0.001*0.001*AI39*O39</f>
        <v/>
      </c>
      <c r="AK39" s="386">
        <f>AI39*O39</f>
        <v/>
      </c>
    </row>
    <row r="40" ht="22.5" customFormat="1" customHeight="1" s="422">
      <c r="A40" s="384" t="inlineStr">
        <is>
          <t>G</t>
        </is>
      </c>
      <c r="B40" s="384" t="n">
        <v>40</v>
      </c>
      <c r="C40" s="384" t="n">
        <v>5</v>
      </c>
      <c r="D40" s="384" t="inlineStr">
        <is>
          <t>/</t>
        </is>
      </c>
      <c r="E40" s="384" t="n">
        <v>30</v>
      </c>
      <c r="F40" s="384" t="inlineStr">
        <is>
          <t>/</t>
        </is>
      </c>
      <c r="G40" s="384" t="n">
        <v>100</v>
      </c>
      <c r="H40" s="390" t="inlineStr">
        <is>
          <t>P15-6BFX1009/2#</t>
        </is>
      </c>
      <c r="I40" s="390" t="inlineStr">
        <is>
          <t>#</t>
        </is>
      </c>
      <c r="J40" s="390" t="n">
        <v>790</v>
      </c>
      <c r="K40" s="390" t="n">
        <v>475</v>
      </c>
      <c r="L40" s="390" t="n">
        <v>1</v>
      </c>
      <c r="M40" s="385">
        <f>J40</f>
        <v/>
      </c>
      <c r="N40" s="385" t="n">
        <v>455</v>
      </c>
      <c r="O40" s="385">
        <f>L40</f>
        <v/>
      </c>
      <c r="P40" s="475">
        <f>W40+AC40+AJ40</f>
        <v/>
      </c>
      <c r="Q40" s="476" t="inlineStr">
        <is>
          <t>单边留</t>
        </is>
      </c>
      <c r="R40" s="384">
        <f>B40</f>
        <v/>
      </c>
      <c r="S40" s="384">
        <f>C40</f>
        <v/>
      </c>
      <c r="T40" s="384">
        <f>N40</f>
        <v/>
      </c>
      <c r="U40" s="384" t="n">
        <v>2</v>
      </c>
      <c r="V40" s="384">
        <f>U40*O40</f>
        <v/>
      </c>
      <c r="W40" s="477">
        <f>B40*C40*7.85*0.001*T40*0.001*V40</f>
        <v/>
      </c>
      <c r="X40" s="384">
        <f>B40</f>
        <v/>
      </c>
      <c r="Y40" s="384">
        <f>C40</f>
        <v/>
      </c>
      <c r="Z40" s="384">
        <f>M40-Y40*2-2</f>
        <v/>
      </c>
      <c r="AA40" s="384">
        <f>(N40-Y40)/E40+1</f>
        <v/>
      </c>
      <c r="AB40" s="384">
        <f>AA40*O40</f>
        <v/>
      </c>
      <c r="AC40" s="478">
        <f>X40*Y40*7.85*0.001*Z40*0.001*AB40</f>
        <v/>
      </c>
      <c r="AD40" s="384" t="n">
        <v>6</v>
      </c>
      <c r="AE40" s="384">
        <f>(M40-G40*(AH40-1))/2</f>
        <v/>
      </c>
      <c r="AF40" s="383">
        <f>(M40-G40*(AI40-1))/2</f>
        <v/>
      </c>
      <c r="AG40" s="384" t="n">
        <v>1025</v>
      </c>
      <c r="AH40" s="384">
        <f>IF(INT(M40/G40+1)/2=INT(INT(M40/G40+1)/2),INT(M40/G40)+1,INT(M40/G40))</f>
        <v/>
      </c>
      <c r="AI40" s="384">
        <f>IF(AE40&lt;=0.2*G40,AH40-2,AH40)</f>
        <v/>
      </c>
      <c r="AJ40" s="479">
        <f>AD40*AD40*7.85*AG40*0.001*0.001*AI40*O40</f>
        <v/>
      </c>
      <c r="AK40" s="384">
        <f>AI40*O40</f>
        <v/>
      </c>
    </row>
    <row r="41" ht="22.5" customFormat="1" customHeight="1" s="422">
      <c r="A41" s="384" t="inlineStr">
        <is>
          <t>G</t>
        </is>
      </c>
      <c r="B41" s="384" t="n">
        <v>40</v>
      </c>
      <c r="C41" s="384" t="n">
        <v>5</v>
      </c>
      <c r="D41" s="384" t="inlineStr">
        <is>
          <t>/</t>
        </is>
      </c>
      <c r="E41" s="384" t="n">
        <v>30</v>
      </c>
      <c r="F41" s="384" t="inlineStr">
        <is>
          <t>/</t>
        </is>
      </c>
      <c r="G41" s="384" t="n">
        <v>100</v>
      </c>
      <c r="H41" s="390" t="inlineStr">
        <is>
          <t>P15-6BFX1013/1#</t>
        </is>
      </c>
      <c r="I41" s="390" t="inlineStr">
        <is>
          <t>#</t>
        </is>
      </c>
      <c r="J41" s="390" t="n">
        <v>1700</v>
      </c>
      <c r="K41" s="390" t="n">
        <v>355</v>
      </c>
      <c r="L41" s="390" t="n">
        <v>1</v>
      </c>
      <c r="M41" s="385">
        <f>J41</f>
        <v/>
      </c>
      <c r="N41" s="385" t="n">
        <v>335</v>
      </c>
      <c r="O41" s="385">
        <f>L41</f>
        <v/>
      </c>
      <c r="P41" s="475">
        <f>W41+AC41+AJ41</f>
        <v/>
      </c>
      <c r="Q41" s="476" t="inlineStr">
        <is>
          <t>单边留</t>
        </is>
      </c>
      <c r="R41" s="384">
        <f>B41</f>
        <v/>
      </c>
      <c r="S41" s="384">
        <f>C41</f>
        <v/>
      </c>
      <c r="T41" s="384">
        <f>N41</f>
        <v/>
      </c>
      <c r="U41" s="384" t="n">
        <v>2</v>
      </c>
      <c r="V41" s="384">
        <f>U41*O41</f>
        <v/>
      </c>
      <c r="W41" s="477">
        <f>B41*C41*7.85*0.001*T41*0.001*V41</f>
        <v/>
      </c>
      <c r="X41" s="384">
        <f>B41</f>
        <v/>
      </c>
      <c r="Y41" s="384">
        <f>C41</f>
        <v/>
      </c>
      <c r="Z41" s="384">
        <f>M41-Y41*2-2</f>
        <v/>
      </c>
      <c r="AA41" s="384">
        <f>(N41-Y41)/E41+1</f>
        <v/>
      </c>
      <c r="AB41" s="384">
        <f>AA41*O41</f>
        <v/>
      </c>
      <c r="AC41" s="478">
        <f>X41*Y41*7.85*0.001*Z41*0.001*AB41</f>
        <v/>
      </c>
      <c r="AD41" s="384" t="n">
        <v>6</v>
      </c>
      <c r="AE41" s="384">
        <f>(M41-G41*(AH41-1))/2</f>
        <v/>
      </c>
      <c r="AF41" s="383">
        <f>(M41-G41*(AI41-1))/2</f>
        <v/>
      </c>
      <c r="AG41" s="384" t="n">
        <v>1025</v>
      </c>
      <c r="AH41" s="384">
        <f>IF(INT(M41/G41+1)/2=INT(INT(M41/G41+1)/2),INT(M41/G41)+1,INT(M41/G41))</f>
        <v/>
      </c>
      <c r="AI41" s="384">
        <f>IF(AE41&lt;=0.2*G41,AH41-2,AH41)</f>
        <v/>
      </c>
      <c r="AJ41" s="479">
        <f>AD41*AD41*7.85*AG41*0.001*0.001*AI41*O41</f>
        <v/>
      </c>
      <c r="AK41" s="384">
        <f>AI41*O41</f>
        <v/>
      </c>
    </row>
    <row r="42" ht="22.5" customFormat="1" customHeight="1" s="422">
      <c r="A42" s="386" t="inlineStr">
        <is>
          <t>G</t>
        </is>
      </c>
      <c r="B42" s="386" t="n">
        <v>40</v>
      </c>
      <c r="C42" s="386" t="n">
        <v>5</v>
      </c>
      <c r="D42" s="386" t="inlineStr">
        <is>
          <t>/</t>
        </is>
      </c>
      <c r="E42" s="386" t="n">
        <v>30</v>
      </c>
      <c r="F42" s="386" t="inlineStr">
        <is>
          <t>/</t>
        </is>
      </c>
      <c r="G42" s="386" t="n">
        <v>100</v>
      </c>
      <c r="H42" s="329" t="inlineStr">
        <is>
          <t>P15-6BFX1013/2#</t>
        </is>
      </c>
      <c r="I42" s="329" t="inlineStr">
        <is>
          <t>#</t>
        </is>
      </c>
      <c r="J42" s="329" t="n">
        <v>1700</v>
      </c>
      <c r="K42" s="329" t="n">
        <v>695</v>
      </c>
      <c r="L42" s="329" t="n">
        <v>1</v>
      </c>
      <c r="M42" s="392">
        <f>J42</f>
        <v/>
      </c>
      <c r="N42" s="392">
        <f>K42</f>
        <v/>
      </c>
      <c r="O42" s="392">
        <f>L42</f>
        <v/>
      </c>
      <c r="P42" s="480">
        <f>W42+AC42+AJ42</f>
        <v/>
      </c>
      <c r="Q42" s="482" t="n"/>
      <c r="R42" s="386">
        <f>B42</f>
        <v/>
      </c>
      <c r="S42" s="386">
        <f>C42</f>
        <v/>
      </c>
      <c r="T42" s="386">
        <f>N42</f>
        <v/>
      </c>
      <c r="U42" s="386" t="n">
        <v>2</v>
      </c>
      <c r="V42" s="386">
        <f>U42*O42</f>
        <v/>
      </c>
      <c r="W42" s="439">
        <f>B42*C42*7.85*0.001*T42*0.001*V42</f>
        <v/>
      </c>
      <c r="X42" s="386">
        <f>B42</f>
        <v/>
      </c>
      <c r="Y42" s="386">
        <f>C42</f>
        <v/>
      </c>
      <c r="Z42" s="386">
        <f>M42-Y42*2-2</f>
        <v/>
      </c>
      <c r="AA42" s="386">
        <f>(N42-Y42)/E42+1</f>
        <v/>
      </c>
      <c r="AB42" s="386">
        <f>AA42*O42</f>
        <v/>
      </c>
      <c r="AC42" s="481">
        <f>X42*Y42*7.85*0.001*Z42*0.001*AB42</f>
        <v/>
      </c>
      <c r="AD42" s="386" t="n">
        <v>6</v>
      </c>
      <c r="AE42" s="386">
        <f>(M42-G42*(AH42-1))/2</f>
        <v/>
      </c>
      <c r="AF42" s="389">
        <f>(M42-G42*(AI42-1))/2</f>
        <v/>
      </c>
      <c r="AG42" s="386" t="n">
        <v>1025</v>
      </c>
      <c r="AH42" s="386">
        <f>IF(INT(M42/G42+1)/2=INT(INT(M42/G42+1)/2),INT(M42/G42)+1,INT(M42/G42))</f>
        <v/>
      </c>
      <c r="AI42" s="386">
        <f>IF(AE42&lt;=0.2*G42,AH42-2,AH42)</f>
        <v/>
      </c>
      <c r="AJ42" s="473">
        <f>AD42*AD42*7.85*AG42*0.001*0.001*AI42*O42</f>
        <v/>
      </c>
      <c r="AK42" s="386">
        <f>AI42*O42</f>
        <v/>
      </c>
    </row>
    <row r="43" ht="22.5" customFormat="1" customHeight="1" s="422">
      <c r="A43" s="386" t="inlineStr">
        <is>
          <t>G</t>
        </is>
      </c>
      <c r="B43" s="386" t="n">
        <v>40</v>
      </c>
      <c r="C43" s="386" t="n">
        <v>5</v>
      </c>
      <c r="D43" s="386" t="inlineStr">
        <is>
          <t>/</t>
        </is>
      </c>
      <c r="E43" s="386" t="n">
        <v>30</v>
      </c>
      <c r="F43" s="386" t="inlineStr">
        <is>
          <t>/</t>
        </is>
      </c>
      <c r="G43" s="386" t="n">
        <v>100</v>
      </c>
      <c r="H43" s="329" t="inlineStr">
        <is>
          <t>P15-6BFX1013/3#</t>
        </is>
      </c>
      <c r="I43" s="329" t="inlineStr">
        <is>
          <t>#</t>
        </is>
      </c>
      <c r="J43" s="329" t="n">
        <v>1700</v>
      </c>
      <c r="K43" s="329" t="n">
        <v>995</v>
      </c>
      <c r="L43" s="329" t="n">
        <v>1</v>
      </c>
      <c r="M43" s="392">
        <f>J43</f>
        <v/>
      </c>
      <c r="N43" s="392">
        <f>K43</f>
        <v/>
      </c>
      <c r="O43" s="392">
        <f>L43</f>
        <v/>
      </c>
      <c r="P43" s="480">
        <f>W43+AC43+AJ43</f>
        <v/>
      </c>
      <c r="Q43" s="482" t="n"/>
      <c r="R43" s="386">
        <f>B43</f>
        <v/>
      </c>
      <c r="S43" s="386">
        <f>C43</f>
        <v/>
      </c>
      <c r="T43" s="386">
        <f>N43</f>
        <v/>
      </c>
      <c r="U43" s="386" t="n">
        <v>2</v>
      </c>
      <c r="V43" s="386">
        <f>U43*O43</f>
        <v/>
      </c>
      <c r="W43" s="439">
        <f>B43*C43*7.85*0.001*T43*0.001*V43</f>
        <v/>
      </c>
      <c r="X43" s="386">
        <f>B43</f>
        <v/>
      </c>
      <c r="Y43" s="386">
        <f>C43</f>
        <v/>
      </c>
      <c r="Z43" s="386">
        <f>M43-Y43*2-2</f>
        <v/>
      </c>
      <c r="AA43" s="386">
        <f>(N43-Y43)/E43+1</f>
        <v/>
      </c>
      <c r="AB43" s="386">
        <f>AA43*O43</f>
        <v/>
      </c>
      <c r="AC43" s="481">
        <f>X43*Y43*7.85*0.001*Z43*0.001*AB43</f>
        <v/>
      </c>
      <c r="AD43" s="386" t="n">
        <v>6</v>
      </c>
      <c r="AE43" s="386">
        <f>(M43-G43*(AH43-1))/2</f>
        <v/>
      </c>
      <c r="AF43" s="389">
        <f>(M43-G43*(AI43-1))/2</f>
        <v/>
      </c>
      <c r="AG43" s="386" t="n">
        <v>1025</v>
      </c>
      <c r="AH43" s="386">
        <f>IF(INT(M43/G43+1)/2=INT(INT(M43/G43+1)/2),INT(M43/G43)+1,INT(M43/G43))</f>
        <v/>
      </c>
      <c r="AI43" s="386">
        <f>IF(AE43&lt;=0.2*G43,AH43-2,AH43)</f>
        <v/>
      </c>
      <c r="AJ43" s="473">
        <f>AD43*AD43*7.85*AG43*0.001*0.001*AI43*O43</f>
        <v/>
      </c>
      <c r="AK43" s="386">
        <f>AI43*O43</f>
        <v/>
      </c>
    </row>
    <row r="44" ht="22.5" customFormat="1" customHeight="1" s="422">
      <c r="A44" s="386" t="inlineStr">
        <is>
          <t>G</t>
        </is>
      </c>
      <c r="B44" s="386" t="n">
        <v>40</v>
      </c>
      <c r="C44" s="386" t="n">
        <v>5</v>
      </c>
      <c r="D44" s="386" t="inlineStr">
        <is>
          <t>/</t>
        </is>
      </c>
      <c r="E44" s="386" t="n">
        <v>30</v>
      </c>
      <c r="F44" s="386" t="inlineStr">
        <is>
          <t>/</t>
        </is>
      </c>
      <c r="G44" s="386" t="n">
        <v>100</v>
      </c>
      <c r="H44" s="329" t="inlineStr">
        <is>
          <t>P15-6BFX1014/1#</t>
        </is>
      </c>
      <c r="I44" s="329" t="inlineStr">
        <is>
          <t>#</t>
        </is>
      </c>
      <c r="J44" s="329" t="n">
        <v>1715</v>
      </c>
      <c r="K44" s="329" t="n">
        <v>995</v>
      </c>
      <c r="L44" s="329" t="n">
        <v>1</v>
      </c>
      <c r="M44" s="392">
        <f>J44</f>
        <v/>
      </c>
      <c r="N44" s="392">
        <f>K44</f>
        <v/>
      </c>
      <c r="O44" s="392">
        <f>L44</f>
        <v/>
      </c>
      <c r="P44" s="480">
        <f>W44+AC44+AJ44</f>
        <v/>
      </c>
      <c r="Q44" s="482" t="n"/>
      <c r="R44" s="386">
        <f>B44</f>
        <v/>
      </c>
      <c r="S44" s="386">
        <f>C44</f>
        <v/>
      </c>
      <c r="T44" s="386">
        <f>N44</f>
        <v/>
      </c>
      <c r="U44" s="386" t="n">
        <v>2</v>
      </c>
      <c r="V44" s="386">
        <f>U44*O44</f>
        <v/>
      </c>
      <c r="W44" s="439">
        <f>B44*C44*7.85*0.001*T44*0.001*V44</f>
        <v/>
      </c>
      <c r="X44" s="386">
        <f>B44</f>
        <v/>
      </c>
      <c r="Y44" s="386">
        <f>C44</f>
        <v/>
      </c>
      <c r="Z44" s="386">
        <f>M44-Y44*2-2</f>
        <v/>
      </c>
      <c r="AA44" s="386">
        <f>(N44-Y44)/E44+1</f>
        <v/>
      </c>
      <c r="AB44" s="386">
        <f>AA44*O44</f>
        <v/>
      </c>
      <c r="AC44" s="481">
        <f>X44*Y44*7.85*0.001*Z44*0.001*AB44</f>
        <v/>
      </c>
      <c r="AD44" s="386" t="n">
        <v>6</v>
      </c>
      <c r="AE44" s="386">
        <f>(M44-G44*(AH44-1))/2</f>
        <v/>
      </c>
      <c r="AF44" s="389">
        <f>(M44-G44*(AI44-1))/2</f>
        <v/>
      </c>
      <c r="AG44" s="386" t="n">
        <v>1025</v>
      </c>
      <c r="AH44" s="386">
        <f>IF(INT(M44/G44+1)/2=INT(INT(M44/G44+1)/2),INT(M44/G44)+1,INT(M44/G44))</f>
        <v/>
      </c>
      <c r="AI44" s="386">
        <f>IF(AE44&lt;=0.2*G44,AH44-2,AH44)</f>
        <v/>
      </c>
      <c r="AJ44" s="473">
        <f>AD44*AD44*7.85*AG44*0.001*0.001*AI44*O44</f>
        <v/>
      </c>
      <c r="AK44" s="386">
        <f>AI44*O44</f>
        <v/>
      </c>
    </row>
    <row r="45" ht="22.5" customFormat="1" customHeight="1" s="422">
      <c r="A45" s="384" t="inlineStr">
        <is>
          <t>G</t>
        </is>
      </c>
      <c r="B45" s="384" t="n">
        <v>40</v>
      </c>
      <c r="C45" s="384" t="n">
        <v>5</v>
      </c>
      <c r="D45" s="384" t="inlineStr">
        <is>
          <t>/</t>
        </is>
      </c>
      <c r="E45" s="384" t="n">
        <v>30</v>
      </c>
      <c r="F45" s="384" t="inlineStr">
        <is>
          <t>/</t>
        </is>
      </c>
      <c r="G45" s="384" t="n">
        <v>100</v>
      </c>
      <c r="H45" s="390" t="inlineStr">
        <is>
          <t>P15-6BFX1014/2#</t>
        </is>
      </c>
      <c r="I45" s="390" t="inlineStr">
        <is>
          <t>#</t>
        </is>
      </c>
      <c r="J45" s="390" t="n">
        <v>1715</v>
      </c>
      <c r="K45" s="390" t="n">
        <v>645</v>
      </c>
      <c r="L45" s="390" t="n">
        <v>1</v>
      </c>
      <c r="M45" s="385">
        <f>J45</f>
        <v/>
      </c>
      <c r="N45" s="385" t="n">
        <v>635</v>
      </c>
      <c r="O45" s="385">
        <f>L45</f>
        <v/>
      </c>
      <c r="P45" s="475">
        <f>W45+AC45+AJ45</f>
        <v/>
      </c>
      <c r="Q45" s="476" t="inlineStr">
        <is>
          <t>单边留</t>
        </is>
      </c>
      <c r="R45" s="384">
        <f>B45</f>
        <v/>
      </c>
      <c r="S45" s="384">
        <f>C45</f>
        <v/>
      </c>
      <c r="T45" s="384">
        <f>N45</f>
        <v/>
      </c>
      <c r="U45" s="384" t="n">
        <v>2</v>
      </c>
      <c r="V45" s="384">
        <f>U45*O45</f>
        <v/>
      </c>
      <c r="W45" s="477">
        <f>B45*C45*7.85*0.001*T45*0.001*V45</f>
        <v/>
      </c>
      <c r="X45" s="384">
        <f>B45</f>
        <v/>
      </c>
      <c r="Y45" s="384">
        <f>C45</f>
        <v/>
      </c>
      <c r="Z45" s="384">
        <f>M45-Y45*2-2</f>
        <v/>
      </c>
      <c r="AA45" s="384">
        <f>(N45-Y45)/E45+1</f>
        <v/>
      </c>
      <c r="AB45" s="384">
        <f>AA45*O45</f>
        <v/>
      </c>
      <c r="AC45" s="478">
        <f>X45*Y45*7.85*0.001*Z45*0.001*AB45</f>
        <v/>
      </c>
      <c r="AD45" s="384" t="n">
        <v>6</v>
      </c>
      <c r="AE45" s="384">
        <f>(M45-G45*(AH45-1))/2</f>
        <v/>
      </c>
      <c r="AF45" s="383">
        <f>(M45-G45*(AI45-1))/2</f>
        <v/>
      </c>
      <c r="AG45" s="384" t="n">
        <v>1025</v>
      </c>
      <c r="AH45" s="384">
        <f>IF(INT(M45/G45+1)/2=INT(INT(M45/G45+1)/2),INT(M45/G45)+1,INT(M45/G45))</f>
        <v/>
      </c>
      <c r="AI45" s="384">
        <f>IF(AE45&lt;=0.2*G45,AH45-2,AH45)</f>
        <v/>
      </c>
      <c r="AJ45" s="479">
        <f>AD45*AD45*7.85*AG45*0.001*0.001*AI45*O45</f>
        <v/>
      </c>
      <c r="AK45" s="384">
        <f>AI45*O45</f>
        <v/>
      </c>
    </row>
    <row r="46" ht="22.5" customFormat="1" customHeight="1" s="422">
      <c r="A46" s="384" t="inlineStr">
        <is>
          <t>G</t>
        </is>
      </c>
      <c r="B46" s="384" t="n">
        <v>40</v>
      </c>
      <c r="C46" s="384" t="n">
        <v>5</v>
      </c>
      <c r="D46" s="384" t="inlineStr">
        <is>
          <t>/</t>
        </is>
      </c>
      <c r="E46" s="384" t="n">
        <v>30</v>
      </c>
      <c r="F46" s="384" t="inlineStr">
        <is>
          <t>/</t>
        </is>
      </c>
      <c r="G46" s="384" t="n">
        <v>100</v>
      </c>
      <c r="H46" s="390" t="inlineStr">
        <is>
          <t>P16-6BFX1017/1#</t>
        </is>
      </c>
      <c r="I46" s="390" t="inlineStr">
        <is>
          <t>#</t>
        </is>
      </c>
      <c r="J46" s="390" t="n">
        <v>600</v>
      </c>
      <c r="K46" s="390" t="n">
        <v>600</v>
      </c>
      <c r="L46" s="390" t="n">
        <v>1</v>
      </c>
      <c r="M46" s="385">
        <f>J46</f>
        <v/>
      </c>
      <c r="N46" s="385" t="n">
        <v>605</v>
      </c>
      <c r="O46" s="385">
        <f>L46</f>
        <v/>
      </c>
      <c r="P46" s="475">
        <f>W46+AC46+AJ46</f>
        <v/>
      </c>
      <c r="Q46" s="479" t="n"/>
      <c r="R46" s="384">
        <f>B46</f>
        <v/>
      </c>
      <c r="S46" s="384">
        <f>C46</f>
        <v/>
      </c>
      <c r="T46" s="384">
        <f>N46</f>
        <v/>
      </c>
      <c r="U46" s="384" t="n">
        <v>2</v>
      </c>
      <c r="V46" s="384">
        <f>U46*O46</f>
        <v/>
      </c>
      <c r="W46" s="477">
        <f>B46*C46*7.85*0.001*T46*0.001*V46</f>
        <v/>
      </c>
      <c r="X46" s="384">
        <f>B46</f>
        <v/>
      </c>
      <c r="Y46" s="384">
        <f>C46</f>
        <v/>
      </c>
      <c r="Z46" s="384">
        <f>M46-Y46*2-2</f>
        <v/>
      </c>
      <c r="AA46" s="384">
        <f>(N46-Y46)/E46+1</f>
        <v/>
      </c>
      <c r="AB46" s="384">
        <f>AA46*O46</f>
        <v/>
      </c>
      <c r="AC46" s="478">
        <f>X46*Y46*7.85*0.001*Z46*0.001*AB46</f>
        <v/>
      </c>
      <c r="AD46" s="384" t="n">
        <v>6</v>
      </c>
      <c r="AE46" s="384">
        <f>(M46-G46*(AH46-1))/2</f>
        <v/>
      </c>
      <c r="AF46" s="383">
        <f>(M46-G46*(AI46-1))/2</f>
        <v/>
      </c>
      <c r="AG46" s="384" t="n">
        <v>1025</v>
      </c>
      <c r="AH46" s="384">
        <f>IF(INT(M46/G46+1)/2=INT(INT(M46/G46+1)/2),INT(M46/G46)+1,INT(M46/G46))</f>
        <v/>
      </c>
      <c r="AI46" s="384">
        <f>IF(AE46&lt;=0.2*G46,AH46-2,AH46)</f>
        <v/>
      </c>
      <c r="AJ46" s="479">
        <f>AD46*AD46*7.85*AG46*0.001*0.001*AI46*O46</f>
        <v/>
      </c>
      <c r="AK46" s="384">
        <f>AI46*O46</f>
        <v/>
      </c>
    </row>
    <row r="47" ht="22.5" customFormat="1" customHeight="1" s="422">
      <c r="A47" s="386" t="inlineStr">
        <is>
          <t>G</t>
        </is>
      </c>
      <c r="B47" s="386" t="n">
        <v>40</v>
      </c>
      <c r="C47" s="386" t="n">
        <v>5</v>
      </c>
      <c r="D47" s="386" t="inlineStr">
        <is>
          <t>/</t>
        </is>
      </c>
      <c r="E47" s="386" t="n">
        <v>30</v>
      </c>
      <c r="F47" s="386" t="inlineStr">
        <is>
          <t>/</t>
        </is>
      </c>
      <c r="G47" s="386" t="n">
        <v>100</v>
      </c>
      <c r="H47" s="329" t="inlineStr">
        <is>
          <t>P16-6BFX1018/1#</t>
        </is>
      </c>
      <c r="I47" s="329" t="inlineStr">
        <is>
          <t>#</t>
        </is>
      </c>
      <c r="J47" s="329" t="n">
        <v>910</v>
      </c>
      <c r="K47" s="329" t="n">
        <v>995</v>
      </c>
      <c r="L47" s="329" t="n">
        <v>1</v>
      </c>
      <c r="M47" s="392">
        <f>J47</f>
        <v/>
      </c>
      <c r="N47" s="392">
        <f>K47</f>
        <v/>
      </c>
      <c r="O47" s="392">
        <f>L47</f>
        <v/>
      </c>
      <c r="P47" s="480">
        <f>W47+AC47+AJ47</f>
        <v/>
      </c>
      <c r="Q47" s="473" t="n"/>
      <c r="R47" s="386">
        <f>B47</f>
        <v/>
      </c>
      <c r="S47" s="386">
        <f>C47</f>
        <v/>
      </c>
      <c r="T47" s="386">
        <f>N47</f>
        <v/>
      </c>
      <c r="U47" s="386" t="n">
        <v>2</v>
      </c>
      <c r="V47" s="386">
        <f>U47*O47</f>
        <v/>
      </c>
      <c r="W47" s="439">
        <f>B47*C47*7.85*0.001*T47*0.001*V47</f>
        <v/>
      </c>
      <c r="X47" s="386">
        <f>B47</f>
        <v/>
      </c>
      <c r="Y47" s="386">
        <f>C47</f>
        <v/>
      </c>
      <c r="Z47" s="386">
        <f>M47-Y47*2-2</f>
        <v/>
      </c>
      <c r="AA47" s="386">
        <f>(N47-Y47)/E47+1</f>
        <v/>
      </c>
      <c r="AB47" s="386">
        <f>AA47*O47</f>
        <v/>
      </c>
      <c r="AC47" s="481">
        <f>X47*Y47*7.85*0.001*Z47*0.001*AB47</f>
        <v/>
      </c>
      <c r="AD47" s="386" t="n">
        <v>6</v>
      </c>
      <c r="AE47" s="386">
        <f>(M47-G47*(AH47-1))/2</f>
        <v/>
      </c>
      <c r="AF47" s="389">
        <f>(M47-G47*(AI47-1))/2</f>
        <v/>
      </c>
      <c r="AG47" s="386" t="n">
        <v>1025</v>
      </c>
      <c r="AH47" s="386">
        <f>IF(INT(M47/G47+1)/2=INT(INT(M47/G47+1)/2),INT(M47/G47)+1,INT(M47/G47))</f>
        <v/>
      </c>
      <c r="AI47" s="386">
        <f>IF(AE47&lt;=0.2*G47,AH47-2,AH47)</f>
        <v/>
      </c>
      <c r="AJ47" s="473">
        <f>AD47*AD47*7.85*AG47*0.001*0.001*AI47*O47</f>
        <v/>
      </c>
      <c r="AK47" s="386">
        <f>AI47*O47</f>
        <v/>
      </c>
    </row>
    <row r="48" ht="22.5" customFormat="1" customHeight="1" s="422">
      <c r="A48" s="384" t="inlineStr">
        <is>
          <t>G</t>
        </is>
      </c>
      <c r="B48" s="384" t="n">
        <v>40</v>
      </c>
      <c r="C48" s="384" t="n">
        <v>5</v>
      </c>
      <c r="D48" s="384" t="inlineStr">
        <is>
          <t>/</t>
        </is>
      </c>
      <c r="E48" s="384" t="n">
        <v>30</v>
      </c>
      <c r="F48" s="384" t="inlineStr">
        <is>
          <t>/</t>
        </is>
      </c>
      <c r="G48" s="384" t="n">
        <v>100</v>
      </c>
      <c r="H48" s="390" t="inlineStr">
        <is>
          <t>P16-6BFX1018/2#</t>
        </is>
      </c>
      <c r="I48" s="390" t="inlineStr">
        <is>
          <t>#</t>
        </is>
      </c>
      <c r="J48" s="390" t="n">
        <v>910</v>
      </c>
      <c r="K48" s="390" t="n">
        <v>505</v>
      </c>
      <c r="L48" s="390" t="n">
        <v>1</v>
      </c>
      <c r="M48" s="385">
        <f>J48</f>
        <v/>
      </c>
      <c r="N48" s="385" t="n">
        <v>485</v>
      </c>
      <c r="O48" s="385">
        <f>L48</f>
        <v/>
      </c>
      <c r="P48" s="475">
        <f>W48+AC48+AJ48</f>
        <v/>
      </c>
      <c r="Q48" s="476" t="inlineStr">
        <is>
          <t>单边留</t>
        </is>
      </c>
      <c r="R48" s="384">
        <f>B48</f>
        <v/>
      </c>
      <c r="S48" s="384">
        <f>C48</f>
        <v/>
      </c>
      <c r="T48" s="384">
        <f>N48</f>
        <v/>
      </c>
      <c r="U48" s="384" t="n">
        <v>2</v>
      </c>
      <c r="V48" s="384">
        <f>U48*O48</f>
        <v/>
      </c>
      <c r="W48" s="477">
        <f>B48*C48*7.85*0.001*T48*0.001*V48</f>
        <v/>
      </c>
      <c r="X48" s="384">
        <f>B48</f>
        <v/>
      </c>
      <c r="Y48" s="384">
        <f>C48</f>
        <v/>
      </c>
      <c r="Z48" s="384">
        <f>M48-Y48*2-2</f>
        <v/>
      </c>
      <c r="AA48" s="384">
        <f>(N48-Y48)/E48+1</f>
        <v/>
      </c>
      <c r="AB48" s="384">
        <f>AA48*O48</f>
        <v/>
      </c>
      <c r="AC48" s="478">
        <f>X48*Y48*7.85*0.001*Z48*0.001*AB48</f>
        <v/>
      </c>
      <c r="AD48" s="384" t="n">
        <v>6</v>
      </c>
      <c r="AE48" s="384">
        <f>(M48-G48*(AH48-1))/2</f>
        <v/>
      </c>
      <c r="AF48" s="383">
        <f>(M48-G48*(AI48-1))/2</f>
        <v/>
      </c>
      <c r="AG48" s="384" t="n">
        <v>1025</v>
      </c>
      <c r="AH48" s="384">
        <f>IF(INT(M48/G48+1)/2=INT(INT(M48/G48+1)/2),INT(M48/G48)+1,INT(M48/G48))</f>
        <v/>
      </c>
      <c r="AI48" s="384">
        <f>IF(AE48&lt;=0.2*G48,AH48-2,AH48)</f>
        <v/>
      </c>
      <c r="AJ48" s="479">
        <f>AD48*AD48*7.85*AG48*0.001*0.001*AI48*O48</f>
        <v/>
      </c>
      <c r="AK48" s="384">
        <f>AI48*O48</f>
        <v/>
      </c>
    </row>
    <row r="49" ht="22.5" customFormat="1" customHeight="1" s="422">
      <c r="A49" s="384" t="inlineStr">
        <is>
          <t>G</t>
        </is>
      </c>
      <c r="B49" s="384" t="n">
        <v>40</v>
      </c>
      <c r="C49" s="384" t="n">
        <v>5</v>
      </c>
      <c r="D49" s="384" t="inlineStr">
        <is>
          <t>/</t>
        </is>
      </c>
      <c r="E49" s="384" t="n">
        <v>30</v>
      </c>
      <c r="F49" s="384" t="inlineStr">
        <is>
          <t>/</t>
        </is>
      </c>
      <c r="G49" s="384" t="n">
        <v>100</v>
      </c>
      <c r="H49" s="390" t="inlineStr">
        <is>
          <t>P17-6BFX1010/1#</t>
        </is>
      </c>
      <c r="I49" s="390" t="inlineStr">
        <is>
          <t>#</t>
        </is>
      </c>
      <c r="J49" s="390" t="n">
        <v>1665</v>
      </c>
      <c r="K49" s="390" t="n">
        <v>560</v>
      </c>
      <c r="L49" s="390" t="n">
        <v>1</v>
      </c>
      <c r="M49" s="385">
        <f>J49</f>
        <v/>
      </c>
      <c r="N49" s="385" t="n">
        <v>545</v>
      </c>
      <c r="O49" s="385">
        <f>L49</f>
        <v/>
      </c>
      <c r="P49" s="475">
        <f>W49+AC49+AJ49</f>
        <v/>
      </c>
      <c r="Q49" s="476" t="inlineStr">
        <is>
          <t>单边留</t>
        </is>
      </c>
      <c r="R49" s="384">
        <f>B49</f>
        <v/>
      </c>
      <c r="S49" s="384">
        <f>C49</f>
        <v/>
      </c>
      <c r="T49" s="384">
        <f>N49</f>
        <v/>
      </c>
      <c r="U49" s="384" t="n">
        <v>2</v>
      </c>
      <c r="V49" s="384">
        <f>U49*O49</f>
        <v/>
      </c>
      <c r="W49" s="477">
        <f>B49*C49*7.85*0.001*T49*0.001*V49</f>
        <v/>
      </c>
      <c r="X49" s="384">
        <f>B49</f>
        <v/>
      </c>
      <c r="Y49" s="384">
        <f>C49</f>
        <v/>
      </c>
      <c r="Z49" s="384">
        <f>M49-Y49*2-2</f>
        <v/>
      </c>
      <c r="AA49" s="384">
        <f>(N49-Y49)/E49+1</f>
        <v/>
      </c>
      <c r="AB49" s="384">
        <f>AA49*O49</f>
        <v/>
      </c>
      <c r="AC49" s="478">
        <f>X49*Y49*7.85*0.001*Z49*0.001*AB49</f>
        <v/>
      </c>
      <c r="AD49" s="384" t="n">
        <v>6</v>
      </c>
      <c r="AE49" s="384">
        <f>(M49-G49*(AH49-1))/2</f>
        <v/>
      </c>
      <c r="AF49" s="383">
        <f>(M49-G49*(AI49-1))/2</f>
        <v/>
      </c>
      <c r="AG49" s="384" t="n">
        <v>1025</v>
      </c>
      <c r="AH49" s="384">
        <f>IF(INT(M49/G49+1)/2=INT(INT(M49/G49+1)/2),INT(M49/G49)+1,INT(M49/G49))</f>
        <v/>
      </c>
      <c r="AI49" s="384">
        <f>IF(AE49&lt;=0.2*G49,AH49-2,AH49)</f>
        <v/>
      </c>
      <c r="AJ49" s="479">
        <f>AD49*AD49*7.85*AG49*0.001*0.001*AI49*O49</f>
        <v/>
      </c>
      <c r="AK49" s="384">
        <f>AI49*O49</f>
        <v/>
      </c>
    </row>
    <row r="50" ht="22.5" customFormat="1" customHeight="1" s="422">
      <c r="A50" s="386" t="inlineStr">
        <is>
          <t>G</t>
        </is>
      </c>
      <c r="B50" s="386" t="n">
        <v>40</v>
      </c>
      <c r="C50" s="386" t="n">
        <v>5</v>
      </c>
      <c r="D50" s="386" t="inlineStr">
        <is>
          <t>/</t>
        </is>
      </c>
      <c r="E50" s="386" t="n">
        <v>30</v>
      </c>
      <c r="F50" s="386" t="inlineStr">
        <is>
          <t>/</t>
        </is>
      </c>
      <c r="G50" s="386" t="n">
        <v>100</v>
      </c>
      <c r="H50" s="329" t="inlineStr">
        <is>
          <t>P17-6BFX1010/2#</t>
        </is>
      </c>
      <c r="I50" s="329" t="inlineStr">
        <is>
          <t>#</t>
        </is>
      </c>
      <c r="J50" s="329" t="n">
        <v>1665</v>
      </c>
      <c r="K50" s="329" t="n">
        <v>455</v>
      </c>
      <c r="L50" s="329" t="n">
        <v>1</v>
      </c>
      <c r="M50" s="392">
        <f>J50</f>
        <v/>
      </c>
      <c r="N50" s="392">
        <f>K50</f>
        <v/>
      </c>
      <c r="O50" s="392">
        <f>L50</f>
        <v/>
      </c>
      <c r="P50" s="480">
        <f>W50+AC50+AJ50</f>
        <v/>
      </c>
      <c r="Q50" s="482" t="n"/>
      <c r="R50" s="386">
        <f>B50</f>
        <v/>
      </c>
      <c r="S50" s="386">
        <f>C50</f>
        <v/>
      </c>
      <c r="T50" s="386">
        <f>N50</f>
        <v/>
      </c>
      <c r="U50" s="386" t="n">
        <v>2</v>
      </c>
      <c r="V50" s="386">
        <f>U50*O50</f>
        <v/>
      </c>
      <c r="W50" s="439">
        <f>B50*C50*7.85*0.001*T50*0.001*V50</f>
        <v/>
      </c>
      <c r="X50" s="386">
        <f>B50</f>
        <v/>
      </c>
      <c r="Y50" s="386">
        <f>C50</f>
        <v/>
      </c>
      <c r="Z50" s="386">
        <f>M50-Y50*2-2</f>
        <v/>
      </c>
      <c r="AA50" s="386">
        <f>(N50-Y50)/E50+1</f>
        <v/>
      </c>
      <c r="AB50" s="386">
        <f>AA50*O50</f>
        <v/>
      </c>
      <c r="AC50" s="481">
        <f>X50*Y50*7.85*0.001*Z50*0.001*AB50</f>
        <v/>
      </c>
      <c r="AD50" s="386" t="n">
        <v>6</v>
      </c>
      <c r="AE50" s="386">
        <f>(M50-G50*(AH50-1))/2</f>
        <v/>
      </c>
      <c r="AF50" s="389">
        <f>(M50-G50*(AI50-1))/2</f>
        <v/>
      </c>
      <c r="AG50" s="386" t="n">
        <v>1025</v>
      </c>
      <c r="AH50" s="386">
        <f>IF(INT(M50/G50+1)/2=INT(INT(M50/G50+1)/2),INT(M50/G50)+1,INT(M50/G50))</f>
        <v/>
      </c>
      <c r="AI50" s="386">
        <f>IF(AE50&lt;=0.2*G50,AH50-2,AH50)</f>
        <v/>
      </c>
      <c r="AJ50" s="473">
        <f>AD50*AD50*7.85*AG50*0.001*0.001*AI50*O50</f>
        <v/>
      </c>
      <c r="AK50" s="386">
        <f>AI50*O50</f>
        <v/>
      </c>
    </row>
    <row r="51" ht="22.5" customFormat="1" customHeight="1" s="422">
      <c r="A51" s="386" t="inlineStr">
        <is>
          <t>G</t>
        </is>
      </c>
      <c r="B51" s="386" t="n">
        <v>40</v>
      </c>
      <c r="C51" s="386" t="n">
        <v>5</v>
      </c>
      <c r="D51" s="386" t="inlineStr">
        <is>
          <t>/</t>
        </is>
      </c>
      <c r="E51" s="386" t="n">
        <v>30</v>
      </c>
      <c r="F51" s="386" t="inlineStr">
        <is>
          <t>/</t>
        </is>
      </c>
      <c r="G51" s="386" t="n">
        <v>100</v>
      </c>
      <c r="H51" s="329" t="inlineStr">
        <is>
          <t>P17-6BFX1010/5</t>
        </is>
      </c>
      <c r="I51" s="329" t="n"/>
      <c r="J51" s="329" t="n">
        <v>665</v>
      </c>
      <c r="K51" s="329" t="n">
        <v>995</v>
      </c>
      <c r="L51" s="329" t="n">
        <v>1</v>
      </c>
      <c r="M51" s="392">
        <f>J51</f>
        <v/>
      </c>
      <c r="N51" s="392">
        <f>K51</f>
        <v/>
      </c>
      <c r="O51" s="392">
        <f>L51</f>
        <v/>
      </c>
      <c r="P51" s="480">
        <f>W51+AC51+AJ51</f>
        <v/>
      </c>
      <c r="Q51" s="482" t="n"/>
      <c r="R51" s="386">
        <f>B51</f>
        <v/>
      </c>
      <c r="S51" s="386">
        <f>C51</f>
        <v/>
      </c>
      <c r="T51" s="386">
        <f>N51</f>
        <v/>
      </c>
      <c r="U51" s="386" t="n">
        <v>2</v>
      </c>
      <c r="V51" s="386">
        <f>U51*O51</f>
        <v/>
      </c>
      <c r="W51" s="439">
        <f>B51*C51*7.85*0.001*T51*0.001*V51</f>
        <v/>
      </c>
      <c r="X51" s="386">
        <f>B51</f>
        <v/>
      </c>
      <c r="Y51" s="386">
        <f>C51</f>
        <v/>
      </c>
      <c r="Z51" s="386">
        <f>M51-Y51*2-2</f>
        <v/>
      </c>
      <c r="AA51" s="386">
        <f>(N51-Y51)/E51+1</f>
        <v/>
      </c>
      <c r="AB51" s="386">
        <f>AA51*O51</f>
        <v/>
      </c>
      <c r="AC51" s="481">
        <f>X51*Y51*7.85*0.001*Z51*0.001*AB51</f>
        <v/>
      </c>
      <c r="AD51" s="386" t="n">
        <v>6</v>
      </c>
      <c r="AE51" s="386">
        <f>(M51-G51*(AH51-1))/2</f>
        <v/>
      </c>
      <c r="AF51" s="389">
        <f>(M51-G51*(AI51-1))/2</f>
        <v/>
      </c>
      <c r="AG51" s="386" t="n">
        <v>1025</v>
      </c>
      <c r="AH51" s="386">
        <f>IF(INT(M51/G51+1)/2=INT(INT(M51/G51+1)/2),INT(M51/G51)+1,INT(M51/G51))</f>
        <v/>
      </c>
      <c r="AI51" s="386">
        <f>IF(AE51&lt;=0.2*G51,AH51-2,AH51)</f>
        <v/>
      </c>
      <c r="AJ51" s="473">
        <f>AD51*AD51*7.85*AG51*0.001*0.001*AI51*O51</f>
        <v/>
      </c>
      <c r="AK51" s="386">
        <f>AI51*O51</f>
        <v/>
      </c>
    </row>
    <row r="52" ht="22.5" customFormat="1" customHeight="1" s="422">
      <c r="A52" s="386" t="inlineStr">
        <is>
          <t>G</t>
        </is>
      </c>
      <c r="B52" s="386" t="n">
        <v>40</v>
      </c>
      <c r="C52" s="386" t="n">
        <v>5</v>
      </c>
      <c r="D52" s="386" t="inlineStr">
        <is>
          <t>/</t>
        </is>
      </c>
      <c r="E52" s="386" t="n">
        <v>30</v>
      </c>
      <c r="F52" s="386" t="inlineStr">
        <is>
          <t>/</t>
        </is>
      </c>
      <c r="G52" s="386" t="n">
        <v>100</v>
      </c>
      <c r="H52" s="329" t="inlineStr">
        <is>
          <t>P17-6BFX1010/6</t>
        </is>
      </c>
      <c r="I52" s="329" t="n"/>
      <c r="J52" s="329" t="n">
        <v>665</v>
      </c>
      <c r="K52" s="329" t="n">
        <v>1025</v>
      </c>
      <c r="L52" s="329" t="n">
        <v>1</v>
      </c>
      <c r="M52" s="392">
        <f>J52</f>
        <v/>
      </c>
      <c r="N52" s="392">
        <f>K52</f>
        <v/>
      </c>
      <c r="O52" s="392">
        <f>L52</f>
        <v/>
      </c>
      <c r="P52" s="480">
        <f>W52+AC52+AJ52</f>
        <v/>
      </c>
      <c r="Q52" s="482" t="n"/>
      <c r="R52" s="386">
        <f>B52</f>
        <v/>
      </c>
      <c r="S52" s="386">
        <f>C52</f>
        <v/>
      </c>
      <c r="T52" s="386">
        <f>N52</f>
        <v/>
      </c>
      <c r="U52" s="386" t="n">
        <v>2</v>
      </c>
      <c r="V52" s="386">
        <f>U52*O52</f>
        <v/>
      </c>
      <c r="W52" s="439">
        <f>B52*C52*7.85*0.001*T52*0.001*V52</f>
        <v/>
      </c>
      <c r="X52" s="386">
        <f>B52</f>
        <v/>
      </c>
      <c r="Y52" s="386">
        <f>C52</f>
        <v/>
      </c>
      <c r="Z52" s="386">
        <f>M52-Y52*2-2</f>
        <v/>
      </c>
      <c r="AA52" s="386">
        <f>(N52-Y52)/E52+1</f>
        <v/>
      </c>
      <c r="AB52" s="386">
        <f>AA52*O52</f>
        <v/>
      </c>
      <c r="AC52" s="481">
        <f>X52*Y52*7.85*0.001*Z52*0.001*AB52</f>
        <v/>
      </c>
      <c r="AD52" s="386" t="n">
        <v>6</v>
      </c>
      <c r="AE52" s="386">
        <f>(M52-G52*(AH52-1))/2</f>
        <v/>
      </c>
      <c r="AF52" s="389">
        <f>(M52-G52*(AI52-1))/2</f>
        <v/>
      </c>
      <c r="AG52" s="386" t="n">
        <v>1025</v>
      </c>
      <c r="AH52" s="386">
        <f>IF(INT(M52/G52+1)/2=INT(INT(M52/G52+1)/2),INT(M52/G52)+1,INT(M52/G52))</f>
        <v/>
      </c>
      <c r="AI52" s="386">
        <f>IF(AE52&lt;=0.2*G52,AH52-2,AH52)</f>
        <v/>
      </c>
      <c r="AJ52" s="473">
        <f>AD52*AD52*7.85*AG52*0.001*0.001*AI52*O52</f>
        <v/>
      </c>
      <c r="AK52" s="386">
        <f>AI52*O52</f>
        <v/>
      </c>
    </row>
    <row r="53" ht="22.5" customFormat="1" customHeight="1" s="422">
      <c r="A53" s="386" t="inlineStr">
        <is>
          <t>G</t>
        </is>
      </c>
      <c r="B53" s="386" t="n">
        <v>40</v>
      </c>
      <c r="C53" s="386" t="n">
        <v>5</v>
      </c>
      <c r="D53" s="386" t="inlineStr">
        <is>
          <t>/</t>
        </is>
      </c>
      <c r="E53" s="386" t="n">
        <v>30</v>
      </c>
      <c r="F53" s="386" t="inlineStr">
        <is>
          <t>/</t>
        </is>
      </c>
      <c r="G53" s="386" t="n">
        <v>100</v>
      </c>
      <c r="H53" s="329" t="inlineStr">
        <is>
          <t>P17-6BFX1010/4#</t>
        </is>
      </c>
      <c r="I53" s="329" t="inlineStr">
        <is>
          <t>#</t>
        </is>
      </c>
      <c r="J53" s="329" t="n">
        <v>295</v>
      </c>
      <c r="K53" s="329" t="n">
        <v>995</v>
      </c>
      <c r="L53" s="329" t="n">
        <v>1</v>
      </c>
      <c r="M53" s="392">
        <f>J53</f>
        <v/>
      </c>
      <c r="N53" s="392">
        <f>K53</f>
        <v/>
      </c>
      <c r="O53" s="392">
        <f>L53</f>
        <v/>
      </c>
      <c r="P53" s="480">
        <f>W53+AC53+AJ53</f>
        <v/>
      </c>
      <c r="Q53" s="482" t="n"/>
      <c r="R53" s="386">
        <f>B53</f>
        <v/>
      </c>
      <c r="S53" s="386">
        <f>C53</f>
        <v/>
      </c>
      <c r="T53" s="386">
        <f>N53</f>
        <v/>
      </c>
      <c r="U53" s="386" t="n">
        <v>2</v>
      </c>
      <c r="V53" s="386">
        <f>U53*O53</f>
        <v/>
      </c>
      <c r="W53" s="439">
        <f>B53*C53*7.85*0.001*T53*0.001*V53</f>
        <v/>
      </c>
      <c r="X53" s="386">
        <f>B53</f>
        <v/>
      </c>
      <c r="Y53" s="386">
        <f>C53</f>
        <v/>
      </c>
      <c r="Z53" s="386">
        <f>M53-Y53*2-2</f>
        <v/>
      </c>
      <c r="AA53" s="386">
        <f>(N53-Y53)/E53+1</f>
        <v/>
      </c>
      <c r="AB53" s="386">
        <f>AA53*O53</f>
        <v/>
      </c>
      <c r="AC53" s="481">
        <f>X53*Y53*7.85*0.001*Z53*0.001*AB53</f>
        <v/>
      </c>
      <c r="AD53" s="386" t="n">
        <v>6</v>
      </c>
      <c r="AE53" s="386">
        <f>(M53-G53*(AH53-1))/2</f>
        <v/>
      </c>
      <c r="AF53" s="389">
        <f>(M53-G53*(AI53-1))/2</f>
        <v/>
      </c>
      <c r="AG53" s="386" t="n">
        <v>1025</v>
      </c>
      <c r="AH53" s="386">
        <f>IF(INT(M53/G53+1)/2=INT(INT(M53/G53+1)/2),INT(M53/G53)+1,INT(M53/G53))</f>
        <v/>
      </c>
      <c r="AI53" s="386">
        <f>IF(AE53&lt;=0.2*G53,AH53-2,AH53)</f>
        <v/>
      </c>
      <c r="AJ53" s="473">
        <f>AD53*AD53*7.85*AG53*0.001*0.001*AI53*O53</f>
        <v/>
      </c>
      <c r="AK53" s="386">
        <f>AI53*O53</f>
        <v/>
      </c>
    </row>
    <row r="54" ht="22.5" customFormat="1" customHeight="1" s="422">
      <c r="A54" s="386" t="inlineStr">
        <is>
          <t>G</t>
        </is>
      </c>
      <c r="B54" s="386" t="n">
        <v>40</v>
      </c>
      <c r="C54" s="386" t="n">
        <v>5</v>
      </c>
      <c r="D54" s="386" t="inlineStr">
        <is>
          <t>/</t>
        </is>
      </c>
      <c r="E54" s="386" t="n">
        <v>30</v>
      </c>
      <c r="F54" s="386" t="inlineStr">
        <is>
          <t>/</t>
        </is>
      </c>
      <c r="G54" s="386" t="n">
        <v>100</v>
      </c>
      <c r="H54" s="329" t="inlineStr">
        <is>
          <t>P17-6BFX1010/3#</t>
        </is>
      </c>
      <c r="I54" s="329" t="inlineStr">
        <is>
          <t>#</t>
        </is>
      </c>
      <c r="J54" s="329" t="n">
        <v>300</v>
      </c>
      <c r="K54" s="329" t="n">
        <v>665</v>
      </c>
      <c r="L54" s="329" t="n">
        <v>1</v>
      </c>
      <c r="M54" s="392">
        <f>J54</f>
        <v/>
      </c>
      <c r="N54" s="392">
        <f>K54</f>
        <v/>
      </c>
      <c r="O54" s="392">
        <f>L54</f>
        <v/>
      </c>
      <c r="P54" s="480">
        <f>W54+AC54+AJ54</f>
        <v/>
      </c>
      <c r="Q54" s="482" t="n"/>
      <c r="R54" s="386">
        <f>B54</f>
        <v/>
      </c>
      <c r="S54" s="386">
        <f>C54</f>
        <v/>
      </c>
      <c r="T54" s="386">
        <f>N54</f>
        <v/>
      </c>
      <c r="U54" s="386" t="n">
        <v>2</v>
      </c>
      <c r="V54" s="386">
        <f>U54*O54</f>
        <v/>
      </c>
      <c r="W54" s="439">
        <f>B54*C54*7.85*0.001*T54*0.001*V54</f>
        <v/>
      </c>
      <c r="X54" s="386">
        <f>B54</f>
        <v/>
      </c>
      <c r="Y54" s="386">
        <f>C54</f>
        <v/>
      </c>
      <c r="Z54" s="386">
        <f>M54-Y54*2-2</f>
        <v/>
      </c>
      <c r="AA54" s="386">
        <f>(N54-Y54)/E54+1</f>
        <v/>
      </c>
      <c r="AB54" s="386">
        <f>AA54*O54</f>
        <v/>
      </c>
      <c r="AC54" s="481">
        <f>X54*Y54*7.85*0.001*Z54*0.001*AB54</f>
        <v/>
      </c>
      <c r="AD54" s="386" t="n">
        <v>6</v>
      </c>
      <c r="AE54" s="386">
        <f>(M54-G54*(AH54-1))/2</f>
        <v/>
      </c>
      <c r="AF54" s="389">
        <f>(M54-G54*(AI54-1))/2</f>
        <v/>
      </c>
      <c r="AG54" s="386" t="n">
        <v>1025</v>
      </c>
      <c r="AH54" s="386">
        <f>IF(INT(M54/G54+1)/2=INT(INT(M54/G54+1)/2),INT(M54/G54)+1,INT(M54/G54))</f>
        <v/>
      </c>
      <c r="AI54" s="386">
        <f>IF(AE54&lt;=0.2*G54,AH54-2,AH54)</f>
        <v/>
      </c>
      <c r="AJ54" s="473">
        <f>AD54*AD54*7.85*AG54*0.001*0.001*AI54*O54</f>
        <v/>
      </c>
      <c r="AK54" s="386">
        <f>AI54*O54</f>
        <v/>
      </c>
    </row>
    <row r="55" ht="22.5" customFormat="1" customHeight="1" s="422">
      <c r="A55" s="384" t="inlineStr">
        <is>
          <t>G</t>
        </is>
      </c>
      <c r="B55" s="384" t="n">
        <v>40</v>
      </c>
      <c r="C55" s="384" t="n">
        <v>5</v>
      </c>
      <c r="D55" s="384" t="inlineStr">
        <is>
          <t>/</t>
        </is>
      </c>
      <c r="E55" s="384" t="n">
        <v>30</v>
      </c>
      <c r="F55" s="384" t="inlineStr">
        <is>
          <t>/</t>
        </is>
      </c>
      <c r="G55" s="384" t="n">
        <v>100</v>
      </c>
      <c r="H55" s="390" t="inlineStr">
        <is>
          <t>P17-6BFX1010/7</t>
        </is>
      </c>
      <c r="I55" s="390" t="n"/>
      <c r="J55" s="390" t="n">
        <v>436</v>
      </c>
      <c r="K55" s="390" t="n">
        <v>770</v>
      </c>
      <c r="L55" s="390" t="n">
        <v>1</v>
      </c>
      <c r="M55" s="385">
        <f>J55</f>
        <v/>
      </c>
      <c r="N55" s="385" t="n">
        <v>755</v>
      </c>
      <c r="O55" s="385">
        <f>L55</f>
        <v/>
      </c>
      <c r="P55" s="475">
        <f>W55+AC55+AJ55</f>
        <v/>
      </c>
      <c r="Q55" s="476" t="inlineStr">
        <is>
          <t>单边留</t>
        </is>
      </c>
      <c r="R55" s="384">
        <f>B55</f>
        <v/>
      </c>
      <c r="S55" s="384">
        <f>C55</f>
        <v/>
      </c>
      <c r="T55" s="384">
        <f>N55</f>
        <v/>
      </c>
      <c r="U55" s="384" t="n">
        <v>2</v>
      </c>
      <c r="V55" s="384">
        <f>U55*O55</f>
        <v/>
      </c>
      <c r="W55" s="477">
        <f>B55*C55*7.85*0.001*T55*0.001*V55</f>
        <v/>
      </c>
      <c r="X55" s="384">
        <f>B55</f>
        <v/>
      </c>
      <c r="Y55" s="384">
        <f>C55</f>
        <v/>
      </c>
      <c r="Z55" s="384">
        <f>M55-Y55*2-2</f>
        <v/>
      </c>
      <c r="AA55" s="384">
        <f>(N55-Y55)/E55+1</f>
        <v/>
      </c>
      <c r="AB55" s="384">
        <f>AA55*O55</f>
        <v/>
      </c>
      <c r="AC55" s="478">
        <f>X55*Y55*7.85*0.001*Z55*0.001*AB55</f>
        <v/>
      </c>
      <c r="AD55" s="384" t="n">
        <v>6</v>
      </c>
      <c r="AE55" s="384">
        <f>(M55-G55*(AH55-1))/2</f>
        <v/>
      </c>
      <c r="AF55" s="383">
        <f>(M55-G55*(AI55-1))/2</f>
        <v/>
      </c>
      <c r="AG55" s="384" t="n">
        <v>1025</v>
      </c>
      <c r="AH55" s="384">
        <f>IF(INT(M55/G55+1)/2=INT(INT(M55/G55+1)/2),INT(M55/G55)+1,INT(M55/G55))</f>
        <v/>
      </c>
      <c r="AI55" s="384">
        <f>IF(AE55&lt;=0.2*G55,AH55-2,AH55)</f>
        <v/>
      </c>
      <c r="AJ55" s="479">
        <f>AD55*AD55*7.85*AG55*0.001*0.001*AI55*O55</f>
        <v/>
      </c>
      <c r="AK55" s="384">
        <f>AI55*O55</f>
        <v/>
      </c>
    </row>
    <row r="56" ht="22.5" customFormat="1" customHeight="1" s="422">
      <c r="A56" s="384" t="inlineStr">
        <is>
          <t>G</t>
        </is>
      </c>
      <c r="B56" s="384" t="n">
        <v>40</v>
      </c>
      <c r="C56" s="384" t="n">
        <v>5</v>
      </c>
      <c r="D56" s="384" t="inlineStr">
        <is>
          <t>/</t>
        </is>
      </c>
      <c r="E56" s="384" t="n">
        <v>30</v>
      </c>
      <c r="F56" s="384" t="inlineStr">
        <is>
          <t>/</t>
        </is>
      </c>
      <c r="G56" s="384" t="n">
        <v>100</v>
      </c>
      <c r="H56" s="390" t="inlineStr">
        <is>
          <t>P17-6BFX1016/1#</t>
        </is>
      </c>
      <c r="I56" s="390" t="inlineStr">
        <is>
          <t>#</t>
        </is>
      </c>
      <c r="J56" s="390" t="n">
        <v>600</v>
      </c>
      <c r="K56" s="390" t="n">
        <v>600</v>
      </c>
      <c r="L56" s="390" t="n">
        <v>1</v>
      </c>
      <c r="M56" s="385">
        <f>J56</f>
        <v/>
      </c>
      <c r="N56" s="385" t="n">
        <v>605</v>
      </c>
      <c r="O56" s="385">
        <f>L56</f>
        <v/>
      </c>
      <c r="P56" s="475">
        <f>W56+AC56+AJ56</f>
        <v/>
      </c>
      <c r="Q56" s="476" t="n"/>
      <c r="R56" s="384">
        <f>B56</f>
        <v/>
      </c>
      <c r="S56" s="384">
        <f>C56</f>
        <v/>
      </c>
      <c r="T56" s="384">
        <f>N56</f>
        <v/>
      </c>
      <c r="U56" s="384" t="n">
        <v>2</v>
      </c>
      <c r="V56" s="384">
        <f>U56*O56</f>
        <v/>
      </c>
      <c r="W56" s="477">
        <f>B56*C56*7.85*0.001*T56*0.001*V56</f>
        <v/>
      </c>
      <c r="X56" s="384">
        <f>B56</f>
        <v/>
      </c>
      <c r="Y56" s="384">
        <f>C56</f>
        <v/>
      </c>
      <c r="Z56" s="384">
        <f>M56-Y56*2-2</f>
        <v/>
      </c>
      <c r="AA56" s="384">
        <f>(N56-Y56)/E56+1</f>
        <v/>
      </c>
      <c r="AB56" s="384">
        <f>AA56*O56</f>
        <v/>
      </c>
      <c r="AC56" s="478">
        <f>X56*Y56*7.85*0.001*Z56*0.001*AB56</f>
        <v/>
      </c>
      <c r="AD56" s="384" t="n">
        <v>6</v>
      </c>
      <c r="AE56" s="384">
        <f>(M56-G56*(AH56-1))/2</f>
        <v/>
      </c>
      <c r="AF56" s="383">
        <f>(M56-G56*(AI56-1))/2</f>
        <v/>
      </c>
      <c r="AG56" s="384" t="n">
        <v>1025</v>
      </c>
      <c r="AH56" s="384">
        <f>IF(INT(M56/G56+1)/2=INT(INT(M56/G56+1)/2),INT(M56/G56)+1,INT(M56/G56))</f>
        <v/>
      </c>
      <c r="AI56" s="384">
        <f>IF(AE56&lt;=0.2*G56,AH56-2,AH56)</f>
        <v/>
      </c>
      <c r="AJ56" s="479">
        <f>AD56*AD56*7.85*AG56*0.001*0.001*AI56*O56</f>
        <v/>
      </c>
      <c r="AK56" s="384">
        <f>AI56*O56</f>
        <v/>
      </c>
    </row>
    <row r="57" ht="22.5" customFormat="1" customHeight="1" s="422">
      <c r="A57" s="386" t="inlineStr">
        <is>
          <t>G</t>
        </is>
      </c>
      <c r="B57" s="386" t="n">
        <v>40</v>
      </c>
      <c r="C57" s="386" t="n">
        <v>5</v>
      </c>
      <c r="D57" s="386" t="inlineStr">
        <is>
          <t>/</t>
        </is>
      </c>
      <c r="E57" s="386" t="n">
        <v>30</v>
      </c>
      <c r="F57" s="386" t="inlineStr">
        <is>
          <t>/</t>
        </is>
      </c>
      <c r="G57" s="386" t="n">
        <v>100</v>
      </c>
      <c r="H57" s="329" t="inlineStr">
        <is>
          <t>P18-6BFX1001/1#</t>
        </is>
      </c>
      <c r="I57" s="329" t="inlineStr">
        <is>
          <t>#</t>
        </is>
      </c>
      <c r="J57" s="329" t="n">
        <v>1005</v>
      </c>
      <c r="K57" s="329" t="n">
        <v>995</v>
      </c>
      <c r="L57" s="329" t="n">
        <v>1</v>
      </c>
      <c r="M57" s="392">
        <f>J57</f>
        <v/>
      </c>
      <c r="N57" s="392">
        <f>K57</f>
        <v/>
      </c>
      <c r="O57" s="392">
        <f>L57</f>
        <v/>
      </c>
      <c r="P57" s="480">
        <f>W57+AC57+AJ57</f>
        <v/>
      </c>
      <c r="Q57" s="482" t="n"/>
      <c r="R57" s="386">
        <f>B57</f>
        <v/>
      </c>
      <c r="S57" s="386">
        <f>C57</f>
        <v/>
      </c>
      <c r="T57" s="386">
        <f>N57</f>
        <v/>
      </c>
      <c r="U57" s="386" t="n">
        <v>2</v>
      </c>
      <c r="V57" s="386">
        <f>U57*O57</f>
        <v/>
      </c>
      <c r="W57" s="439">
        <f>B57*C57*7.85*0.001*T57*0.001*V57</f>
        <v/>
      </c>
      <c r="X57" s="386">
        <f>B57</f>
        <v/>
      </c>
      <c r="Y57" s="386">
        <f>C57</f>
        <v/>
      </c>
      <c r="Z57" s="386">
        <f>M57-Y57*2-2</f>
        <v/>
      </c>
      <c r="AA57" s="386">
        <f>(N57-Y57)/E57+1</f>
        <v/>
      </c>
      <c r="AB57" s="386">
        <f>AA57*O57</f>
        <v/>
      </c>
      <c r="AC57" s="481">
        <f>X57*Y57*7.85*0.001*Z57*0.001*AB57</f>
        <v/>
      </c>
      <c r="AD57" s="386" t="n">
        <v>6</v>
      </c>
      <c r="AE57" s="386">
        <f>(M57-G57*(AH57-1))/2</f>
        <v/>
      </c>
      <c r="AF57" s="389">
        <f>(M57-G57*(AI57-1))/2</f>
        <v/>
      </c>
      <c r="AG57" s="386" t="n">
        <v>1025</v>
      </c>
      <c r="AH57" s="386">
        <f>IF(INT(M57/G57+1)/2=INT(INT(M57/G57+1)/2),INT(M57/G57)+1,INT(M57/G57))</f>
        <v/>
      </c>
      <c r="AI57" s="386">
        <f>IF(AE57&lt;=0.2*G57,AH57-2,AH57)</f>
        <v/>
      </c>
      <c r="AJ57" s="473">
        <f>AD57*AD57*7.85*AG57*0.001*0.001*AI57*O57</f>
        <v/>
      </c>
      <c r="AK57" s="386">
        <f>AI57*O57</f>
        <v/>
      </c>
    </row>
    <row r="58" ht="22.5" customFormat="1" customHeight="1" s="422">
      <c r="A58" s="386" t="inlineStr">
        <is>
          <t>G</t>
        </is>
      </c>
      <c r="B58" s="386" t="n">
        <v>40</v>
      </c>
      <c r="C58" s="386" t="n">
        <v>5</v>
      </c>
      <c r="D58" s="386" t="inlineStr">
        <is>
          <t>/</t>
        </is>
      </c>
      <c r="E58" s="386" t="n">
        <v>30</v>
      </c>
      <c r="F58" s="386" t="inlineStr">
        <is>
          <t>/</t>
        </is>
      </c>
      <c r="G58" s="386" t="n">
        <v>100</v>
      </c>
      <c r="H58" s="329" t="inlineStr">
        <is>
          <t>P18-6BFX1001/2#</t>
        </is>
      </c>
      <c r="I58" s="329" t="inlineStr">
        <is>
          <t>#</t>
        </is>
      </c>
      <c r="J58" s="329" t="n">
        <v>1005</v>
      </c>
      <c r="K58" s="329" t="n">
        <v>815</v>
      </c>
      <c r="L58" s="329" t="n">
        <v>1</v>
      </c>
      <c r="M58" s="392">
        <f>J58</f>
        <v/>
      </c>
      <c r="N58" s="99">
        <f>K58</f>
        <v/>
      </c>
      <c r="O58" s="392">
        <f>L58</f>
        <v/>
      </c>
      <c r="P58" s="480">
        <f>W58+AC58+AJ58</f>
        <v/>
      </c>
      <c r="Q58" s="482" t="n"/>
      <c r="R58" s="386">
        <f>B58</f>
        <v/>
      </c>
      <c r="S58" s="386">
        <f>C58</f>
        <v/>
      </c>
      <c r="T58" s="386">
        <f>N58</f>
        <v/>
      </c>
      <c r="U58" s="386" t="n">
        <v>2</v>
      </c>
      <c r="V58" s="386">
        <f>U58*O58</f>
        <v/>
      </c>
      <c r="W58" s="439">
        <f>B58*C58*7.85*0.001*T58*0.001*V58</f>
        <v/>
      </c>
      <c r="X58" s="386">
        <f>B58</f>
        <v/>
      </c>
      <c r="Y58" s="386">
        <f>C58</f>
        <v/>
      </c>
      <c r="Z58" s="386">
        <f>M58-Y58*2-2</f>
        <v/>
      </c>
      <c r="AA58" s="386">
        <f>(N58-Y58)/E58+1</f>
        <v/>
      </c>
      <c r="AB58" s="386">
        <f>AA58*O58</f>
        <v/>
      </c>
      <c r="AC58" s="481">
        <f>X58*Y58*7.85*0.001*Z58*0.001*AB58</f>
        <v/>
      </c>
      <c r="AD58" s="386" t="n">
        <v>6</v>
      </c>
      <c r="AE58" s="386">
        <f>(M58-G58*(AH58-1))/2</f>
        <v/>
      </c>
      <c r="AF58" s="389">
        <f>(M58-G58*(AI58-1))/2</f>
        <v/>
      </c>
      <c r="AG58" s="386" t="n">
        <v>1025</v>
      </c>
      <c r="AH58" s="386">
        <f>IF(INT(M58/G58+1)/2=INT(INT(M58/G58+1)/2),INT(M58/G58)+1,INT(M58/G58))</f>
        <v/>
      </c>
      <c r="AI58" s="386">
        <f>IF(AE58&lt;=0.2*G58,AH58-2,AH58)</f>
        <v/>
      </c>
      <c r="AJ58" s="473">
        <f>AD58*AD58*7.85*AG58*0.001*0.001*AI58*O58</f>
        <v/>
      </c>
      <c r="AK58" s="386">
        <f>AI58*O58</f>
        <v/>
      </c>
    </row>
    <row r="59" ht="22.5" customFormat="1" customHeight="1" s="422">
      <c r="A59" s="386" t="inlineStr">
        <is>
          <t>G</t>
        </is>
      </c>
      <c r="B59" s="386" t="n">
        <v>40</v>
      </c>
      <c r="C59" s="386" t="n">
        <v>5</v>
      </c>
      <c r="D59" s="386" t="inlineStr">
        <is>
          <t>/</t>
        </is>
      </c>
      <c r="E59" s="386" t="n">
        <v>30</v>
      </c>
      <c r="F59" s="386" t="inlineStr">
        <is>
          <t>/</t>
        </is>
      </c>
      <c r="G59" s="386" t="n">
        <v>100</v>
      </c>
      <c r="H59" s="329" t="inlineStr">
        <is>
          <t>P18-6BFX1001/3#</t>
        </is>
      </c>
      <c r="I59" s="329" t="inlineStr">
        <is>
          <t>#</t>
        </is>
      </c>
      <c r="J59" s="329" t="n">
        <v>1005</v>
      </c>
      <c r="K59" s="329" t="n">
        <v>305</v>
      </c>
      <c r="L59" s="329" t="n">
        <v>1</v>
      </c>
      <c r="M59" s="392">
        <f>J59</f>
        <v/>
      </c>
      <c r="N59" s="392" t="n">
        <v>545</v>
      </c>
      <c r="O59" s="392">
        <f>L59</f>
        <v/>
      </c>
      <c r="P59" s="480">
        <f>W59+AC59+AJ59</f>
        <v/>
      </c>
      <c r="Q59" s="476" t="inlineStr">
        <is>
          <t>一破二
单边留</t>
        </is>
      </c>
      <c r="R59" s="386">
        <f>B59</f>
        <v/>
      </c>
      <c r="S59" s="386">
        <f>C59</f>
        <v/>
      </c>
      <c r="T59" s="386">
        <f>N59</f>
        <v/>
      </c>
      <c r="U59" s="386" t="n">
        <v>2</v>
      </c>
      <c r="V59" s="386">
        <f>U59*O59</f>
        <v/>
      </c>
      <c r="W59" s="439">
        <f>B59*C59*7.85*0.001*T59*0.001*V59</f>
        <v/>
      </c>
      <c r="X59" s="386">
        <f>B59</f>
        <v/>
      </c>
      <c r="Y59" s="386">
        <f>C59</f>
        <v/>
      </c>
      <c r="Z59" s="386">
        <f>M59-Y59*2-2</f>
        <v/>
      </c>
      <c r="AA59" s="386">
        <f>(N59-Y59)/E59+1</f>
        <v/>
      </c>
      <c r="AB59" s="386">
        <f>AA59*O59</f>
        <v/>
      </c>
      <c r="AC59" s="481">
        <f>X59*Y59*7.85*0.001*Z59*0.001*AB59</f>
        <v/>
      </c>
      <c r="AD59" s="386" t="n">
        <v>6</v>
      </c>
      <c r="AE59" s="386">
        <f>(M59-G59*(AH59-1))/2</f>
        <v/>
      </c>
      <c r="AF59" s="389">
        <f>(M59-G59*(AI59-1))/2</f>
        <v/>
      </c>
      <c r="AG59" s="386" t="n">
        <v>1025</v>
      </c>
      <c r="AH59" s="386">
        <f>IF(INT(M59/G59+1)/2=INT(INT(M59/G59+1)/2),INT(M59/G59)+1,INT(M59/G59))</f>
        <v/>
      </c>
      <c r="AI59" s="386">
        <f>IF(AE59&lt;=0.2*G59,AH59-2,AH59)</f>
        <v/>
      </c>
      <c r="AJ59" s="473">
        <f>AD59*AD59*7.85*AG59*0.001*0.001*AI59*O59</f>
        <v/>
      </c>
      <c r="AK59" s="386">
        <f>AI59*O59</f>
        <v/>
      </c>
    </row>
    <row r="60" ht="22.5" customFormat="1" customHeight="1" s="422">
      <c r="A60" s="384" t="inlineStr">
        <is>
          <t>G</t>
        </is>
      </c>
      <c r="B60" s="384" t="n">
        <v>40</v>
      </c>
      <c r="C60" s="384" t="n">
        <v>5</v>
      </c>
      <c r="D60" s="384" t="inlineStr">
        <is>
          <t>/</t>
        </is>
      </c>
      <c r="E60" s="384" t="n">
        <v>30</v>
      </c>
      <c r="F60" s="384" t="inlineStr">
        <is>
          <t>/</t>
        </is>
      </c>
      <c r="G60" s="384" t="n">
        <v>100</v>
      </c>
      <c r="H60" s="390" t="inlineStr">
        <is>
          <t>P18-6BFX1001/4#</t>
        </is>
      </c>
      <c r="I60" s="390" t="inlineStr">
        <is>
          <t>#</t>
        </is>
      </c>
      <c r="J60" s="390" t="n">
        <v>1005</v>
      </c>
      <c r="K60" s="390" t="n">
        <v>235</v>
      </c>
      <c r="L60" s="390" t="n">
        <v>1</v>
      </c>
      <c r="M60" s="311" t="n"/>
      <c r="N60" s="311" t="n"/>
      <c r="O60" s="311" t="n"/>
      <c r="P60" s="475">
        <f>W60+AC60+AJ60</f>
        <v/>
      </c>
      <c r="Q60" s="311" t="n"/>
      <c r="R60" s="384">
        <f>B60</f>
        <v/>
      </c>
      <c r="S60" s="384">
        <f>C60</f>
        <v/>
      </c>
      <c r="T60" s="384">
        <f>N60</f>
        <v/>
      </c>
      <c r="U60" s="384" t="n">
        <v>2</v>
      </c>
      <c r="V60" s="384">
        <f>U60*O60</f>
        <v/>
      </c>
      <c r="W60" s="477">
        <f>B60*C60*7.85*0.001*T60*0.001*V60</f>
        <v/>
      </c>
      <c r="X60" s="384">
        <f>B60</f>
        <v/>
      </c>
      <c r="Y60" s="384">
        <f>C60</f>
        <v/>
      </c>
      <c r="Z60" s="311" t="n"/>
      <c r="AA60" s="311" t="n"/>
      <c r="AB60" s="311" t="n"/>
      <c r="AC60" s="478">
        <f>X60*Y60*7.85*0.001*Z60*0.001*AB60</f>
        <v/>
      </c>
      <c r="AD60" s="384" t="n">
        <v>6</v>
      </c>
      <c r="AE60" s="384">
        <f>(M60-G60*(AH60-1))/2</f>
        <v/>
      </c>
      <c r="AF60" s="311" t="n"/>
      <c r="AG60" s="384" t="n">
        <v>1025</v>
      </c>
      <c r="AH60" s="384">
        <f>IF(INT(M60/G60+1)/2=INT(INT(M60/G60+1)/2),INT(M60/G60)+1,INT(M60/G60))</f>
        <v/>
      </c>
      <c r="AI60" s="311" t="n"/>
      <c r="AJ60" s="479">
        <f>AD60*AD60*7.85*AG60*0.001*0.001*AI60*O60</f>
        <v/>
      </c>
      <c r="AK60" s="311" t="n"/>
    </row>
    <row r="61" ht="22.5" customFormat="1" customHeight="1" s="422">
      <c r="A61" s="386" t="inlineStr">
        <is>
          <t>G</t>
        </is>
      </c>
      <c r="B61" s="386" t="n">
        <v>40</v>
      </c>
      <c r="C61" s="386" t="n">
        <v>5</v>
      </c>
      <c r="D61" s="386" t="inlineStr">
        <is>
          <t>/</t>
        </is>
      </c>
      <c r="E61" s="386" t="n">
        <v>30</v>
      </c>
      <c r="F61" s="386" t="inlineStr">
        <is>
          <t>/</t>
        </is>
      </c>
      <c r="G61" s="386" t="n">
        <v>100</v>
      </c>
      <c r="H61" s="329" t="inlineStr">
        <is>
          <t>P18-6BFX1002/1#</t>
        </is>
      </c>
      <c r="I61" s="329" t="inlineStr">
        <is>
          <t>#</t>
        </is>
      </c>
      <c r="J61" s="329" t="n">
        <v>1435</v>
      </c>
      <c r="K61" s="329" t="n">
        <v>790</v>
      </c>
      <c r="L61" s="329" t="n">
        <v>1</v>
      </c>
      <c r="M61" s="392">
        <f>J61</f>
        <v/>
      </c>
      <c r="N61" s="392" t="n">
        <v>785</v>
      </c>
      <c r="O61" s="392">
        <f>L61</f>
        <v/>
      </c>
      <c r="P61" s="480">
        <f>W61+AC61+AJ61</f>
        <v/>
      </c>
      <c r="Q61" s="473" t="n"/>
      <c r="R61" s="386">
        <f>B61</f>
        <v/>
      </c>
      <c r="S61" s="386">
        <f>C61</f>
        <v/>
      </c>
      <c r="T61" s="386">
        <f>N61</f>
        <v/>
      </c>
      <c r="U61" s="386" t="n">
        <v>2</v>
      </c>
      <c r="V61" s="386">
        <f>U61*O61</f>
        <v/>
      </c>
      <c r="W61" s="439">
        <f>B61*C61*7.85*0.001*T61*0.001*V61</f>
        <v/>
      </c>
      <c r="X61" s="386">
        <f>B61</f>
        <v/>
      </c>
      <c r="Y61" s="386">
        <f>C61</f>
        <v/>
      </c>
      <c r="Z61" s="386">
        <f>M61-Y61*2-2</f>
        <v/>
      </c>
      <c r="AA61" s="386">
        <f>(N61-Y61)/E61+1</f>
        <v/>
      </c>
      <c r="AB61" s="386">
        <f>AA61*O61</f>
        <v/>
      </c>
      <c r="AC61" s="481">
        <f>X61*Y61*7.85*0.001*Z61*0.001*AB61</f>
        <v/>
      </c>
      <c r="AD61" s="386" t="n">
        <v>6</v>
      </c>
      <c r="AE61" s="386">
        <f>(M61-G61*(AH61-1))/2</f>
        <v/>
      </c>
      <c r="AF61" s="389">
        <f>(M61-G61*(AI61-1))/2</f>
        <v/>
      </c>
      <c r="AG61" s="386" t="n">
        <v>1025</v>
      </c>
      <c r="AH61" s="386">
        <f>IF(INT(M61/G61+1)/2=INT(INT(M61/G61+1)/2),INT(M61/G61)+1,INT(M61/G61))</f>
        <v/>
      </c>
      <c r="AI61" s="386">
        <f>IF(AE61&lt;=0.2*G61,AH61-2,AH61)</f>
        <v/>
      </c>
      <c r="AJ61" s="473">
        <f>AD61*AD61*7.85*AG61*0.001*0.001*AI61*O61</f>
        <v/>
      </c>
      <c r="AK61" s="386">
        <f>AI61*O61</f>
        <v/>
      </c>
    </row>
    <row r="62" ht="22.5" customFormat="1" customHeight="1" s="422">
      <c r="A62" s="386" t="inlineStr">
        <is>
          <t>G</t>
        </is>
      </c>
      <c r="B62" s="386" t="n">
        <v>40</v>
      </c>
      <c r="C62" s="386" t="n">
        <v>5</v>
      </c>
      <c r="D62" s="386" t="inlineStr">
        <is>
          <t>/</t>
        </is>
      </c>
      <c r="E62" s="386" t="n">
        <v>30</v>
      </c>
      <c r="F62" s="386" t="inlineStr">
        <is>
          <t>/</t>
        </is>
      </c>
      <c r="G62" s="386" t="n">
        <v>100</v>
      </c>
      <c r="H62" s="329" t="inlineStr">
        <is>
          <t>P18-6BFX1002/2#</t>
        </is>
      </c>
      <c r="I62" s="329" t="inlineStr">
        <is>
          <t>#</t>
        </is>
      </c>
      <c r="J62" s="329" t="n">
        <v>1346</v>
      </c>
      <c r="K62" s="329" t="n">
        <v>365</v>
      </c>
      <c r="L62" s="329" t="n">
        <v>1</v>
      </c>
      <c r="M62" s="392">
        <f>J62</f>
        <v/>
      </c>
      <c r="N62" s="392">
        <f>K62</f>
        <v/>
      </c>
      <c r="O62" s="392">
        <f>L62</f>
        <v/>
      </c>
      <c r="P62" s="480">
        <f>W62+AC62+AJ62</f>
        <v/>
      </c>
      <c r="Q62" s="482" t="n"/>
      <c r="R62" s="386">
        <f>B62</f>
        <v/>
      </c>
      <c r="S62" s="386">
        <f>C62</f>
        <v/>
      </c>
      <c r="T62" s="386">
        <f>N62</f>
        <v/>
      </c>
      <c r="U62" s="386" t="n">
        <v>2</v>
      </c>
      <c r="V62" s="386">
        <f>U62*O62</f>
        <v/>
      </c>
      <c r="W62" s="439">
        <f>B62*C62*7.85*0.001*T62*0.001*V62</f>
        <v/>
      </c>
      <c r="X62" s="386">
        <f>B62</f>
        <v/>
      </c>
      <c r="Y62" s="386">
        <f>C62</f>
        <v/>
      </c>
      <c r="Z62" s="386">
        <f>M62-Y62*2-2</f>
        <v/>
      </c>
      <c r="AA62" s="386">
        <f>(N62-Y62)/E62+1</f>
        <v/>
      </c>
      <c r="AB62" s="386">
        <f>AA62*O62</f>
        <v/>
      </c>
      <c r="AC62" s="481">
        <f>X62*Y62*7.85*0.001*Z62*0.001*AB62</f>
        <v/>
      </c>
      <c r="AD62" s="386" t="n">
        <v>6</v>
      </c>
      <c r="AE62" s="386">
        <f>(M62-G62*(AH62-1))/2</f>
        <v/>
      </c>
      <c r="AF62" s="389">
        <f>(M62-G62*(AI62-1))/2</f>
        <v/>
      </c>
      <c r="AG62" s="386" t="n">
        <v>1025</v>
      </c>
      <c r="AH62" s="386">
        <f>IF(INT(M62/G62+1)/2=INT(INT(M62/G62+1)/2),INT(M62/G62)+1,INT(M62/G62))</f>
        <v/>
      </c>
      <c r="AI62" s="386">
        <f>IF(AE62&lt;=0.2*G62,AH62-2,AH62)</f>
        <v/>
      </c>
      <c r="AJ62" s="473">
        <f>AD62*AD62*7.85*AG62*0.001*0.001*AI62*O62</f>
        <v/>
      </c>
      <c r="AK62" s="386">
        <f>AI62*O62</f>
        <v/>
      </c>
    </row>
    <row r="63" ht="22.5" customFormat="1" customHeight="1" s="422">
      <c r="A63" s="386" t="inlineStr">
        <is>
          <t>G</t>
        </is>
      </c>
      <c r="B63" s="386" t="n">
        <v>40</v>
      </c>
      <c r="C63" s="386" t="n">
        <v>5</v>
      </c>
      <c r="D63" s="386" t="inlineStr">
        <is>
          <t>/</t>
        </is>
      </c>
      <c r="E63" s="386" t="n">
        <v>30</v>
      </c>
      <c r="F63" s="386" t="inlineStr">
        <is>
          <t>/</t>
        </is>
      </c>
      <c r="G63" s="386" t="n">
        <v>100</v>
      </c>
      <c r="H63" s="329" t="inlineStr">
        <is>
          <t>P18-6BFX1002/3#</t>
        </is>
      </c>
      <c r="I63" s="329" t="inlineStr">
        <is>
          <t>#</t>
        </is>
      </c>
      <c r="J63" s="329" t="n">
        <v>752</v>
      </c>
      <c r="K63" s="329" t="n">
        <v>455</v>
      </c>
      <c r="L63" s="329" t="n">
        <v>1</v>
      </c>
      <c r="M63" s="392">
        <f>J63</f>
        <v/>
      </c>
      <c r="N63" s="392">
        <f>K63</f>
        <v/>
      </c>
      <c r="O63" s="392">
        <f>L63</f>
        <v/>
      </c>
      <c r="P63" s="480">
        <f>W63+AC63+AJ63</f>
        <v/>
      </c>
      <c r="Q63" s="473" t="n"/>
      <c r="R63" s="386">
        <f>B63</f>
        <v/>
      </c>
      <c r="S63" s="386">
        <f>C63</f>
        <v/>
      </c>
      <c r="T63" s="386">
        <f>N63</f>
        <v/>
      </c>
      <c r="U63" s="386" t="n">
        <v>2</v>
      </c>
      <c r="V63" s="386">
        <f>U63*O63</f>
        <v/>
      </c>
      <c r="W63" s="439">
        <f>B63*C63*7.85*0.001*T63*0.001*V63</f>
        <v/>
      </c>
      <c r="X63" s="386">
        <f>B63</f>
        <v/>
      </c>
      <c r="Y63" s="386">
        <f>C63</f>
        <v/>
      </c>
      <c r="Z63" s="386">
        <f>M63-Y63*2-2</f>
        <v/>
      </c>
      <c r="AA63" s="386">
        <f>(N63-Y63)/E63+1</f>
        <v/>
      </c>
      <c r="AB63" s="386">
        <f>AA63*O63</f>
        <v/>
      </c>
      <c r="AC63" s="481">
        <f>X63*Y63*7.85*0.001*Z63*0.001*AB63</f>
        <v/>
      </c>
      <c r="AD63" s="386" t="n">
        <v>6</v>
      </c>
      <c r="AE63" s="386">
        <f>(M63-G63*(AH63-1))/2</f>
        <v/>
      </c>
      <c r="AF63" s="389">
        <f>(M63-G63*(AI63-1))/2</f>
        <v/>
      </c>
      <c r="AG63" s="386" t="n">
        <v>1025</v>
      </c>
      <c r="AH63" s="386">
        <f>IF(INT(M63/G63+1)/2=INT(INT(M63/G63+1)/2),INT(M63/G63)+1,INT(M63/G63))</f>
        <v/>
      </c>
      <c r="AI63" s="386">
        <f>IF(AE63&lt;=0.2*G63,AH63-2,AH63)</f>
        <v/>
      </c>
      <c r="AJ63" s="473">
        <f>AD63*AD63*7.85*AG63*0.001*0.001*AI63*O63</f>
        <v/>
      </c>
      <c r="AK63" s="386">
        <f>AI63*O63</f>
        <v/>
      </c>
    </row>
    <row r="64" ht="22.5" customFormat="1" customHeight="1" s="422">
      <c r="A64" s="386" t="inlineStr">
        <is>
          <t>G</t>
        </is>
      </c>
      <c r="B64" s="386" t="n">
        <v>40</v>
      </c>
      <c r="C64" s="386" t="n">
        <v>5</v>
      </c>
      <c r="D64" s="386" t="inlineStr">
        <is>
          <t>/</t>
        </is>
      </c>
      <c r="E64" s="386" t="n">
        <v>30</v>
      </c>
      <c r="F64" s="386" t="inlineStr">
        <is>
          <t>/</t>
        </is>
      </c>
      <c r="G64" s="386" t="n">
        <v>100</v>
      </c>
      <c r="H64" s="329" t="inlineStr">
        <is>
          <t>P18-6BFX1002/4#</t>
        </is>
      </c>
      <c r="I64" s="329" t="inlineStr">
        <is>
          <t>#</t>
        </is>
      </c>
      <c r="J64" s="329" t="n">
        <v>1300</v>
      </c>
      <c r="K64" s="329" t="n">
        <v>515</v>
      </c>
      <c r="L64" s="329" t="n">
        <v>1</v>
      </c>
      <c r="M64" s="392">
        <f>J64</f>
        <v/>
      </c>
      <c r="N64" s="392">
        <f>K64</f>
        <v/>
      </c>
      <c r="O64" s="392">
        <f>L64</f>
        <v/>
      </c>
      <c r="P64" s="480">
        <f>W64+AC64+AJ64</f>
        <v/>
      </c>
      <c r="Q64" s="482" t="n"/>
      <c r="R64" s="386">
        <f>B64</f>
        <v/>
      </c>
      <c r="S64" s="386">
        <f>C64</f>
        <v/>
      </c>
      <c r="T64" s="386">
        <f>N64</f>
        <v/>
      </c>
      <c r="U64" s="386" t="n">
        <v>2</v>
      </c>
      <c r="V64" s="386">
        <f>U64*O64</f>
        <v/>
      </c>
      <c r="W64" s="439">
        <f>B64*C64*7.85*0.001*T64*0.001*V64</f>
        <v/>
      </c>
      <c r="X64" s="386">
        <f>B64</f>
        <v/>
      </c>
      <c r="Y64" s="386">
        <f>C64</f>
        <v/>
      </c>
      <c r="Z64" s="386">
        <f>M64-Y64*2-2</f>
        <v/>
      </c>
      <c r="AA64" s="386">
        <f>(N64-Y64)/E64+1</f>
        <v/>
      </c>
      <c r="AB64" s="386">
        <f>AA64*O64</f>
        <v/>
      </c>
      <c r="AC64" s="481">
        <f>X64*Y64*7.85*0.001*Z64*0.001*AB64</f>
        <v/>
      </c>
      <c r="AD64" s="386" t="n">
        <v>6</v>
      </c>
      <c r="AE64" s="386">
        <f>(M64-G64*(AH64-1))/2</f>
        <v/>
      </c>
      <c r="AF64" s="389">
        <f>(M64-G64*(AI64-1))/2</f>
        <v/>
      </c>
      <c r="AG64" s="386" t="n">
        <v>1025</v>
      </c>
      <c r="AH64" s="386">
        <f>IF(INT(M64/G64+1)/2=INT(INT(M64/G64+1)/2),INT(M64/G64)+1,INT(M64/G64))</f>
        <v/>
      </c>
      <c r="AI64" s="386">
        <f>IF(AE64&lt;=0.2*G64,AH64-2,AH64)</f>
        <v/>
      </c>
      <c r="AJ64" s="473">
        <f>AD64*AD64*7.85*AG64*0.001*0.001*AI64*O64</f>
        <v/>
      </c>
      <c r="AK64" s="386">
        <f>AI64*O64</f>
        <v/>
      </c>
    </row>
    <row r="65" ht="22.5" customFormat="1" customHeight="1" s="422">
      <c r="A65" s="386" t="inlineStr">
        <is>
          <t>G</t>
        </is>
      </c>
      <c r="B65" s="386" t="n">
        <v>40</v>
      </c>
      <c r="C65" s="386" t="n">
        <v>5</v>
      </c>
      <c r="D65" s="386" t="inlineStr">
        <is>
          <t>/</t>
        </is>
      </c>
      <c r="E65" s="386" t="n">
        <v>30</v>
      </c>
      <c r="F65" s="386" t="inlineStr">
        <is>
          <t>/</t>
        </is>
      </c>
      <c r="G65" s="386" t="n">
        <v>100</v>
      </c>
      <c r="H65" s="329" t="inlineStr">
        <is>
          <t>P18-6BFX1002/5#</t>
        </is>
      </c>
      <c r="I65" s="329" t="inlineStr">
        <is>
          <t>#</t>
        </is>
      </c>
      <c r="J65" s="329" t="n">
        <v>1345</v>
      </c>
      <c r="K65" s="329" t="n">
        <v>455</v>
      </c>
      <c r="L65" s="329" t="n">
        <v>1</v>
      </c>
      <c r="M65" s="392">
        <f>J65</f>
        <v/>
      </c>
      <c r="N65" s="392">
        <f>K65</f>
        <v/>
      </c>
      <c r="O65" s="392">
        <f>L65</f>
        <v/>
      </c>
      <c r="P65" s="480">
        <f>W65+AC65+AJ65</f>
        <v/>
      </c>
      <c r="Q65" s="482" t="n"/>
      <c r="R65" s="386">
        <f>B65</f>
        <v/>
      </c>
      <c r="S65" s="386">
        <f>C65</f>
        <v/>
      </c>
      <c r="T65" s="386">
        <f>N65</f>
        <v/>
      </c>
      <c r="U65" s="386" t="n">
        <v>2</v>
      </c>
      <c r="V65" s="386">
        <f>U65*O65</f>
        <v/>
      </c>
      <c r="W65" s="439">
        <f>B65*C65*7.85*0.001*T65*0.001*V65</f>
        <v/>
      </c>
      <c r="X65" s="386">
        <f>B65</f>
        <v/>
      </c>
      <c r="Y65" s="386">
        <f>C65</f>
        <v/>
      </c>
      <c r="Z65" s="386">
        <f>M65-Y65*2-2</f>
        <v/>
      </c>
      <c r="AA65" s="386">
        <f>(N65-Y65)/E65+1</f>
        <v/>
      </c>
      <c r="AB65" s="386">
        <f>AA65*O65</f>
        <v/>
      </c>
      <c r="AC65" s="481">
        <f>X65*Y65*7.85*0.001*Z65*0.001*AB65</f>
        <v/>
      </c>
      <c r="AD65" s="386" t="n">
        <v>6</v>
      </c>
      <c r="AE65" s="386">
        <f>(M65-G65*(AH65-1))/2</f>
        <v/>
      </c>
      <c r="AF65" s="389">
        <f>(M65-G65*(AI65-1))/2</f>
        <v/>
      </c>
      <c r="AG65" s="386" t="n">
        <v>1025</v>
      </c>
      <c r="AH65" s="386">
        <f>IF(INT(M65/G65+1)/2=INT(INT(M65/G65+1)/2),INT(M65/G65)+1,INT(M65/G65))</f>
        <v/>
      </c>
      <c r="AI65" s="386">
        <f>IF(AE65&lt;=0.2*G65,AH65-2,AH65)</f>
        <v/>
      </c>
      <c r="AJ65" s="473">
        <f>AD65*AD65*7.85*AG65*0.001*0.001*AI65*O65</f>
        <v/>
      </c>
      <c r="AK65" s="386">
        <f>AI65*O65</f>
        <v/>
      </c>
    </row>
    <row r="66" ht="22.5" customFormat="1" customHeight="1" s="422">
      <c r="A66" s="389" t="inlineStr">
        <is>
          <t>G</t>
        </is>
      </c>
      <c r="B66" s="386" t="n">
        <v>40</v>
      </c>
      <c r="C66" s="389" t="n">
        <v>5</v>
      </c>
      <c r="D66" s="389" t="inlineStr">
        <is>
          <t>/</t>
        </is>
      </c>
      <c r="E66" s="389" t="n">
        <v>30</v>
      </c>
      <c r="F66" s="389" t="inlineStr">
        <is>
          <t>/</t>
        </is>
      </c>
      <c r="G66" s="389" t="n">
        <v>100</v>
      </c>
      <c r="H66" s="329" t="inlineStr">
        <is>
          <t>P18-6BFX1002/6#</t>
        </is>
      </c>
      <c r="I66" s="329" t="inlineStr">
        <is>
          <t>#</t>
        </is>
      </c>
      <c r="J66" s="329" t="n">
        <v>860</v>
      </c>
      <c r="K66" s="329" t="n">
        <v>515</v>
      </c>
      <c r="L66" s="329" t="n">
        <v>1</v>
      </c>
      <c r="M66" s="392">
        <f>J66</f>
        <v/>
      </c>
      <c r="N66" s="392">
        <f>K66</f>
        <v/>
      </c>
      <c r="O66" s="392">
        <f>L66</f>
        <v/>
      </c>
      <c r="P66" s="480">
        <f>W66+AC66+AJ66</f>
        <v/>
      </c>
      <c r="Q66" s="482" t="n"/>
      <c r="R66" s="386">
        <f>B66</f>
        <v/>
      </c>
      <c r="S66" s="386">
        <f>C66</f>
        <v/>
      </c>
      <c r="T66" s="386">
        <f>N66</f>
        <v/>
      </c>
      <c r="U66" s="386" t="n">
        <v>2</v>
      </c>
      <c r="V66" s="386">
        <f>U66*O66</f>
        <v/>
      </c>
      <c r="W66" s="439">
        <f>B66*C66*7.85*0.001*T66*0.001*V66</f>
        <v/>
      </c>
      <c r="X66" s="386">
        <f>B66</f>
        <v/>
      </c>
      <c r="Y66" s="386">
        <f>C66</f>
        <v/>
      </c>
      <c r="Z66" s="386">
        <f>M66-Y66*2-2</f>
        <v/>
      </c>
      <c r="AA66" s="386">
        <f>(N66-Y66)/E66+1</f>
        <v/>
      </c>
      <c r="AB66" s="386">
        <f>AA66*O66</f>
        <v/>
      </c>
      <c r="AC66" s="481">
        <f>X66*Y66*7.85*0.001*Z66*0.001*AB66</f>
        <v/>
      </c>
      <c r="AD66" s="386" t="n">
        <v>6</v>
      </c>
      <c r="AE66" s="386">
        <f>(M66-G66*(AH66-1))/2</f>
        <v/>
      </c>
      <c r="AF66" s="389">
        <f>(M66-G66*(AI66-1))/2</f>
        <v/>
      </c>
      <c r="AG66" s="386" t="n">
        <v>1025</v>
      </c>
      <c r="AH66" s="386">
        <f>IF(INT(M66/G66+1)/2=INT(INT(M66/G66+1)/2),INT(M66/G66)+1,INT(M66/G66))</f>
        <v/>
      </c>
      <c r="AI66" s="386">
        <f>IF(AE66&lt;=0.2*G66,AH66-2,AH66)</f>
        <v/>
      </c>
      <c r="AJ66" s="473">
        <f>AD66*AD66*7.85*AG66*0.001*0.001*AI66*O66</f>
        <v/>
      </c>
      <c r="AK66" s="386">
        <f>AI66*O66</f>
        <v/>
      </c>
    </row>
    <row r="67" ht="22.5" customFormat="1" customHeight="1" s="422">
      <c r="A67" s="386" t="inlineStr">
        <is>
          <t>G</t>
        </is>
      </c>
      <c r="B67" s="384" t="n">
        <v>40</v>
      </c>
      <c r="C67" s="384" t="n">
        <v>5</v>
      </c>
      <c r="D67" s="384" t="inlineStr">
        <is>
          <t>/</t>
        </is>
      </c>
      <c r="E67" s="384" t="n">
        <v>30</v>
      </c>
      <c r="F67" s="384" t="inlineStr">
        <is>
          <t>/</t>
        </is>
      </c>
      <c r="G67" s="384" t="n">
        <v>100</v>
      </c>
      <c r="H67" s="390" t="inlineStr">
        <is>
          <t>P18-6BFX1002/7#</t>
        </is>
      </c>
      <c r="I67" s="390" t="inlineStr">
        <is>
          <t>#</t>
        </is>
      </c>
      <c r="J67" s="390" t="n">
        <v>860</v>
      </c>
      <c r="K67" s="390" t="n">
        <v>365</v>
      </c>
      <c r="L67" s="390" t="n">
        <v>1</v>
      </c>
      <c r="M67" s="385">
        <f>J67</f>
        <v/>
      </c>
      <c r="N67" s="385" t="n">
        <v>755</v>
      </c>
      <c r="O67" s="385">
        <f>L67</f>
        <v/>
      </c>
      <c r="P67" s="475">
        <f>W67+AC67+AJ67</f>
        <v/>
      </c>
      <c r="Q67" s="476" t="inlineStr">
        <is>
          <t>一破二</t>
        </is>
      </c>
      <c r="R67" s="384">
        <f>B67</f>
        <v/>
      </c>
      <c r="S67" s="384">
        <f>C67</f>
        <v/>
      </c>
      <c r="T67" s="384">
        <f>N67</f>
        <v/>
      </c>
      <c r="U67" s="384" t="n">
        <v>2</v>
      </c>
      <c r="V67" s="384">
        <f>U67*O67</f>
        <v/>
      </c>
      <c r="W67" s="477">
        <f>B67*C67*7.85*0.001*T67*0.001*V67</f>
        <v/>
      </c>
      <c r="X67" s="384">
        <f>B67</f>
        <v/>
      </c>
      <c r="Y67" s="384">
        <f>C67</f>
        <v/>
      </c>
      <c r="Z67" s="384">
        <f>M67-Y67*2-2</f>
        <v/>
      </c>
      <c r="AA67" s="384">
        <f>(N67-Y67)/E67+1</f>
        <v/>
      </c>
      <c r="AB67" s="384">
        <f>AA67*O67</f>
        <v/>
      </c>
      <c r="AC67" s="478">
        <f>X67*Y67*7.85*0.001*Z67*0.001*AB67</f>
        <v/>
      </c>
      <c r="AD67" s="384" t="n">
        <v>6</v>
      </c>
      <c r="AE67" s="384">
        <f>(M67-G67*(AH67-1))/2</f>
        <v/>
      </c>
      <c r="AF67" s="383">
        <f>(M67-G67*(AI67-1))/2</f>
        <v/>
      </c>
      <c r="AG67" s="384" t="n">
        <v>1025</v>
      </c>
      <c r="AH67" s="384">
        <f>IF(INT(M67/G67+1)/2=INT(INT(M67/G67+1)/2),INT(M67/G67)+1,INT(M67/G67))</f>
        <v/>
      </c>
      <c r="AI67" s="384">
        <f>IF(AE67&lt;=0.2*G67,AH67-2,AH67)</f>
        <v/>
      </c>
      <c r="AJ67" s="479">
        <f>AD67*AD67*7.85*AG67*0.001*0.001*AI67*O67</f>
        <v/>
      </c>
      <c r="AK67" s="384">
        <f>AI67*O67</f>
        <v/>
      </c>
    </row>
    <row r="68" ht="22.5" customFormat="1" customHeight="1" s="422">
      <c r="A68" s="386" t="inlineStr">
        <is>
          <t>G</t>
        </is>
      </c>
      <c r="B68" s="384" t="n">
        <v>40</v>
      </c>
      <c r="C68" s="384" t="n">
        <v>5</v>
      </c>
      <c r="D68" s="384" t="inlineStr">
        <is>
          <t>/</t>
        </is>
      </c>
      <c r="E68" s="384" t="n">
        <v>30</v>
      </c>
      <c r="F68" s="384" t="inlineStr">
        <is>
          <t>/</t>
        </is>
      </c>
      <c r="G68" s="384" t="n">
        <v>100</v>
      </c>
      <c r="H68" s="390" t="inlineStr">
        <is>
          <t>P18-6BFX1002/8#</t>
        </is>
      </c>
      <c r="I68" s="390" t="inlineStr">
        <is>
          <t>#</t>
        </is>
      </c>
      <c r="J68" s="390" t="n">
        <v>860</v>
      </c>
      <c r="K68" s="390" t="n">
        <v>363</v>
      </c>
      <c r="L68" s="390" t="n">
        <v>1</v>
      </c>
      <c r="M68" s="311" t="n"/>
      <c r="N68" s="311" t="n"/>
      <c r="O68" s="311" t="n"/>
      <c r="P68" s="475">
        <f>W68+AC68+AJ68</f>
        <v/>
      </c>
      <c r="Q68" s="311" t="n"/>
      <c r="R68" s="384">
        <f>B68</f>
        <v/>
      </c>
      <c r="S68" s="384">
        <f>C68</f>
        <v/>
      </c>
      <c r="T68" s="384">
        <f>N68</f>
        <v/>
      </c>
      <c r="U68" s="384" t="n">
        <v>2</v>
      </c>
      <c r="V68" s="384">
        <f>U68*O68</f>
        <v/>
      </c>
      <c r="W68" s="477">
        <f>B68*C68*7.85*0.001*T68*0.001*V68</f>
        <v/>
      </c>
      <c r="X68" s="384">
        <f>B68</f>
        <v/>
      </c>
      <c r="Y68" s="384">
        <f>C68</f>
        <v/>
      </c>
      <c r="Z68" s="311" t="n"/>
      <c r="AA68" s="311" t="n"/>
      <c r="AB68" s="311" t="n"/>
      <c r="AC68" s="478">
        <f>X68*Y68*7.85*0.001*Z68*0.001*AB68</f>
        <v/>
      </c>
      <c r="AD68" s="384" t="n">
        <v>6</v>
      </c>
      <c r="AE68" s="384">
        <f>(M68-G68*(AH68-1))/2</f>
        <v/>
      </c>
      <c r="AF68" s="311" t="n"/>
      <c r="AG68" s="384" t="n">
        <v>1025</v>
      </c>
      <c r="AH68" s="384">
        <f>IF(INT(M68/G68+1)/2=INT(INT(M68/G68+1)/2),INT(M68/G68)+1,INT(M68/G68))</f>
        <v/>
      </c>
      <c r="AI68" s="311" t="n"/>
      <c r="AJ68" s="479">
        <f>AD68*AD68*7.85*AG68*0.001*0.001*AI68*O68</f>
        <v/>
      </c>
      <c r="AK68" s="311" t="n"/>
    </row>
    <row r="69" ht="22.5" customFormat="1" customHeight="1" s="422">
      <c r="A69" s="386" t="inlineStr">
        <is>
          <t>G</t>
        </is>
      </c>
      <c r="B69" s="386" t="n">
        <v>40</v>
      </c>
      <c r="C69" s="386" t="n">
        <v>5</v>
      </c>
      <c r="D69" s="386" t="inlineStr">
        <is>
          <t>/</t>
        </is>
      </c>
      <c r="E69" s="386" t="n">
        <v>30</v>
      </c>
      <c r="F69" s="386" t="inlineStr">
        <is>
          <t>/</t>
        </is>
      </c>
      <c r="G69" s="386" t="n">
        <v>100</v>
      </c>
      <c r="H69" s="82" t="inlineStr">
        <is>
          <t>P18-6BFX1002/9#</t>
        </is>
      </c>
      <c r="I69" s="82" t="inlineStr">
        <is>
          <t>#</t>
        </is>
      </c>
      <c r="J69" s="82" t="n">
        <v>833</v>
      </c>
      <c r="K69" s="82" t="n">
        <v>425</v>
      </c>
      <c r="L69" s="82" t="n">
        <v>1</v>
      </c>
      <c r="M69" s="392">
        <f>J69</f>
        <v/>
      </c>
      <c r="N69" s="392">
        <f>K69</f>
        <v/>
      </c>
      <c r="O69" s="392">
        <f>L69</f>
        <v/>
      </c>
      <c r="P69" s="480">
        <f>W69+AC69+AJ69</f>
        <v/>
      </c>
      <c r="Q69" s="482" t="n"/>
      <c r="R69" s="386">
        <f>B69</f>
        <v/>
      </c>
      <c r="S69" s="386">
        <f>C69</f>
        <v/>
      </c>
      <c r="T69" s="386">
        <f>N69</f>
        <v/>
      </c>
      <c r="U69" s="386" t="n">
        <v>2</v>
      </c>
      <c r="V69" s="386">
        <f>U69*O69</f>
        <v/>
      </c>
      <c r="W69" s="439">
        <f>B69*C69*7.85*0.001*T69*0.001*V69</f>
        <v/>
      </c>
      <c r="X69" s="386">
        <f>B69</f>
        <v/>
      </c>
      <c r="Y69" s="386">
        <f>C69</f>
        <v/>
      </c>
      <c r="Z69" s="386">
        <f>M69-Y69*2-2</f>
        <v/>
      </c>
      <c r="AA69" s="386">
        <f>(N69-Y69)/E69+1</f>
        <v/>
      </c>
      <c r="AB69" s="386">
        <f>AA69*O69</f>
        <v/>
      </c>
      <c r="AC69" s="481">
        <f>X69*Y69*7.85*0.001*Z69*0.001*AB69</f>
        <v/>
      </c>
      <c r="AD69" s="386" t="n">
        <v>6</v>
      </c>
      <c r="AE69" s="386">
        <f>(M69-G69*(AH69-1))/2</f>
        <v/>
      </c>
      <c r="AF69" s="389">
        <f>(M69-G69*(AI69-1))/2</f>
        <v/>
      </c>
      <c r="AG69" s="386" t="n">
        <v>1025</v>
      </c>
      <c r="AH69" s="386">
        <f>IF(INT(M69/G69+1)/2=INT(INT(M69/G69+1)/2),INT(M69/G69)+1,INT(M69/G69))</f>
        <v/>
      </c>
      <c r="AI69" s="386">
        <f>IF(AE69&lt;=0.2*G69,AH69-2,AH69)</f>
        <v/>
      </c>
      <c r="AJ69" s="473">
        <f>AD69*AD69*7.85*AG69*0.001*0.001*AI69*O69</f>
        <v/>
      </c>
      <c r="AK69" s="386">
        <f>AI69*O69</f>
        <v/>
      </c>
    </row>
    <row r="70" ht="22.5" customFormat="1" customHeight="1" s="422">
      <c r="A70" s="389" t="inlineStr">
        <is>
          <t>G</t>
        </is>
      </c>
      <c r="B70" s="386" t="n">
        <v>40</v>
      </c>
      <c r="C70" s="389" t="n">
        <v>5</v>
      </c>
      <c r="D70" s="389" t="inlineStr">
        <is>
          <t>/</t>
        </is>
      </c>
      <c r="E70" s="389" t="n">
        <v>30</v>
      </c>
      <c r="F70" s="389" t="inlineStr">
        <is>
          <t>/</t>
        </is>
      </c>
      <c r="G70" s="389" t="n">
        <v>100</v>
      </c>
      <c r="H70" s="329" t="inlineStr">
        <is>
          <t>P18-6BFX1002/10#</t>
        </is>
      </c>
      <c r="I70" s="329" t="inlineStr">
        <is>
          <t>#</t>
        </is>
      </c>
      <c r="J70" s="329" t="n">
        <v>723</v>
      </c>
      <c r="K70" s="329" t="n">
        <v>725</v>
      </c>
      <c r="L70" s="329" t="n">
        <v>1</v>
      </c>
      <c r="M70" s="392">
        <f>J70</f>
        <v/>
      </c>
      <c r="N70" s="392">
        <f>K70</f>
        <v/>
      </c>
      <c r="O70" s="392">
        <f>L70</f>
        <v/>
      </c>
      <c r="P70" s="480">
        <f>W70+AC70+AJ70</f>
        <v/>
      </c>
      <c r="Q70" s="482" t="n"/>
      <c r="R70" s="386">
        <f>B70</f>
        <v/>
      </c>
      <c r="S70" s="386">
        <f>C70</f>
        <v/>
      </c>
      <c r="T70" s="386">
        <f>N70</f>
        <v/>
      </c>
      <c r="U70" s="386" t="n">
        <v>2</v>
      </c>
      <c r="V70" s="386">
        <f>U70*O70</f>
        <v/>
      </c>
      <c r="W70" s="439">
        <f>B70*C70*7.85*0.001*T70*0.001*V70</f>
        <v/>
      </c>
      <c r="X70" s="386">
        <f>B70</f>
        <v/>
      </c>
      <c r="Y70" s="386">
        <f>C70</f>
        <v/>
      </c>
      <c r="Z70" s="386">
        <f>M70-Y70*2-2</f>
        <v/>
      </c>
      <c r="AA70" s="386">
        <f>(N70-Y70)/E70+1</f>
        <v/>
      </c>
      <c r="AB70" s="386">
        <f>AA70*O70</f>
        <v/>
      </c>
      <c r="AC70" s="481">
        <f>X70*Y70*7.85*0.001*Z70*0.001*AB70</f>
        <v/>
      </c>
      <c r="AD70" s="386" t="n">
        <v>6</v>
      </c>
      <c r="AE70" s="386">
        <f>(M70-G70*(AH70-1))/2</f>
        <v/>
      </c>
      <c r="AF70" s="389">
        <f>(M70-G70*(AI70-1))/2</f>
        <v/>
      </c>
      <c r="AG70" s="386" t="n">
        <v>1025</v>
      </c>
      <c r="AH70" s="386">
        <f>IF(INT(M70/G70+1)/2=INT(INT(M70/G70+1)/2),INT(M70/G70)+1,INT(M70/G70))</f>
        <v/>
      </c>
      <c r="AI70" s="386">
        <f>IF(AE70&lt;=0.2*G70,AH70-2,AH70)</f>
        <v/>
      </c>
      <c r="AJ70" s="473">
        <f>AD70*AD70*7.85*AG70*0.001*0.001*AI70*O70</f>
        <v/>
      </c>
      <c r="AK70" s="386">
        <f>AI70*O70</f>
        <v/>
      </c>
    </row>
    <row r="71" ht="22.5" customFormat="1" customHeight="1" s="422">
      <c r="A71" s="386" t="inlineStr">
        <is>
          <t>G</t>
        </is>
      </c>
      <c r="B71" s="386" t="n">
        <v>40</v>
      </c>
      <c r="C71" s="386" t="n">
        <v>5</v>
      </c>
      <c r="D71" s="386" t="inlineStr">
        <is>
          <t>/</t>
        </is>
      </c>
      <c r="E71" s="386" t="n">
        <v>30</v>
      </c>
      <c r="F71" s="386" t="inlineStr">
        <is>
          <t>/</t>
        </is>
      </c>
      <c r="G71" s="386" t="n">
        <v>100</v>
      </c>
      <c r="H71" s="329" t="inlineStr">
        <is>
          <t>P18-6BFX1002/11#</t>
        </is>
      </c>
      <c r="I71" s="329" t="inlineStr">
        <is>
          <t>#</t>
        </is>
      </c>
      <c r="J71" s="329" t="n">
        <v>723</v>
      </c>
      <c r="K71" s="329" t="n">
        <v>305</v>
      </c>
      <c r="L71" s="329" t="n">
        <v>1</v>
      </c>
      <c r="M71" s="392">
        <f>J71</f>
        <v/>
      </c>
      <c r="N71" s="392">
        <f>K71</f>
        <v/>
      </c>
      <c r="O71" s="392">
        <f>L71</f>
        <v/>
      </c>
      <c r="P71" s="480">
        <f>W71+AC71+AJ71</f>
        <v/>
      </c>
      <c r="Q71" s="482" t="n"/>
      <c r="R71" s="386">
        <f>B71</f>
        <v/>
      </c>
      <c r="S71" s="386">
        <f>C71</f>
        <v/>
      </c>
      <c r="T71" s="386">
        <f>N71</f>
        <v/>
      </c>
      <c r="U71" s="386" t="n">
        <v>2</v>
      </c>
      <c r="V71" s="386">
        <f>U71*O71</f>
        <v/>
      </c>
      <c r="W71" s="439">
        <f>B71*C71*7.85*0.001*T71*0.001*V71</f>
        <v/>
      </c>
      <c r="X71" s="386">
        <f>B71</f>
        <v/>
      </c>
      <c r="Y71" s="386">
        <f>C71</f>
        <v/>
      </c>
      <c r="Z71" s="386">
        <f>M71-Y71*2-2</f>
        <v/>
      </c>
      <c r="AA71" s="386">
        <f>(N71-Y71)/E71+1</f>
        <v/>
      </c>
      <c r="AB71" s="386">
        <f>AA71*O71</f>
        <v/>
      </c>
      <c r="AC71" s="481">
        <f>X71*Y71*7.85*0.001*Z71*0.001*AB71</f>
        <v/>
      </c>
      <c r="AD71" s="386" t="n">
        <v>6</v>
      </c>
      <c r="AE71" s="386">
        <f>(M71-G71*(AH71-1))/2</f>
        <v/>
      </c>
      <c r="AF71" s="389">
        <f>(M71-G71*(AI71-1))/2</f>
        <v/>
      </c>
      <c r="AG71" s="386" t="n">
        <v>1025</v>
      </c>
      <c r="AH71" s="386">
        <f>IF(INT(M71/G71+1)/2=INT(INT(M71/G71+1)/2),INT(M71/G71)+1,INT(M71/G71))</f>
        <v/>
      </c>
      <c r="AI71" s="386">
        <f>IF(AE71&lt;=0.2*G71,AH71-2,AH71)</f>
        <v/>
      </c>
      <c r="AJ71" s="473">
        <f>AD71*AD71*7.85*AG71*0.001*0.001*AI71*O71</f>
        <v/>
      </c>
      <c r="AK71" s="386">
        <f>AI71*O71</f>
        <v/>
      </c>
    </row>
    <row r="72" ht="22.5" customFormat="1" customHeight="1" s="422">
      <c r="A72" s="384" t="inlineStr">
        <is>
          <t>G</t>
        </is>
      </c>
      <c r="B72" s="384" t="n">
        <v>40</v>
      </c>
      <c r="C72" s="384" t="n">
        <v>5</v>
      </c>
      <c r="D72" s="384" t="inlineStr">
        <is>
          <t>/</t>
        </is>
      </c>
      <c r="E72" s="384" t="n">
        <v>30</v>
      </c>
      <c r="F72" s="384" t="inlineStr">
        <is>
          <t>/</t>
        </is>
      </c>
      <c r="G72" s="384" t="n">
        <v>100</v>
      </c>
      <c r="H72" s="390" t="inlineStr">
        <is>
          <t>P18-6BFX1002/12#</t>
        </is>
      </c>
      <c r="I72" s="390" t="inlineStr">
        <is>
          <t>#</t>
        </is>
      </c>
      <c r="J72" s="390" t="n">
        <v>1048</v>
      </c>
      <c r="K72" s="390" t="n">
        <v>210</v>
      </c>
      <c r="L72" s="390" t="n">
        <v>1</v>
      </c>
      <c r="M72" s="385">
        <f>J72</f>
        <v/>
      </c>
      <c r="N72" s="385" t="n">
        <v>215</v>
      </c>
      <c r="O72" s="385">
        <f>L72</f>
        <v/>
      </c>
      <c r="P72" s="475">
        <f>W72+AC72+AJ72</f>
        <v/>
      </c>
      <c r="Q72" s="476" t="n"/>
      <c r="R72" s="384">
        <f>B72</f>
        <v/>
      </c>
      <c r="S72" s="384">
        <f>C72</f>
        <v/>
      </c>
      <c r="T72" s="384">
        <f>N72</f>
        <v/>
      </c>
      <c r="U72" s="384" t="n">
        <v>2</v>
      </c>
      <c r="V72" s="384">
        <f>U72*O72</f>
        <v/>
      </c>
      <c r="W72" s="477">
        <f>B72*C72*7.85*0.001*T72*0.001*V72</f>
        <v/>
      </c>
      <c r="X72" s="384">
        <f>B72</f>
        <v/>
      </c>
      <c r="Y72" s="384">
        <f>C72</f>
        <v/>
      </c>
      <c r="Z72" s="384">
        <f>M72-Y72*2-2</f>
        <v/>
      </c>
      <c r="AA72" s="384">
        <f>(N72-Y72)/E72+1</f>
        <v/>
      </c>
      <c r="AB72" s="384">
        <f>AA72*O72</f>
        <v/>
      </c>
      <c r="AC72" s="478">
        <f>X72*Y72*7.85*0.001*Z72*0.001*AB72</f>
        <v/>
      </c>
      <c r="AD72" s="384" t="n">
        <v>6</v>
      </c>
      <c r="AE72" s="384">
        <f>(M72-G72*(AH72-1))/2</f>
        <v/>
      </c>
      <c r="AF72" s="383">
        <f>(M72-G72*(AI72-1))/2</f>
        <v/>
      </c>
      <c r="AG72" s="384" t="n">
        <v>1025</v>
      </c>
      <c r="AH72" s="384">
        <f>IF(INT(M72/G72+1)/2=INT(INT(M72/G72+1)/2),INT(M72/G72)+1,INT(M72/G72))</f>
        <v/>
      </c>
      <c r="AI72" s="384">
        <f>IF(AE72&lt;=0.2*G72,AH72-2,AH72)</f>
        <v/>
      </c>
      <c r="AJ72" s="479">
        <f>AD72*AD72*7.85*AG72*0.001*0.001*AI72*O72</f>
        <v/>
      </c>
      <c r="AK72" s="384">
        <f>AI72*O72</f>
        <v/>
      </c>
    </row>
    <row r="73" ht="22.5" customFormat="1" customHeight="1" s="422">
      <c r="A73" s="389" t="inlineStr">
        <is>
          <t>G</t>
        </is>
      </c>
      <c r="B73" s="386" t="n">
        <v>40</v>
      </c>
      <c r="C73" s="389" t="n">
        <v>5</v>
      </c>
      <c r="D73" s="389" t="inlineStr">
        <is>
          <t>/</t>
        </is>
      </c>
      <c r="E73" s="389" t="n">
        <v>30</v>
      </c>
      <c r="F73" s="389" t="inlineStr">
        <is>
          <t>/</t>
        </is>
      </c>
      <c r="G73" s="389" t="n">
        <v>100</v>
      </c>
      <c r="H73" s="329" t="inlineStr">
        <is>
          <t>P18-6BFX1002/13#</t>
        </is>
      </c>
      <c r="I73" s="329" t="inlineStr">
        <is>
          <t>#</t>
        </is>
      </c>
      <c r="J73" s="329" t="n">
        <v>996</v>
      </c>
      <c r="K73" s="329" t="n">
        <v>275</v>
      </c>
      <c r="L73" s="329" t="n">
        <v>1</v>
      </c>
      <c r="M73" s="392">
        <f>J73</f>
        <v/>
      </c>
      <c r="N73" s="392">
        <f>K73</f>
        <v/>
      </c>
      <c r="O73" s="392">
        <f>L73</f>
        <v/>
      </c>
      <c r="P73" s="480">
        <f>W73+AC73+AJ73</f>
        <v/>
      </c>
      <c r="Q73" s="482" t="n"/>
      <c r="R73" s="386">
        <f>B73</f>
        <v/>
      </c>
      <c r="S73" s="386">
        <f>C73</f>
        <v/>
      </c>
      <c r="T73" s="386">
        <f>N73</f>
        <v/>
      </c>
      <c r="U73" s="386" t="n">
        <v>2</v>
      </c>
      <c r="V73" s="386">
        <f>U73*O73</f>
        <v/>
      </c>
      <c r="W73" s="439">
        <f>B73*C73*7.85*0.001*T73*0.001*V73</f>
        <v/>
      </c>
      <c r="X73" s="386">
        <f>B73</f>
        <v/>
      </c>
      <c r="Y73" s="386">
        <f>C73</f>
        <v/>
      </c>
      <c r="Z73" s="386">
        <f>M73-Y73*2-2</f>
        <v/>
      </c>
      <c r="AA73" s="386">
        <f>(N73-Y73)/E73+1</f>
        <v/>
      </c>
      <c r="AB73" s="386">
        <f>AA73*O73</f>
        <v/>
      </c>
      <c r="AC73" s="481">
        <f>X73*Y73*7.85*0.001*Z73*0.001*AB73</f>
        <v/>
      </c>
      <c r="AD73" s="386" t="n">
        <v>6</v>
      </c>
      <c r="AE73" s="386">
        <f>(M73-G73*(AH73-1))/2</f>
        <v/>
      </c>
      <c r="AF73" s="389">
        <f>(M73-G73*(AI73-1))/2</f>
        <v/>
      </c>
      <c r="AG73" s="386" t="n">
        <v>1025</v>
      </c>
      <c r="AH73" s="386">
        <f>IF(INT(M73/G73+1)/2=INT(INT(M73/G73+1)/2),INT(M73/G73)+1,INT(M73/G73))</f>
        <v/>
      </c>
      <c r="AI73" s="386">
        <f>IF(AE73&lt;=0.2*G73,AH73-2,AH73)</f>
        <v/>
      </c>
      <c r="AJ73" s="473">
        <f>AD73*AD73*7.85*AG73*0.001*0.001*AI73*O73</f>
        <v/>
      </c>
      <c r="AK73" s="386">
        <f>AI73*O73</f>
        <v/>
      </c>
    </row>
    <row r="74" ht="22.5" customFormat="1" customHeight="1" s="422">
      <c r="A74" s="386" t="inlineStr">
        <is>
          <t>G</t>
        </is>
      </c>
      <c r="B74" s="386" t="n">
        <v>40</v>
      </c>
      <c r="C74" s="386" t="n">
        <v>5</v>
      </c>
      <c r="D74" s="386" t="inlineStr">
        <is>
          <t>/</t>
        </is>
      </c>
      <c r="E74" s="386" t="n">
        <v>30</v>
      </c>
      <c r="F74" s="386" t="inlineStr">
        <is>
          <t>/</t>
        </is>
      </c>
      <c r="G74" s="386" t="n">
        <v>100</v>
      </c>
      <c r="H74" s="329" t="inlineStr">
        <is>
          <t>P18-6BFX1002/14#</t>
        </is>
      </c>
      <c r="I74" s="329" t="inlineStr">
        <is>
          <t>#</t>
        </is>
      </c>
      <c r="J74" s="329" t="n">
        <v>917</v>
      </c>
      <c r="K74" s="329" t="n">
        <v>185</v>
      </c>
      <c r="L74" s="329" t="n">
        <v>1</v>
      </c>
      <c r="M74" s="392">
        <f>J74</f>
        <v/>
      </c>
      <c r="N74" s="392">
        <f>K74</f>
        <v/>
      </c>
      <c r="O74" s="392">
        <f>L74</f>
        <v/>
      </c>
      <c r="P74" s="480">
        <f>W74+AC74+AJ74</f>
        <v/>
      </c>
      <c r="Q74" s="482" t="n"/>
      <c r="R74" s="386">
        <f>B74</f>
        <v/>
      </c>
      <c r="S74" s="386">
        <f>C74</f>
        <v/>
      </c>
      <c r="T74" s="386">
        <f>N74</f>
        <v/>
      </c>
      <c r="U74" s="386" t="n">
        <v>2</v>
      </c>
      <c r="V74" s="386">
        <f>U74*O74</f>
        <v/>
      </c>
      <c r="W74" s="439">
        <f>B74*C74*7.85*0.001*T74*0.001*V74</f>
        <v/>
      </c>
      <c r="X74" s="386">
        <f>B74</f>
        <v/>
      </c>
      <c r="Y74" s="386">
        <f>C74</f>
        <v/>
      </c>
      <c r="Z74" s="386">
        <f>M74-Y74*2-2</f>
        <v/>
      </c>
      <c r="AA74" s="386">
        <f>(N74-Y74)/E74+1</f>
        <v/>
      </c>
      <c r="AB74" s="386">
        <f>AA74*O74</f>
        <v/>
      </c>
      <c r="AC74" s="481">
        <f>X74*Y74*7.85*0.001*Z74*0.001*AB74</f>
        <v/>
      </c>
      <c r="AD74" s="386" t="n">
        <v>6</v>
      </c>
      <c r="AE74" s="386">
        <f>(M74-G74*(AH74-1))/2</f>
        <v/>
      </c>
      <c r="AF74" s="389">
        <f>(M74-G74*(AI74-1))/2</f>
        <v/>
      </c>
      <c r="AG74" s="386" t="n">
        <v>1025</v>
      </c>
      <c r="AH74" s="386">
        <f>IF(INT(M74/G74+1)/2=INT(INT(M74/G74+1)/2),INT(M74/G74)+1,INT(M74/G74))</f>
        <v/>
      </c>
      <c r="AI74" s="386">
        <f>IF(AE74&lt;=0.2*G74,AH74-2,AH74)</f>
        <v/>
      </c>
      <c r="AJ74" s="473">
        <f>AD74*AD74*7.85*AG74*0.001*0.001*AI74*O74</f>
        <v/>
      </c>
      <c r="AK74" s="386">
        <f>AI74*O74</f>
        <v/>
      </c>
    </row>
    <row r="75" ht="22.5" customFormat="1" customHeight="1" s="422">
      <c r="A75" s="386" t="inlineStr">
        <is>
          <t>G</t>
        </is>
      </c>
      <c r="B75" s="386" t="n">
        <v>40</v>
      </c>
      <c r="C75" s="386" t="n">
        <v>5</v>
      </c>
      <c r="D75" s="386" t="inlineStr">
        <is>
          <t>/</t>
        </is>
      </c>
      <c r="E75" s="386" t="n">
        <v>30</v>
      </c>
      <c r="F75" s="386" t="inlineStr">
        <is>
          <t>/</t>
        </is>
      </c>
      <c r="G75" s="386" t="n">
        <v>100</v>
      </c>
      <c r="H75" s="329" t="inlineStr">
        <is>
          <t>P18-6BFX1002/15#</t>
        </is>
      </c>
      <c r="I75" s="329" t="inlineStr">
        <is>
          <t>#</t>
        </is>
      </c>
      <c r="J75" s="329" t="n">
        <v>1040</v>
      </c>
      <c r="K75" s="329" t="n">
        <v>157</v>
      </c>
      <c r="L75" s="329" t="n">
        <v>1</v>
      </c>
      <c r="M75" s="392">
        <f>J75</f>
        <v/>
      </c>
      <c r="N75" s="392" t="n">
        <v>155</v>
      </c>
      <c r="O75" s="392">
        <f>L75</f>
        <v/>
      </c>
      <c r="P75" s="480">
        <f>W75+AC75+AJ75</f>
        <v/>
      </c>
      <c r="Q75" s="482" t="n"/>
      <c r="R75" s="386">
        <f>B75</f>
        <v/>
      </c>
      <c r="S75" s="386">
        <f>C75</f>
        <v/>
      </c>
      <c r="T75" s="386">
        <f>N75</f>
        <v/>
      </c>
      <c r="U75" s="386" t="n">
        <v>2</v>
      </c>
      <c r="V75" s="386">
        <f>U75*O75</f>
        <v/>
      </c>
      <c r="W75" s="439">
        <f>B75*C75*7.85*0.001*T75*0.001*V75</f>
        <v/>
      </c>
      <c r="X75" s="386">
        <f>B75</f>
        <v/>
      </c>
      <c r="Y75" s="386">
        <f>C75</f>
        <v/>
      </c>
      <c r="Z75" s="386">
        <f>M75-Y75*2-2</f>
        <v/>
      </c>
      <c r="AA75" s="386">
        <f>(N75-Y75)/E75+1</f>
        <v/>
      </c>
      <c r="AB75" s="386">
        <f>AA75*O75</f>
        <v/>
      </c>
      <c r="AC75" s="481">
        <f>X75*Y75*7.85*0.001*Z75*0.001*AB75</f>
        <v/>
      </c>
      <c r="AD75" s="386" t="n">
        <v>6</v>
      </c>
      <c r="AE75" s="386">
        <f>(M75-G75*(AH75-1))/2</f>
        <v/>
      </c>
      <c r="AF75" s="389">
        <f>(M75-G75*(AI75-1))/2</f>
        <v/>
      </c>
      <c r="AG75" s="386" t="n">
        <v>1025</v>
      </c>
      <c r="AH75" s="386">
        <f>IF(INT(M75/G75+1)/2=INT(INT(M75/G75+1)/2),INT(M75/G75)+1,INT(M75/G75))</f>
        <v/>
      </c>
      <c r="AI75" s="386">
        <f>IF(AE75&lt;=0.2*G75,AH75-2,AH75)</f>
        <v/>
      </c>
      <c r="AJ75" s="473">
        <f>AD75*AD75*7.85*AG75*0.001*0.001*AI75*O75</f>
        <v/>
      </c>
      <c r="AK75" s="386">
        <f>AI75*O75</f>
        <v/>
      </c>
    </row>
    <row r="76" ht="22.5" customFormat="1" customHeight="1" s="422">
      <c r="A76" s="386" t="inlineStr">
        <is>
          <t>G</t>
        </is>
      </c>
      <c r="B76" s="386" t="n">
        <v>40</v>
      </c>
      <c r="C76" s="386" t="n">
        <v>5</v>
      </c>
      <c r="D76" s="386" t="inlineStr">
        <is>
          <t>/</t>
        </is>
      </c>
      <c r="E76" s="386" t="n">
        <v>30</v>
      </c>
      <c r="F76" s="386" t="inlineStr">
        <is>
          <t>/</t>
        </is>
      </c>
      <c r="G76" s="386" t="n">
        <v>100</v>
      </c>
      <c r="H76" s="329" t="inlineStr">
        <is>
          <t>P19-6BFX1003/1#</t>
        </is>
      </c>
      <c r="I76" s="329" t="inlineStr">
        <is>
          <t>#</t>
        </is>
      </c>
      <c r="J76" s="329" t="n">
        <v>470</v>
      </c>
      <c r="K76" s="329" t="n">
        <v>695</v>
      </c>
      <c r="L76" s="329" t="n">
        <v>1</v>
      </c>
      <c r="M76" s="392">
        <f>J76</f>
        <v/>
      </c>
      <c r="N76" s="392">
        <f>K76</f>
        <v/>
      </c>
      <c r="O76" s="392">
        <f>L76</f>
        <v/>
      </c>
      <c r="P76" s="480">
        <f>W76+AC76+AJ76</f>
        <v/>
      </c>
      <c r="Q76" s="482" t="n"/>
      <c r="R76" s="386">
        <f>B76</f>
        <v/>
      </c>
      <c r="S76" s="386">
        <f>C76</f>
        <v/>
      </c>
      <c r="T76" s="386">
        <f>N76</f>
        <v/>
      </c>
      <c r="U76" s="386" t="n">
        <v>2</v>
      </c>
      <c r="V76" s="386">
        <f>U76*O76</f>
        <v/>
      </c>
      <c r="W76" s="439">
        <f>B76*C76*7.85*0.001*T76*0.001*V76</f>
        <v/>
      </c>
      <c r="X76" s="386">
        <f>B76</f>
        <v/>
      </c>
      <c r="Y76" s="386">
        <f>C76</f>
        <v/>
      </c>
      <c r="Z76" s="386">
        <f>M76-Y76*2-2</f>
        <v/>
      </c>
      <c r="AA76" s="386">
        <f>(N76-Y76)/E76+1</f>
        <v/>
      </c>
      <c r="AB76" s="386">
        <f>AA76*O76</f>
        <v/>
      </c>
      <c r="AC76" s="481">
        <f>X76*Y76*7.85*0.001*Z76*0.001*AB76</f>
        <v/>
      </c>
      <c r="AD76" s="386" t="n">
        <v>6</v>
      </c>
      <c r="AE76" s="386">
        <f>(M76-G76*(AH76-1))/2</f>
        <v/>
      </c>
      <c r="AF76" s="389">
        <f>(M76-G76*(AI76-1))/2</f>
        <v/>
      </c>
      <c r="AG76" s="386" t="n">
        <v>1025</v>
      </c>
      <c r="AH76" s="386">
        <f>IF(INT(M76/G76+1)/2=INT(INT(M76/G76+1)/2),INT(M76/G76)+1,INT(M76/G76))</f>
        <v/>
      </c>
      <c r="AI76" s="386">
        <f>IF(AE76&lt;=0.2*G76,AH76-2,AH76)</f>
        <v/>
      </c>
      <c r="AJ76" s="473">
        <f>AD76*AD76*7.85*AG76*0.001*0.001*AI76*O76</f>
        <v/>
      </c>
      <c r="AK76" s="386">
        <f>AI76*O76</f>
        <v/>
      </c>
    </row>
    <row r="77" ht="22.5" customFormat="1" customHeight="1" s="422">
      <c r="A77" s="384" t="inlineStr">
        <is>
          <t>G</t>
        </is>
      </c>
      <c r="B77" s="384" t="n">
        <v>40</v>
      </c>
      <c r="C77" s="384" t="n">
        <v>5</v>
      </c>
      <c r="D77" s="384" t="inlineStr">
        <is>
          <t>/</t>
        </is>
      </c>
      <c r="E77" s="384" t="n">
        <v>30</v>
      </c>
      <c r="F77" s="384" t="inlineStr">
        <is>
          <t>/</t>
        </is>
      </c>
      <c r="G77" s="384" t="n">
        <v>100</v>
      </c>
      <c r="H77" s="390" t="inlineStr">
        <is>
          <t>P19-6BFX1003/2#</t>
        </is>
      </c>
      <c r="I77" s="390" t="inlineStr">
        <is>
          <t>#</t>
        </is>
      </c>
      <c r="J77" s="390" t="n">
        <v>470</v>
      </c>
      <c r="K77" s="390" t="n">
        <v>502</v>
      </c>
      <c r="L77" s="390" t="n">
        <v>1</v>
      </c>
      <c r="M77" s="385">
        <f>J77</f>
        <v/>
      </c>
      <c r="N77" s="385" t="n">
        <v>485</v>
      </c>
      <c r="O77" s="385">
        <f>L77</f>
        <v/>
      </c>
      <c r="P77" s="475">
        <f>W77+AC77+AJ77</f>
        <v/>
      </c>
      <c r="Q77" s="476" t="inlineStr">
        <is>
          <t>单边留</t>
        </is>
      </c>
      <c r="R77" s="384">
        <f>B77</f>
        <v/>
      </c>
      <c r="S77" s="384">
        <f>C77</f>
        <v/>
      </c>
      <c r="T77" s="384">
        <f>N77</f>
        <v/>
      </c>
      <c r="U77" s="384" t="n">
        <v>2</v>
      </c>
      <c r="V77" s="384">
        <f>U77*O77</f>
        <v/>
      </c>
      <c r="W77" s="477">
        <f>B77*C77*7.85*0.001*T77*0.001*V77</f>
        <v/>
      </c>
      <c r="X77" s="384">
        <f>B77</f>
        <v/>
      </c>
      <c r="Y77" s="384">
        <f>C77</f>
        <v/>
      </c>
      <c r="Z77" s="384">
        <f>M77-Y77*2-2</f>
        <v/>
      </c>
      <c r="AA77" s="384">
        <f>(N77-Y77)/E77+1</f>
        <v/>
      </c>
      <c r="AB77" s="384">
        <f>AA77*O77</f>
        <v/>
      </c>
      <c r="AC77" s="478">
        <f>X77*Y77*7.85*0.001*Z77*0.001*AB77</f>
        <v/>
      </c>
      <c r="AD77" s="384" t="n">
        <v>6</v>
      </c>
      <c r="AE77" s="384">
        <f>(M77-G77*(AH77-1))/2</f>
        <v/>
      </c>
      <c r="AF77" s="383">
        <f>(M77-G77*(AI77-1))/2</f>
        <v/>
      </c>
      <c r="AG77" s="384" t="n">
        <v>1025</v>
      </c>
      <c r="AH77" s="384">
        <f>IF(INT(M77/G77+1)/2=INT(INT(M77/G77+1)/2),INT(M77/G77)+1,INT(M77/G77))</f>
        <v/>
      </c>
      <c r="AI77" s="384">
        <f>IF(AE77&lt;=0.2*G77,AH77-2,AH77)</f>
        <v/>
      </c>
      <c r="AJ77" s="479">
        <f>AD77*AD77*7.85*AG77*0.001*0.001*AI77*O77</f>
        <v/>
      </c>
      <c r="AK77" s="384">
        <f>AI77*O77</f>
        <v/>
      </c>
    </row>
    <row r="78" ht="22.5" customFormat="1" customHeight="1" s="422">
      <c r="A78" s="384" t="inlineStr">
        <is>
          <t>G</t>
        </is>
      </c>
      <c r="B78" s="384" t="n">
        <v>40</v>
      </c>
      <c r="C78" s="384" t="n">
        <v>5</v>
      </c>
      <c r="D78" s="384" t="inlineStr">
        <is>
          <t>/</t>
        </is>
      </c>
      <c r="E78" s="384" t="n">
        <v>30</v>
      </c>
      <c r="F78" s="384" t="inlineStr">
        <is>
          <t>/</t>
        </is>
      </c>
      <c r="G78" s="384" t="n">
        <v>100</v>
      </c>
      <c r="H78" s="390" t="inlineStr">
        <is>
          <t>P19-6BFX1004/1#</t>
        </is>
      </c>
      <c r="I78" s="390" t="inlineStr">
        <is>
          <t>#</t>
        </is>
      </c>
      <c r="J78" s="390" t="n">
        <v>1290</v>
      </c>
      <c r="K78" s="390" t="n">
        <v>215</v>
      </c>
      <c r="L78" s="390" t="n">
        <v>1</v>
      </c>
      <c r="M78" s="385">
        <f>J78</f>
        <v/>
      </c>
      <c r="N78" s="385" t="n">
        <v>635</v>
      </c>
      <c r="O78" s="385">
        <f>L78</f>
        <v/>
      </c>
      <c r="P78" s="475">
        <f>W78+AC78+AJ78</f>
        <v/>
      </c>
      <c r="Q78" s="476" t="inlineStr">
        <is>
          <t>一破二</t>
        </is>
      </c>
      <c r="R78" s="384">
        <f>B78</f>
        <v/>
      </c>
      <c r="S78" s="384">
        <f>C78</f>
        <v/>
      </c>
      <c r="T78" s="384">
        <f>N78</f>
        <v/>
      </c>
      <c r="U78" s="384" t="n">
        <v>2</v>
      </c>
      <c r="V78" s="384">
        <f>U78*O78</f>
        <v/>
      </c>
      <c r="W78" s="477">
        <f>B78*C78*7.85*0.001*T78*0.001*V78</f>
        <v/>
      </c>
      <c r="X78" s="384">
        <f>B78</f>
        <v/>
      </c>
      <c r="Y78" s="384">
        <f>C78</f>
        <v/>
      </c>
      <c r="Z78" s="384">
        <f>M78-Y78*2-2</f>
        <v/>
      </c>
      <c r="AA78" s="384">
        <f>(N78-Y78)/E78+1</f>
        <v/>
      </c>
      <c r="AB78" s="384">
        <f>AA78*O78</f>
        <v/>
      </c>
      <c r="AC78" s="478">
        <f>X78*Y78*7.85*0.001*Z78*0.001*AB78</f>
        <v/>
      </c>
      <c r="AD78" s="384" t="n">
        <v>6</v>
      </c>
      <c r="AE78" s="384">
        <f>(M78-G78*(AH78-1))/2</f>
        <v/>
      </c>
      <c r="AF78" s="383">
        <f>(M78-G78*(AI78-1))/2</f>
        <v/>
      </c>
      <c r="AG78" s="384" t="n">
        <v>1025</v>
      </c>
      <c r="AH78" s="384">
        <f>IF(INT(M78/G78+1)/2=INT(INT(M78/G78+1)/2),INT(M78/G78)+1,INT(M78/G78))</f>
        <v/>
      </c>
      <c r="AI78" s="384">
        <f>IF(AE78&lt;=0.2*G78,AH78-2,AH78)</f>
        <v/>
      </c>
      <c r="AJ78" s="479">
        <f>AD78*AD78*7.85*AG78*0.001*0.001*AI78*O78</f>
        <v/>
      </c>
      <c r="AK78" s="384">
        <f>AI78*O78</f>
        <v/>
      </c>
    </row>
    <row r="79" ht="22.5" customFormat="1" customHeight="1" s="422">
      <c r="A79" s="384" t="inlineStr">
        <is>
          <t>G</t>
        </is>
      </c>
      <c r="B79" s="384" t="n">
        <v>40</v>
      </c>
      <c r="C79" s="384" t="n">
        <v>5</v>
      </c>
      <c r="D79" s="384" t="inlineStr">
        <is>
          <t>/</t>
        </is>
      </c>
      <c r="E79" s="384" t="n">
        <v>30</v>
      </c>
      <c r="F79" s="384" t="inlineStr">
        <is>
          <t>/</t>
        </is>
      </c>
      <c r="G79" s="384" t="n">
        <v>100</v>
      </c>
      <c r="H79" s="390" t="inlineStr">
        <is>
          <t>P19-6BFX1004/2#</t>
        </is>
      </c>
      <c r="I79" s="390" t="inlineStr">
        <is>
          <t>#</t>
        </is>
      </c>
      <c r="J79" s="390" t="n">
        <v>1290</v>
      </c>
      <c r="K79" s="390" t="n">
        <v>395</v>
      </c>
      <c r="L79" s="390" t="n">
        <v>1</v>
      </c>
      <c r="M79" s="311" t="n"/>
      <c r="N79" s="311" t="n"/>
      <c r="O79" s="311" t="n"/>
      <c r="P79" s="475">
        <f>W79+AC79+AJ79</f>
        <v/>
      </c>
      <c r="Q79" s="311" t="n"/>
      <c r="R79" s="384">
        <f>B79</f>
        <v/>
      </c>
      <c r="S79" s="384">
        <f>C79</f>
        <v/>
      </c>
      <c r="T79" s="384">
        <f>N79</f>
        <v/>
      </c>
      <c r="U79" s="384" t="n">
        <v>2</v>
      </c>
      <c r="V79" s="384">
        <f>U79*O79</f>
        <v/>
      </c>
      <c r="W79" s="477">
        <f>B79*C79*7.85*0.001*T79*0.001*V79</f>
        <v/>
      </c>
      <c r="X79" s="384">
        <f>B79</f>
        <v/>
      </c>
      <c r="Y79" s="384">
        <f>C79</f>
        <v/>
      </c>
      <c r="Z79" s="311" t="n"/>
      <c r="AA79" s="311" t="n"/>
      <c r="AB79" s="311" t="n"/>
      <c r="AC79" s="478">
        <f>X79*Y79*7.85*0.001*Z79*0.001*AB79</f>
        <v/>
      </c>
      <c r="AD79" s="384" t="n">
        <v>6</v>
      </c>
      <c r="AE79" s="384">
        <f>(M79-G79*(AH79-1))/2</f>
        <v/>
      </c>
      <c r="AF79" s="311" t="n"/>
      <c r="AG79" s="384" t="n">
        <v>1025</v>
      </c>
      <c r="AH79" s="384">
        <f>IF(INT(M79/G79+1)/2=INT(INT(M79/G79+1)/2),INT(M79/G79)+1,INT(M79/G79))</f>
        <v/>
      </c>
      <c r="AI79" s="311" t="n"/>
      <c r="AJ79" s="479">
        <f>AD79*AD79*7.85*AG79*0.001*0.001*AI79*O79</f>
        <v/>
      </c>
      <c r="AK79" s="311" t="n"/>
    </row>
    <row r="80" ht="22.5" customFormat="1" customHeight="1" s="422">
      <c r="A80" s="384" t="inlineStr">
        <is>
          <t>G</t>
        </is>
      </c>
      <c r="B80" s="384" t="n">
        <v>40</v>
      </c>
      <c r="C80" s="384" t="n">
        <v>5</v>
      </c>
      <c r="D80" s="384" t="inlineStr">
        <is>
          <t>/</t>
        </is>
      </c>
      <c r="E80" s="384" t="n">
        <v>30</v>
      </c>
      <c r="F80" s="384" t="inlineStr">
        <is>
          <t>/</t>
        </is>
      </c>
      <c r="G80" s="384" t="n">
        <v>100</v>
      </c>
      <c r="H80" s="390" t="inlineStr">
        <is>
          <t>P19-6BFX1004/3#</t>
        </is>
      </c>
      <c r="I80" s="390" t="inlineStr">
        <is>
          <t>#</t>
        </is>
      </c>
      <c r="J80" s="390" t="n">
        <v>1290</v>
      </c>
      <c r="K80" s="390" t="n">
        <v>215</v>
      </c>
      <c r="L80" s="390" t="n">
        <v>1</v>
      </c>
      <c r="M80" s="385">
        <f>J80</f>
        <v/>
      </c>
      <c r="N80" s="385" t="n">
        <v>455</v>
      </c>
      <c r="O80" s="385">
        <f>L80</f>
        <v/>
      </c>
      <c r="P80" s="475">
        <f>W80+AC80+AJ80</f>
        <v/>
      </c>
      <c r="Q80" s="476" t="n"/>
      <c r="R80" s="384">
        <f>B80</f>
        <v/>
      </c>
      <c r="S80" s="384">
        <f>C80</f>
        <v/>
      </c>
      <c r="T80" s="384">
        <f>N80</f>
        <v/>
      </c>
      <c r="U80" s="384" t="n">
        <v>2</v>
      </c>
      <c r="V80" s="384">
        <f>U80*O80</f>
        <v/>
      </c>
      <c r="W80" s="477">
        <f>B80*C80*7.85*0.001*T80*0.001*V80</f>
        <v/>
      </c>
      <c r="X80" s="384">
        <f>B80</f>
        <v/>
      </c>
      <c r="Y80" s="384">
        <f>C80</f>
        <v/>
      </c>
      <c r="Z80" s="384">
        <f>M80-Y80*2-2</f>
        <v/>
      </c>
      <c r="AA80" s="384">
        <f>(N80-Y80)/E80+1</f>
        <v/>
      </c>
      <c r="AB80" s="384">
        <f>AA80*O80</f>
        <v/>
      </c>
      <c r="AC80" s="478">
        <f>X80*Y80*7.85*0.001*Z80*0.001*AB80</f>
        <v/>
      </c>
      <c r="AD80" s="384" t="n">
        <v>6</v>
      </c>
      <c r="AE80" s="384">
        <f>(M80-G80*(AH80-1))/2</f>
        <v/>
      </c>
      <c r="AF80" s="383">
        <f>(M80-G80*(AI80-1))/2</f>
        <v/>
      </c>
      <c r="AG80" s="384" t="n">
        <v>1025</v>
      </c>
      <c r="AH80" s="384">
        <f>IF(INT(M80/G80+1)/2=INT(INT(M80/G80+1)/2),INT(M80/G80)+1,INT(M80/G80))</f>
        <v/>
      </c>
      <c r="AI80" s="384">
        <f>IF(AE80&lt;=0.2*G80,AH80-2,AH80)</f>
        <v/>
      </c>
      <c r="AJ80" s="479">
        <f>AD80*AD80*7.85*AG80*0.001*0.001*AI80*O80</f>
        <v/>
      </c>
      <c r="AK80" s="384">
        <f>AI80*O80</f>
        <v/>
      </c>
    </row>
    <row r="81" ht="22.5" customFormat="1" customHeight="1" s="422">
      <c r="A81" s="384" t="inlineStr">
        <is>
          <t>G</t>
        </is>
      </c>
      <c r="B81" s="384" t="n">
        <v>40</v>
      </c>
      <c r="C81" s="384" t="n">
        <v>5</v>
      </c>
      <c r="D81" s="384" t="inlineStr">
        <is>
          <t>/</t>
        </is>
      </c>
      <c r="E81" s="384" t="n">
        <v>30</v>
      </c>
      <c r="F81" s="384" t="inlineStr">
        <is>
          <t>/</t>
        </is>
      </c>
      <c r="G81" s="384" t="n">
        <v>100</v>
      </c>
      <c r="H81" s="390" t="inlineStr">
        <is>
          <t>P19-6BFX1004/4#</t>
        </is>
      </c>
      <c r="I81" s="390" t="inlineStr">
        <is>
          <t>#</t>
        </is>
      </c>
      <c r="J81" s="390" t="n">
        <v>1290</v>
      </c>
      <c r="K81" s="390" t="n">
        <v>215</v>
      </c>
      <c r="L81" s="390" t="n">
        <v>1</v>
      </c>
      <c r="M81" s="311" t="n"/>
      <c r="N81" s="311" t="n"/>
      <c r="O81" s="311" t="n"/>
      <c r="P81" s="475">
        <f>W81+AC81+AJ81</f>
        <v/>
      </c>
      <c r="Q81" s="311" t="n"/>
      <c r="R81" s="384">
        <f>B81</f>
        <v/>
      </c>
      <c r="S81" s="384">
        <f>C81</f>
        <v/>
      </c>
      <c r="T81" s="384">
        <f>N81</f>
        <v/>
      </c>
      <c r="U81" s="384" t="n">
        <v>2</v>
      </c>
      <c r="V81" s="384">
        <f>U81*O81</f>
        <v/>
      </c>
      <c r="W81" s="477">
        <f>B81*C81*7.85*0.001*T81*0.001*V81</f>
        <v/>
      </c>
      <c r="X81" s="384">
        <f>B81</f>
        <v/>
      </c>
      <c r="Y81" s="384">
        <f>C81</f>
        <v/>
      </c>
      <c r="Z81" s="311" t="n"/>
      <c r="AA81" s="311" t="n"/>
      <c r="AB81" s="311" t="n"/>
      <c r="AC81" s="478">
        <f>X81*Y81*7.85*0.001*Z81*0.001*AB81</f>
        <v/>
      </c>
      <c r="AD81" s="384" t="n">
        <v>6</v>
      </c>
      <c r="AE81" s="384">
        <f>(M81-G81*(AH81-1))/2</f>
        <v/>
      </c>
      <c r="AF81" s="311" t="n"/>
      <c r="AG81" s="384" t="n">
        <v>1025</v>
      </c>
      <c r="AH81" s="384">
        <f>IF(INT(M81/G81+1)/2=INT(INT(M81/G81+1)/2),INT(M81/G81)+1,INT(M81/G81))</f>
        <v/>
      </c>
      <c r="AI81" s="311" t="n"/>
      <c r="AJ81" s="479">
        <f>AD81*AD81*7.85*AG81*0.001*0.001*AI81*O81</f>
        <v/>
      </c>
      <c r="AK81" s="311" t="n"/>
    </row>
    <row r="82" ht="22.5" customFormat="1" customHeight="1" s="422">
      <c r="A82" s="383" t="inlineStr">
        <is>
          <t>G</t>
        </is>
      </c>
      <c r="B82" s="384" t="n">
        <v>40</v>
      </c>
      <c r="C82" s="383" t="n">
        <v>5</v>
      </c>
      <c r="D82" s="383" t="inlineStr">
        <is>
          <t>/</t>
        </is>
      </c>
      <c r="E82" s="383" t="n">
        <v>30</v>
      </c>
      <c r="F82" s="383" t="inlineStr">
        <is>
          <t>/</t>
        </is>
      </c>
      <c r="G82" s="383" t="n">
        <v>100</v>
      </c>
      <c r="H82" s="390" t="inlineStr">
        <is>
          <t>P19-6BFX1004/18#</t>
        </is>
      </c>
      <c r="I82" s="390" t="inlineStr">
        <is>
          <t>#</t>
        </is>
      </c>
      <c r="J82" s="390" t="n">
        <v>1290</v>
      </c>
      <c r="K82" s="390" t="n">
        <v>325</v>
      </c>
      <c r="L82" s="390" t="n">
        <v>1</v>
      </c>
      <c r="M82" s="385">
        <f>J82</f>
        <v/>
      </c>
      <c r="N82" s="385" t="n">
        <v>305</v>
      </c>
      <c r="O82" s="385">
        <f>L82</f>
        <v/>
      </c>
      <c r="P82" s="475">
        <f>W82+AC82+AJ82</f>
        <v/>
      </c>
      <c r="Q82" s="476" t="inlineStr">
        <is>
          <t>单边留</t>
        </is>
      </c>
      <c r="R82" s="384">
        <f>B82</f>
        <v/>
      </c>
      <c r="S82" s="384">
        <f>C82</f>
        <v/>
      </c>
      <c r="T82" s="384">
        <f>N82</f>
        <v/>
      </c>
      <c r="U82" s="384" t="n">
        <v>2</v>
      </c>
      <c r="V82" s="384">
        <f>U82*O82</f>
        <v/>
      </c>
      <c r="W82" s="477">
        <f>B82*C82*7.85*0.001*T82*0.001*V82</f>
        <v/>
      </c>
      <c r="X82" s="384">
        <f>B82</f>
        <v/>
      </c>
      <c r="Y82" s="384">
        <f>C82</f>
        <v/>
      </c>
      <c r="Z82" s="384">
        <f>M82-Y82*2-2</f>
        <v/>
      </c>
      <c r="AA82" s="384">
        <f>(N82-Y82)/E82+1</f>
        <v/>
      </c>
      <c r="AB82" s="384">
        <f>AA82*O82</f>
        <v/>
      </c>
      <c r="AC82" s="478">
        <f>X82*Y82*7.85*0.001*Z82*0.001*AB82</f>
        <v/>
      </c>
      <c r="AD82" s="384" t="n">
        <v>6</v>
      </c>
      <c r="AE82" s="384">
        <f>(M82-G82*(AH82-1))/2</f>
        <v/>
      </c>
      <c r="AF82" s="383">
        <f>(M82-G82*(AI82-1))/2</f>
        <v/>
      </c>
      <c r="AG82" s="384" t="n">
        <v>1025</v>
      </c>
      <c r="AH82" s="384">
        <f>IF(INT(M82/G82+1)/2=INT(INT(M82/G82+1)/2),INT(M82/G82)+1,INT(M82/G82))</f>
        <v/>
      </c>
      <c r="AI82" s="384">
        <f>IF(AE82&lt;=0.2*G82,AH82-2,AH82)</f>
        <v/>
      </c>
      <c r="AJ82" s="479">
        <f>AD82*AD82*7.85*AG82*0.001*0.001*AI82*O82</f>
        <v/>
      </c>
      <c r="AK82" s="384">
        <f>AI82*O82</f>
        <v/>
      </c>
    </row>
    <row r="83" ht="22.5" customFormat="1" customHeight="1" s="422">
      <c r="A83" s="384" t="inlineStr">
        <is>
          <t>G</t>
        </is>
      </c>
      <c r="B83" s="384" t="n">
        <v>40</v>
      </c>
      <c r="C83" s="384" t="n">
        <v>5</v>
      </c>
      <c r="D83" s="384" t="inlineStr">
        <is>
          <t>/</t>
        </is>
      </c>
      <c r="E83" s="384" t="n">
        <v>30</v>
      </c>
      <c r="F83" s="384" t="inlineStr">
        <is>
          <t>/</t>
        </is>
      </c>
      <c r="G83" s="384" t="n">
        <v>100</v>
      </c>
      <c r="H83" s="390" t="inlineStr">
        <is>
          <t>P19-6BFX1004/5#</t>
        </is>
      </c>
      <c r="I83" s="390" t="inlineStr">
        <is>
          <t>#</t>
        </is>
      </c>
      <c r="J83" s="390" t="n">
        <v>1190</v>
      </c>
      <c r="K83" s="390" t="n">
        <v>925</v>
      </c>
      <c r="L83" s="390" t="n">
        <v>1</v>
      </c>
      <c r="M83" s="385">
        <f>J83</f>
        <v/>
      </c>
      <c r="N83" s="385" t="n">
        <v>905</v>
      </c>
      <c r="O83" s="385">
        <f>L83</f>
        <v/>
      </c>
      <c r="P83" s="475">
        <f>W83+AC83+AJ83</f>
        <v/>
      </c>
      <c r="Q83" s="476" t="inlineStr">
        <is>
          <t>单边留</t>
        </is>
      </c>
      <c r="R83" s="384">
        <f>B83</f>
        <v/>
      </c>
      <c r="S83" s="384">
        <f>C83</f>
        <v/>
      </c>
      <c r="T83" s="384">
        <f>N83</f>
        <v/>
      </c>
      <c r="U83" s="384" t="n">
        <v>2</v>
      </c>
      <c r="V83" s="384">
        <f>U83*O83</f>
        <v/>
      </c>
      <c r="W83" s="477">
        <f>B83*C83*7.85*0.001*T83*0.001*V83</f>
        <v/>
      </c>
      <c r="X83" s="384">
        <f>B83</f>
        <v/>
      </c>
      <c r="Y83" s="384">
        <f>C83</f>
        <v/>
      </c>
      <c r="Z83" s="384">
        <f>M83-Y83*2-2</f>
        <v/>
      </c>
      <c r="AA83" s="384">
        <f>(N83-Y83)/E83+1</f>
        <v/>
      </c>
      <c r="AB83" s="384">
        <f>AA83*O83</f>
        <v/>
      </c>
      <c r="AC83" s="478">
        <f>X83*Y83*7.85*0.001*Z83*0.001*AB83</f>
        <v/>
      </c>
      <c r="AD83" s="384" t="n">
        <v>6</v>
      </c>
      <c r="AE83" s="384">
        <f>(M83-G83*(AH83-1))/2</f>
        <v/>
      </c>
      <c r="AF83" s="383">
        <f>(M83-G83*(AI83-1))/2</f>
        <v/>
      </c>
      <c r="AG83" s="384" t="n">
        <v>1025</v>
      </c>
      <c r="AH83" s="384">
        <f>IF(INT(M83/G83+1)/2=INT(INT(M83/G83+1)/2),INT(M83/G83)+1,INT(M83/G83))</f>
        <v/>
      </c>
      <c r="AI83" s="384">
        <f>IF(AE83&lt;=0.2*G83,AH83-2,AH83)</f>
        <v/>
      </c>
      <c r="AJ83" s="479">
        <f>AD83*AD83*7.85*AG83*0.001*0.001*AI83*O83</f>
        <v/>
      </c>
      <c r="AK83" s="384">
        <f>AI83*O83</f>
        <v/>
      </c>
    </row>
    <row r="84" ht="22.5" customFormat="1" customHeight="1" s="422">
      <c r="A84" s="386" t="inlineStr">
        <is>
          <t>G</t>
        </is>
      </c>
      <c r="B84" s="386" t="n">
        <v>40</v>
      </c>
      <c r="C84" s="386" t="n">
        <v>5</v>
      </c>
      <c r="D84" s="386" t="inlineStr">
        <is>
          <t>/</t>
        </is>
      </c>
      <c r="E84" s="386" t="n">
        <v>30</v>
      </c>
      <c r="F84" s="386" t="inlineStr">
        <is>
          <t>/</t>
        </is>
      </c>
      <c r="G84" s="386" t="n">
        <v>100</v>
      </c>
      <c r="H84" s="329" t="inlineStr">
        <is>
          <t>P19-6BFX1004/6#</t>
        </is>
      </c>
      <c r="I84" s="329" t="inlineStr">
        <is>
          <t>#</t>
        </is>
      </c>
      <c r="J84" s="329" t="n">
        <v>1190</v>
      </c>
      <c r="K84" s="329" t="n">
        <v>485</v>
      </c>
      <c r="L84" s="329" t="n">
        <v>1</v>
      </c>
      <c r="M84" s="392">
        <f>J84</f>
        <v/>
      </c>
      <c r="N84" s="392">
        <f>K84</f>
        <v/>
      </c>
      <c r="O84" s="392">
        <f>L84</f>
        <v/>
      </c>
      <c r="P84" s="480">
        <f>W84+AC84+AJ84</f>
        <v/>
      </c>
      <c r="Q84" s="482" t="n"/>
      <c r="R84" s="386">
        <f>B84</f>
        <v/>
      </c>
      <c r="S84" s="386">
        <f>C84</f>
        <v/>
      </c>
      <c r="T84" s="386">
        <f>N84</f>
        <v/>
      </c>
      <c r="U84" s="386" t="n">
        <v>2</v>
      </c>
      <c r="V84" s="386">
        <f>U84*O84</f>
        <v/>
      </c>
      <c r="W84" s="439">
        <f>B84*C84*7.85*0.001*T84*0.001*V84</f>
        <v/>
      </c>
      <c r="X84" s="386">
        <f>B84</f>
        <v/>
      </c>
      <c r="Y84" s="386">
        <f>C84</f>
        <v/>
      </c>
      <c r="Z84" s="386">
        <f>M84-Y84*2-2</f>
        <v/>
      </c>
      <c r="AA84" s="386">
        <f>(N84-Y84)/E84+1</f>
        <v/>
      </c>
      <c r="AB84" s="386">
        <f>AA84*O84</f>
        <v/>
      </c>
      <c r="AC84" s="481">
        <f>X84*Y84*7.85*0.001*Z84*0.001*AB84</f>
        <v/>
      </c>
      <c r="AD84" s="386" t="n">
        <v>6</v>
      </c>
      <c r="AE84" s="386">
        <f>(M84-G84*(AH84-1))/2</f>
        <v/>
      </c>
      <c r="AF84" s="389">
        <f>(M84-G84*(AI84-1))/2</f>
        <v/>
      </c>
      <c r="AG84" s="386" t="n">
        <v>1025</v>
      </c>
      <c r="AH84" s="386">
        <f>IF(INT(M84/G84+1)/2=INT(INT(M84/G84+1)/2),INT(M84/G84)+1,INT(M84/G84))</f>
        <v/>
      </c>
      <c r="AI84" s="386">
        <f>IF(AE84&lt;=0.2*G84,AH84-2,AH84)</f>
        <v/>
      </c>
      <c r="AJ84" s="473">
        <f>AD84*AD84*7.85*AG84*0.001*0.001*AI84*O84</f>
        <v/>
      </c>
      <c r="AK84" s="386">
        <f>AI84*O84</f>
        <v/>
      </c>
    </row>
    <row r="85" ht="22.5" customFormat="1" customHeight="1" s="422">
      <c r="A85" s="384" t="inlineStr">
        <is>
          <t>G</t>
        </is>
      </c>
      <c r="B85" s="384" t="n">
        <v>40</v>
      </c>
      <c r="C85" s="384" t="n">
        <v>5</v>
      </c>
      <c r="D85" s="384" t="inlineStr">
        <is>
          <t>/</t>
        </is>
      </c>
      <c r="E85" s="384" t="n">
        <v>30</v>
      </c>
      <c r="F85" s="384" t="inlineStr">
        <is>
          <t>/</t>
        </is>
      </c>
      <c r="G85" s="384" t="n">
        <v>100</v>
      </c>
      <c r="H85" s="390" t="inlineStr">
        <is>
          <t>P19-6BFX1004/7#</t>
        </is>
      </c>
      <c r="I85" s="390" t="inlineStr">
        <is>
          <t>#</t>
        </is>
      </c>
      <c r="J85" s="390" t="n">
        <v>1190</v>
      </c>
      <c r="K85" s="390" t="n">
        <v>595</v>
      </c>
      <c r="L85" s="390" t="n">
        <v>1</v>
      </c>
      <c r="M85" s="385">
        <f>J85</f>
        <v/>
      </c>
      <c r="N85" s="385" t="n">
        <v>815</v>
      </c>
      <c r="O85" s="385">
        <f>L85</f>
        <v/>
      </c>
      <c r="P85" s="475">
        <f>W85+AC85+AJ85</f>
        <v/>
      </c>
      <c r="Q85" s="476" t="inlineStr">
        <is>
          <t>一破二
单边留</t>
        </is>
      </c>
      <c r="R85" s="384">
        <f>B85</f>
        <v/>
      </c>
      <c r="S85" s="384">
        <f>C85</f>
        <v/>
      </c>
      <c r="T85" s="384">
        <f>N85</f>
        <v/>
      </c>
      <c r="U85" s="384" t="n">
        <v>2</v>
      </c>
      <c r="V85" s="384">
        <f>U85*O85</f>
        <v/>
      </c>
      <c r="W85" s="477">
        <f>B85*C85*7.85*0.001*T85*0.001*V85</f>
        <v/>
      </c>
      <c r="X85" s="384">
        <f>B85</f>
        <v/>
      </c>
      <c r="Y85" s="384">
        <f>C85</f>
        <v/>
      </c>
      <c r="Z85" s="384">
        <f>M85-Y85*2-2</f>
        <v/>
      </c>
      <c r="AA85" s="384">
        <f>(N85-Y85)/E85+1</f>
        <v/>
      </c>
      <c r="AB85" s="384">
        <f>AA85*O85</f>
        <v/>
      </c>
      <c r="AC85" s="478">
        <f>X85*Y85*7.85*0.001*Z85*0.001*AB85</f>
        <v/>
      </c>
      <c r="AD85" s="384" t="n">
        <v>6</v>
      </c>
      <c r="AE85" s="384">
        <f>(M85-G85*(AH85-1))/2</f>
        <v/>
      </c>
      <c r="AF85" s="383">
        <f>(M85-G85*(AI85-1))/2</f>
        <v/>
      </c>
      <c r="AG85" s="384" t="n">
        <v>1025</v>
      </c>
      <c r="AH85" s="384">
        <f>IF(INT(M85/G85+1)/2=INT(INT(M85/G85+1)/2),INT(M85/G85)+1,INT(M85/G85))</f>
        <v/>
      </c>
      <c r="AI85" s="384">
        <f>IF(AE85&lt;=0.2*G85,AH85-2,AH85)</f>
        <v/>
      </c>
      <c r="AJ85" s="479">
        <f>AD85*AD85*7.85*AG85*0.001*0.001*AI85*O85</f>
        <v/>
      </c>
      <c r="AK85" s="384">
        <f>AI85*O85</f>
        <v/>
      </c>
    </row>
    <row r="86" ht="22.5" customFormat="1" customHeight="1" s="422">
      <c r="A86" s="386" t="inlineStr">
        <is>
          <t>G</t>
        </is>
      </c>
      <c r="B86" s="386" t="n">
        <v>40</v>
      </c>
      <c r="C86" s="386" t="n">
        <v>5</v>
      </c>
      <c r="D86" s="386" t="inlineStr">
        <is>
          <t>/</t>
        </is>
      </c>
      <c r="E86" s="386" t="n">
        <v>30</v>
      </c>
      <c r="F86" s="386" t="inlineStr">
        <is>
          <t>/</t>
        </is>
      </c>
      <c r="G86" s="386" t="n">
        <v>100</v>
      </c>
      <c r="H86" s="329" t="inlineStr">
        <is>
          <t>P19-6BFX1004/8#</t>
        </is>
      </c>
      <c r="I86" s="329" t="inlineStr">
        <is>
          <t>#</t>
        </is>
      </c>
      <c r="J86" s="329" t="n">
        <v>1190</v>
      </c>
      <c r="K86" s="329" t="n">
        <v>215</v>
      </c>
      <c r="L86" s="329" t="n">
        <v>1</v>
      </c>
      <c r="M86" s="311" t="n"/>
      <c r="N86" s="311" t="n"/>
      <c r="O86" s="311" t="n"/>
      <c r="P86" s="480">
        <f>W86+AC86+AJ86</f>
        <v/>
      </c>
      <c r="Q86" s="311" t="n"/>
      <c r="R86" s="386">
        <f>B86</f>
        <v/>
      </c>
      <c r="S86" s="386">
        <f>C86</f>
        <v/>
      </c>
      <c r="T86" s="386">
        <f>N86</f>
        <v/>
      </c>
      <c r="U86" s="386" t="n">
        <v>2</v>
      </c>
      <c r="V86" s="386">
        <f>U86*O86</f>
        <v/>
      </c>
      <c r="W86" s="439">
        <f>B86*C86*7.85*0.001*T86*0.001*V86</f>
        <v/>
      </c>
      <c r="X86" s="386">
        <f>B86</f>
        <v/>
      </c>
      <c r="Y86" s="386">
        <f>C86</f>
        <v/>
      </c>
      <c r="Z86" s="311" t="n"/>
      <c r="AA86" s="311" t="n"/>
      <c r="AB86" s="311" t="n"/>
      <c r="AC86" s="481">
        <f>X86*Y86*7.85*0.001*Z86*0.001*AB86</f>
        <v/>
      </c>
      <c r="AD86" s="386" t="n">
        <v>6</v>
      </c>
      <c r="AE86" s="386">
        <f>(M86-G86*(AH86-1))/2</f>
        <v/>
      </c>
      <c r="AF86" s="311" t="n"/>
      <c r="AG86" s="386" t="n">
        <v>1025</v>
      </c>
      <c r="AH86" s="386">
        <f>IF(INT(M86/G86+1)/2=INT(INT(M86/G86+1)/2),INT(M86/G86)+1,INT(M86/G86))</f>
        <v/>
      </c>
      <c r="AI86" s="311" t="n"/>
      <c r="AJ86" s="473">
        <f>AD86*AD86*7.85*AG86*0.001*0.001*AI86*O86</f>
        <v/>
      </c>
      <c r="AK86" s="311" t="n"/>
    </row>
    <row r="87" ht="22.5" customFormat="1" customHeight="1" s="422">
      <c r="A87" s="386" t="inlineStr">
        <is>
          <t>G</t>
        </is>
      </c>
      <c r="B87" s="386" t="n">
        <v>40</v>
      </c>
      <c r="C87" s="386" t="n">
        <v>5</v>
      </c>
      <c r="D87" s="386" t="inlineStr">
        <is>
          <t>/</t>
        </is>
      </c>
      <c r="E87" s="386" t="n">
        <v>30</v>
      </c>
      <c r="F87" s="386" t="inlineStr">
        <is>
          <t>/</t>
        </is>
      </c>
      <c r="G87" s="386" t="n">
        <v>100</v>
      </c>
      <c r="H87" s="329" t="inlineStr">
        <is>
          <t>P19-6BFX1004/9#</t>
        </is>
      </c>
      <c r="I87" s="329" t="inlineStr">
        <is>
          <t>#</t>
        </is>
      </c>
      <c r="J87" s="329" t="n">
        <v>485</v>
      </c>
      <c r="K87" s="329" t="n">
        <v>450</v>
      </c>
      <c r="L87" s="329" t="n">
        <v>1</v>
      </c>
      <c r="M87" s="392">
        <f>J87</f>
        <v/>
      </c>
      <c r="N87" s="392" t="n">
        <v>455</v>
      </c>
      <c r="O87" s="392">
        <f>L87</f>
        <v/>
      </c>
      <c r="P87" s="480">
        <f>W87+AC87+AJ87</f>
        <v/>
      </c>
      <c r="Q87" s="482" t="n"/>
      <c r="R87" s="386">
        <f>B87</f>
        <v/>
      </c>
      <c r="S87" s="386">
        <f>C87</f>
        <v/>
      </c>
      <c r="T87" s="386">
        <f>N87</f>
        <v/>
      </c>
      <c r="U87" s="386" t="n">
        <v>2</v>
      </c>
      <c r="V87" s="386">
        <f>U87*O87</f>
        <v/>
      </c>
      <c r="W87" s="439">
        <f>B87*C87*7.85*0.001*T87*0.001*V87</f>
        <v/>
      </c>
      <c r="X87" s="386">
        <f>B87</f>
        <v/>
      </c>
      <c r="Y87" s="386">
        <f>C87</f>
        <v/>
      </c>
      <c r="Z87" s="386">
        <f>M87-Y87*2-2</f>
        <v/>
      </c>
      <c r="AA87" s="386">
        <f>(N87-Y87)/E87+1</f>
        <v/>
      </c>
      <c r="AB87" s="386">
        <f>AA87*O87</f>
        <v/>
      </c>
      <c r="AC87" s="481">
        <f>X87*Y87*7.85*0.001*Z87*0.001*AB87</f>
        <v/>
      </c>
      <c r="AD87" s="386" t="n">
        <v>6</v>
      </c>
      <c r="AE87" s="386">
        <f>(M87-G87*(AH87-1))/2</f>
        <v/>
      </c>
      <c r="AF87" s="389">
        <f>(M87-G87*(AI87-1))/2</f>
        <v/>
      </c>
      <c r="AG87" s="386" t="n">
        <v>1025</v>
      </c>
      <c r="AH87" s="386">
        <f>IF(INT(M87/G87+1)/2=INT(INT(M87/G87+1)/2),INT(M87/G87)+1,INT(M87/G87))</f>
        <v/>
      </c>
      <c r="AI87" s="386">
        <f>IF(AE87&lt;=0.2*G87,AH87-2,AH87)</f>
        <v/>
      </c>
      <c r="AJ87" s="473">
        <f>AD87*AD87*7.85*AG87*0.001*0.001*AI87*O87</f>
        <v/>
      </c>
      <c r="AK87" s="386">
        <f>AI87*O87</f>
        <v/>
      </c>
    </row>
    <row r="88" ht="22.5" customFormat="1" customHeight="1" s="422">
      <c r="A88" s="386" t="inlineStr">
        <is>
          <t>G</t>
        </is>
      </c>
      <c r="B88" s="386" t="n">
        <v>40</v>
      </c>
      <c r="C88" s="386" t="n">
        <v>5</v>
      </c>
      <c r="D88" s="386" t="inlineStr">
        <is>
          <t>/</t>
        </is>
      </c>
      <c r="E88" s="386" t="n">
        <v>30</v>
      </c>
      <c r="F88" s="386" t="inlineStr">
        <is>
          <t>/</t>
        </is>
      </c>
      <c r="G88" s="386" t="n">
        <v>100</v>
      </c>
      <c r="H88" s="329" t="inlineStr">
        <is>
          <t>P19-6BFX1004/10</t>
        </is>
      </c>
      <c r="I88" s="329" t="n"/>
      <c r="J88" s="329" t="n">
        <v>485</v>
      </c>
      <c r="K88" s="329" t="n">
        <v>695</v>
      </c>
      <c r="L88" s="329" t="n">
        <v>1</v>
      </c>
      <c r="M88" s="392">
        <f>J88</f>
        <v/>
      </c>
      <c r="N88" s="392">
        <f>K88</f>
        <v/>
      </c>
      <c r="O88" s="392">
        <f>L88</f>
        <v/>
      </c>
      <c r="P88" s="480">
        <f>W88+AC88+AJ88</f>
        <v/>
      </c>
      <c r="Q88" s="482" t="n"/>
      <c r="R88" s="386">
        <f>B88</f>
        <v/>
      </c>
      <c r="S88" s="386">
        <f>C88</f>
        <v/>
      </c>
      <c r="T88" s="386">
        <f>N88</f>
        <v/>
      </c>
      <c r="U88" s="386" t="n">
        <v>2</v>
      </c>
      <c r="V88" s="386">
        <f>U88*O88</f>
        <v/>
      </c>
      <c r="W88" s="439">
        <f>B88*C88*7.85*0.001*T88*0.001*V88</f>
        <v/>
      </c>
      <c r="X88" s="386">
        <f>B88</f>
        <v/>
      </c>
      <c r="Y88" s="386">
        <f>C88</f>
        <v/>
      </c>
      <c r="Z88" s="386">
        <f>M88-Y88*2-2</f>
        <v/>
      </c>
      <c r="AA88" s="386">
        <f>(N88-Y88)/E88+1</f>
        <v/>
      </c>
      <c r="AB88" s="386">
        <f>AA88*O88</f>
        <v/>
      </c>
      <c r="AC88" s="481">
        <f>X88*Y88*7.85*0.001*Z88*0.001*AB88</f>
        <v/>
      </c>
      <c r="AD88" s="386" t="n">
        <v>6</v>
      </c>
      <c r="AE88" s="386">
        <f>(M88-G88*(AH88-1))/2</f>
        <v/>
      </c>
      <c r="AF88" s="389">
        <f>(M88-G88*(AI88-1))/2</f>
        <v/>
      </c>
      <c r="AG88" s="386" t="n">
        <v>1025</v>
      </c>
      <c r="AH88" s="386">
        <f>IF(INT(M88/G88+1)/2=INT(INT(M88/G88+1)/2),INT(M88/G88)+1,INT(M88/G88))</f>
        <v/>
      </c>
      <c r="AI88" s="386">
        <f>IF(AE88&lt;=0.2*G88,AH88-2,AH88)</f>
        <v/>
      </c>
      <c r="AJ88" s="473">
        <f>AD88*AD88*7.85*AG88*0.001*0.001*AI88*O88</f>
        <v/>
      </c>
      <c r="AK88" s="386">
        <f>AI88*O88</f>
        <v/>
      </c>
    </row>
    <row r="89" ht="22.5" customFormat="1" customHeight="1" s="422">
      <c r="A89" s="386" t="inlineStr">
        <is>
          <t>G</t>
        </is>
      </c>
      <c r="B89" s="386" t="n">
        <v>40</v>
      </c>
      <c r="C89" s="386" t="n">
        <v>5</v>
      </c>
      <c r="D89" s="386" t="inlineStr">
        <is>
          <t>/</t>
        </is>
      </c>
      <c r="E89" s="386" t="n">
        <v>30</v>
      </c>
      <c r="F89" s="386" t="inlineStr">
        <is>
          <t>/</t>
        </is>
      </c>
      <c r="G89" s="386" t="n">
        <v>100</v>
      </c>
      <c r="H89" s="329" t="inlineStr">
        <is>
          <t>P19-6BFX1004/11</t>
        </is>
      </c>
      <c r="I89" s="329" t="n"/>
      <c r="J89" s="329" t="n">
        <v>485</v>
      </c>
      <c r="K89" s="329" t="n">
        <v>995</v>
      </c>
      <c r="L89" s="329" t="n">
        <v>2</v>
      </c>
      <c r="M89" s="392">
        <f>J89</f>
        <v/>
      </c>
      <c r="N89" s="392">
        <f>K89</f>
        <v/>
      </c>
      <c r="O89" s="392">
        <f>L89</f>
        <v/>
      </c>
      <c r="P89" s="480">
        <f>W89+AC89+AJ89</f>
        <v/>
      </c>
      <c r="Q89" s="482" t="n"/>
      <c r="R89" s="386">
        <f>B89</f>
        <v/>
      </c>
      <c r="S89" s="386">
        <f>C89</f>
        <v/>
      </c>
      <c r="T89" s="386">
        <f>N89</f>
        <v/>
      </c>
      <c r="U89" s="386" t="n">
        <v>2</v>
      </c>
      <c r="V89" s="386">
        <f>U89*O89</f>
        <v/>
      </c>
      <c r="W89" s="439">
        <f>B89*C89*7.85*0.001*T89*0.001*V89</f>
        <v/>
      </c>
      <c r="X89" s="386">
        <f>B89</f>
        <v/>
      </c>
      <c r="Y89" s="386">
        <f>C89</f>
        <v/>
      </c>
      <c r="Z89" s="386">
        <f>M89-Y89*2-2</f>
        <v/>
      </c>
      <c r="AA89" s="386">
        <f>(N89-Y89)/E89+1</f>
        <v/>
      </c>
      <c r="AB89" s="386">
        <f>AA89*O89</f>
        <v/>
      </c>
      <c r="AC89" s="481">
        <f>X89*Y89*7.85*0.001*Z89*0.001*AB89</f>
        <v/>
      </c>
      <c r="AD89" s="386" t="n">
        <v>6</v>
      </c>
      <c r="AE89" s="386">
        <f>(M89-G89*(AH89-1))/2</f>
        <v/>
      </c>
      <c r="AF89" s="389">
        <f>(M89-G89*(AI89-1))/2</f>
        <v/>
      </c>
      <c r="AG89" s="386" t="n">
        <v>1025</v>
      </c>
      <c r="AH89" s="386">
        <f>IF(INT(M89/G89+1)/2=INT(INT(M89/G89+1)/2),INT(M89/G89)+1,INT(M89/G89))</f>
        <v/>
      </c>
      <c r="AI89" s="386">
        <f>IF(AE89&lt;=0.2*G89,AH89-2,AH89)</f>
        <v/>
      </c>
      <c r="AJ89" s="473">
        <f>AD89*AD89*7.85*AG89*0.001*0.001*AI89*O89</f>
        <v/>
      </c>
      <c r="AK89" s="386">
        <f>AI89*O89</f>
        <v/>
      </c>
    </row>
    <row r="90" ht="22.5" customFormat="1" customHeight="1" s="422">
      <c r="A90" s="386" t="inlineStr">
        <is>
          <t>G</t>
        </is>
      </c>
      <c r="B90" s="386" t="n">
        <v>40</v>
      </c>
      <c r="C90" s="386" t="n">
        <v>5</v>
      </c>
      <c r="D90" s="386" t="inlineStr">
        <is>
          <t>/</t>
        </is>
      </c>
      <c r="E90" s="386" t="n">
        <v>30</v>
      </c>
      <c r="F90" s="386" t="inlineStr">
        <is>
          <t>/</t>
        </is>
      </c>
      <c r="G90" s="386" t="n">
        <v>100</v>
      </c>
      <c r="H90" s="329" t="inlineStr">
        <is>
          <t>P19-6BFX1003/3</t>
        </is>
      </c>
      <c r="I90" s="329" t="n"/>
      <c r="J90" s="329" t="n">
        <v>1085</v>
      </c>
      <c r="K90" s="329" t="n">
        <v>1140</v>
      </c>
      <c r="L90" s="329" t="n">
        <v>1</v>
      </c>
      <c r="M90" s="392">
        <f>J90</f>
        <v/>
      </c>
      <c r="N90" s="392" t="n">
        <v>1145</v>
      </c>
      <c r="O90" s="392">
        <f>L90</f>
        <v/>
      </c>
      <c r="P90" s="480">
        <f>W90+AC90+AJ90</f>
        <v/>
      </c>
      <c r="Q90" s="482" t="n"/>
      <c r="R90" s="386">
        <f>B90</f>
        <v/>
      </c>
      <c r="S90" s="386">
        <f>C90</f>
        <v/>
      </c>
      <c r="T90" s="386">
        <f>N90</f>
        <v/>
      </c>
      <c r="U90" s="386" t="n">
        <v>2</v>
      </c>
      <c r="V90" s="386">
        <f>U90*O90</f>
        <v/>
      </c>
      <c r="W90" s="439">
        <f>B90*C90*7.85*0.001*T90*0.001*V90</f>
        <v/>
      </c>
      <c r="X90" s="386">
        <f>B90</f>
        <v/>
      </c>
      <c r="Y90" s="386">
        <f>C90</f>
        <v/>
      </c>
      <c r="Z90" s="386">
        <f>M90-Y90*2-2</f>
        <v/>
      </c>
      <c r="AA90" s="386">
        <f>(N90-Y90)/E90+1</f>
        <v/>
      </c>
      <c r="AB90" s="386">
        <f>AA90*O90</f>
        <v/>
      </c>
      <c r="AC90" s="481">
        <f>X90*Y90*7.85*0.001*Z90*0.001*AB90</f>
        <v/>
      </c>
      <c r="AD90" s="386" t="n">
        <v>6</v>
      </c>
      <c r="AE90" s="386">
        <f>(M90-G90*(AH90-1))/2</f>
        <v/>
      </c>
      <c r="AF90" s="389">
        <f>(M90-G90*(AI90-1))/2</f>
        <v/>
      </c>
      <c r="AG90" s="386" t="n">
        <v>1025</v>
      </c>
      <c r="AH90" s="386">
        <f>IF(INT(M90/G90+1)/2=INT(INT(M90/G90+1)/2),INT(M90/G90)+1,INT(M90/G90))</f>
        <v/>
      </c>
      <c r="AI90" s="386">
        <f>IF(AE90&lt;=0.2*G90,AH90-2,AH90)</f>
        <v/>
      </c>
      <c r="AJ90" s="473">
        <f>AD90*AD90*7.85*AG90*0.001*0.001*AI90*O90</f>
        <v/>
      </c>
      <c r="AK90" s="386">
        <f>AI90*O90</f>
        <v/>
      </c>
    </row>
    <row r="91" ht="22.5" customFormat="1" customHeight="1" s="422">
      <c r="A91" s="384" t="inlineStr">
        <is>
          <t>G</t>
        </is>
      </c>
      <c r="B91" s="384" t="n">
        <v>40</v>
      </c>
      <c r="C91" s="384" t="n">
        <v>5</v>
      </c>
      <c r="D91" s="384" t="inlineStr">
        <is>
          <t>/</t>
        </is>
      </c>
      <c r="E91" s="384" t="n">
        <v>30</v>
      </c>
      <c r="F91" s="384" t="inlineStr">
        <is>
          <t>/</t>
        </is>
      </c>
      <c r="G91" s="384" t="n">
        <v>100</v>
      </c>
      <c r="H91" s="390" t="inlineStr">
        <is>
          <t>P19-6BFX1004/12#</t>
        </is>
      </c>
      <c r="I91" s="390" t="inlineStr">
        <is>
          <t>#</t>
        </is>
      </c>
      <c r="J91" s="390" t="n">
        <v>630</v>
      </c>
      <c r="K91" s="390" t="n">
        <v>305</v>
      </c>
      <c r="L91" s="390" t="n">
        <v>1</v>
      </c>
      <c r="M91" s="385">
        <f>J91</f>
        <v/>
      </c>
      <c r="N91" s="385" t="n">
        <v>695</v>
      </c>
      <c r="O91" s="385">
        <f>L91</f>
        <v/>
      </c>
      <c r="P91" s="475">
        <f>W91+AC91+AJ91</f>
        <v/>
      </c>
      <c r="Q91" s="479" t="inlineStr">
        <is>
          <t>一破二</t>
        </is>
      </c>
      <c r="R91" s="384">
        <f>B91</f>
        <v/>
      </c>
      <c r="S91" s="384">
        <f>C91</f>
        <v/>
      </c>
      <c r="T91" s="384">
        <f>N91</f>
        <v/>
      </c>
      <c r="U91" s="384" t="n">
        <v>2</v>
      </c>
      <c r="V91" s="384">
        <f>U91*O91</f>
        <v/>
      </c>
      <c r="W91" s="477">
        <f>B91*C91*7.85*0.001*T91*0.001*V91</f>
        <v/>
      </c>
      <c r="X91" s="384">
        <f>B91</f>
        <v/>
      </c>
      <c r="Y91" s="384">
        <f>C91</f>
        <v/>
      </c>
      <c r="Z91" s="384">
        <f>M91-Y91*2-2</f>
        <v/>
      </c>
      <c r="AA91" s="384">
        <f>(N91-Y91)/E91+1</f>
        <v/>
      </c>
      <c r="AB91" s="384">
        <f>AA91*O91</f>
        <v/>
      </c>
      <c r="AC91" s="478">
        <f>X91*Y91*7.85*0.001*Z91*0.001*AB91</f>
        <v/>
      </c>
      <c r="AD91" s="384" t="n">
        <v>6</v>
      </c>
      <c r="AE91" s="384">
        <f>(M91-G91*(AH91-1))/2</f>
        <v/>
      </c>
      <c r="AF91" s="383">
        <f>(M91-G91*(AI91-1))/2</f>
        <v/>
      </c>
      <c r="AG91" s="384" t="n">
        <v>1025</v>
      </c>
      <c r="AH91" s="384">
        <f>IF(INT(M91/G91+1)/2=INT(INT(M91/G91+1)/2),INT(M91/G91)+1,INT(M91/G91))</f>
        <v/>
      </c>
      <c r="AI91" s="384">
        <f>IF(AE91&lt;=0.2*G91,AH91-2,AH91)</f>
        <v/>
      </c>
      <c r="AJ91" s="479">
        <f>AD91*AD91*7.85*AG91*0.001*0.001*AI91*O91</f>
        <v/>
      </c>
      <c r="AK91" s="384">
        <f>AI91*O91</f>
        <v/>
      </c>
    </row>
    <row r="92" ht="22.5" customFormat="1" customHeight="1" s="422">
      <c r="A92" s="384" t="inlineStr">
        <is>
          <t>G</t>
        </is>
      </c>
      <c r="B92" s="384" t="n">
        <v>40</v>
      </c>
      <c r="C92" s="384" t="n">
        <v>5</v>
      </c>
      <c r="D92" s="384" t="inlineStr">
        <is>
          <t>/</t>
        </is>
      </c>
      <c r="E92" s="384" t="n">
        <v>30</v>
      </c>
      <c r="F92" s="384" t="inlineStr">
        <is>
          <t>/</t>
        </is>
      </c>
      <c r="G92" s="384" t="n">
        <v>100</v>
      </c>
      <c r="H92" s="390" t="inlineStr">
        <is>
          <t>P19-6BFX1004/13#</t>
        </is>
      </c>
      <c r="I92" s="390" t="inlineStr">
        <is>
          <t>#</t>
        </is>
      </c>
      <c r="J92" s="390" t="n">
        <v>630</v>
      </c>
      <c r="K92" s="390" t="n">
        <v>370</v>
      </c>
      <c r="L92" s="390" t="n">
        <v>1</v>
      </c>
      <c r="M92" s="311" t="n"/>
      <c r="N92" s="311" t="n"/>
      <c r="O92" s="311" t="n"/>
      <c r="P92" s="475">
        <f>W92+AC92+AJ92</f>
        <v/>
      </c>
      <c r="Q92" s="311" t="n"/>
      <c r="R92" s="384">
        <f>B92</f>
        <v/>
      </c>
      <c r="S92" s="384">
        <f>C92</f>
        <v/>
      </c>
      <c r="T92" s="384">
        <f>N92</f>
        <v/>
      </c>
      <c r="U92" s="384" t="n">
        <v>2</v>
      </c>
      <c r="V92" s="384">
        <f>U92*O92</f>
        <v/>
      </c>
      <c r="W92" s="477">
        <f>B92*C92*7.85*0.001*T92*0.001*V92</f>
        <v/>
      </c>
      <c r="X92" s="384">
        <f>B92</f>
        <v/>
      </c>
      <c r="Y92" s="384">
        <f>C92</f>
        <v/>
      </c>
      <c r="Z92" s="311" t="n"/>
      <c r="AA92" s="311" t="n"/>
      <c r="AB92" s="311" t="n"/>
      <c r="AC92" s="478">
        <f>X92*Y92*7.85*0.001*Z92*0.001*AB92</f>
        <v/>
      </c>
      <c r="AD92" s="384" t="n">
        <v>6</v>
      </c>
      <c r="AE92" s="384">
        <f>(M92-G92*(AH92-1))/2</f>
        <v/>
      </c>
      <c r="AF92" s="311" t="n"/>
      <c r="AG92" s="384" t="n">
        <v>1025</v>
      </c>
      <c r="AH92" s="384">
        <f>IF(INT(M92/G92+1)/2=INT(INT(M92/G92+1)/2),INT(M92/G92)+1,INT(M92/G92))</f>
        <v/>
      </c>
      <c r="AI92" s="311" t="n"/>
      <c r="AJ92" s="479">
        <f>AD92*AD92*7.85*AG92*0.001*0.001*AI92*O92</f>
        <v/>
      </c>
      <c r="AK92" s="311" t="n"/>
    </row>
    <row r="93" ht="22.5" customFormat="1" customHeight="1" s="422">
      <c r="A93" s="384" t="inlineStr">
        <is>
          <t>G</t>
        </is>
      </c>
      <c r="B93" s="384" t="n">
        <v>40</v>
      </c>
      <c r="C93" s="384" t="n">
        <v>5</v>
      </c>
      <c r="D93" s="384" t="inlineStr">
        <is>
          <t>/</t>
        </is>
      </c>
      <c r="E93" s="384" t="n">
        <v>30</v>
      </c>
      <c r="F93" s="384" t="inlineStr">
        <is>
          <t>/</t>
        </is>
      </c>
      <c r="G93" s="384" t="n">
        <v>100</v>
      </c>
      <c r="H93" s="390" t="inlineStr">
        <is>
          <t>P19-6BFX1004/14#</t>
        </is>
      </c>
      <c r="I93" s="390" t="inlineStr">
        <is>
          <t>#</t>
        </is>
      </c>
      <c r="J93" s="390" t="n">
        <v>1610</v>
      </c>
      <c r="K93" s="390" t="n">
        <v>280</v>
      </c>
      <c r="L93" s="390" t="n">
        <v>1</v>
      </c>
      <c r="M93" s="385">
        <f>J93</f>
        <v/>
      </c>
      <c r="N93" s="385" t="n">
        <v>695</v>
      </c>
      <c r="O93" s="385">
        <f>L93</f>
        <v/>
      </c>
      <c r="P93" s="475">
        <f>W93+AC93+AJ93</f>
        <v/>
      </c>
      <c r="Q93" s="476" t="inlineStr">
        <is>
          <t>一破二</t>
        </is>
      </c>
      <c r="R93" s="384">
        <f>B93</f>
        <v/>
      </c>
      <c r="S93" s="384">
        <f>C93</f>
        <v/>
      </c>
      <c r="T93" s="384">
        <f>N93</f>
        <v/>
      </c>
      <c r="U93" s="384" t="n">
        <v>2</v>
      </c>
      <c r="V93" s="384">
        <f>U93*O93</f>
        <v/>
      </c>
      <c r="W93" s="477">
        <f>B93*C93*7.85*0.001*T93*0.001*V93</f>
        <v/>
      </c>
      <c r="X93" s="384">
        <f>B93</f>
        <v/>
      </c>
      <c r="Y93" s="384">
        <f>C93</f>
        <v/>
      </c>
      <c r="Z93" s="384">
        <f>M93-Y93*2-2</f>
        <v/>
      </c>
      <c r="AA93" s="384">
        <f>(N93-Y93)/E93+1</f>
        <v/>
      </c>
      <c r="AB93" s="384">
        <f>AA93*O93</f>
        <v/>
      </c>
      <c r="AC93" s="478">
        <f>X93*Y93*7.85*0.001*Z93*0.001*AB93</f>
        <v/>
      </c>
      <c r="AD93" s="384" t="n">
        <v>6</v>
      </c>
      <c r="AE93" s="384">
        <f>(M93-G93*(AH93-1))/2</f>
        <v/>
      </c>
      <c r="AF93" s="383">
        <f>(M93-G93*(AI93-1))/2</f>
        <v/>
      </c>
      <c r="AG93" s="384" t="n">
        <v>1025</v>
      </c>
      <c r="AH93" s="384">
        <f>IF(INT(M93/G93+1)/2=INT(INT(M93/G93+1)/2),INT(M93/G93)+1,INT(M93/G93))</f>
        <v/>
      </c>
      <c r="AI93" s="384">
        <f>IF(AE93&lt;=0.2*G93,AH93-2,AH93)</f>
        <v/>
      </c>
      <c r="AJ93" s="479">
        <f>AD93*AD93*7.85*AG93*0.001*0.001*AI93*O93</f>
        <v/>
      </c>
      <c r="AK93" s="384">
        <f>AI93*O93</f>
        <v/>
      </c>
    </row>
    <row r="94" ht="22.5" customFormat="1" customHeight="1" s="422">
      <c r="A94" s="383" t="inlineStr">
        <is>
          <t>G</t>
        </is>
      </c>
      <c r="B94" s="384" t="n">
        <v>40</v>
      </c>
      <c r="C94" s="383" t="n">
        <v>5</v>
      </c>
      <c r="D94" s="383" t="inlineStr">
        <is>
          <t>/</t>
        </is>
      </c>
      <c r="E94" s="383" t="n">
        <v>30</v>
      </c>
      <c r="F94" s="383" t="inlineStr">
        <is>
          <t>/</t>
        </is>
      </c>
      <c r="G94" s="383" t="n">
        <v>100</v>
      </c>
      <c r="H94" s="390" t="inlineStr">
        <is>
          <t>P19-6BFX1004/15#</t>
        </is>
      </c>
      <c r="I94" s="390" t="inlineStr">
        <is>
          <t>#</t>
        </is>
      </c>
      <c r="J94" s="390" t="n">
        <v>1610</v>
      </c>
      <c r="K94" s="390" t="n">
        <v>395</v>
      </c>
      <c r="L94" s="390" t="n">
        <v>1</v>
      </c>
      <c r="M94" s="311" t="n"/>
      <c r="N94" s="311" t="n"/>
      <c r="O94" s="311" t="n"/>
      <c r="P94" s="475">
        <f>W94+AC94+AJ94</f>
        <v/>
      </c>
      <c r="Q94" s="311" t="n"/>
      <c r="R94" s="384">
        <f>B94</f>
        <v/>
      </c>
      <c r="S94" s="384">
        <f>C94</f>
        <v/>
      </c>
      <c r="T94" s="384">
        <f>N94</f>
        <v/>
      </c>
      <c r="U94" s="384" t="n">
        <v>2</v>
      </c>
      <c r="V94" s="384">
        <f>U94*O94</f>
        <v/>
      </c>
      <c r="W94" s="477">
        <f>B94*C94*7.85*0.001*T94*0.001*V94</f>
        <v/>
      </c>
      <c r="X94" s="384">
        <f>B94</f>
        <v/>
      </c>
      <c r="Y94" s="384">
        <f>C94</f>
        <v/>
      </c>
      <c r="Z94" s="311" t="n"/>
      <c r="AA94" s="311" t="n"/>
      <c r="AB94" s="311" t="n"/>
      <c r="AC94" s="478">
        <f>X94*Y94*7.85*0.001*Z94*0.001*AB94</f>
        <v/>
      </c>
      <c r="AD94" s="384" t="n">
        <v>6</v>
      </c>
      <c r="AE94" s="384">
        <f>(M94-G94*(AH94-1))/2</f>
        <v/>
      </c>
      <c r="AF94" s="311" t="n"/>
      <c r="AG94" s="384" t="n">
        <v>1025</v>
      </c>
      <c r="AH94" s="384">
        <f>IF(INT(M94/G94+1)/2=INT(INT(M94/G94+1)/2),INT(M94/G94)+1,INT(M94/G94))</f>
        <v/>
      </c>
      <c r="AI94" s="311" t="n"/>
      <c r="AJ94" s="479">
        <f>AD94*AD94*7.85*AG94*0.001*0.001*AI94*O94</f>
        <v/>
      </c>
      <c r="AK94" s="311" t="n"/>
    </row>
    <row r="95" ht="22.5" customFormat="1" customHeight="1" s="422">
      <c r="A95" s="386" t="inlineStr">
        <is>
          <t>G</t>
        </is>
      </c>
      <c r="B95" s="386" t="n">
        <v>40</v>
      </c>
      <c r="C95" s="386" t="n">
        <v>5</v>
      </c>
      <c r="D95" s="386" t="inlineStr">
        <is>
          <t>/</t>
        </is>
      </c>
      <c r="E95" s="386" t="n">
        <v>30</v>
      </c>
      <c r="F95" s="386" t="inlineStr">
        <is>
          <t>/</t>
        </is>
      </c>
      <c r="G95" s="386" t="n">
        <v>100</v>
      </c>
      <c r="H95" s="329" t="inlineStr">
        <is>
          <t>P19-6BFX1004/16#</t>
        </is>
      </c>
      <c r="I95" s="329" t="inlineStr">
        <is>
          <t>#</t>
        </is>
      </c>
      <c r="J95" s="329" t="n">
        <v>905</v>
      </c>
      <c r="K95" s="329" t="n">
        <v>880</v>
      </c>
      <c r="L95" s="329" t="n">
        <v>1</v>
      </c>
      <c r="M95" s="392">
        <f>J95</f>
        <v/>
      </c>
      <c r="N95" s="392" t="n">
        <v>875</v>
      </c>
      <c r="O95" s="392">
        <f>L95</f>
        <v/>
      </c>
      <c r="P95" s="480">
        <f>W95+AC95+AJ95</f>
        <v/>
      </c>
      <c r="Q95" s="482" t="n"/>
      <c r="R95" s="386">
        <f>B95</f>
        <v/>
      </c>
      <c r="S95" s="386">
        <f>C95</f>
        <v/>
      </c>
      <c r="T95" s="386">
        <f>N95</f>
        <v/>
      </c>
      <c r="U95" s="386" t="n">
        <v>2</v>
      </c>
      <c r="V95" s="386">
        <f>U95*O95</f>
        <v/>
      </c>
      <c r="W95" s="439">
        <f>B95*C95*7.85*0.001*T95*0.001*V95</f>
        <v/>
      </c>
      <c r="X95" s="386">
        <f>B95</f>
        <v/>
      </c>
      <c r="Y95" s="386">
        <f>C95</f>
        <v/>
      </c>
      <c r="Z95" s="386">
        <f>M95-Y95*2-2</f>
        <v/>
      </c>
      <c r="AA95" s="386">
        <f>(N95-Y95)/E95+1</f>
        <v/>
      </c>
      <c r="AB95" s="386">
        <f>AA95*O95</f>
        <v/>
      </c>
      <c r="AC95" s="481">
        <f>X95*Y95*7.85*0.001*Z95*0.001*AB95</f>
        <v/>
      </c>
      <c r="AD95" s="386" t="n">
        <v>6</v>
      </c>
      <c r="AE95" s="386">
        <f>(M95-G95*(AH95-1))/2</f>
        <v/>
      </c>
      <c r="AF95" s="389">
        <f>(M95-G95*(AI95-1))/2</f>
        <v/>
      </c>
      <c r="AG95" s="386" t="n">
        <v>1025</v>
      </c>
      <c r="AH95" s="386">
        <f>IF(INT(M95/G95+1)/2=INT(INT(M95/G95+1)/2),INT(M95/G95)+1,INT(M95/G95))</f>
        <v/>
      </c>
      <c r="AI95" s="386">
        <f>IF(AE95&lt;=0.2*G95,AH95-2,AH95)</f>
        <v/>
      </c>
      <c r="AJ95" s="473">
        <f>AD95*AD95*7.85*AG95*0.001*0.001*AI95*O95</f>
        <v/>
      </c>
      <c r="AK95" s="386">
        <f>AI95*O95</f>
        <v/>
      </c>
    </row>
    <row r="96" ht="22.5" customFormat="1" customHeight="1" s="422">
      <c r="A96" s="386" t="inlineStr">
        <is>
          <t>G</t>
        </is>
      </c>
      <c r="B96" s="386" t="n">
        <v>40</v>
      </c>
      <c r="C96" s="386" t="n">
        <v>5</v>
      </c>
      <c r="D96" s="386" t="inlineStr">
        <is>
          <t>/</t>
        </is>
      </c>
      <c r="E96" s="386" t="n">
        <v>30</v>
      </c>
      <c r="F96" s="386" t="inlineStr">
        <is>
          <t>/</t>
        </is>
      </c>
      <c r="G96" s="386" t="n">
        <v>100</v>
      </c>
      <c r="H96" s="329" t="inlineStr">
        <is>
          <t>P19-6BFX1004/17</t>
        </is>
      </c>
      <c r="I96" s="329" t="n"/>
      <c r="J96" s="329" t="n">
        <v>905</v>
      </c>
      <c r="K96" s="329" t="n">
        <v>995</v>
      </c>
      <c r="L96" s="329" t="n">
        <v>1</v>
      </c>
      <c r="M96" s="392">
        <f>J96</f>
        <v/>
      </c>
      <c r="N96" s="392">
        <f>K96</f>
        <v/>
      </c>
      <c r="O96" s="392">
        <f>L96</f>
        <v/>
      </c>
      <c r="P96" s="480">
        <f>W96+AC96+AJ96</f>
        <v/>
      </c>
      <c r="Q96" s="482" t="n"/>
      <c r="R96" s="386">
        <f>B96</f>
        <v/>
      </c>
      <c r="S96" s="386">
        <f>C96</f>
        <v/>
      </c>
      <c r="T96" s="386">
        <f>N96</f>
        <v/>
      </c>
      <c r="U96" s="386" t="n">
        <v>2</v>
      </c>
      <c r="V96" s="386">
        <f>U96*O96</f>
        <v/>
      </c>
      <c r="W96" s="439">
        <f>B96*C96*7.85*0.001*T96*0.001*V96</f>
        <v/>
      </c>
      <c r="X96" s="386">
        <f>B96</f>
        <v/>
      </c>
      <c r="Y96" s="386">
        <f>C96</f>
        <v/>
      </c>
      <c r="Z96" s="386">
        <f>M96-Y96*2-2</f>
        <v/>
      </c>
      <c r="AA96" s="386">
        <f>(N96-Y96)/E96+1</f>
        <v/>
      </c>
      <c r="AB96" s="386">
        <f>AA96*O96</f>
        <v/>
      </c>
      <c r="AC96" s="481">
        <f>X96*Y96*7.85*0.001*Z96*0.001*AB96</f>
        <v/>
      </c>
      <c r="AD96" s="386" t="n">
        <v>6</v>
      </c>
      <c r="AE96" s="386">
        <f>(M96-G96*(AH96-1))/2</f>
        <v/>
      </c>
      <c r="AF96" s="389">
        <f>(M96-G96*(AI96-1))/2</f>
        <v/>
      </c>
      <c r="AG96" s="386" t="n">
        <v>1025</v>
      </c>
      <c r="AH96" s="386">
        <f>IF(INT(M96/G96+1)/2=INT(INT(M96/G96+1)/2),INT(M96/G96)+1,INT(M96/G96))</f>
        <v/>
      </c>
      <c r="AI96" s="386">
        <f>IF(AE96&lt;=0.2*G96,AH96-2,AH96)</f>
        <v/>
      </c>
      <c r="AJ96" s="473">
        <f>AD96*AD96*7.85*AG96*0.001*0.001*AI96*O96</f>
        <v/>
      </c>
      <c r="AK96" s="386">
        <f>AI96*O96</f>
        <v/>
      </c>
    </row>
    <row r="97" ht="22.5" customFormat="1" customHeight="1" s="422">
      <c r="A97" s="384" t="inlineStr">
        <is>
          <t>G</t>
        </is>
      </c>
      <c r="B97" s="384" t="n">
        <v>40</v>
      </c>
      <c r="C97" s="384" t="n">
        <v>5</v>
      </c>
      <c r="D97" s="384" t="inlineStr">
        <is>
          <t>/</t>
        </is>
      </c>
      <c r="E97" s="384" t="n">
        <v>30</v>
      </c>
      <c r="F97" s="384" t="inlineStr">
        <is>
          <t>/</t>
        </is>
      </c>
      <c r="G97" s="384" t="n">
        <v>100</v>
      </c>
      <c r="H97" s="390" t="inlineStr">
        <is>
          <t>P20-6BFX1005/1#</t>
        </is>
      </c>
      <c r="I97" s="390" t="inlineStr">
        <is>
          <t>#</t>
        </is>
      </c>
      <c r="J97" s="390" t="n">
        <v>1395</v>
      </c>
      <c r="K97" s="390" t="n">
        <v>1015</v>
      </c>
      <c r="L97" s="390" t="n">
        <v>1</v>
      </c>
      <c r="M97" s="385">
        <f>J97</f>
        <v/>
      </c>
      <c r="N97" s="385" t="n">
        <v>995</v>
      </c>
      <c r="O97" s="385">
        <f>L97</f>
        <v/>
      </c>
      <c r="P97" s="475">
        <f>W97+AC97+AJ97</f>
        <v/>
      </c>
      <c r="Q97" s="476" t="inlineStr">
        <is>
          <t>单边留</t>
        </is>
      </c>
      <c r="R97" s="384">
        <f>B97</f>
        <v/>
      </c>
      <c r="S97" s="384">
        <f>C97</f>
        <v/>
      </c>
      <c r="T97" s="384">
        <f>N97</f>
        <v/>
      </c>
      <c r="U97" s="384" t="n">
        <v>2</v>
      </c>
      <c r="V97" s="384">
        <f>U97*O97</f>
        <v/>
      </c>
      <c r="W97" s="477">
        <f>B97*C97*7.85*0.001*T97*0.001*V97</f>
        <v/>
      </c>
      <c r="X97" s="384">
        <f>B97</f>
        <v/>
      </c>
      <c r="Y97" s="384">
        <f>C97</f>
        <v/>
      </c>
      <c r="Z97" s="384">
        <f>M97-Y97*2-2</f>
        <v/>
      </c>
      <c r="AA97" s="384">
        <f>(N97-Y97)/E97+1</f>
        <v/>
      </c>
      <c r="AB97" s="384">
        <f>AA97*O97</f>
        <v/>
      </c>
      <c r="AC97" s="478">
        <f>X97*Y97*7.85*0.001*Z97*0.001*AB97</f>
        <v/>
      </c>
      <c r="AD97" s="384" t="n">
        <v>6</v>
      </c>
      <c r="AE97" s="384">
        <f>(M97-G97*(AH97-1))/2</f>
        <v/>
      </c>
      <c r="AF97" s="383">
        <f>(M97-G97*(AI97-1))/2</f>
        <v/>
      </c>
      <c r="AG97" s="384" t="n">
        <v>1025</v>
      </c>
      <c r="AH97" s="384">
        <f>IF(INT(M97/G97+1)/2=INT(INT(M97/G97+1)/2),INT(M97/G97)+1,INT(M97/G97))</f>
        <v/>
      </c>
      <c r="AI97" s="384">
        <f>IF(AE97&lt;=0.2*G97,AH97-2,AH97)</f>
        <v/>
      </c>
      <c r="AJ97" s="479">
        <f>AD97*AD97*7.85*AG97*0.001*0.001*AI97*O97</f>
        <v/>
      </c>
      <c r="AK97" s="384">
        <f>AI97*O97</f>
        <v/>
      </c>
    </row>
    <row r="98" ht="22.5" customFormat="1" customHeight="1" s="422">
      <c r="A98" s="386" t="inlineStr">
        <is>
          <t>G</t>
        </is>
      </c>
      <c r="B98" s="386" t="n">
        <v>40</v>
      </c>
      <c r="C98" s="386" t="n">
        <v>5</v>
      </c>
      <c r="D98" s="386" t="inlineStr">
        <is>
          <t>/</t>
        </is>
      </c>
      <c r="E98" s="386" t="n">
        <v>30</v>
      </c>
      <c r="F98" s="386" t="inlineStr">
        <is>
          <t>/</t>
        </is>
      </c>
      <c r="G98" s="386" t="n">
        <v>100</v>
      </c>
      <c r="H98" s="329" t="inlineStr">
        <is>
          <t>P20-6BFX1005/2#</t>
        </is>
      </c>
      <c r="I98" s="329" t="inlineStr">
        <is>
          <t>#</t>
        </is>
      </c>
      <c r="J98" s="329" t="n">
        <v>581</v>
      </c>
      <c r="K98" s="329" t="n">
        <v>575</v>
      </c>
      <c r="L98" s="329" t="n">
        <v>1</v>
      </c>
      <c r="M98" s="392">
        <f>J98</f>
        <v/>
      </c>
      <c r="N98" s="392">
        <f>K98</f>
        <v/>
      </c>
      <c r="O98" s="392">
        <f>L98</f>
        <v/>
      </c>
      <c r="P98" s="480">
        <f>W98+AC98+AJ98</f>
        <v/>
      </c>
      <c r="Q98" s="482" t="n"/>
      <c r="R98" s="386">
        <f>B98</f>
        <v/>
      </c>
      <c r="S98" s="386">
        <f>C98</f>
        <v/>
      </c>
      <c r="T98" s="386">
        <f>N98</f>
        <v/>
      </c>
      <c r="U98" s="386" t="n">
        <v>2</v>
      </c>
      <c r="V98" s="386">
        <f>U98*O98</f>
        <v/>
      </c>
      <c r="W98" s="439">
        <f>B98*C98*7.85*0.001*T98*0.001*V98</f>
        <v/>
      </c>
      <c r="X98" s="386">
        <f>B98</f>
        <v/>
      </c>
      <c r="Y98" s="386">
        <f>C98</f>
        <v/>
      </c>
      <c r="Z98" s="386">
        <f>M98-Y98*2-2</f>
        <v/>
      </c>
      <c r="AA98" s="386">
        <f>(N98-Y98)/E98+1</f>
        <v/>
      </c>
      <c r="AB98" s="386">
        <f>AA98*O98</f>
        <v/>
      </c>
      <c r="AC98" s="481">
        <f>X98*Y98*7.85*0.001*Z98*0.001*AB98</f>
        <v/>
      </c>
      <c r="AD98" s="386" t="n">
        <v>6</v>
      </c>
      <c r="AE98" s="386">
        <f>(M98-G98*(AH98-1))/2</f>
        <v/>
      </c>
      <c r="AF98" s="389">
        <f>(M98-G98*(AI98-1))/2</f>
        <v/>
      </c>
      <c r="AG98" s="386" t="n">
        <v>1025</v>
      </c>
      <c r="AH98" s="386">
        <f>IF(INT(M98/G98+1)/2=INT(INT(M98/G98+1)/2),INT(M98/G98)+1,INT(M98/G98))</f>
        <v/>
      </c>
      <c r="AI98" s="386">
        <f>IF(AE98&lt;=0.2*G98,AH98-2,AH98)</f>
        <v/>
      </c>
      <c r="AJ98" s="473">
        <f>AD98*AD98*7.85*AG98*0.001*0.001*AI98*O98</f>
        <v/>
      </c>
      <c r="AK98" s="386">
        <f>AI98*O98</f>
        <v/>
      </c>
    </row>
    <row r="99" ht="22.5" customFormat="1" customHeight="1" s="422">
      <c r="A99" s="386" t="inlineStr">
        <is>
          <t>G</t>
        </is>
      </c>
      <c r="B99" s="386" t="n">
        <v>40</v>
      </c>
      <c r="C99" s="386" t="n">
        <v>5</v>
      </c>
      <c r="D99" s="386" t="inlineStr">
        <is>
          <t>/</t>
        </is>
      </c>
      <c r="E99" s="386" t="n">
        <v>30</v>
      </c>
      <c r="F99" s="386" t="inlineStr">
        <is>
          <t>/</t>
        </is>
      </c>
      <c r="G99" s="386" t="n">
        <v>100</v>
      </c>
      <c r="H99" s="82" t="inlineStr">
        <is>
          <t>P20-6BFX1006/1#</t>
        </is>
      </c>
      <c r="I99" s="82" t="inlineStr">
        <is>
          <t>#</t>
        </is>
      </c>
      <c r="J99" s="82" t="n">
        <v>1370</v>
      </c>
      <c r="K99" s="82" t="n">
        <v>695</v>
      </c>
      <c r="L99" s="82" t="n">
        <v>1</v>
      </c>
      <c r="M99" s="392">
        <f>J99</f>
        <v/>
      </c>
      <c r="N99" s="392" t="n">
        <v>695</v>
      </c>
      <c r="O99" s="392">
        <f>L99</f>
        <v/>
      </c>
      <c r="P99" s="480">
        <f>W99+AC99+AJ99</f>
        <v/>
      </c>
      <c r="Q99" s="483" t="n"/>
      <c r="R99" s="386">
        <f>B99</f>
        <v/>
      </c>
      <c r="S99" s="386">
        <f>C99</f>
        <v/>
      </c>
      <c r="T99" s="386">
        <f>N99</f>
        <v/>
      </c>
      <c r="U99" s="386" t="n">
        <v>2</v>
      </c>
      <c r="V99" s="386">
        <f>U99*O99</f>
        <v/>
      </c>
      <c r="W99" s="439">
        <f>B99*C99*7.85*0.001*T99*0.001*V99</f>
        <v/>
      </c>
      <c r="X99" s="386">
        <f>B99</f>
        <v/>
      </c>
      <c r="Y99" s="386">
        <f>C99</f>
        <v/>
      </c>
      <c r="Z99" s="386">
        <f>M99-Y99*2-2</f>
        <v/>
      </c>
      <c r="AA99" s="386">
        <f>(N99-Y99)/E99+1</f>
        <v/>
      </c>
      <c r="AB99" s="386">
        <f>AA99*O99</f>
        <v/>
      </c>
      <c r="AC99" s="481">
        <f>X99*Y99*7.85*0.001*Z99*0.001*AB99</f>
        <v/>
      </c>
      <c r="AD99" s="386" t="n">
        <v>6</v>
      </c>
      <c r="AE99" s="386">
        <f>(M99-G99*(AH99-1))/2</f>
        <v/>
      </c>
      <c r="AF99" s="389">
        <f>(M99-G99*(AI99-1))/2</f>
        <v/>
      </c>
      <c r="AG99" s="386" t="n">
        <v>1025</v>
      </c>
      <c r="AH99" s="386">
        <f>IF(INT(M99/G99+1)/2=INT(INT(M99/G99+1)/2),INT(M99/G99)+1,INT(M99/G99))</f>
        <v/>
      </c>
      <c r="AI99" s="386">
        <f>IF(AE99&lt;=0.2*G99,AH99-2,AH99)</f>
        <v/>
      </c>
      <c r="AJ99" s="473">
        <f>AD99*AD99*7.85*AG99*0.001*0.001*AI99*O99</f>
        <v/>
      </c>
      <c r="AK99" s="386">
        <f>AI99*O99</f>
        <v/>
      </c>
    </row>
    <row r="100" ht="22.5" customFormat="1" customHeight="1" s="422">
      <c r="A100" s="386" t="inlineStr">
        <is>
          <t>G</t>
        </is>
      </c>
      <c r="B100" s="386" t="n">
        <v>40</v>
      </c>
      <c r="C100" s="386" t="n">
        <v>5</v>
      </c>
      <c r="D100" s="386" t="inlineStr">
        <is>
          <t>/</t>
        </is>
      </c>
      <c r="E100" s="386" t="n">
        <v>30</v>
      </c>
      <c r="F100" s="386" t="inlineStr">
        <is>
          <t>/</t>
        </is>
      </c>
      <c r="G100" s="386" t="n">
        <v>100</v>
      </c>
      <c r="H100" s="329" t="inlineStr">
        <is>
          <t>P20-6BFX1006/2#</t>
        </is>
      </c>
      <c r="I100" s="329" t="inlineStr">
        <is>
          <t>#</t>
        </is>
      </c>
      <c r="J100" s="329" t="n">
        <v>1310</v>
      </c>
      <c r="K100" s="329" t="n">
        <v>230</v>
      </c>
      <c r="L100" s="329" t="n">
        <v>1</v>
      </c>
      <c r="M100" s="392">
        <f>J100</f>
        <v/>
      </c>
      <c r="N100" s="392">
        <f>K100</f>
        <v/>
      </c>
      <c r="O100" s="392">
        <f>L100</f>
        <v/>
      </c>
      <c r="P100" s="480">
        <f>W100+AC100+AJ100</f>
        <v/>
      </c>
      <c r="Q100" s="482" t="n"/>
      <c r="R100" s="386">
        <f>B100</f>
        <v/>
      </c>
      <c r="S100" s="386">
        <f>C100</f>
        <v/>
      </c>
      <c r="T100" s="386">
        <f>N100</f>
        <v/>
      </c>
      <c r="U100" s="386" t="n">
        <v>2</v>
      </c>
      <c r="V100" s="386">
        <f>U100*O100</f>
        <v/>
      </c>
      <c r="W100" s="439">
        <f>B100*C100*7.85*0.001*T100*0.001*V100</f>
        <v/>
      </c>
      <c r="X100" s="386">
        <f>B100</f>
        <v/>
      </c>
      <c r="Y100" s="386">
        <f>C100</f>
        <v/>
      </c>
      <c r="Z100" s="386">
        <f>M100-Y100*2-2</f>
        <v/>
      </c>
      <c r="AA100" s="386">
        <f>(N100-Y100)/E100+1</f>
        <v/>
      </c>
      <c r="AB100" s="386">
        <f>AA100*O100</f>
        <v/>
      </c>
      <c r="AC100" s="481">
        <f>X100*Y100*7.85*0.001*Z100*0.001*AB100</f>
        <v/>
      </c>
      <c r="AD100" s="386" t="n">
        <v>6</v>
      </c>
      <c r="AE100" s="386">
        <f>(M100-G100*(AH100-1))/2</f>
        <v/>
      </c>
      <c r="AF100" s="389">
        <f>(M100-G100*(AI100-1))/2</f>
        <v/>
      </c>
      <c r="AG100" s="386" t="n">
        <v>1025</v>
      </c>
      <c r="AH100" s="386">
        <f>IF(INT(M100/G100+1)/2=INT(INT(M100/G100+1)/2),INT(M100/G100)+1,INT(M100/G100))</f>
        <v/>
      </c>
      <c r="AI100" s="386">
        <f>IF(AE100&lt;=0.2*G100,AH100-2,AH100)</f>
        <v/>
      </c>
      <c r="AJ100" s="473">
        <f>AD100*AD100*7.85*AG100*0.001*0.001*AI100*O100</f>
        <v/>
      </c>
      <c r="AK100" s="386">
        <f>AI100*O100</f>
        <v/>
      </c>
    </row>
    <row r="101" ht="22.5" customFormat="1" customHeight="1" s="422">
      <c r="A101" s="384" t="inlineStr">
        <is>
          <t>G</t>
        </is>
      </c>
      <c r="B101" s="384" t="n">
        <v>40</v>
      </c>
      <c r="C101" s="384" t="n">
        <v>5</v>
      </c>
      <c r="D101" s="384" t="inlineStr">
        <is>
          <t>/</t>
        </is>
      </c>
      <c r="E101" s="384" t="n">
        <v>30</v>
      </c>
      <c r="F101" s="384" t="inlineStr">
        <is>
          <t>/</t>
        </is>
      </c>
      <c r="G101" s="384" t="n">
        <v>100</v>
      </c>
      <c r="H101" s="390" t="inlineStr">
        <is>
          <t>P20-6BFX1006/14#</t>
        </is>
      </c>
      <c r="I101" s="390" t="inlineStr">
        <is>
          <t>#</t>
        </is>
      </c>
      <c r="J101" s="390" t="n">
        <v>1405</v>
      </c>
      <c r="K101" s="390" t="n">
        <v>385</v>
      </c>
      <c r="L101" s="390" t="n">
        <v>1</v>
      </c>
      <c r="M101" s="385">
        <f>J101</f>
        <v/>
      </c>
      <c r="N101" s="385" t="n">
        <v>365</v>
      </c>
      <c r="O101" s="385">
        <f>L101</f>
        <v/>
      </c>
      <c r="P101" s="475">
        <f>W101+AC101+AJ101</f>
        <v/>
      </c>
      <c r="Q101" s="476" t="inlineStr">
        <is>
          <t>单边留</t>
        </is>
      </c>
      <c r="R101" s="384">
        <f>B101</f>
        <v/>
      </c>
      <c r="S101" s="384">
        <f>C101</f>
        <v/>
      </c>
      <c r="T101" s="384">
        <f>N101</f>
        <v/>
      </c>
      <c r="U101" s="384" t="n">
        <v>2</v>
      </c>
      <c r="V101" s="384">
        <f>U101*O101</f>
        <v/>
      </c>
      <c r="W101" s="477">
        <f>B101*C101*7.85*0.001*T101*0.001*V101</f>
        <v/>
      </c>
      <c r="X101" s="384">
        <f>B101</f>
        <v/>
      </c>
      <c r="Y101" s="384">
        <f>C101</f>
        <v/>
      </c>
      <c r="Z101" s="384">
        <f>M101-Y101*2-2</f>
        <v/>
      </c>
      <c r="AA101" s="384">
        <f>(N101-Y101)/E101+1</f>
        <v/>
      </c>
      <c r="AB101" s="384">
        <f>AA101*O101</f>
        <v/>
      </c>
      <c r="AC101" s="478">
        <f>X101*Y101*7.85*0.001*Z101*0.001*AB101</f>
        <v/>
      </c>
      <c r="AD101" s="384" t="n">
        <v>6</v>
      </c>
      <c r="AE101" s="384">
        <f>(M101-G101*(AH101-1))/2</f>
        <v/>
      </c>
      <c r="AF101" s="383">
        <f>(M101-G101*(AI101-1))/2</f>
        <v/>
      </c>
      <c r="AG101" s="384" t="n">
        <v>1025</v>
      </c>
      <c r="AH101" s="384">
        <f>IF(INT(M101/G101+1)/2=INT(INT(M101/G101+1)/2),INT(M101/G101)+1,INT(M101/G101))</f>
        <v/>
      </c>
      <c r="AI101" s="384">
        <f>IF(AE101&lt;=0.2*G101,AH101-2,AH101)</f>
        <v/>
      </c>
      <c r="AJ101" s="479">
        <f>AD101*AD101*7.85*AG101*0.001*0.001*AI101*O101</f>
        <v/>
      </c>
      <c r="AK101" s="384">
        <f>AI101*O101</f>
        <v/>
      </c>
    </row>
    <row r="102" ht="22.5" customFormat="1" customHeight="1" s="422">
      <c r="A102" s="386" t="inlineStr">
        <is>
          <t>G</t>
        </is>
      </c>
      <c r="B102" s="386" t="n">
        <v>40</v>
      </c>
      <c r="C102" s="386" t="n">
        <v>5</v>
      </c>
      <c r="D102" s="386" t="inlineStr">
        <is>
          <t>/</t>
        </is>
      </c>
      <c r="E102" s="386" t="n">
        <v>30</v>
      </c>
      <c r="F102" s="386" t="inlineStr">
        <is>
          <t>/</t>
        </is>
      </c>
      <c r="G102" s="386" t="n">
        <v>100</v>
      </c>
      <c r="H102" s="329" t="inlineStr">
        <is>
          <t>P20-6BFX1006/15#</t>
        </is>
      </c>
      <c r="I102" s="329" t="inlineStr">
        <is>
          <t>#</t>
        </is>
      </c>
      <c r="J102" s="329" t="n">
        <v>1405</v>
      </c>
      <c r="K102" s="329" t="n">
        <v>695</v>
      </c>
      <c r="L102" s="329" t="n">
        <v>1</v>
      </c>
      <c r="M102" s="392">
        <f>J102</f>
        <v/>
      </c>
      <c r="N102" s="392">
        <f>K102</f>
        <v/>
      </c>
      <c r="O102" s="392">
        <f>L102</f>
        <v/>
      </c>
      <c r="P102" s="480">
        <f>W102+AC102+AJ102</f>
        <v/>
      </c>
      <c r="Q102" s="473" t="n"/>
      <c r="R102" s="386">
        <f>B102</f>
        <v/>
      </c>
      <c r="S102" s="386">
        <f>C102</f>
        <v/>
      </c>
      <c r="T102" s="386">
        <f>N102</f>
        <v/>
      </c>
      <c r="U102" s="386" t="n">
        <v>2</v>
      </c>
      <c r="V102" s="386">
        <f>U102*O102</f>
        <v/>
      </c>
      <c r="W102" s="439">
        <f>B102*C102*7.85*0.001*T102*0.001*V102</f>
        <v/>
      </c>
      <c r="X102" s="386">
        <f>B102</f>
        <v/>
      </c>
      <c r="Y102" s="386">
        <f>C102</f>
        <v/>
      </c>
      <c r="Z102" s="386">
        <f>M102-Y102*2-2</f>
        <v/>
      </c>
      <c r="AA102" s="386">
        <f>(N102-Y102)/E102+1</f>
        <v/>
      </c>
      <c r="AB102" s="386">
        <f>AA102*O102</f>
        <v/>
      </c>
      <c r="AC102" s="481">
        <f>X102*Y102*7.85*0.001*Z102*0.001*AB102</f>
        <v/>
      </c>
      <c r="AD102" s="386" t="n">
        <v>6</v>
      </c>
      <c r="AE102" s="386">
        <f>(M102-G102*(AH102-1))/2</f>
        <v/>
      </c>
      <c r="AF102" s="389">
        <f>(M102-G102*(AI102-1))/2</f>
        <v/>
      </c>
      <c r="AG102" s="386" t="n">
        <v>1025</v>
      </c>
      <c r="AH102" s="386">
        <f>IF(INT(M102/G102+1)/2=INT(INT(M102/G102+1)/2),INT(M102/G102)+1,INT(M102/G102))</f>
        <v/>
      </c>
      <c r="AI102" s="386">
        <f>IF(AE102&lt;=0.2*G102,AH102-2,AH102)</f>
        <v/>
      </c>
      <c r="AJ102" s="473">
        <f>AD102*AD102*7.85*AG102*0.001*0.001*AI102*O102</f>
        <v/>
      </c>
      <c r="AK102" s="386">
        <f>AI102*O102</f>
        <v/>
      </c>
    </row>
    <row r="103" ht="22.5" customFormat="1" customHeight="1" s="422">
      <c r="A103" s="384" t="inlineStr">
        <is>
          <t>G</t>
        </is>
      </c>
      <c r="B103" s="384" t="n">
        <v>40</v>
      </c>
      <c r="C103" s="384" t="n">
        <v>5</v>
      </c>
      <c r="D103" s="384" t="inlineStr">
        <is>
          <t>/</t>
        </is>
      </c>
      <c r="E103" s="384" t="n">
        <v>30</v>
      </c>
      <c r="F103" s="384" t="inlineStr">
        <is>
          <t>/</t>
        </is>
      </c>
      <c r="G103" s="384" t="n">
        <v>100</v>
      </c>
      <c r="H103" s="390" t="inlineStr">
        <is>
          <t>P20-6BFX1006/3#</t>
        </is>
      </c>
      <c r="I103" s="390" t="inlineStr">
        <is>
          <t>#</t>
        </is>
      </c>
      <c r="J103" s="390" t="n">
        <v>830</v>
      </c>
      <c r="K103" s="390" t="n">
        <v>450</v>
      </c>
      <c r="L103" s="390" t="n">
        <v>1</v>
      </c>
      <c r="M103" s="385">
        <f>J103</f>
        <v/>
      </c>
      <c r="N103" s="385" t="n">
        <v>965</v>
      </c>
      <c r="O103" s="385">
        <f>L103</f>
        <v/>
      </c>
      <c r="P103" s="475">
        <f>W103+AC103+AJ103</f>
        <v/>
      </c>
      <c r="Q103" s="476" t="inlineStr">
        <is>
          <t>一破二</t>
        </is>
      </c>
      <c r="R103" s="384">
        <f>B103</f>
        <v/>
      </c>
      <c r="S103" s="384">
        <f>C103</f>
        <v/>
      </c>
      <c r="T103" s="384">
        <f>N103</f>
        <v/>
      </c>
      <c r="U103" s="384" t="n">
        <v>2</v>
      </c>
      <c r="V103" s="384">
        <f>U103*O103</f>
        <v/>
      </c>
      <c r="W103" s="477">
        <f>B103*C103*7.85*0.001*T103*0.001*V103</f>
        <v/>
      </c>
      <c r="X103" s="384">
        <f>B103</f>
        <v/>
      </c>
      <c r="Y103" s="384">
        <f>C103</f>
        <v/>
      </c>
      <c r="Z103" s="384">
        <f>M103-Y103*2-2</f>
        <v/>
      </c>
      <c r="AA103" s="384">
        <f>(N103-Y103)/E103+1</f>
        <v/>
      </c>
      <c r="AB103" s="384">
        <f>AA103*O103</f>
        <v/>
      </c>
      <c r="AC103" s="478">
        <f>X103*Y103*7.85*0.001*Z103*0.001*AB103</f>
        <v/>
      </c>
      <c r="AD103" s="384" t="n">
        <v>6</v>
      </c>
      <c r="AE103" s="384">
        <f>(M103-G103*(AH103-1))/2</f>
        <v/>
      </c>
      <c r="AF103" s="383">
        <f>(M103-G103*(AI103-1))/2</f>
        <v/>
      </c>
      <c r="AG103" s="384" t="n">
        <v>1025</v>
      </c>
      <c r="AH103" s="384">
        <f>IF(INT(M103/G103+1)/2=INT(INT(M103/G103+1)/2),INT(M103/G103)+1,INT(M103/G103))</f>
        <v/>
      </c>
      <c r="AI103" s="384">
        <f>IF(AE103&lt;=0.2*G103,AH103-2,AH103)</f>
        <v/>
      </c>
      <c r="AJ103" s="479">
        <f>AD103*AD103*7.85*AG103*0.001*0.001*AI103*O103</f>
        <v/>
      </c>
      <c r="AK103" s="384">
        <f>AI103*O103</f>
        <v/>
      </c>
    </row>
    <row r="104" ht="22.5" customFormat="1" customHeight="1" s="422">
      <c r="A104" s="384" t="inlineStr">
        <is>
          <t>G</t>
        </is>
      </c>
      <c r="B104" s="384" t="n">
        <v>40</v>
      </c>
      <c r="C104" s="384" t="n">
        <v>5</v>
      </c>
      <c r="D104" s="384" t="inlineStr">
        <is>
          <t>/</t>
        </is>
      </c>
      <c r="E104" s="384" t="n">
        <v>30</v>
      </c>
      <c r="F104" s="384" t="inlineStr">
        <is>
          <t>/</t>
        </is>
      </c>
      <c r="G104" s="384" t="n">
        <v>100</v>
      </c>
      <c r="H104" s="390" t="inlineStr">
        <is>
          <t>P20-6BFX1006/4#</t>
        </is>
      </c>
      <c r="I104" s="390" t="inlineStr">
        <is>
          <t>#</t>
        </is>
      </c>
      <c r="J104" s="390" t="n">
        <v>830</v>
      </c>
      <c r="K104" s="390" t="n">
        <v>485</v>
      </c>
      <c r="L104" s="390" t="n">
        <v>1</v>
      </c>
      <c r="M104" s="311" t="n"/>
      <c r="N104" s="311" t="n"/>
      <c r="O104" s="311" t="n"/>
      <c r="P104" s="475">
        <f>W104+AC104+AJ104</f>
        <v/>
      </c>
      <c r="Q104" s="311" t="n"/>
      <c r="R104" s="384">
        <f>B104</f>
        <v/>
      </c>
      <c r="S104" s="384">
        <f>C104</f>
        <v/>
      </c>
      <c r="T104" s="384">
        <f>N104</f>
        <v/>
      </c>
      <c r="U104" s="384" t="n">
        <v>2</v>
      </c>
      <c r="V104" s="384">
        <f>U104*O104</f>
        <v/>
      </c>
      <c r="W104" s="477">
        <f>B104*C104*7.85*0.001*T104*0.001*V104</f>
        <v/>
      </c>
      <c r="X104" s="384">
        <f>B104</f>
        <v/>
      </c>
      <c r="Y104" s="384">
        <f>C104</f>
        <v/>
      </c>
      <c r="Z104" s="311" t="n"/>
      <c r="AA104" s="311" t="n"/>
      <c r="AB104" s="311" t="n"/>
      <c r="AC104" s="478">
        <f>X104*Y104*7.85*0.001*Z104*0.001*AB104</f>
        <v/>
      </c>
      <c r="AD104" s="384" t="n">
        <v>6</v>
      </c>
      <c r="AE104" s="384">
        <f>(M104-G104*(AH104-1))/2</f>
        <v/>
      </c>
      <c r="AF104" s="311" t="n"/>
      <c r="AG104" s="384" t="n">
        <v>1025</v>
      </c>
      <c r="AH104" s="384">
        <f>IF(INT(M104/G104+1)/2=INT(INT(M104/G104+1)/2),INT(M104/G104)+1,INT(M104/G104))</f>
        <v/>
      </c>
      <c r="AI104" s="311" t="n"/>
      <c r="AJ104" s="479">
        <f>AD104*AD104*7.85*AG104*0.001*0.001*AI104*O104</f>
        <v/>
      </c>
      <c r="AK104" s="311" t="n"/>
    </row>
    <row r="105" ht="22.5" customFormat="1" customHeight="1" s="422">
      <c r="A105" s="386" t="inlineStr">
        <is>
          <t>G</t>
        </is>
      </c>
      <c r="B105" s="386" t="n">
        <v>40</v>
      </c>
      <c r="C105" s="386" t="n">
        <v>5</v>
      </c>
      <c r="D105" s="386" t="inlineStr">
        <is>
          <t>/</t>
        </is>
      </c>
      <c r="E105" s="386" t="n">
        <v>30</v>
      </c>
      <c r="F105" s="386" t="inlineStr">
        <is>
          <t>/</t>
        </is>
      </c>
      <c r="G105" s="386" t="n">
        <v>100</v>
      </c>
      <c r="H105" s="329" t="inlineStr">
        <is>
          <t>P20-6BFX1006/5#</t>
        </is>
      </c>
      <c r="I105" s="329" t="inlineStr">
        <is>
          <t>#</t>
        </is>
      </c>
      <c r="J105" s="329" t="n">
        <v>830</v>
      </c>
      <c r="K105" s="329" t="n">
        <v>185</v>
      </c>
      <c r="L105" s="329" t="n">
        <v>1</v>
      </c>
      <c r="M105" s="392">
        <f>J105</f>
        <v/>
      </c>
      <c r="N105" s="392">
        <f>K105</f>
        <v/>
      </c>
      <c r="O105" s="392">
        <f>L105</f>
        <v/>
      </c>
      <c r="P105" s="480">
        <f>W105+AC105+AJ105</f>
        <v/>
      </c>
      <c r="Q105" s="482" t="n"/>
      <c r="R105" s="386">
        <f>B105</f>
        <v/>
      </c>
      <c r="S105" s="386">
        <f>C105</f>
        <v/>
      </c>
      <c r="T105" s="386">
        <f>N105</f>
        <v/>
      </c>
      <c r="U105" s="386" t="n">
        <v>2</v>
      </c>
      <c r="V105" s="386">
        <f>U105*O105</f>
        <v/>
      </c>
      <c r="W105" s="439">
        <f>B105*C105*7.85*0.001*T105*0.001*V105</f>
        <v/>
      </c>
      <c r="X105" s="386">
        <f>B105</f>
        <v/>
      </c>
      <c r="Y105" s="386">
        <f>C105</f>
        <v/>
      </c>
      <c r="Z105" s="386">
        <f>M105-Y105*2-2</f>
        <v/>
      </c>
      <c r="AA105" s="386">
        <f>(N105-Y105)/E105+1</f>
        <v/>
      </c>
      <c r="AB105" s="386">
        <f>AA105*O105</f>
        <v/>
      </c>
      <c r="AC105" s="481">
        <f>X105*Y105*7.85*0.001*Z105*0.001*AB105</f>
        <v/>
      </c>
      <c r="AD105" s="386" t="n">
        <v>6</v>
      </c>
      <c r="AE105" s="386">
        <f>(M105-G105*(AH105-1))/2</f>
        <v/>
      </c>
      <c r="AF105" s="389">
        <f>(M105-G105*(AI105-1))/2</f>
        <v/>
      </c>
      <c r="AG105" s="386" t="n">
        <v>1025</v>
      </c>
      <c r="AH105" s="386">
        <f>IF(INT(M105/G105+1)/2=INT(INT(M105/G105+1)/2),INT(M105/G105)+1,INT(M105/G105))</f>
        <v/>
      </c>
      <c r="AI105" s="386">
        <f>IF(AE105&lt;=0.2*G105,AH105-2,AH105)</f>
        <v/>
      </c>
      <c r="AJ105" s="473">
        <f>AD105*AD105*7.85*AG105*0.001*0.001*AI105*O105</f>
        <v/>
      </c>
      <c r="AK105" s="386">
        <f>AI105*O105</f>
        <v/>
      </c>
    </row>
    <row r="106" ht="22.95" customFormat="1" customHeight="1" s="422">
      <c r="A106" s="384" t="inlineStr">
        <is>
          <t>G</t>
        </is>
      </c>
      <c r="B106" s="384" t="n">
        <v>40</v>
      </c>
      <c r="C106" s="384" t="n">
        <v>5</v>
      </c>
      <c r="D106" s="384" t="inlineStr">
        <is>
          <t>/</t>
        </is>
      </c>
      <c r="E106" s="384" t="n">
        <v>30</v>
      </c>
      <c r="F106" s="384" t="inlineStr">
        <is>
          <t>/</t>
        </is>
      </c>
      <c r="G106" s="384" t="n">
        <v>100</v>
      </c>
      <c r="H106" s="390" t="inlineStr">
        <is>
          <t>P20-6BFX1006/6#</t>
        </is>
      </c>
      <c r="I106" s="390" t="inlineStr">
        <is>
          <t>#</t>
        </is>
      </c>
      <c r="J106" s="390" t="n">
        <v>735</v>
      </c>
      <c r="K106" s="390" t="n">
        <v>425</v>
      </c>
      <c r="L106" s="390" t="n">
        <v>1</v>
      </c>
      <c r="M106" s="385">
        <f>J106</f>
        <v/>
      </c>
      <c r="N106" s="385" t="n">
        <v>725</v>
      </c>
      <c r="O106" s="385">
        <f>L106</f>
        <v/>
      </c>
      <c r="P106" s="475">
        <f>W106+AC106+AJ106</f>
        <v/>
      </c>
      <c r="Q106" s="476" t="inlineStr">
        <is>
          <t>见图压焊</t>
        </is>
      </c>
      <c r="R106" s="384">
        <f>B106</f>
        <v/>
      </c>
      <c r="S106" s="384">
        <f>C106</f>
        <v/>
      </c>
      <c r="T106" s="384">
        <f>N106</f>
        <v/>
      </c>
      <c r="U106" s="384" t="n">
        <v>2</v>
      </c>
      <c r="V106" s="384">
        <f>U106*O106</f>
        <v/>
      </c>
      <c r="W106" s="477">
        <f>B106*C106*7.85*0.001*T106*0.001*V106</f>
        <v/>
      </c>
      <c r="X106" s="384">
        <f>B106</f>
        <v/>
      </c>
      <c r="Y106" s="384">
        <f>C106</f>
        <v/>
      </c>
      <c r="Z106" s="384">
        <f>M106-Y106*2-2</f>
        <v/>
      </c>
      <c r="AA106" s="384">
        <f>(N106-Y106)/E106+1</f>
        <v/>
      </c>
      <c r="AB106" s="384">
        <f>AA106*O106</f>
        <v/>
      </c>
      <c r="AC106" s="478">
        <f>X106*Y106*7.85*0.001*Z106*0.001*AB106</f>
        <v/>
      </c>
      <c r="AD106" s="384" t="n">
        <v>6</v>
      </c>
      <c r="AE106" s="384">
        <f>(M106-G106*(AH106-1))/2</f>
        <v/>
      </c>
      <c r="AF106" s="383">
        <f>(M106-G106*(AI106-1))/2</f>
        <v/>
      </c>
      <c r="AG106" s="384" t="n">
        <v>1025</v>
      </c>
      <c r="AH106" s="384">
        <f>IF(INT(M106/G106+1)/2=INT(INT(M106/G106+1)/2),INT(M106/G106)+1,INT(M106/G106))</f>
        <v/>
      </c>
      <c r="AI106" s="384">
        <f>IF(AE106&lt;=0.2*G106,AH106-2,AH106)</f>
        <v/>
      </c>
      <c r="AJ106" s="479">
        <f>AD106*AD106*7.85*AG106*0.001*0.001*AI106*O106</f>
        <v/>
      </c>
      <c r="AK106" s="384">
        <f>AI106*O106</f>
        <v/>
      </c>
    </row>
    <row r="107" ht="22.5" customFormat="1" customHeight="1" s="422">
      <c r="A107" s="384" t="inlineStr">
        <is>
          <t>G</t>
        </is>
      </c>
      <c r="B107" s="384" t="n">
        <v>40</v>
      </c>
      <c r="C107" s="384" t="n">
        <v>5</v>
      </c>
      <c r="D107" s="384" t="inlineStr">
        <is>
          <t>/</t>
        </is>
      </c>
      <c r="E107" s="384" t="n">
        <v>30</v>
      </c>
      <c r="F107" s="384" t="inlineStr">
        <is>
          <t>/</t>
        </is>
      </c>
      <c r="G107" s="384" t="n">
        <v>100</v>
      </c>
      <c r="H107" s="390" t="inlineStr">
        <is>
          <t>P20-6BFX1006/7#</t>
        </is>
      </c>
      <c r="I107" s="390" t="inlineStr">
        <is>
          <t>#</t>
        </is>
      </c>
      <c r="J107" s="390" t="n">
        <v>735</v>
      </c>
      <c r="K107" s="390" t="n">
        <v>545</v>
      </c>
      <c r="L107" s="390" t="n">
        <v>1</v>
      </c>
      <c r="M107" s="311" t="n"/>
      <c r="N107" s="311" t="n"/>
      <c r="O107" s="311" t="n"/>
      <c r="P107" s="475">
        <f>W107+AC107+AJ107</f>
        <v/>
      </c>
      <c r="Q107" s="311" t="n"/>
      <c r="R107" s="384">
        <f>B107</f>
        <v/>
      </c>
      <c r="S107" s="384">
        <f>C107</f>
        <v/>
      </c>
      <c r="T107" s="384">
        <f>N107</f>
        <v/>
      </c>
      <c r="U107" s="384" t="n">
        <v>2</v>
      </c>
      <c r="V107" s="384">
        <f>U107*O107</f>
        <v/>
      </c>
      <c r="W107" s="477">
        <f>B107*C107*7.85*0.001*T107*0.001*V107</f>
        <v/>
      </c>
      <c r="X107" s="384">
        <f>B107</f>
        <v/>
      </c>
      <c r="Y107" s="384">
        <f>C107</f>
        <v/>
      </c>
      <c r="Z107" s="311" t="n"/>
      <c r="AA107" s="311" t="n"/>
      <c r="AB107" s="311" t="n"/>
      <c r="AC107" s="478">
        <f>X107*Y107*7.85*0.001*Z107*0.001*AB107</f>
        <v/>
      </c>
      <c r="AD107" s="384" t="n">
        <v>6</v>
      </c>
      <c r="AE107" s="384">
        <f>(M107-G107*(AH107-1))/2</f>
        <v/>
      </c>
      <c r="AF107" s="311" t="n"/>
      <c r="AG107" s="384" t="n">
        <v>1025</v>
      </c>
      <c r="AH107" s="384">
        <f>IF(INT(M107/G107+1)/2=INT(INT(M107/G107+1)/2),INT(M107/G107)+1,INT(M107/G107))</f>
        <v/>
      </c>
      <c r="AI107" s="311" t="n"/>
      <c r="AJ107" s="479">
        <f>AD107*AD107*7.85*AG107*0.001*0.001*AI107*O107</f>
        <v/>
      </c>
      <c r="AK107" s="311" t="n"/>
    </row>
    <row r="108" ht="22.5" customFormat="1" customHeight="1" s="422">
      <c r="A108" s="384" t="inlineStr">
        <is>
          <t>G</t>
        </is>
      </c>
      <c r="B108" s="384" t="n">
        <v>40</v>
      </c>
      <c r="C108" s="384" t="n">
        <v>5</v>
      </c>
      <c r="D108" s="384" t="inlineStr">
        <is>
          <t>/</t>
        </is>
      </c>
      <c r="E108" s="384" t="n">
        <v>30</v>
      </c>
      <c r="F108" s="384" t="inlineStr">
        <is>
          <t>/</t>
        </is>
      </c>
      <c r="G108" s="384" t="n">
        <v>100</v>
      </c>
      <c r="H108" s="390" t="inlineStr">
        <is>
          <t>P20-6BFX1006/8#</t>
        </is>
      </c>
      <c r="I108" s="390" t="inlineStr">
        <is>
          <t>#</t>
        </is>
      </c>
      <c r="J108" s="390" t="n">
        <v>1135</v>
      </c>
      <c r="K108" s="390" t="n">
        <v>255</v>
      </c>
      <c r="L108" s="390" t="n">
        <v>1</v>
      </c>
      <c r="M108" s="385">
        <f>J108</f>
        <v/>
      </c>
      <c r="N108" s="385" t="n">
        <v>245</v>
      </c>
      <c r="O108" s="385">
        <f>L108</f>
        <v/>
      </c>
      <c r="P108" s="475">
        <f>W108+AC108+AJ108</f>
        <v/>
      </c>
      <c r="Q108" s="476" t="inlineStr">
        <is>
          <t>单边留</t>
        </is>
      </c>
      <c r="R108" s="384">
        <f>B108</f>
        <v/>
      </c>
      <c r="S108" s="384">
        <f>C108</f>
        <v/>
      </c>
      <c r="T108" s="384">
        <f>N108</f>
        <v/>
      </c>
      <c r="U108" s="384" t="n">
        <v>2</v>
      </c>
      <c r="V108" s="384">
        <f>U108*O108</f>
        <v/>
      </c>
      <c r="W108" s="477">
        <f>B108*C108*7.85*0.001*T108*0.001*V108</f>
        <v/>
      </c>
      <c r="X108" s="384">
        <f>B108</f>
        <v/>
      </c>
      <c r="Y108" s="384">
        <f>C108</f>
        <v/>
      </c>
      <c r="Z108" s="384">
        <f>M108-Y108*2-2</f>
        <v/>
      </c>
      <c r="AA108" s="384">
        <f>(N108-Y108)/E108+1</f>
        <v/>
      </c>
      <c r="AB108" s="384">
        <f>AA108*O108</f>
        <v/>
      </c>
      <c r="AC108" s="478">
        <f>X108*Y108*7.85*0.001*Z108*0.001*AB108</f>
        <v/>
      </c>
      <c r="AD108" s="384" t="n">
        <v>6</v>
      </c>
      <c r="AE108" s="384">
        <f>(M108-G108*(AH108-1))/2</f>
        <v/>
      </c>
      <c r="AF108" s="383">
        <f>(M108-G108*(AI108-1))/2</f>
        <v/>
      </c>
      <c r="AG108" s="384" t="n">
        <v>1025</v>
      </c>
      <c r="AH108" s="384">
        <f>IF(INT(M108/G108+1)/2=INT(INT(M108/G108+1)/2),INT(M108/G108)+1,INT(M108/G108))</f>
        <v/>
      </c>
      <c r="AI108" s="384">
        <f>IF(AE108&lt;=0.2*G108,AH108-2,AH108)</f>
        <v/>
      </c>
      <c r="AJ108" s="479">
        <f>AD108*AD108*7.85*AG108*0.001*0.001*AI108*O108</f>
        <v/>
      </c>
      <c r="AK108" s="384">
        <f>AI108*O108</f>
        <v/>
      </c>
    </row>
    <row r="109" ht="22.5" customFormat="1" customHeight="1" s="422">
      <c r="A109" s="384" t="inlineStr">
        <is>
          <t>G</t>
        </is>
      </c>
      <c r="B109" s="384" t="n">
        <v>40</v>
      </c>
      <c r="C109" s="384" t="n">
        <v>5</v>
      </c>
      <c r="D109" s="384" t="inlineStr">
        <is>
          <t>/</t>
        </is>
      </c>
      <c r="E109" s="384" t="n">
        <v>30</v>
      </c>
      <c r="F109" s="384" t="inlineStr">
        <is>
          <t>/</t>
        </is>
      </c>
      <c r="G109" s="384" t="n">
        <v>100</v>
      </c>
      <c r="H109" s="390" t="inlineStr">
        <is>
          <t>P20-6BFX1006/10#</t>
        </is>
      </c>
      <c r="I109" s="390" t="inlineStr">
        <is>
          <t>#</t>
        </is>
      </c>
      <c r="J109" s="390" t="n">
        <v>535</v>
      </c>
      <c r="K109" s="390" t="n">
        <v>400</v>
      </c>
      <c r="L109" s="390" t="n">
        <v>1</v>
      </c>
      <c r="M109" s="385">
        <f>J109</f>
        <v/>
      </c>
      <c r="N109" s="385" t="n">
        <v>395</v>
      </c>
      <c r="O109" s="385">
        <f>L109</f>
        <v/>
      </c>
      <c r="P109" s="475">
        <f>W109+AC109+AJ109</f>
        <v/>
      </c>
      <c r="Q109" s="476" t="inlineStr">
        <is>
          <t>单边留</t>
        </is>
      </c>
      <c r="R109" s="384">
        <f>B109</f>
        <v/>
      </c>
      <c r="S109" s="384">
        <f>C109</f>
        <v/>
      </c>
      <c r="T109" s="384">
        <f>N109</f>
        <v/>
      </c>
      <c r="U109" s="384" t="n">
        <v>2</v>
      </c>
      <c r="V109" s="384">
        <f>U109*O109</f>
        <v/>
      </c>
      <c r="W109" s="477">
        <f>B109*C109*7.85*0.001*T109*0.001*V109</f>
        <v/>
      </c>
      <c r="X109" s="384">
        <f>B109</f>
        <v/>
      </c>
      <c r="Y109" s="384">
        <f>C109</f>
        <v/>
      </c>
      <c r="Z109" s="384">
        <f>M109-Y109*2-2</f>
        <v/>
      </c>
      <c r="AA109" s="384">
        <f>(N109-Y109)/E109+1</f>
        <v/>
      </c>
      <c r="AB109" s="384">
        <f>AA109*O109</f>
        <v/>
      </c>
      <c r="AC109" s="478">
        <f>X109*Y109*7.85*0.001*Z109*0.001*AB109</f>
        <v/>
      </c>
      <c r="AD109" s="384" t="n">
        <v>6</v>
      </c>
      <c r="AE109" s="384">
        <f>(M109-G109*(AH109-1))/2</f>
        <v/>
      </c>
      <c r="AF109" s="383">
        <f>(M109-G109*(AI109-1))/2</f>
        <v/>
      </c>
      <c r="AG109" s="384" t="n">
        <v>1025</v>
      </c>
      <c r="AH109" s="384">
        <f>IF(INT(M109/G109+1)/2=INT(INT(M109/G109+1)/2),INT(M109/G109)+1,INT(M109/G109))</f>
        <v/>
      </c>
      <c r="AI109" s="384">
        <f>IF(AE109&lt;=0.2*G109,AH109-2,AH109)</f>
        <v/>
      </c>
      <c r="AJ109" s="479">
        <f>AD109*AD109*7.85*AG109*0.001*0.001*AI109*O109</f>
        <v/>
      </c>
      <c r="AK109" s="384">
        <f>AI109*O109</f>
        <v/>
      </c>
    </row>
    <row r="110" ht="22.5" customFormat="1" customHeight="1" s="422">
      <c r="A110" s="386" t="inlineStr">
        <is>
          <t>G</t>
        </is>
      </c>
      <c r="B110" s="386" t="n">
        <v>40</v>
      </c>
      <c r="C110" s="386" t="n">
        <v>5</v>
      </c>
      <c r="D110" s="386" t="inlineStr">
        <is>
          <t>/</t>
        </is>
      </c>
      <c r="E110" s="386" t="n">
        <v>30</v>
      </c>
      <c r="F110" s="386" t="inlineStr">
        <is>
          <t>/</t>
        </is>
      </c>
      <c r="G110" s="386" t="n">
        <v>100</v>
      </c>
      <c r="H110" s="329" t="inlineStr">
        <is>
          <t>P20-6BFX1006/11#</t>
        </is>
      </c>
      <c r="I110" s="329" t="inlineStr">
        <is>
          <t>#</t>
        </is>
      </c>
      <c r="J110" s="329" t="n">
        <v>535</v>
      </c>
      <c r="K110" s="329" t="n">
        <v>695</v>
      </c>
      <c r="L110" s="329" t="n">
        <v>1</v>
      </c>
      <c r="M110" s="392">
        <f>J110</f>
        <v/>
      </c>
      <c r="N110" s="392">
        <f>K110</f>
        <v/>
      </c>
      <c r="O110" s="392">
        <f>L110</f>
        <v/>
      </c>
      <c r="P110" s="480">
        <f>W110+AC110+AJ110</f>
        <v/>
      </c>
      <c r="Q110" s="482" t="n"/>
      <c r="R110" s="386">
        <f>B110</f>
        <v/>
      </c>
      <c r="S110" s="386">
        <f>C110</f>
        <v/>
      </c>
      <c r="T110" s="386">
        <f>N110</f>
        <v/>
      </c>
      <c r="U110" s="386" t="n">
        <v>2</v>
      </c>
      <c r="V110" s="386">
        <f>U110*O110</f>
        <v/>
      </c>
      <c r="W110" s="439">
        <f>B110*C110*7.85*0.001*T110*0.001*V110</f>
        <v/>
      </c>
      <c r="X110" s="386">
        <f>B110</f>
        <v/>
      </c>
      <c r="Y110" s="386">
        <f>C110</f>
        <v/>
      </c>
      <c r="Z110" s="386">
        <f>M110-Y110*2-2</f>
        <v/>
      </c>
      <c r="AA110" s="386">
        <f>(N110-Y110)/E110+1</f>
        <v/>
      </c>
      <c r="AB110" s="386">
        <f>AA110*O110</f>
        <v/>
      </c>
      <c r="AC110" s="481">
        <f>X110*Y110*7.85*0.001*Z110*0.001*AB110</f>
        <v/>
      </c>
      <c r="AD110" s="386" t="n">
        <v>6</v>
      </c>
      <c r="AE110" s="386">
        <f>(M110-G110*(AH110-1))/2</f>
        <v/>
      </c>
      <c r="AF110" s="389">
        <f>(M110-G110*(AI110-1))/2</f>
        <v/>
      </c>
      <c r="AG110" s="386" t="n">
        <v>1025</v>
      </c>
      <c r="AH110" s="386">
        <f>IF(INT(M110/G110+1)/2=INT(INT(M110/G110+1)/2),INT(M110/G110)+1,INT(M110/G110))</f>
        <v/>
      </c>
      <c r="AI110" s="386">
        <f>IF(AE110&lt;=0.2*G110,AH110-2,AH110)</f>
        <v/>
      </c>
      <c r="AJ110" s="473">
        <f>AD110*AD110*7.85*AG110*0.001*0.001*AI110*O110</f>
        <v/>
      </c>
      <c r="AK110" s="386">
        <f>AI110*O110</f>
        <v/>
      </c>
    </row>
    <row r="111" ht="22.5" customFormat="1" customHeight="1" s="422">
      <c r="A111" s="386" t="inlineStr">
        <is>
          <t>G</t>
        </is>
      </c>
      <c r="B111" s="386" t="n">
        <v>40</v>
      </c>
      <c r="C111" s="386" t="n">
        <v>5</v>
      </c>
      <c r="D111" s="386" t="inlineStr">
        <is>
          <t>/</t>
        </is>
      </c>
      <c r="E111" s="386" t="n">
        <v>30</v>
      </c>
      <c r="F111" s="386" t="inlineStr">
        <is>
          <t>/</t>
        </is>
      </c>
      <c r="G111" s="386" t="n">
        <v>100</v>
      </c>
      <c r="H111" s="329" t="inlineStr">
        <is>
          <t>P20-6BFX1006/12#</t>
        </is>
      </c>
      <c r="I111" s="329" t="inlineStr">
        <is>
          <t>#</t>
        </is>
      </c>
      <c r="J111" s="329" t="n">
        <v>535</v>
      </c>
      <c r="K111" s="329" t="n">
        <v>605</v>
      </c>
      <c r="L111" s="329" t="n">
        <v>1</v>
      </c>
      <c r="M111" s="392">
        <f>J111</f>
        <v/>
      </c>
      <c r="N111" s="392">
        <f>K111</f>
        <v/>
      </c>
      <c r="O111" s="392">
        <f>L111</f>
        <v/>
      </c>
      <c r="P111" s="480">
        <f>W111+AC111+AJ111</f>
        <v/>
      </c>
      <c r="Q111" s="482" t="n"/>
      <c r="R111" s="386">
        <f>B111</f>
        <v/>
      </c>
      <c r="S111" s="386">
        <f>C111</f>
        <v/>
      </c>
      <c r="T111" s="386">
        <f>N111</f>
        <v/>
      </c>
      <c r="U111" s="386" t="n">
        <v>2</v>
      </c>
      <c r="V111" s="386">
        <f>U111*O111</f>
        <v/>
      </c>
      <c r="W111" s="439">
        <f>B111*C111*7.85*0.001*T111*0.001*V111</f>
        <v/>
      </c>
      <c r="X111" s="386">
        <f>B111</f>
        <v/>
      </c>
      <c r="Y111" s="386">
        <f>C111</f>
        <v/>
      </c>
      <c r="Z111" s="386">
        <f>M111-Y111*2-2</f>
        <v/>
      </c>
      <c r="AA111" s="386">
        <f>(N111-Y111)/E111+1</f>
        <v/>
      </c>
      <c r="AB111" s="386">
        <f>AA111*O111</f>
        <v/>
      </c>
      <c r="AC111" s="481">
        <f>X111*Y111*7.85*0.001*Z111*0.001*AB111</f>
        <v/>
      </c>
      <c r="AD111" s="386" t="n">
        <v>6</v>
      </c>
      <c r="AE111" s="386">
        <f>(M111-G111*(AH111-1))/2</f>
        <v/>
      </c>
      <c r="AF111" s="389">
        <f>(M111-G111*(AI111-1))/2</f>
        <v/>
      </c>
      <c r="AG111" s="386" t="n">
        <v>1025</v>
      </c>
      <c r="AH111" s="386">
        <f>IF(INT(M111/G111+1)/2=INT(INT(M111/G111+1)/2),INT(M111/G111)+1,INT(M111/G111))</f>
        <v/>
      </c>
      <c r="AI111" s="386">
        <f>IF(AE111&lt;=0.2*G111,AH111-2,AH111)</f>
        <v/>
      </c>
      <c r="AJ111" s="473">
        <f>AD111*AD111*7.85*AG111*0.001*0.001*AI111*O111</f>
        <v/>
      </c>
      <c r="AK111" s="386">
        <f>AI111*O111</f>
        <v/>
      </c>
    </row>
    <row r="112" ht="22.5" customFormat="1" customHeight="1" s="422">
      <c r="A112" s="386" t="inlineStr">
        <is>
          <t>G</t>
        </is>
      </c>
      <c r="B112" s="386" t="n">
        <v>40</v>
      </c>
      <c r="C112" s="386" t="n">
        <v>5</v>
      </c>
      <c r="D112" s="386" t="inlineStr">
        <is>
          <t>/</t>
        </is>
      </c>
      <c r="E112" s="386" t="n">
        <v>30</v>
      </c>
      <c r="F112" s="386" t="inlineStr">
        <is>
          <t>/</t>
        </is>
      </c>
      <c r="G112" s="386" t="n">
        <v>100</v>
      </c>
      <c r="H112" s="329" t="inlineStr">
        <is>
          <t>P20-6BFX1006/13</t>
        </is>
      </c>
      <c r="I112" s="329" t="n"/>
      <c r="J112" s="329" t="n">
        <v>535</v>
      </c>
      <c r="K112" s="329" t="n">
        <v>995</v>
      </c>
      <c r="L112" s="329" t="n">
        <v>1</v>
      </c>
      <c r="M112" s="392">
        <f>J112</f>
        <v/>
      </c>
      <c r="N112" s="392">
        <f>K112</f>
        <v/>
      </c>
      <c r="O112" s="392">
        <f>L112</f>
        <v/>
      </c>
      <c r="P112" s="480">
        <f>W112+AC112+AJ112</f>
        <v/>
      </c>
      <c r="Q112" s="482" t="n"/>
      <c r="R112" s="386">
        <f>B112</f>
        <v/>
      </c>
      <c r="S112" s="386">
        <f>C112</f>
        <v/>
      </c>
      <c r="T112" s="386">
        <f>N112</f>
        <v/>
      </c>
      <c r="U112" s="386" t="n">
        <v>2</v>
      </c>
      <c r="V112" s="386">
        <f>U112*O112</f>
        <v/>
      </c>
      <c r="W112" s="439">
        <f>B112*C112*7.85*0.001*T112*0.001*V112</f>
        <v/>
      </c>
      <c r="X112" s="386">
        <f>B112</f>
        <v/>
      </c>
      <c r="Y112" s="386">
        <f>C112</f>
        <v/>
      </c>
      <c r="Z112" s="386">
        <f>M112-Y112*2-2</f>
        <v/>
      </c>
      <c r="AA112" s="386">
        <f>(N112-Y112)/E112+1</f>
        <v/>
      </c>
      <c r="AB112" s="386">
        <f>AA112*O112</f>
        <v/>
      </c>
      <c r="AC112" s="481">
        <f>X112*Y112*7.85*0.001*Z112*0.001*AB112</f>
        <v/>
      </c>
      <c r="AD112" s="386" t="n">
        <v>6</v>
      </c>
      <c r="AE112" s="386">
        <f>(M112-G112*(AH112-1))/2</f>
        <v/>
      </c>
      <c r="AF112" s="389">
        <f>(M112-G112*(AI112-1))/2</f>
        <v/>
      </c>
      <c r="AG112" s="386" t="n">
        <v>1025</v>
      </c>
      <c r="AH112" s="386">
        <f>IF(INT(M112/G112+1)/2=INT(INT(M112/G112+1)/2),INT(M112/G112)+1,INT(M112/G112))</f>
        <v/>
      </c>
      <c r="AI112" s="386">
        <f>IF(AE112&lt;=0.2*G112,AH112-2,AH112)</f>
        <v/>
      </c>
      <c r="AJ112" s="473">
        <f>AD112*AD112*7.85*AG112*0.001*0.001*AI112*O112</f>
        <v/>
      </c>
      <c r="AK112" s="386">
        <f>AI112*O112</f>
        <v/>
      </c>
    </row>
    <row r="113" ht="22.5" customFormat="1" customHeight="1" s="422">
      <c r="A113" s="384" t="inlineStr">
        <is>
          <t>G</t>
        </is>
      </c>
      <c r="B113" s="384" t="n">
        <v>40</v>
      </c>
      <c r="C113" s="384" t="n">
        <v>5</v>
      </c>
      <c r="D113" s="384" t="inlineStr">
        <is>
          <t>/</t>
        </is>
      </c>
      <c r="E113" s="384" t="n">
        <v>30</v>
      </c>
      <c r="F113" s="384" t="inlineStr">
        <is>
          <t>/</t>
        </is>
      </c>
      <c r="G113" s="384" t="n">
        <v>100</v>
      </c>
      <c r="H113" s="390" t="inlineStr">
        <is>
          <t>P20-6BFX1006/16#</t>
        </is>
      </c>
      <c r="I113" s="390" t="inlineStr">
        <is>
          <t>#</t>
        </is>
      </c>
      <c r="J113" s="390" t="n">
        <v>1135</v>
      </c>
      <c r="K113" s="390" t="n">
        <v>710</v>
      </c>
      <c r="L113" s="390" t="n">
        <v>1</v>
      </c>
      <c r="M113" s="385">
        <f>J113</f>
        <v/>
      </c>
      <c r="N113" s="385" t="n">
        <v>695</v>
      </c>
      <c r="O113" s="385">
        <f>L113</f>
        <v/>
      </c>
      <c r="P113" s="475">
        <f>W113+AC113+AJ113</f>
        <v/>
      </c>
      <c r="Q113" s="476" t="inlineStr">
        <is>
          <t>单边留</t>
        </is>
      </c>
      <c r="R113" s="384">
        <f>B113</f>
        <v/>
      </c>
      <c r="S113" s="384">
        <f>C113</f>
        <v/>
      </c>
      <c r="T113" s="384">
        <f>N113</f>
        <v/>
      </c>
      <c r="U113" s="384" t="n">
        <v>2</v>
      </c>
      <c r="V113" s="384">
        <f>U113*O113</f>
        <v/>
      </c>
      <c r="W113" s="477">
        <f>B113*C113*7.85*0.001*T113*0.001*V113</f>
        <v/>
      </c>
      <c r="X113" s="384">
        <f>B113</f>
        <v/>
      </c>
      <c r="Y113" s="384">
        <f>C113</f>
        <v/>
      </c>
      <c r="Z113" s="384">
        <f>M113-Y113*2-2</f>
        <v/>
      </c>
      <c r="AA113" s="384">
        <f>(N113-Y113)/E113+1</f>
        <v/>
      </c>
      <c r="AB113" s="384">
        <f>AA113*O113</f>
        <v/>
      </c>
      <c r="AC113" s="478">
        <f>X113*Y113*7.85*0.001*Z113*0.001*AB113</f>
        <v/>
      </c>
      <c r="AD113" s="384" t="n">
        <v>6</v>
      </c>
      <c r="AE113" s="384">
        <f>(M113-G113*(AH113-1))/2</f>
        <v/>
      </c>
      <c r="AF113" s="383">
        <f>(M113-G113*(AI113-1))/2</f>
        <v/>
      </c>
      <c r="AG113" s="384" t="n">
        <v>1025</v>
      </c>
      <c r="AH113" s="384">
        <f>IF(INT(M113/G113+1)/2=INT(INT(M113/G113+1)/2),INT(M113/G113)+1,INT(M113/G113))</f>
        <v/>
      </c>
      <c r="AI113" s="384">
        <f>IF(AE113&lt;=0.2*G113,AH113-2,AH113)</f>
        <v/>
      </c>
      <c r="AJ113" s="479">
        <f>AD113*AD113*7.85*AG113*0.001*0.001*AI113*O113</f>
        <v/>
      </c>
      <c r="AK113" s="384">
        <f>AI113*O113</f>
        <v/>
      </c>
    </row>
    <row r="114" ht="22.5" customFormat="1" customHeight="1" s="422">
      <c r="A114" s="384" t="inlineStr">
        <is>
          <t>G</t>
        </is>
      </c>
      <c r="B114" s="384" t="n">
        <v>40</v>
      </c>
      <c r="C114" s="384" t="n">
        <v>5</v>
      </c>
      <c r="D114" s="384" t="inlineStr">
        <is>
          <t>/</t>
        </is>
      </c>
      <c r="E114" s="384" t="n">
        <v>30</v>
      </c>
      <c r="F114" s="384" t="inlineStr">
        <is>
          <t>/</t>
        </is>
      </c>
      <c r="G114" s="384" t="n">
        <v>100</v>
      </c>
      <c r="H114" s="390" t="inlineStr">
        <is>
          <t>P20-6BFX1006/17#</t>
        </is>
      </c>
      <c r="I114" s="390" t="inlineStr">
        <is>
          <t>#</t>
        </is>
      </c>
      <c r="J114" s="390" t="n">
        <v>690</v>
      </c>
      <c r="K114" s="390" t="n">
        <v>895</v>
      </c>
      <c r="L114" s="390" t="n">
        <v>1</v>
      </c>
      <c r="M114" s="385">
        <f>J114</f>
        <v/>
      </c>
      <c r="N114" s="385" t="n">
        <v>875</v>
      </c>
      <c r="O114" s="385">
        <f>L114</f>
        <v/>
      </c>
      <c r="P114" s="475">
        <f>W114+AC114+AJ114</f>
        <v/>
      </c>
      <c r="Q114" s="476" t="inlineStr">
        <is>
          <t>单边留</t>
        </is>
      </c>
      <c r="R114" s="384">
        <f>B114</f>
        <v/>
      </c>
      <c r="S114" s="384">
        <f>C114</f>
        <v/>
      </c>
      <c r="T114" s="384">
        <f>N114</f>
        <v/>
      </c>
      <c r="U114" s="384" t="n">
        <v>2</v>
      </c>
      <c r="V114" s="384">
        <f>U114*O114</f>
        <v/>
      </c>
      <c r="W114" s="477">
        <f>B114*C114*7.85*0.001*T114*0.001*V114</f>
        <v/>
      </c>
      <c r="X114" s="384">
        <f>B114</f>
        <v/>
      </c>
      <c r="Y114" s="384">
        <f>C114</f>
        <v/>
      </c>
      <c r="Z114" s="384">
        <f>M114-Y114*2-2</f>
        <v/>
      </c>
      <c r="AA114" s="384">
        <f>(N114-Y114)/E114+1</f>
        <v/>
      </c>
      <c r="AB114" s="384">
        <f>AA114*O114</f>
        <v/>
      </c>
      <c r="AC114" s="478">
        <f>X114*Y114*7.85*0.001*Z114*0.001*AB114</f>
        <v/>
      </c>
      <c r="AD114" s="384" t="n">
        <v>6</v>
      </c>
      <c r="AE114" s="384">
        <f>(M114-G114*(AH114-1))/2</f>
        <v/>
      </c>
      <c r="AF114" s="383">
        <f>(M114-G114*(AI114-1))/2</f>
        <v/>
      </c>
      <c r="AG114" s="384" t="n">
        <v>1025</v>
      </c>
      <c r="AH114" s="384">
        <f>IF(INT(M114/G114+1)/2=INT(INT(M114/G114+1)/2),INT(M114/G114)+1,INT(M114/G114))</f>
        <v/>
      </c>
      <c r="AI114" s="384">
        <f>IF(AE114&lt;=0.2*G114,AH114-2,AH114)</f>
        <v/>
      </c>
      <c r="AJ114" s="479">
        <f>AD114*AD114*7.85*AG114*0.001*0.001*AI114*O114</f>
        <v/>
      </c>
      <c r="AK114" s="384">
        <f>AI114*O114</f>
        <v/>
      </c>
    </row>
    <row r="115" ht="22.5" customFormat="1" customHeight="1" s="422">
      <c r="A115" s="386" t="inlineStr">
        <is>
          <t>G</t>
        </is>
      </c>
      <c r="B115" s="386" t="n">
        <v>40</v>
      </c>
      <c r="C115" s="386" t="n">
        <v>5</v>
      </c>
      <c r="D115" s="386" t="inlineStr">
        <is>
          <t>/</t>
        </is>
      </c>
      <c r="E115" s="386" t="n">
        <v>30</v>
      </c>
      <c r="F115" s="386" t="inlineStr">
        <is>
          <t>/</t>
        </is>
      </c>
      <c r="G115" s="386" t="n">
        <v>100</v>
      </c>
      <c r="H115" s="329" t="inlineStr">
        <is>
          <t>P20-6BFX1006/9#</t>
        </is>
      </c>
      <c r="I115" s="329" t="inlineStr">
        <is>
          <t>#</t>
        </is>
      </c>
      <c r="J115" s="329" t="n">
        <v>1090</v>
      </c>
      <c r="K115" s="329" t="n">
        <v>395</v>
      </c>
      <c r="L115" s="329" t="n">
        <v>1</v>
      </c>
      <c r="M115" s="392">
        <f>J115</f>
        <v/>
      </c>
      <c r="N115" s="392">
        <f>K115</f>
        <v/>
      </c>
      <c r="O115" s="392">
        <f>L115</f>
        <v/>
      </c>
      <c r="P115" s="480">
        <f>W115+AC115+AJ115</f>
        <v/>
      </c>
      <c r="Q115" s="482" t="n"/>
      <c r="R115" s="386">
        <f>B115</f>
        <v/>
      </c>
      <c r="S115" s="386">
        <f>C115</f>
        <v/>
      </c>
      <c r="T115" s="386">
        <f>N115</f>
        <v/>
      </c>
      <c r="U115" s="386" t="n">
        <v>2</v>
      </c>
      <c r="V115" s="386">
        <f>U115*O115</f>
        <v/>
      </c>
      <c r="W115" s="439">
        <f>B115*C115*7.85*0.001*T115*0.001*V115</f>
        <v/>
      </c>
      <c r="X115" s="386">
        <f>B115</f>
        <v/>
      </c>
      <c r="Y115" s="386">
        <f>C115</f>
        <v/>
      </c>
      <c r="Z115" s="386">
        <f>M115-Y115*2-2</f>
        <v/>
      </c>
      <c r="AA115" s="386">
        <f>(N115-Y115)/E115+1</f>
        <v/>
      </c>
      <c r="AB115" s="386">
        <f>AA115*O115</f>
        <v/>
      </c>
      <c r="AC115" s="481">
        <f>X115*Y115*7.85*0.001*Z115*0.001*AB115</f>
        <v/>
      </c>
      <c r="AD115" s="386" t="n">
        <v>6</v>
      </c>
      <c r="AE115" s="386">
        <f>(M115-G115*(AH115-1))/2</f>
        <v/>
      </c>
      <c r="AF115" s="389">
        <f>(M115-G115*(AI115-1))/2</f>
        <v/>
      </c>
      <c r="AG115" s="386" t="n">
        <v>1025</v>
      </c>
      <c r="AH115" s="386">
        <f>IF(INT(M115/G115+1)/2=INT(INT(M115/G115+1)/2),INT(M115/G115)+1,INT(M115/G115))</f>
        <v/>
      </c>
      <c r="AI115" s="386">
        <f>IF(AE115&lt;=0.2*G115,AH115-2,AH115)</f>
        <v/>
      </c>
      <c r="AJ115" s="473">
        <f>AD115*AD115*7.85*AG115*0.001*0.001*AI115*O115</f>
        <v/>
      </c>
      <c r="AK115" s="386">
        <f>AI115*O115</f>
        <v/>
      </c>
    </row>
    <row r="116" ht="22.5" customFormat="1" customHeight="1" s="422">
      <c r="A116" s="389" t="inlineStr">
        <is>
          <t>G</t>
        </is>
      </c>
      <c r="B116" s="386" t="n">
        <v>40</v>
      </c>
      <c r="C116" s="389" t="n">
        <v>5</v>
      </c>
      <c r="D116" s="389" t="inlineStr">
        <is>
          <t>/</t>
        </is>
      </c>
      <c r="E116" s="389" t="n">
        <v>30</v>
      </c>
      <c r="F116" s="389" t="inlineStr">
        <is>
          <t>/</t>
        </is>
      </c>
      <c r="G116" s="389" t="n">
        <v>100</v>
      </c>
      <c r="H116" s="329" t="inlineStr">
        <is>
          <t>P21-6BFX1007/1#</t>
        </is>
      </c>
      <c r="I116" s="329" t="inlineStr">
        <is>
          <t>#</t>
        </is>
      </c>
      <c r="J116" s="329" t="n">
        <v>1070</v>
      </c>
      <c r="K116" s="329" t="n">
        <v>370</v>
      </c>
      <c r="L116" s="329" t="n">
        <v>1</v>
      </c>
      <c r="M116" s="392">
        <f>J116</f>
        <v/>
      </c>
      <c r="N116" s="392" t="n">
        <v>365</v>
      </c>
      <c r="O116" s="392">
        <f>L116</f>
        <v/>
      </c>
      <c r="P116" s="480">
        <f>W116+AC116+AJ116</f>
        <v/>
      </c>
      <c r="Q116" s="482" t="n"/>
      <c r="R116" s="386">
        <f>B116</f>
        <v/>
      </c>
      <c r="S116" s="386">
        <f>C116</f>
        <v/>
      </c>
      <c r="T116" s="386">
        <f>N116</f>
        <v/>
      </c>
      <c r="U116" s="386" t="n">
        <v>2</v>
      </c>
      <c r="V116" s="386">
        <f>U116*O116</f>
        <v/>
      </c>
      <c r="W116" s="439">
        <f>B116*C116*7.85*0.001*T116*0.001*V116</f>
        <v/>
      </c>
      <c r="X116" s="386">
        <f>B116</f>
        <v/>
      </c>
      <c r="Y116" s="386">
        <f>C116</f>
        <v/>
      </c>
      <c r="Z116" s="386">
        <f>M116-Y116*2-2</f>
        <v/>
      </c>
      <c r="AA116" s="386">
        <f>(N116-Y116)/E116+1</f>
        <v/>
      </c>
      <c r="AB116" s="386">
        <f>AA116*O116</f>
        <v/>
      </c>
      <c r="AC116" s="481">
        <f>X116*Y116*7.85*0.001*Z116*0.001*AB116</f>
        <v/>
      </c>
      <c r="AD116" s="386" t="n">
        <v>6</v>
      </c>
      <c r="AE116" s="386">
        <f>(M116-G116*(AH116-1))/2</f>
        <v/>
      </c>
      <c r="AF116" s="389">
        <f>(M116-G116*(AI116-1))/2</f>
        <v/>
      </c>
      <c r="AG116" s="386" t="n">
        <v>1025</v>
      </c>
      <c r="AH116" s="386">
        <f>IF(INT(M116/G116+1)/2=INT(INT(M116/G116+1)/2),INT(M116/G116)+1,INT(M116/G116))</f>
        <v/>
      </c>
      <c r="AI116" s="386">
        <f>IF(AE116&lt;=0.2*G116,AH116-2,AH116)</f>
        <v/>
      </c>
      <c r="AJ116" s="473">
        <f>AD116*AD116*7.85*AG116*0.001*0.001*AI116*O116</f>
        <v/>
      </c>
      <c r="AK116" s="386">
        <f>AI116*O116</f>
        <v/>
      </c>
    </row>
    <row r="117" ht="22.5" customFormat="1" customHeight="1" s="422">
      <c r="A117" s="386" t="inlineStr">
        <is>
          <t>G</t>
        </is>
      </c>
      <c r="B117" s="386" t="n">
        <v>40</v>
      </c>
      <c r="C117" s="386" t="n">
        <v>5</v>
      </c>
      <c r="D117" s="386" t="inlineStr">
        <is>
          <t>/</t>
        </is>
      </c>
      <c r="E117" s="386" t="n">
        <v>30</v>
      </c>
      <c r="F117" s="386" t="inlineStr">
        <is>
          <t>/</t>
        </is>
      </c>
      <c r="G117" s="386" t="n">
        <v>100</v>
      </c>
      <c r="H117" s="329" t="inlineStr">
        <is>
          <t>P21-6BFX1007/2#</t>
        </is>
      </c>
      <c r="I117" s="329" t="inlineStr">
        <is>
          <t>#</t>
        </is>
      </c>
      <c r="J117" s="329" t="n">
        <v>1070</v>
      </c>
      <c r="K117" s="329" t="n">
        <v>995</v>
      </c>
      <c r="L117" s="329" t="n">
        <v>1</v>
      </c>
      <c r="M117" s="392">
        <f>J117</f>
        <v/>
      </c>
      <c r="N117" s="392">
        <f>K117</f>
        <v/>
      </c>
      <c r="O117" s="392">
        <f>L117</f>
        <v/>
      </c>
      <c r="P117" s="480">
        <f>W117+AC117+AJ117</f>
        <v/>
      </c>
      <c r="Q117" s="482" t="n"/>
      <c r="R117" s="386">
        <f>B117</f>
        <v/>
      </c>
      <c r="S117" s="386">
        <f>C117</f>
        <v/>
      </c>
      <c r="T117" s="386">
        <f>N117</f>
        <v/>
      </c>
      <c r="U117" s="386" t="n">
        <v>2</v>
      </c>
      <c r="V117" s="386">
        <f>U117*O117</f>
        <v/>
      </c>
      <c r="W117" s="439">
        <f>B117*C117*7.85*0.001*T117*0.001*V117</f>
        <v/>
      </c>
      <c r="X117" s="386">
        <f>B117</f>
        <v/>
      </c>
      <c r="Y117" s="386">
        <f>C117</f>
        <v/>
      </c>
      <c r="Z117" s="386">
        <f>M117-Y117*2-2</f>
        <v/>
      </c>
      <c r="AA117" s="386">
        <f>(N117-Y117)/E117+1</f>
        <v/>
      </c>
      <c r="AB117" s="386">
        <f>AA117*O117</f>
        <v/>
      </c>
      <c r="AC117" s="481">
        <f>X117*Y117*7.85*0.001*Z117*0.001*AB117</f>
        <v/>
      </c>
      <c r="AD117" s="386" t="n">
        <v>6</v>
      </c>
      <c r="AE117" s="386">
        <f>(M117-G117*(AH117-1))/2</f>
        <v/>
      </c>
      <c r="AF117" s="389">
        <f>(M117-G117*(AI117-1))/2</f>
        <v/>
      </c>
      <c r="AG117" s="386" t="n">
        <v>1025</v>
      </c>
      <c r="AH117" s="386">
        <f>IF(INT(M117/G117+1)/2=INT(INT(M117/G117+1)/2),INT(M117/G117)+1,INT(M117/G117))</f>
        <v/>
      </c>
      <c r="AI117" s="386">
        <f>IF(AE117&lt;=0.2*G117,AH117-2,AH117)</f>
        <v/>
      </c>
      <c r="AJ117" s="473">
        <f>AD117*AD117*7.85*AG117*0.001*0.001*AI117*O117</f>
        <v/>
      </c>
      <c r="AK117" s="386">
        <f>AI117*O117</f>
        <v/>
      </c>
    </row>
    <row r="118" ht="22.5" customFormat="1" customHeight="1" s="422">
      <c r="A118" s="386" t="inlineStr">
        <is>
          <t>G</t>
        </is>
      </c>
      <c r="B118" s="386" t="n">
        <v>40</v>
      </c>
      <c r="C118" s="386" t="n">
        <v>5</v>
      </c>
      <c r="D118" s="386" t="inlineStr">
        <is>
          <t>/</t>
        </is>
      </c>
      <c r="E118" s="386" t="n">
        <v>30</v>
      </c>
      <c r="F118" s="386" t="inlineStr">
        <is>
          <t>/</t>
        </is>
      </c>
      <c r="G118" s="386" t="n">
        <v>100</v>
      </c>
      <c r="H118" s="329" t="inlineStr">
        <is>
          <t>P21-6BFX1007/3#</t>
        </is>
      </c>
      <c r="I118" s="329" t="inlineStr">
        <is>
          <t>#</t>
        </is>
      </c>
      <c r="J118" s="329" t="n">
        <v>1070</v>
      </c>
      <c r="K118" s="329" t="n">
        <v>995</v>
      </c>
      <c r="L118" s="329" t="n">
        <v>1</v>
      </c>
      <c r="M118" s="392">
        <f>J118</f>
        <v/>
      </c>
      <c r="N118" s="392">
        <f>K118</f>
        <v/>
      </c>
      <c r="O118" s="392">
        <f>L118</f>
        <v/>
      </c>
      <c r="P118" s="480">
        <f>W118+AC118+AJ118</f>
        <v/>
      </c>
      <c r="Q118" s="482" t="n"/>
      <c r="R118" s="386">
        <f>B118</f>
        <v/>
      </c>
      <c r="S118" s="386">
        <f>C118</f>
        <v/>
      </c>
      <c r="T118" s="386">
        <f>N118</f>
        <v/>
      </c>
      <c r="U118" s="386" t="n">
        <v>2</v>
      </c>
      <c r="V118" s="386">
        <f>U118*O118</f>
        <v/>
      </c>
      <c r="W118" s="439">
        <f>B118*C118*7.85*0.001*T118*0.001*V118</f>
        <v/>
      </c>
      <c r="X118" s="386">
        <f>B118</f>
        <v/>
      </c>
      <c r="Y118" s="386">
        <f>C118</f>
        <v/>
      </c>
      <c r="Z118" s="386">
        <f>M118-Y118*2-2</f>
        <v/>
      </c>
      <c r="AA118" s="386">
        <f>(N118-Y118)/E118+1</f>
        <v/>
      </c>
      <c r="AB118" s="386">
        <f>AA118*O118</f>
        <v/>
      </c>
      <c r="AC118" s="481">
        <f>X118*Y118*7.85*0.001*Z118*0.001*AB118</f>
        <v/>
      </c>
      <c r="AD118" s="386" t="n">
        <v>6</v>
      </c>
      <c r="AE118" s="386">
        <f>(M118-G118*(AH118-1))/2</f>
        <v/>
      </c>
      <c r="AF118" s="389">
        <f>(M118-G118*(AI118-1))/2</f>
        <v/>
      </c>
      <c r="AG118" s="386" t="n">
        <v>1025</v>
      </c>
      <c r="AH118" s="386">
        <f>IF(INT(M118/G118+1)/2=INT(INT(M118/G118+1)/2),INT(M118/G118)+1,INT(M118/G118))</f>
        <v/>
      </c>
      <c r="AI118" s="386">
        <f>IF(AE118&lt;=0.2*G118,AH118-2,AH118)</f>
        <v/>
      </c>
      <c r="AJ118" s="473">
        <f>AD118*AD118*7.85*AG118*0.001*0.001*AI118*O118</f>
        <v/>
      </c>
      <c r="AK118" s="386">
        <f>AI118*O118</f>
        <v/>
      </c>
    </row>
    <row r="119" ht="22.5" customFormat="1" customHeight="1" s="422">
      <c r="A119" s="389" t="inlineStr">
        <is>
          <t>G</t>
        </is>
      </c>
      <c r="B119" s="386" t="n">
        <v>40</v>
      </c>
      <c r="C119" s="389" t="n">
        <v>5</v>
      </c>
      <c r="D119" s="389" t="inlineStr">
        <is>
          <t>/</t>
        </is>
      </c>
      <c r="E119" s="389" t="n">
        <v>30</v>
      </c>
      <c r="F119" s="389" t="inlineStr">
        <is>
          <t>/</t>
        </is>
      </c>
      <c r="G119" s="389" t="n">
        <v>100</v>
      </c>
      <c r="H119" s="329" t="inlineStr">
        <is>
          <t>P21-6BFX1007/4#</t>
        </is>
      </c>
      <c r="I119" s="329" t="inlineStr">
        <is>
          <t>#</t>
        </is>
      </c>
      <c r="J119" s="329" t="n">
        <v>1085</v>
      </c>
      <c r="K119" s="329" t="n">
        <v>960</v>
      </c>
      <c r="L119" s="329" t="n">
        <v>1</v>
      </c>
      <c r="M119" s="392">
        <f>J119</f>
        <v/>
      </c>
      <c r="N119" s="392" t="n">
        <v>965</v>
      </c>
      <c r="O119" s="392">
        <f>L119</f>
        <v/>
      </c>
      <c r="P119" s="480">
        <f>W119+AC119+AJ119</f>
        <v/>
      </c>
      <c r="Q119" s="482" t="n"/>
      <c r="R119" s="386">
        <f>B119</f>
        <v/>
      </c>
      <c r="S119" s="386">
        <f>C119</f>
        <v/>
      </c>
      <c r="T119" s="386">
        <f>N119</f>
        <v/>
      </c>
      <c r="U119" s="386" t="n">
        <v>2</v>
      </c>
      <c r="V119" s="386">
        <f>U119*O119</f>
        <v/>
      </c>
      <c r="W119" s="439">
        <f>B119*C119*7.85*0.001*T119*0.001*V119</f>
        <v/>
      </c>
      <c r="X119" s="386">
        <f>B119</f>
        <v/>
      </c>
      <c r="Y119" s="386">
        <f>C119</f>
        <v/>
      </c>
      <c r="Z119" s="386">
        <f>M119-Y119*2-2</f>
        <v/>
      </c>
      <c r="AA119" s="386">
        <f>(N119-Y119)/E119+1</f>
        <v/>
      </c>
      <c r="AB119" s="386">
        <f>AA119*O119</f>
        <v/>
      </c>
      <c r="AC119" s="481">
        <f>X119*Y119*7.85*0.001*Z119*0.001*AB119</f>
        <v/>
      </c>
      <c r="AD119" s="386" t="n">
        <v>6</v>
      </c>
      <c r="AE119" s="386">
        <f>(M119-G119*(AH119-1))/2</f>
        <v/>
      </c>
      <c r="AF119" s="389">
        <f>(M119-G119*(AI119-1))/2</f>
        <v/>
      </c>
      <c r="AG119" s="386" t="n">
        <v>1025</v>
      </c>
      <c r="AH119" s="386">
        <f>IF(INT(M119/G119+1)/2=INT(INT(M119/G119+1)/2),INT(M119/G119)+1,INT(M119/G119))</f>
        <v/>
      </c>
      <c r="AI119" s="386">
        <f>IF(AE119&lt;=0.2*G119,AH119-2,AH119)</f>
        <v/>
      </c>
      <c r="AJ119" s="473">
        <f>AD119*AD119*7.85*AG119*0.001*0.001*AI119*O119</f>
        <v/>
      </c>
      <c r="AK119" s="386">
        <f>AI119*O119</f>
        <v/>
      </c>
    </row>
    <row r="120" ht="22.5" customFormat="1" customHeight="1" s="422">
      <c r="A120" s="384" t="inlineStr">
        <is>
          <t>G</t>
        </is>
      </c>
      <c r="B120" s="384" t="n">
        <v>40</v>
      </c>
      <c r="C120" s="384" t="n">
        <v>5</v>
      </c>
      <c r="D120" s="384" t="inlineStr">
        <is>
          <t>/</t>
        </is>
      </c>
      <c r="E120" s="384" t="n">
        <v>30</v>
      </c>
      <c r="F120" s="384" t="inlineStr">
        <is>
          <t>/</t>
        </is>
      </c>
      <c r="G120" s="384" t="n">
        <v>100</v>
      </c>
      <c r="H120" s="390" t="inlineStr">
        <is>
          <t>P21-6BFX1007/5</t>
        </is>
      </c>
      <c r="I120" s="390" t="n"/>
      <c r="J120" s="390" t="n">
        <v>1085</v>
      </c>
      <c r="K120" s="390" t="n">
        <v>285</v>
      </c>
      <c r="L120" s="390" t="n">
        <v>1</v>
      </c>
      <c r="M120" s="385">
        <f>J120</f>
        <v/>
      </c>
      <c r="N120" s="385" t="n">
        <v>515</v>
      </c>
      <c r="O120" s="385">
        <f>L120</f>
        <v/>
      </c>
      <c r="P120" s="475">
        <f>W120+AC120+AJ120</f>
        <v/>
      </c>
      <c r="Q120" s="476" t="inlineStr">
        <is>
          <t>一破二
单边留</t>
        </is>
      </c>
      <c r="R120" s="384">
        <f>B120</f>
        <v/>
      </c>
      <c r="S120" s="384">
        <f>C120</f>
        <v/>
      </c>
      <c r="T120" s="384">
        <f>N120</f>
        <v/>
      </c>
      <c r="U120" s="384" t="n">
        <v>2</v>
      </c>
      <c r="V120" s="384">
        <f>U120*O120</f>
        <v/>
      </c>
      <c r="W120" s="477">
        <f>B120*C120*7.85*0.001*T120*0.001*V120</f>
        <v/>
      </c>
      <c r="X120" s="384">
        <f>B120</f>
        <v/>
      </c>
      <c r="Y120" s="384">
        <f>C120</f>
        <v/>
      </c>
      <c r="Z120" s="384">
        <f>M120-Y120*2-2</f>
        <v/>
      </c>
      <c r="AA120" s="384">
        <f>(N120-Y120)/E120+1</f>
        <v/>
      </c>
      <c r="AB120" s="384">
        <f>AA120*O120</f>
        <v/>
      </c>
      <c r="AC120" s="478">
        <f>X120*Y120*7.85*0.001*Z120*0.001*AB120</f>
        <v/>
      </c>
      <c r="AD120" s="384" t="n">
        <v>6</v>
      </c>
      <c r="AE120" s="384">
        <f>(M120-G120*(AH120-1))/2</f>
        <v/>
      </c>
      <c r="AF120" s="383">
        <f>(M120-G120*(AI120-1))/2</f>
        <v/>
      </c>
      <c r="AG120" s="384" t="n">
        <v>1025</v>
      </c>
      <c r="AH120" s="384">
        <f>IF(INT(M120/G120+1)/2=INT(INT(M120/G120+1)/2),INT(M120/G120)+1,INT(M120/G120))</f>
        <v/>
      </c>
      <c r="AI120" s="384">
        <f>IF(AE120&lt;=0.2*G120,AH120-2,AH120)</f>
        <v/>
      </c>
      <c r="AJ120" s="479">
        <f>AD120*AD120*7.85*AG120*0.001*0.001*AI120*O120</f>
        <v/>
      </c>
      <c r="AK120" s="384">
        <f>AI120*O120</f>
        <v/>
      </c>
    </row>
    <row r="121" ht="22.5" customFormat="1" customHeight="1" s="422">
      <c r="A121" s="384" t="inlineStr">
        <is>
          <t>G</t>
        </is>
      </c>
      <c r="B121" s="384" t="n">
        <v>40</v>
      </c>
      <c r="C121" s="384" t="n">
        <v>5</v>
      </c>
      <c r="D121" s="384" t="inlineStr">
        <is>
          <t>/</t>
        </is>
      </c>
      <c r="E121" s="384" t="n">
        <v>30</v>
      </c>
      <c r="F121" s="384" t="inlineStr">
        <is>
          <t>/</t>
        </is>
      </c>
      <c r="G121" s="384" t="n">
        <v>100</v>
      </c>
      <c r="H121" s="390" t="inlineStr">
        <is>
          <t>P21-6BFX1007/7#</t>
        </is>
      </c>
      <c r="I121" s="390" t="inlineStr">
        <is>
          <t>#</t>
        </is>
      </c>
      <c r="J121" s="390" t="n">
        <v>1085</v>
      </c>
      <c r="K121" s="390" t="n">
        <v>215</v>
      </c>
      <c r="L121" s="390" t="n">
        <v>1</v>
      </c>
      <c r="M121" s="311" t="n"/>
      <c r="N121" s="311" t="n"/>
      <c r="O121" s="311" t="n"/>
      <c r="P121" s="480">
        <f>W121+AC121+AJ121</f>
        <v/>
      </c>
      <c r="Q121" s="311" t="n"/>
      <c r="R121" s="386">
        <f>B121</f>
        <v/>
      </c>
      <c r="S121" s="386">
        <f>C121</f>
        <v/>
      </c>
      <c r="T121" s="386">
        <f>N121</f>
        <v/>
      </c>
      <c r="U121" s="386" t="n">
        <v>2</v>
      </c>
      <c r="V121" s="386">
        <f>U121*O121</f>
        <v/>
      </c>
      <c r="W121" s="439">
        <f>B121*C121*7.85*0.001*T121*0.001*V121</f>
        <v/>
      </c>
      <c r="X121" s="386">
        <f>B121</f>
        <v/>
      </c>
      <c r="Y121" s="386">
        <f>C121</f>
        <v/>
      </c>
      <c r="Z121" s="311" t="n"/>
      <c r="AA121" s="311" t="n"/>
      <c r="AB121" s="311" t="n"/>
      <c r="AC121" s="481">
        <f>X121*Y121*7.85*0.001*Z121*0.001*AB121</f>
        <v/>
      </c>
      <c r="AD121" s="386" t="n">
        <v>6</v>
      </c>
      <c r="AE121" s="386">
        <f>(M121-G121*(AH121-1))/2</f>
        <v/>
      </c>
      <c r="AF121" s="311" t="n"/>
      <c r="AG121" s="386" t="n">
        <v>1025</v>
      </c>
      <c r="AH121" s="386">
        <f>IF(INT(M121/G121+1)/2=INT(INT(M121/G121+1)/2),INT(M121/G121)+1,INT(M121/G121))</f>
        <v/>
      </c>
      <c r="AI121" s="311" t="n"/>
      <c r="AJ121" s="473">
        <f>AD121*AD121*7.85*AG121*0.001*0.001*AI121*O121</f>
        <v/>
      </c>
      <c r="AK121" s="311" t="n"/>
    </row>
    <row r="122" ht="22.5" customFormat="1" customHeight="1" s="422">
      <c r="A122" s="386" t="inlineStr">
        <is>
          <t>G</t>
        </is>
      </c>
      <c r="B122" s="386" t="n">
        <v>40</v>
      </c>
      <c r="C122" s="386" t="n">
        <v>5</v>
      </c>
      <c r="D122" s="386" t="inlineStr">
        <is>
          <t>/</t>
        </is>
      </c>
      <c r="E122" s="386" t="n">
        <v>30</v>
      </c>
      <c r="F122" s="386" t="inlineStr">
        <is>
          <t>/</t>
        </is>
      </c>
      <c r="G122" s="386" t="n">
        <v>100</v>
      </c>
      <c r="H122" s="329" t="inlineStr">
        <is>
          <t>P21-6BFX1007/6</t>
        </is>
      </c>
      <c r="I122" s="329" t="n"/>
      <c r="J122" s="329" t="n">
        <v>890</v>
      </c>
      <c r="K122" s="329" t="n">
        <v>1085</v>
      </c>
      <c r="L122" s="329" t="n">
        <v>1</v>
      </c>
      <c r="M122" s="392">
        <f>J122</f>
        <v/>
      </c>
      <c r="N122" s="392">
        <f>K122</f>
        <v/>
      </c>
      <c r="O122" s="392">
        <f>L122</f>
        <v/>
      </c>
      <c r="P122" s="480">
        <f>W122+AC122+AJ122</f>
        <v/>
      </c>
      <c r="Q122" s="482" t="n"/>
      <c r="R122" s="386">
        <f>B122</f>
        <v/>
      </c>
      <c r="S122" s="386">
        <f>C122</f>
        <v/>
      </c>
      <c r="T122" s="386">
        <f>N122</f>
        <v/>
      </c>
      <c r="U122" s="386" t="n">
        <v>2</v>
      </c>
      <c r="V122" s="386">
        <f>U122*O122</f>
        <v/>
      </c>
      <c r="W122" s="439">
        <f>B122*C122*7.85*0.001*T122*0.001*V122</f>
        <v/>
      </c>
      <c r="X122" s="386">
        <f>B122</f>
        <v/>
      </c>
      <c r="Y122" s="386">
        <f>C122</f>
        <v/>
      </c>
      <c r="Z122" s="386">
        <f>M122-Y122*2-2</f>
        <v/>
      </c>
      <c r="AA122" s="386">
        <f>(N122-Y122)/E122+1</f>
        <v/>
      </c>
      <c r="AB122" s="386">
        <f>AA122*O122</f>
        <v/>
      </c>
      <c r="AC122" s="481">
        <f>X122*Y122*7.85*0.001*Z122*0.001*AB122</f>
        <v/>
      </c>
      <c r="AD122" s="386" t="n">
        <v>6</v>
      </c>
      <c r="AE122" s="386">
        <f>(M122-G122*(AH122-1))/2</f>
        <v/>
      </c>
      <c r="AF122" s="389">
        <f>(M122-G122*(AI122-1))/2</f>
        <v/>
      </c>
      <c r="AG122" s="386" t="n">
        <v>1025</v>
      </c>
      <c r="AH122" s="386">
        <f>IF(INT(M122/G122+1)/2=INT(INT(M122/G122+1)/2),INT(M122/G122)+1,INT(M122/G122))</f>
        <v/>
      </c>
      <c r="AI122" s="386">
        <f>IF(AE122&lt;=0.2*G122,AH122-2,AH122)</f>
        <v/>
      </c>
      <c r="AJ122" s="473">
        <f>AD122*AD122*7.85*AG122*0.001*0.001*AI122*O122</f>
        <v/>
      </c>
      <c r="AK122" s="386">
        <f>AI122*O122</f>
        <v/>
      </c>
    </row>
    <row r="123" ht="22.5" customFormat="1" customHeight="1" s="422">
      <c r="A123" s="384" t="inlineStr">
        <is>
          <t>G</t>
        </is>
      </c>
      <c r="B123" s="384" t="n">
        <v>40</v>
      </c>
      <c r="C123" s="384" t="n">
        <v>5</v>
      </c>
      <c r="D123" s="384" t="inlineStr">
        <is>
          <t>/</t>
        </is>
      </c>
      <c r="E123" s="384" t="n">
        <v>30</v>
      </c>
      <c r="F123" s="384" t="inlineStr">
        <is>
          <t>/</t>
        </is>
      </c>
      <c r="G123" s="384" t="n">
        <v>100</v>
      </c>
      <c r="H123" s="390" t="inlineStr">
        <is>
          <t>P21-6BFX1008/1#</t>
        </is>
      </c>
      <c r="I123" s="390" t="inlineStr">
        <is>
          <t>#</t>
        </is>
      </c>
      <c r="J123" s="390" t="n">
        <v>632</v>
      </c>
      <c r="K123" s="390" t="n">
        <v>405</v>
      </c>
      <c r="L123" s="390" t="n">
        <v>1</v>
      </c>
      <c r="M123" s="385">
        <f>J123</f>
        <v/>
      </c>
      <c r="N123" s="385" t="n">
        <v>395</v>
      </c>
      <c r="O123" s="385">
        <f>L123</f>
        <v/>
      </c>
      <c r="P123" s="475">
        <f>W123+AC123+AJ123</f>
        <v/>
      </c>
      <c r="Q123" s="476" t="inlineStr">
        <is>
          <t>单边留</t>
        </is>
      </c>
      <c r="R123" s="384">
        <f>B123</f>
        <v/>
      </c>
      <c r="S123" s="384">
        <f>C123</f>
        <v/>
      </c>
      <c r="T123" s="384">
        <f>N123</f>
        <v/>
      </c>
      <c r="U123" s="384" t="n">
        <v>2</v>
      </c>
      <c r="V123" s="384">
        <f>U123*O123</f>
        <v/>
      </c>
      <c r="W123" s="477">
        <f>B123*C123*7.85*0.001*T123*0.001*V123</f>
        <v/>
      </c>
      <c r="X123" s="384">
        <f>B123</f>
        <v/>
      </c>
      <c r="Y123" s="384">
        <f>C123</f>
        <v/>
      </c>
      <c r="Z123" s="384">
        <f>M123-Y123*2-2</f>
        <v/>
      </c>
      <c r="AA123" s="384">
        <f>(N123-Y123)/E123+1</f>
        <v/>
      </c>
      <c r="AB123" s="384">
        <f>AA123*O123</f>
        <v/>
      </c>
      <c r="AC123" s="478">
        <f>X123*Y123*7.85*0.001*Z123*0.001*AB123</f>
        <v/>
      </c>
      <c r="AD123" s="384" t="n">
        <v>6</v>
      </c>
      <c r="AE123" s="384">
        <f>(M123-G123*(AH123-1))/2</f>
        <v/>
      </c>
      <c r="AF123" s="383">
        <f>(M123-G123*(AI123-1))/2</f>
        <v/>
      </c>
      <c r="AG123" s="384" t="n">
        <v>1025</v>
      </c>
      <c r="AH123" s="384">
        <f>IF(INT(M123/G123+1)/2=INT(INT(M123/G123+1)/2),INT(M123/G123)+1,INT(M123/G123))</f>
        <v/>
      </c>
      <c r="AI123" s="384">
        <f>IF(AE123&lt;=0.2*G123,AH123-2,AH123)</f>
        <v/>
      </c>
      <c r="AJ123" s="479">
        <f>AD123*AD123*7.85*AG123*0.001*0.001*AI123*O123</f>
        <v/>
      </c>
      <c r="AK123" s="384">
        <f>AI123*O123</f>
        <v/>
      </c>
    </row>
    <row r="124" ht="22.5" customFormat="1" customHeight="1" s="422">
      <c r="A124" s="386" t="inlineStr">
        <is>
          <t>G</t>
        </is>
      </c>
      <c r="B124" s="386" t="n">
        <v>40</v>
      </c>
      <c r="C124" s="386" t="n">
        <v>5</v>
      </c>
      <c r="D124" s="386" t="inlineStr">
        <is>
          <t>/</t>
        </is>
      </c>
      <c r="E124" s="386" t="n">
        <v>30</v>
      </c>
      <c r="F124" s="386" t="inlineStr">
        <is>
          <t>/</t>
        </is>
      </c>
      <c r="G124" s="386" t="n">
        <v>100</v>
      </c>
      <c r="H124" s="329" t="inlineStr">
        <is>
          <t>P21-6BFX1008/2#</t>
        </is>
      </c>
      <c r="I124" s="329" t="inlineStr">
        <is>
          <t>#</t>
        </is>
      </c>
      <c r="J124" s="329" t="n">
        <v>755</v>
      </c>
      <c r="K124" s="329" t="n">
        <v>995</v>
      </c>
      <c r="L124" s="329" t="n">
        <v>1</v>
      </c>
      <c r="M124" s="392">
        <f>J124</f>
        <v/>
      </c>
      <c r="N124" s="392">
        <f>K124</f>
        <v/>
      </c>
      <c r="O124" s="392">
        <f>L124</f>
        <v/>
      </c>
      <c r="P124" s="480">
        <f>W124+AC124+AJ124</f>
        <v/>
      </c>
      <c r="Q124" s="482" t="n"/>
      <c r="R124" s="386">
        <f>B124</f>
        <v/>
      </c>
      <c r="S124" s="386">
        <f>C124</f>
        <v/>
      </c>
      <c r="T124" s="386">
        <f>N124</f>
        <v/>
      </c>
      <c r="U124" s="386" t="n">
        <v>2</v>
      </c>
      <c r="V124" s="386">
        <f>U124*O124</f>
        <v/>
      </c>
      <c r="W124" s="439">
        <f>B124*C124*7.85*0.001*T124*0.001*V124</f>
        <v/>
      </c>
      <c r="X124" s="386">
        <f>B124</f>
        <v/>
      </c>
      <c r="Y124" s="386">
        <f>C124</f>
        <v/>
      </c>
      <c r="Z124" s="386">
        <f>M124-Y124*2-2</f>
        <v/>
      </c>
      <c r="AA124" s="386">
        <f>(N124-Y124)/E124+1</f>
        <v/>
      </c>
      <c r="AB124" s="386">
        <f>AA124*O124</f>
        <v/>
      </c>
      <c r="AC124" s="481">
        <f>X124*Y124*7.85*0.001*Z124*0.001*AB124</f>
        <v/>
      </c>
      <c r="AD124" s="386" t="n">
        <v>6</v>
      </c>
      <c r="AE124" s="386">
        <f>(M124-G124*(AH124-1))/2</f>
        <v/>
      </c>
      <c r="AF124" s="389">
        <f>(M124-G124*(AI124-1))/2</f>
        <v/>
      </c>
      <c r="AG124" s="386" t="n">
        <v>1025</v>
      </c>
      <c r="AH124" s="386">
        <f>IF(INT(M124/G124+1)/2=INT(INT(M124/G124+1)/2),INT(M124/G124)+1,INT(M124/G124))</f>
        <v/>
      </c>
      <c r="AI124" s="386">
        <f>IF(AE124&lt;=0.2*G124,AH124-2,AH124)</f>
        <v/>
      </c>
      <c r="AJ124" s="473">
        <f>AD124*AD124*7.85*AG124*0.001*0.001*AI124*O124</f>
        <v/>
      </c>
      <c r="AK124" s="386">
        <f>AI124*O124</f>
        <v/>
      </c>
    </row>
    <row r="125" ht="22.5" customFormat="1" customHeight="1" s="422">
      <c r="A125" s="386" t="inlineStr">
        <is>
          <t>G</t>
        </is>
      </c>
      <c r="B125" s="386" t="n">
        <v>40</v>
      </c>
      <c r="C125" s="386" t="n">
        <v>5</v>
      </c>
      <c r="D125" s="386" t="inlineStr">
        <is>
          <t>/</t>
        </is>
      </c>
      <c r="E125" s="386" t="n">
        <v>30</v>
      </c>
      <c r="F125" s="386" t="inlineStr">
        <is>
          <t>/</t>
        </is>
      </c>
      <c r="G125" s="386" t="n">
        <v>100</v>
      </c>
      <c r="H125" s="329" t="inlineStr">
        <is>
          <t>P21-6BFX1008/3#</t>
        </is>
      </c>
      <c r="I125" s="329" t="inlineStr">
        <is>
          <t>#</t>
        </is>
      </c>
      <c r="J125" s="329" t="n">
        <v>785</v>
      </c>
      <c r="K125" s="329" t="n">
        <v>995</v>
      </c>
      <c r="L125" s="329" t="n">
        <v>1</v>
      </c>
      <c r="M125" s="392">
        <f>J125</f>
        <v/>
      </c>
      <c r="N125" s="392">
        <f>K125</f>
        <v/>
      </c>
      <c r="O125" s="392">
        <f>L125</f>
        <v/>
      </c>
      <c r="P125" s="480">
        <f>W125+AC125+AJ125</f>
        <v/>
      </c>
      <c r="Q125" s="482" t="n"/>
      <c r="R125" s="386">
        <f>B125</f>
        <v/>
      </c>
      <c r="S125" s="386">
        <f>C125</f>
        <v/>
      </c>
      <c r="T125" s="386">
        <f>N125</f>
        <v/>
      </c>
      <c r="U125" s="386" t="n">
        <v>2</v>
      </c>
      <c r="V125" s="386">
        <f>U125*O125</f>
        <v/>
      </c>
      <c r="W125" s="439">
        <f>B125*C125*7.85*0.001*T125*0.001*V125</f>
        <v/>
      </c>
      <c r="X125" s="386">
        <f>B125</f>
        <v/>
      </c>
      <c r="Y125" s="386">
        <f>C125</f>
        <v/>
      </c>
      <c r="Z125" s="386">
        <f>M125-Y125*2-2</f>
        <v/>
      </c>
      <c r="AA125" s="386">
        <f>(N125-Y125)/E125+1</f>
        <v/>
      </c>
      <c r="AB125" s="386">
        <f>AA125*O125</f>
        <v/>
      </c>
      <c r="AC125" s="481">
        <f>X125*Y125*7.85*0.001*Z125*0.001*AB125</f>
        <v/>
      </c>
      <c r="AD125" s="386" t="n">
        <v>6</v>
      </c>
      <c r="AE125" s="386">
        <f>(M125-G125*(AH125-1))/2</f>
        <v/>
      </c>
      <c r="AF125" s="389">
        <f>(M125-G125*(AI125-1))/2</f>
        <v/>
      </c>
      <c r="AG125" s="386" t="n">
        <v>1025</v>
      </c>
      <c r="AH125" s="386">
        <f>IF(INT(M125/G125+1)/2=INT(INT(M125/G125+1)/2),INT(M125/G125)+1,INT(M125/G125))</f>
        <v/>
      </c>
      <c r="AI125" s="386">
        <f>IF(AE125&lt;=0.2*G125,AH125-2,AH125)</f>
        <v/>
      </c>
      <c r="AJ125" s="473">
        <f>AD125*AD125*7.85*AG125*0.001*0.001*AI125*O125</f>
        <v/>
      </c>
      <c r="AK125" s="386">
        <f>AI125*O125</f>
        <v/>
      </c>
    </row>
    <row r="126" ht="22.5" customFormat="1" customHeight="1" s="422">
      <c r="A126" s="384" t="inlineStr">
        <is>
          <t>G</t>
        </is>
      </c>
      <c r="B126" s="384" t="n">
        <v>40</v>
      </c>
      <c r="C126" s="384" t="n">
        <v>5</v>
      </c>
      <c r="D126" s="384" t="inlineStr">
        <is>
          <t>/</t>
        </is>
      </c>
      <c r="E126" s="384" t="n">
        <v>30</v>
      </c>
      <c r="F126" s="384" t="inlineStr">
        <is>
          <t>/</t>
        </is>
      </c>
      <c r="G126" s="384" t="n">
        <v>100</v>
      </c>
      <c r="H126" s="390" t="inlineStr">
        <is>
          <t>P21-6BFX1008/4#</t>
        </is>
      </c>
      <c r="I126" s="390" t="inlineStr">
        <is>
          <t>#</t>
        </is>
      </c>
      <c r="J126" s="390" t="n">
        <v>1585</v>
      </c>
      <c r="K126" s="390" t="n">
        <v>275</v>
      </c>
      <c r="L126" s="390" t="n">
        <v>1</v>
      </c>
      <c r="M126" s="385">
        <f>J126</f>
        <v/>
      </c>
      <c r="N126" s="385" t="n">
        <v>875</v>
      </c>
      <c r="O126" s="385">
        <f>L126</f>
        <v/>
      </c>
      <c r="P126" s="475">
        <f>W126+AC126+AJ126</f>
        <v/>
      </c>
      <c r="Q126" s="476" t="inlineStr">
        <is>
          <t>一破二</t>
        </is>
      </c>
      <c r="R126" s="384">
        <f>B126</f>
        <v/>
      </c>
      <c r="S126" s="384">
        <f>C126</f>
        <v/>
      </c>
      <c r="T126" s="384">
        <f>N126</f>
        <v/>
      </c>
      <c r="U126" s="384" t="n">
        <v>2</v>
      </c>
      <c r="V126" s="384">
        <f>U126*O126</f>
        <v/>
      </c>
      <c r="W126" s="477">
        <f>B126*C126*7.85*0.001*T126*0.001*V126</f>
        <v/>
      </c>
      <c r="X126" s="384">
        <f>B126</f>
        <v/>
      </c>
      <c r="Y126" s="384">
        <f>C126</f>
        <v/>
      </c>
      <c r="Z126" s="384">
        <f>M126-Y126*2-2</f>
        <v/>
      </c>
      <c r="AA126" s="384">
        <f>(N126-Y126)/E126+1</f>
        <v/>
      </c>
      <c r="AB126" s="384">
        <f>AA126*O126</f>
        <v/>
      </c>
      <c r="AC126" s="478">
        <f>X126*Y126*7.85*0.001*Z126*0.001*AB126</f>
        <v/>
      </c>
      <c r="AD126" s="384" t="n">
        <v>6</v>
      </c>
      <c r="AE126" s="384">
        <f>(M126-G126*(AH126-1))/2</f>
        <v/>
      </c>
      <c r="AF126" s="383">
        <f>(M126-G126*(AI126-1))/2</f>
        <v/>
      </c>
      <c r="AG126" s="384" t="n">
        <v>1025</v>
      </c>
      <c r="AH126" s="384">
        <f>IF(INT(M126/G126+1)/2=INT(INT(M126/G126+1)/2),INT(M126/G126)+1,INT(M126/G126))</f>
        <v/>
      </c>
      <c r="AI126" s="384">
        <f>IF(AE126&lt;=0.2*G126,AH126-2,AH126)</f>
        <v/>
      </c>
      <c r="AJ126" s="479">
        <f>AD126*AD126*7.85*AG126*0.001*0.001*AI126*O126</f>
        <v/>
      </c>
      <c r="AK126" s="384">
        <f>AI126*O126</f>
        <v/>
      </c>
    </row>
    <row r="127" ht="22.5" customFormat="1" customHeight="1" s="422">
      <c r="A127" s="384" t="inlineStr">
        <is>
          <t>G</t>
        </is>
      </c>
      <c r="B127" s="384" t="n">
        <v>40</v>
      </c>
      <c r="C127" s="384" t="n">
        <v>5</v>
      </c>
      <c r="D127" s="384" t="inlineStr">
        <is>
          <t>/</t>
        </is>
      </c>
      <c r="E127" s="384" t="n">
        <v>30</v>
      </c>
      <c r="F127" s="384" t="inlineStr">
        <is>
          <t>/</t>
        </is>
      </c>
      <c r="G127" s="384" t="n">
        <v>100</v>
      </c>
      <c r="H127" s="390" t="inlineStr">
        <is>
          <t>P21-6BFX1008/5#</t>
        </is>
      </c>
      <c r="I127" s="390" t="inlineStr">
        <is>
          <t>#</t>
        </is>
      </c>
      <c r="J127" s="390" t="n">
        <v>1585</v>
      </c>
      <c r="K127" s="390" t="n">
        <v>575</v>
      </c>
      <c r="L127" s="390" t="n">
        <v>1</v>
      </c>
      <c r="M127" s="311" t="n"/>
      <c r="N127" s="311" t="n"/>
      <c r="O127" s="311" t="n"/>
      <c r="P127" s="475">
        <f>W127+AC127+AJ127</f>
        <v/>
      </c>
      <c r="Q127" s="311" t="n"/>
      <c r="R127" s="384">
        <f>B127</f>
        <v/>
      </c>
      <c r="S127" s="384">
        <f>C127</f>
        <v/>
      </c>
      <c r="T127" s="384">
        <f>N127</f>
        <v/>
      </c>
      <c r="U127" s="384" t="n">
        <v>2</v>
      </c>
      <c r="V127" s="384">
        <f>U127*O127</f>
        <v/>
      </c>
      <c r="W127" s="477">
        <f>B127*C127*7.85*0.001*T127*0.001*V127</f>
        <v/>
      </c>
      <c r="X127" s="384">
        <f>B127</f>
        <v/>
      </c>
      <c r="Y127" s="384">
        <f>C127</f>
        <v/>
      </c>
      <c r="Z127" s="311" t="n"/>
      <c r="AA127" s="311" t="n"/>
      <c r="AB127" s="311" t="n"/>
      <c r="AC127" s="478">
        <f>X127*Y127*7.85*0.001*Z127*0.001*AB127</f>
        <v/>
      </c>
      <c r="AD127" s="384" t="n">
        <v>6</v>
      </c>
      <c r="AE127" s="384">
        <f>(M127-G127*(AH127-1))/2</f>
        <v/>
      </c>
      <c r="AF127" s="311" t="n"/>
      <c r="AG127" s="384" t="n">
        <v>1025</v>
      </c>
      <c r="AH127" s="384">
        <f>IF(INT(M127/G127+1)/2=INT(INT(M127/G127+1)/2),INT(M127/G127)+1,INT(M127/G127))</f>
        <v/>
      </c>
      <c r="AI127" s="311" t="n"/>
      <c r="AJ127" s="479">
        <f>AD127*AD127*7.85*AG127*0.001*0.001*AI127*O127</f>
        <v/>
      </c>
      <c r="AK127" s="311" t="n"/>
    </row>
    <row r="128" ht="22.5" customFormat="1" customHeight="1" s="422">
      <c r="A128" s="384" t="inlineStr">
        <is>
          <t>G</t>
        </is>
      </c>
      <c r="B128" s="384" t="n">
        <v>40</v>
      </c>
      <c r="C128" s="384" t="n">
        <v>5</v>
      </c>
      <c r="D128" s="384" t="inlineStr">
        <is>
          <t>/</t>
        </is>
      </c>
      <c r="E128" s="384" t="n">
        <v>30</v>
      </c>
      <c r="F128" s="384" t="inlineStr">
        <is>
          <t>/</t>
        </is>
      </c>
      <c r="G128" s="384" t="n">
        <v>100</v>
      </c>
      <c r="H128" s="390" t="inlineStr">
        <is>
          <t>P21-6BFX1008/6#</t>
        </is>
      </c>
      <c r="I128" s="390" t="inlineStr">
        <is>
          <t>#</t>
        </is>
      </c>
      <c r="J128" s="390" t="n">
        <v>1585</v>
      </c>
      <c r="K128" s="390" t="n">
        <v>315</v>
      </c>
      <c r="L128" s="390" t="n">
        <v>1</v>
      </c>
      <c r="M128" s="385">
        <f>J128</f>
        <v/>
      </c>
      <c r="N128" s="385" t="n">
        <v>305</v>
      </c>
      <c r="O128" s="385" t="n">
        <v>1</v>
      </c>
      <c r="P128" s="475">
        <f>W128+AC128+AJ128</f>
        <v/>
      </c>
      <c r="Q128" s="476" t="inlineStr">
        <is>
          <t>单边留</t>
        </is>
      </c>
      <c r="R128" s="384">
        <f>B128</f>
        <v/>
      </c>
      <c r="S128" s="384">
        <f>C128</f>
        <v/>
      </c>
      <c r="T128" s="384">
        <f>N128</f>
        <v/>
      </c>
      <c r="U128" s="384" t="n">
        <v>2</v>
      </c>
      <c r="V128" s="384">
        <f>U128*O128</f>
        <v/>
      </c>
      <c r="W128" s="477">
        <f>B128*C128*7.85*0.001*T128*0.001*V128</f>
        <v/>
      </c>
      <c r="X128" s="384">
        <f>B128</f>
        <v/>
      </c>
      <c r="Y128" s="384">
        <f>C128</f>
        <v/>
      </c>
      <c r="Z128" s="384">
        <f>M128-Y128*2-2</f>
        <v/>
      </c>
      <c r="AA128" s="384">
        <f>(N128-Y128)/E128+1</f>
        <v/>
      </c>
      <c r="AB128" s="384">
        <f>AA128*O128</f>
        <v/>
      </c>
      <c r="AC128" s="478">
        <f>X128*Y128*7.85*0.001*Z128*0.001*AB128</f>
        <v/>
      </c>
      <c r="AD128" s="384" t="n">
        <v>6</v>
      </c>
      <c r="AE128" s="384">
        <f>(M128-G128*(AH128-1))/2</f>
        <v/>
      </c>
      <c r="AF128" s="383">
        <f>(M128-G128*(AI128-1))/2</f>
        <v/>
      </c>
      <c r="AG128" s="384" t="n">
        <v>1025</v>
      </c>
      <c r="AH128" s="384">
        <f>IF(INT(M128/G128+1)/2=INT(INT(M128/G128+1)/2),INT(M128/G128)+1,INT(M128/G128))</f>
        <v/>
      </c>
      <c r="AI128" s="384">
        <f>IF(AE128&lt;=0.2*G128,AH128-2,AH128)</f>
        <v/>
      </c>
      <c r="AJ128" s="479">
        <f>AD128*AD128*7.85*AG128*0.001*0.001*AI128*O128</f>
        <v/>
      </c>
      <c r="AK128" s="384">
        <f>AI128*O128</f>
        <v/>
      </c>
    </row>
    <row r="129" ht="34.05" customFormat="1" customHeight="1" s="422">
      <c r="A129" s="384" t="inlineStr">
        <is>
          <t>G</t>
        </is>
      </c>
      <c r="B129" s="384" t="n">
        <v>40</v>
      </c>
      <c r="C129" s="384" t="n">
        <v>5</v>
      </c>
      <c r="D129" s="384" t="inlineStr">
        <is>
          <t>/</t>
        </is>
      </c>
      <c r="E129" s="384" t="n">
        <v>30</v>
      </c>
      <c r="F129" s="384" t="inlineStr">
        <is>
          <t>/</t>
        </is>
      </c>
      <c r="G129" s="384" t="n">
        <v>100</v>
      </c>
      <c r="H129" s="390" t="inlineStr">
        <is>
          <t>P21-6BFX1008/7#</t>
        </is>
      </c>
      <c r="I129" s="390" t="inlineStr">
        <is>
          <t>#</t>
        </is>
      </c>
      <c r="J129" s="390" t="n">
        <v>718</v>
      </c>
      <c r="K129" s="390" t="n">
        <v>620</v>
      </c>
      <c r="L129" s="390" t="n">
        <v>1</v>
      </c>
      <c r="M129" s="385">
        <f>J129</f>
        <v/>
      </c>
      <c r="N129" s="385" t="n">
        <v>935</v>
      </c>
      <c r="O129" s="385">
        <f>L129</f>
        <v/>
      </c>
      <c r="P129" s="475">
        <f>W129+AC129+AJ129</f>
        <v/>
      </c>
      <c r="Q129" s="476" t="inlineStr">
        <is>
          <t>见图压焊</t>
        </is>
      </c>
      <c r="R129" s="384">
        <f>B129</f>
        <v/>
      </c>
      <c r="S129" s="384">
        <f>C129</f>
        <v/>
      </c>
      <c r="T129" s="384">
        <f>N129</f>
        <v/>
      </c>
      <c r="U129" s="384" t="n">
        <v>2</v>
      </c>
      <c r="V129" s="384">
        <f>U129*O129</f>
        <v/>
      </c>
      <c r="W129" s="477">
        <f>B129*C129*7.85*0.001*T129*0.001*V129</f>
        <v/>
      </c>
      <c r="X129" s="384">
        <f>B129</f>
        <v/>
      </c>
      <c r="Y129" s="384">
        <f>C129</f>
        <v/>
      </c>
      <c r="Z129" s="384">
        <f>M129-Y129*2-2</f>
        <v/>
      </c>
      <c r="AA129" s="384">
        <f>(N129-Y129)/E129+1</f>
        <v/>
      </c>
      <c r="AB129" s="384">
        <f>AA129*O129</f>
        <v/>
      </c>
      <c r="AC129" s="478">
        <f>X129*Y129*7.85*0.001*Z129*0.001*AB129</f>
        <v/>
      </c>
      <c r="AD129" s="384" t="n">
        <v>6</v>
      </c>
      <c r="AE129" s="384">
        <f>(M129-G129*(AH129-1))/2</f>
        <v/>
      </c>
      <c r="AF129" s="383">
        <f>(M129-G129*(AI129-1))/2</f>
        <v/>
      </c>
      <c r="AG129" s="384" t="n">
        <v>1025</v>
      </c>
      <c r="AH129" s="384">
        <f>IF(INT(M129/G129+1)/2=INT(INT(M129/G129+1)/2),INT(M129/G129)+1,INT(M129/G129))</f>
        <v/>
      </c>
      <c r="AI129" s="384">
        <f>IF(AE129&lt;=0.2*G129,AH129-2,AH129)</f>
        <v/>
      </c>
      <c r="AJ129" s="479">
        <f>AD129*AD129*7.85*AG129*0.001*0.001*AI129*O129</f>
        <v/>
      </c>
      <c r="AK129" s="384">
        <f>AI129*O129</f>
        <v/>
      </c>
    </row>
    <row r="130" ht="34.05" customFormat="1" customHeight="1" s="422">
      <c r="A130" s="384" t="inlineStr">
        <is>
          <t>G</t>
        </is>
      </c>
      <c r="B130" s="384" t="n">
        <v>40</v>
      </c>
      <c r="C130" s="384" t="n">
        <v>5</v>
      </c>
      <c r="D130" s="384" t="inlineStr">
        <is>
          <t>/</t>
        </is>
      </c>
      <c r="E130" s="384" t="n">
        <v>30</v>
      </c>
      <c r="F130" s="384" t="inlineStr">
        <is>
          <t>/</t>
        </is>
      </c>
      <c r="G130" s="384" t="n">
        <v>100</v>
      </c>
      <c r="H130" s="390" t="inlineStr">
        <is>
          <t>P21-6BFX1008/10#</t>
        </is>
      </c>
      <c r="I130" s="390" t="inlineStr">
        <is>
          <t>#</t>
        </is>
      </c>
      <c r="J130" s="390" t="n">
        <v>718</v>
      </c>
      <c r="K130" s="390" t="n">
        <v>805</v>
      </c>
      <c r="L130" s="390" t="n">
        <v>1</v>
      </c>
      <c r="M130" s="311" t="n"/>
      <c r="N130" s="311" t="n"/>
      <c r="O130" s="311" t="n"/>
      <c r="P130" s="475">
        <f>W130+AC130+AJ130</f>
        <v/>
      </c>
      <c r="Q130" s="311" t="n"/>
      <c r="R130" s="384">
        <f>B130</f>
        <v/>
      </c>
      <c r="S130" s="384">
        <f>C130</f>
        <v/>
      </c>
      <c r="T130" s="384">
        <f>N130</f>
        <v/>
      </c>
      <c r="U130" s="384" t="n">
        <v>2</v>
      </c>
      <c r="V130" s="384">
        <f>U130*O130</f>
        <v/>
      </c>
      <c r="W130" s="477">
        <f>B130*C130*7.85*0.001*T130*0.001*V130</f>
        <v/>
      </c>
      <c r="X130" s="384">
        <f>B130</f>
        <v/>
      </c>
      <c r="Y130" s="384">
        <f>C130</f>
        <v/>
      </c>
      <c r="Z130" s="311" t="n"/>
      <c r="AA130" s="311" t="n"/>
      <c r="AB130" s="311" t="n"/>
      <c r="AC130" s="478">
        <f>X130*Y130*7.85*0.001*Z130*0.001*AB130</f>
        <v/>
      </c>
      <c r="AD130" s="384" t="n">
        <v>6</v>
      </c>
      <c r="AE130" s="384">
        <f>(M130-G130*(AH130-1))/2</f>
        <v/>
      </c>
      <c r="AF130" s="311" t="n"/>
      <c r="AG130" s="384" t="n">
        <v>1025</v>
      </c>
      <c r="AH130" s="384">
        <f>IF(INT(M130/G130+1)/2=INT(INT(M130/G130+1)/2),INT(M130/G130)+1,INT(M130/G130))</f>
        <v/>
      </c>
      <c r="AI130" s="311" t="n"/>
      <c r="AJ130" s="479">
        <f>AD130*AD130*7.85*AG130*0.001*0.001*AI130*O130</f>
        <v/>
      </c>
      <c r="AK130" s="311" t="n"/>
    </row>
    <row r="131" ht="22.5" customFormat="1" customHeight="1" s="422">
      <c r="A131" s="384" t="inlineStr">
        <is>
          <t>G</t>
        </is>
      </c>
      <c r="B131" s="384" t="n">
        <v>40</v>
      </c>
      <c r="C131" s="384" t="n">
        <v>5</v>
      </c>
      <c r="D131" s="384" t="inlineStr">
        <is>
          <t>/</t>
        </is>
      </c>
      <c r="E131" s="384" t="n">
        <v>30</v>
      </c>
      <c r="F131" s="384" t="inlineStr">
        <is>
          <t>/</t>
        </is>
      </c>
      <c r="G131" s="384" t="n">
        <v>100</v>
      </c>
      <c r="H131" s="390" t="inlineStr">
        <is>
          <t>P21-6BFX1008/8#</t>
        </is>
      </c>
      <c r="I131" s="390" t="inlineStr">
        <is>
          <t>#</t>
        </is>
      </c>
      <c r="J131" s="390" t="n">
        <v>718</v>
      </c>
      <c r="K131" s="390" t="n">
        <v>410</v>
      </c>
      <c r="L131" s="390" t="n">
        <v>1</v>
      </c>
      <c r="M131" s="385">
        <f>J131</f>
        <v/>
      </c>
      <c r="N131" s="385" t="n">
        <v>935</v>
      </c>
      <c r="O131" s="385">
        <f>L131</f>
        <v/>
      </c>
      <c r="P131" s="475">
        <f>W131+AC131+AJ131</f>
        <v/>
      </c>
      <c r="Q131" s="476" t="inlineStr">
        <is>
          <t>一破二
单边留</t>
        </is>
      </c>
      <c r="R131" s="384">
        <f>B131</f>
        <v/>
      </c>
      <c r="S131" s="384">
        <f>C131</f>
        <v/>
      </c>
      <c r="T131" s="384">
        <f>N131</f>
        <v/>
      </c>
      <c r="U131" s="384" t="n">
        <v>2</v>
      </c>
      <c r="V131" s="384">
        <f>U131*O131</f>
        <v/>
      </c>
      <c r="W131" s="477">
        <f>B131*C131*7.85*0.001*T131*0.001*V131</f>
        <v/>
      </c>
      <c r="X131" s="384">
        <f>B131</f>
        <v/>
      </c>
      <c r="Y131" s="384">
        <f>C131</f>
        <v/>
      </c>
      <c r="Z131" s="384">
        <f>M131-Y131*2-2</f>
        <v/>
      </c>
      <c r="AA131" s="384">
        <f>(N131-Y131)/E131+1</f>
        <v/>
      </c>
      <c r="AB131" s="384">
        <f>AA131*O131</f>
        <v/>
      </c>
      <c r="AC131" s="478">
        <f>X131*Y131*7.85*0.001*Z131*0.001*AB131</f>
        <v/>
      </c>
      <c r="AD131" s="384" t="n">
        <v>6</v>
      </c>
      <c r="AE131" s="384">
        <f>(M131-G131*(AH131-1))/2</f>
        <v/>
      </c>
      <c r="AF131" s="383">
        <f>(M131-G131*(AI131-1))/2</f>
        <v/>
      </c>
      <c r="AG131" s="384" t="n">
        <v>1025</v>
      </c>
      <c r="AH131" s="384">
        <f>IF(INT(M131/G131+1)/2=INT(INT(M131/G131+1)/2),INT(M131/G131)+1,INT(M131/G131))</f>
        <v/>
      </c>
      <c r="AI131" s="384">
        <f>IF(AE131&lt;=0.2*G131,AH131-2,AH131)</f>
        <v/>
      </c>
      <c r="AJ131" s="479">
        <f>AD131*AD131*7.85*AG131*0.001*0.001*AI131*O131</f>
        <v/>
      </c>
      <c r="AK131" s="384">
        <f>AI131*O131</f>
        <v/>
      </c>
    </row>
    <row r="132" ht="22.5" customFormat="1" customHeight="1" s="422">
      <c r="A132" s="384" t="inlineStr">
        <is>
          <t>G</t>
        </is>
      </c>
      <c r="B132" s="384" t="n">
        <v>40</v>
      </c>
      <c r="C132" s="384" t="n">
        <v>5</v>
      </c>
      <c r="D132" s="384" t="inlineStr">
        <is>
          <t>/</t>
        </is>
      </c>
      <c r="E132" s="384" t="n">
        <v>30</v>
      </c>
      <c r="F132" s="384" t="inlineStr">
        <is>
          <t>/</t>
        </is>
      </c>
      <c r="G132" s="384" t="n">
        <v>100</v>
      </c>
      <c r="H132" s="390" t="inlineStr">
        <is>
          <t>P21-6BFX1008/9#</t>
        </is>
      </c>
      <c r="I132" s="390" t="inlineStr">
        <is>
          <t>#</t>
        </is>
      </c>
      <c r="J132" s="390" t="n">
        <v>718</v>
      </c>
      <c r="K132" s="390" t="n">
        <v>515</v>
      </c>
      <c r="L132" s="390" t="n">
        <v>1</v>
      </c>
      <c r="M132" s="311" t="n"/>
      <c r="N132" s="311" t="n"/>
      <c r="O132" s="311" t="n"/>
      <c r="P132" s="480">
        <f>W132+AC132+AJ132</f>
        <v/>
      </c>
      <c r="Q132" s="311" t="n"/>
      <c r="R132" s="386">
        <f>B132</f>
        <v/>
      </c>
      <c r="S132" s="386">
        <f>C132</f>
        <v/>
      </c>
      <c r="T132" s="386">
        <f>N132</f>
        <v/>
      </c>
      <c r="U132" s="386" t="n">
        <v>2</v>
      </c>
      <c r="V132" s="386">
        <f>U132*O132</f>
        <v/>
      </c>
      <c r="W132" s="439">
        <f>B132*C132*7.85*0.001*T132*0.001*V132</f>
        <v/>
      </c>
      <c r="X132" s="386">
        <f>B132</f>
        <v/>
      </c>
      <c r="Y132" s="386">
        <f>C132</f>
        <v/>
      </c>
      <c r="Z132" s="311" t="n"/>
      <c r="AA132" s="311" t="n"/>
      <c r="AB132" s="311" t="n"/>
      <c r="AC132" s="481">
        <f>X132*Y132*7.85*0.001*Z132*0.001*AB132</f>
        <v/>
      </c>
      <c r="AD132" s="386" t="n">
        <v>6</v>
      </c>
      <c r="AE132" s="386">
        <f>(M132-G132*(AH132-1))/2</f>
        <v/>
      </c>
      <c r="AF132" s="311" t="n"/>
      <c r="AG132" s="386" t="n">
        <v>1025</v>
      </c>
      <c r="AH132" s="386">
        <f>IF(INT(M132/G132+1)/2=INT(INT(M132/G132+1)/2),INT(M132/G132)+1,INT(M132/G132))</f>
        <v/>
      </c>
      <c r="AI132" s="311" t="n"/>
      <c r="AJ132" s="473">
        <f>AD132*AD132*7.85*AG132*0.001*0.001*AI132*O132</f>
        <v/>
      </c>
      <c r="AK132" s="311" t="n"/>
    </row>
    <row r="133" ht="22.5" customFormat="1" customHeight="1" s="422">
      <c r="A133" s="384" t="inlineStr">
        <is>
          <t>G</t>
        </is>
      </c>
      <c r="B133" s="384" t="n">
        <v>40</v>
      </c>
      <c r="C133" s="384" t="n">
        <v>5</v>
      </c>
      <c r="D133" s="384" t="inlineStr">
        <is>
          <t>/</t>
        </is>
      </c>
      <c r="E133" s="384" t="n">
        <v>30</v>
      </c>
      <c r="F133" s="384" t="inlineStr">
        <is>
          <t>/</t>
        </is>
      </c>
      <c r="G133" s="384" t="n">
        <v>100</v>
      </c>
      <c r="H133" s="390" t="inlineStr">
        <is>
          <t>P21-6BFX1008/11#</t>
        </is>
      </c>
      <c r="I133" s="390" t="inlineStr">
        <is>
          <t>#</t>
        </is>
      </c>
      <c r="J133" s="390" t="n">
        <v>1220</v>
      </c>
      <c r="K133" s="390" t="n">
        <v>895</v>
      </c>
      <c r="L133" s="390" t="n">
        <v>1</v>
      </c>
      <c r="M133" s="385">
        <f>J133</f>
        <v/>
      </c>
      <c r="N133" s="385" t="n">
        <v>875</v>
      </c>
      <c r="O133" s="385">
        <f>L133</f>
        <v/>
      </c>
      <c r="P133" s="475">
        <f>W133+AC133+AJ133</f>
        <v/>
      </c>
      <c r="Q133" s="476" t="inlineStr">
        <is>
          <t>单边留</t>
        </is>
      </c>
      <c r="R133" s="384">
        <f>B133</f>
        <v/>
      </c>
      <c r="S133" s="384">
        <f>C133</f>
        <v/>
      </c>
      <c r="T133" s="384">
        <f>N133</f>
        <v/>
      </c>
      <c r="U133" s="384" t="n">
        <v>2</v>
      </c>
      <c r="V133" s="384">
        <f>U133*O133</f>
        <v/>
      </c>
      <c r="W133" s="477">
        <f>B133*C133*7.85*0.001*T133*0.001*V133</f>
        <v/>
      </c>
      <c r="X133" s="384">
        <f>B133</f>
        <v/>
      </c>
      <c r="Y133" s="384">
        <f>C133</f>
        <v/>
      </c>
      <c r="Z133" s="384">
        <f>M133-Y133*2-2</f>
        <v/>
      </c>
      <c r="AA133" s="384">
        <f>(N133-Y133)/E133+1</f>
        <v/>
      </c>
      <c r="AB133" s="384">
        <f>AA133*O133</f>
        <v/>
      </c>
      <c r="AC133" s="478">
        <f>X133*Y133*7.85*0.001*Z133*0.001*AB133</f>
        <v/>
      </c>
      <c r="AD133" s="384" t="n">
        <v>6</v>
      </c>
      <c r="AE133" s="384">
        <f>(M133-G133*(AH133-1))/2</f>
        <v/>
      </c>
      <c r="AF133" s="383">
        <f>(M133-G133*(AI133-1))/2</f>
        <v/>
      </c>
      <c r="AG133" s="384" t="n">
        <v>1025</v>
      </c>
      <c r="AH133" s="384">
        <f>IF(INT(M133/G133+1)/2=INT(INT(M133/G133+1)/2),INT(M133/G133)+1,INT(M133/G133))</f>
        <v/>
      </c>
      <c r="AI133" s="384">
        <f>IF(AE133&lt;=0.2*G133,AH133-2,AH133)</f>
        <v/>
      </c>
      <c r="AJ133" s="479">
        <f>AD133*AD133*7.85*AG133*0.001*0.001*AI133*O133</f>
        <v/>
      </c>
      <c r="AK133" s="384">
        <f>AI133*O133</f>
        <v/>
      </c>
    </row>
    <row r="134" ht="22.5" customFormat="1" customHeight="1" s="422">
      <c r="A134" s="384" t="inlineStr">
        <is>
          <t>G</t>
        </is>
      </c>
      <c r="B134" s="384" t="n">
        <v>40</v>
      </c>
      <c r="C134" s="384" t="n">
        <v>5</v>
      </c>
      <c r="D134" s="384" t="inlineStr">
        <is>
          <t>/</t>
        </is>
      </c>
      <c r="E134" s="384" t="n">
        <v>30</v>
      </c>
      <c r="F134" s="384" t="inlineStr">
        <is>
          <t>/</t>
        </is>
      </c>
      <c r="G134" s="384" t="n">
        <v>100</v>
      </c>
      <c r="H134" s="390" t="inlineStr">
        <is>
          <t>P21-6BFX1008/12#</t>
        </is>
      </c>
      <c r="I134" s="390" t="inlineStr">
        <is>
          <t>#</t>
        </is>
      </c>
      <c r="J134" s="390" t="n">
        <v>1220</v>
      </c>
      <c r="K134" s="390" t="n">
        <v>185</v>
      </c>
      <c r="L134" s="390" t="n">
        <v>1</v>
      </c>
      <c r="M134" s="385">
        <f>J134</f>
        <v/>
      </c>
      <c r="N134" s="385" t="n">
        <v>695</v>
      </c>
      <c r="O134" s="385">
        <f>L134</f>
        <v/>
      </c>
      <c r="P134" s="475">
        <f>W134+AC134+AJ134</f>
        <v/>
      </c>
      <c r="Q134" s="476" t="inlineStr">
        <is>
          <t>一破二</t>
        </is>
      </c>
      <c r="R134" s="384">
        <f>B134</f>
        <v/>
      </c>
      <c r="S134" s="384">
        <f>C134</f>
        <v/>
      </c>
      <c r="T134" s="384">
        <f>N134</f>
        <v/>
      </c>
      <c r="U134" s="384" t="n">
        <v>2</v>
      </c>
      <c r="V134" s="384">
        <f>U134*O134</f>
        <v/>
      </c>
      <c r="W134" s="477">
        <f>B134*C134*7.85*0.001*T134*0.001*V134</f>
        <v/>
      </c>
      <c r="X134" s="384">
        <f>B134</f>
        <v/>
      </c>
      <c r="Y134" s="384">
        <f>C134</f>
        <v/>
      </c>
      <c r="Z134" s="384">
        <f>M134-Y134*2-2</f>
        <v/>
      </c>
      <c r="AA134" s="384">
        <f>(N134-Y134)/E134+1</f>
        <v/>
      </c>
      <c r="AB134" s="384">
        <f>AA134*O134</f>
        <v/>
      </c>
      <c r="AC134" s="478">
        <f>X134*Y134*7.85*0.001*Z134*0.001*AB134</f>
        <v/>
      </c>
      <c r="AD134" s="384" t="n">
        <v>6</v>
      </c>
      <c r="AE134" s="384">
        <f>(M134-G134*(AH134-1))/2</f>
        <v/>
      </c>
      <c r="AF134" s="383">
        <f>(M134-G134*(AI134-1))/2</f>
        <v/>
      </c>
      <c r="AG134" s="384" t="n">
        <v>1025</v>
      </c>
      <c r="AH134" s="384">
        <f>IF(INT(M134/G134+1)/2=INT(INT(M134/G134+1)/2),INT(M134/G134)+1,INT(M134/G134))</f>
        <v/>
      </c>
      <c r="AI134" s="384">
        <f>IF(AE134&lt;=0.2*G134,AH134-2,AH134)</f>
        <v/>
      </c>
      <c r="AJ134" s="479">
        <f>AD134*AD134*7.85*AG134*0.001*0.001*AI134*O134</f>
        <v/>
      </c>
      <c r="AK134" s="384">
        <f>AI134*O134</f>
        <v/>
      </c>
    </row>
    <row r="135" ht="22.5" customFormat="1" customHeight="1" s="422">
      <c r="A135" s="383" t="inlineStr">
        <is>
          <t>G</t>
        </is>
      </c>
      <c r="B135" s="384" t="n">
        <v>40</v>
      </c>
      <c r="C135" s="383" t="n">
        <v>5</v>
      </c>
      <c r="D135" s="383" t="inlineStr">
        <is>
          <t>/</t>
        </is>
      </c>
      <c r="E135" s="383" t="n">
        <v>30</v>
      </c>
      <c r="F135" s="383" t="inlineStr">
        <is>
          <t>/</t>
        </is>
      </c>
      <c r="G135" s="383" t="n">
        <v>100</v>
      </c>
      <c r="H135" s="390" t="inlineStr">
        <is>
          <t>P21-6BFX1008/13#</t>
        </is>
      </c>
      <c r="I135" s="390" t="inlineStr">
        <is>
          <t>#</t>
        </is>
      </c>
      <c r="J135" s="390" t="n">
        <v>1220</v>
      </c>
      <c r="K135" s="390" t="n">
        <v>485</v>
      </c>
      <c r="L135" s="390" t="n">
        <v>1</v>
      </c>
      <c r="M135" s="385">
        <f>J135</f>
        <v/>
      </c>
      <c r="N135" s="311" t="n"/>
      <c r="O135" s="311" t="n"/>
      <c r="P135" s="475">
        <f>W135+AC135+AJ135</f>
        <v/>
      </c>
      <c r="Q135" s="311" t="n"/>
      <c r="R135" s="384">
        <f>B135</f>
        <v/>
      </c>
      <c r="S135" s="384">
        <f>C135</f>
        <v/>
      </c>
      <c r="T135" s="384">
        <f>N135</f>
        <v/>
      </c>
      <c r="U135" s="384" t="n">
        <v>2</v>
      </c>
      <c r="V135" s="384">
        <f>U135*O135</f>
        <v/>
      </c>
      <c r="W135" s="477">
        <f>B135*C135*7.85*0.001*T135*0.001*V135</f>
        <v/>
      </c>
      <c r="X135" s="384">
        <f>B135</f>
        <v/>
      </c>
      <c r="Y135" s="384">
        <f>C135</f>
        <v/>
      </c>
      <c r="Z135" s="311" t="n"/>
      <c r="AA135" s="311" t="n"/>
      <c r="AB135" s="311" t="n"/>
      <c r="AC135" s="478">
        <f>X135*Y135*7.85*0.001*Z135*0.001*AB135</f>
        <v/>
      </c>
      <c r="AD135" s="384" t="n">
        <v>6</v>
      </c>
      <c r="AE135" s="384">
        <f>(M135-G135*(AH135-1))/2</f>
        <v/>
      </c>
      <c r="AF135" s="311" t="n"/>
      <c r="AG135" s="384" t="n">
        <v>1025</v>
      </c>
      <c r="AH135" s="384">
        <f>IF(INT(M135/G135+1)/2=INT(INT(M135/G135+1)/2),INT(M135/G135)+1,INT(M135/G135))</f>
        <v/>
      </c>
      <c r="AI135" s="311" t="n"/>
      <c r="AJ135" s="479">
        <f>AD135*AD135*7.85*AG135*0.001*0.001*AI135*O135</f>
        <v/>
      </c>
      <c r="AK135" s="311" t="n"/>
    </row>
    <row r="136" ht="22.5" customFormat="1" customHeight="1" s="422">
      <c r="A136" s="386" t="inlineStr">
        <is>
          <t>G</t>
        </is>
      </c>
      <c r="B136" s="386" t="n">
        <v>40</v>
      </c>
      <c r="C136" s="386" t="n">
        <v>5</v>
      </c>
      <c r="D136" s="386" t="inlineStr">
        <is>
          <t>/</t>
        </is>
      </c>
      <c r="E136" s="386" t="n">
        <v>30</v>
      </c>
      <c r="F136" s="386" t="inlineStr">
        <is>
          <t>/</t>
        </is>
      </c>
      <c r="G136" s="386" t="n">
        <v>100</v>
      </c>
      <c r="H136" s="329" t="inlineStr">
        <is>
          <t>P22-6BFX1011/1#</t>
        </is>
      </c>
      <c r="I136" s="329" t="inlineStr">
        <is>
          <t>#</t>
        </is>
      </c>
      <c r="J136" s="329" t="n">
        <v>1395</v>
      </c>
      <c r="K136" s="329" t="n">
        <v>425</v>
      </c>
      <c r="L136" s="329" t="n">
        <v>1</v>
      </c>
      <c r="M136" s="392">
        <f>J136</f>
        <v/>
      </c>
      <c r="N136" s="392">
        <f>K136</f>
        <v/>
      </c>
      <c r="O136" s="392">
        <f>L136</f>
        <v/>
      </c>
      <c r="P136" s="480">
        <f>W136+AC136+AJ136</f>
        <v/>
      </c>
      <c r="Q136" s="482" t="n"/>
      <c r="R136" s="386">
        <f>B136</f>
        <v/>
      </c>
      <c r="S136" s="386">
        <f>C136</f>
        <v/>
      </c>
      <c r="T136" s="386">
        <f>N136</f>
        <v/>
      </c>
      <c r="U136" s="386" t="n">
        <v>2</v>
      </c>
      <c r="V136" s="386">
        <f>U136*O136</f>
        <v/>
      </c>
      <c r="W136" s="439">
        <f>B136*C136*7.85*0.001*T136*0.001*V136</f>
        <v/>
      </c>
      <c r="X136" s="386">
        <f>B136</f>
        <v/>
      </c>
      <c r="Y136" s="386">
        <f>C136</f>
        <v/>
      </c>
      <c r="Z136" s="386">
        <f>M136-Y136*2-2</f>
        <v/>
      </c>
      <c r="AA136" s="386">
        <f>(N136-Y136)/E136+1</f>
        <v/>
      </c>
      <c r="AB136" s="386">
        <f>AA136*O136</f>
        <v/>
      </c>
      <c r="AC136" s="481">
        <f>X136*Y136*7.85*0.001*Z136*0.001*AB136</f>
        <v/>
      </c>
      <c r="AD136" s="386" t="n">
        <v>6</v>
      </c>
      <c r="AE136" s="386">
        <f>(M136-G136*(AH136-1))/2</f>
        <v/>
      </c>
      <c r="AF136" s="389">
        <f>(M136-G136*(AI136-1))/2</f>
        <v/>
      </c>
      <c r="AG136" s="386" t="n">
        <v>1025</v>
      </c>
      <c r="AH136" s="386">
        <f>IF(INT(M136/G136+1)/2=INT(INT(M136/G136+1)/2),INT(M136/G136)+1,INT(M136/G136))</f>
        <v/>
      </c>
      <c r="AI136" s="386">
        <f>IF(AE136&lt;=0.2*G136,AH136-2,AH136)</f>
        <v/>
      </c>
      <c r="AJ136" s="473">
        <f>AD136*AD136*7.85*AG136*0.001*0.001*AI136*O136</f>
        <v/>
      </c>
      <c r="AK136" s="386">
        <f>AI136*O136</f>
        <v/>
      </c>
    </row>
    <row r="137" ht="22.5" customFormat="1" customHeight="1" s="422">
      <c r="A137" s="384" t="inlineStr">
        <is>
          <t>G</t>
        </is>
      </c>
      <c r="B137" s="384" t="n">
        <v>40</v>
      </c>
      <c r="C137" s="384" t="n">
        <v>5</v>
      </c>
      <c r="D137" s="384" t="inlineStr">
        <is>
          <t>/</t>
        </is>
      </c>
      <c r="E137" s="384" t="n">
        <v>30</v>
      </c>
      <c r="F137" s="384" t="inlineStr">
        <is>
          <t>/</t>
        </is>
      </c>
      <c r="G137" s="384" t="n">
        <v>100</v>
      </c>
      <c r="H137" s="390" t="inlineStr">
        <is>
          <t>P22-6BFX1011/2#</t>
        </is>
      </c>
      <c r="I137" s="390" t="inlineStr">
        <is>
          <t>#</t>
        </is>
      </c>
      <c r="J137" s="390" t="n">
        <v>1395</v>
      </c>
      <c r="K137" s="390" t="n">
        <v>810</v>
      </c>
      <c r="L137" s="390" t="n">
        <v>1</v>
      </c>
      <c r="M137" s="385">
        <f>J137</f>
        <v/>
      </c>
      <c r="N137" s="385" t="n">
        <v>305</v>
      </c>
      <c r="O137" s="385">
        <f>L137</f>
        <v/>
      </c>
      <c r="P137" s="475">
        <f>W137+AC137+AJ137</f>
        <v/>
      </c>
      <c r="Q137" s="476" t="inlineStr">
        <is>
          <t>见图压焊</t>
        </is>
      </c>
      <c r="R137" s="384">
        <f>B137</f>
        <v/>
      </c>
      <c r="S137" s="384">
        <f>C137</f>
        <v/>
      </c>
      <c r="T137" s="384">
        <f>N137</f>
        <v/>
      </c>
      <c r="U137" s="384" t="n">
        <v>2</v>
      </c>
      <c r="V137" s="384">
        <f>U137*O137</f>
        <v/>
      </c>
      <c r="W137" s="477">
        <f>B137*C137*7.85*0.001*T137*0.001*V137</f>
        <v/>
      </c>
      <c r="X137" s="384">
        <f>B137</f>
        <v/>
      </c>
      <c r="Y137" s="384">
        <f>C137</f>
        <v/>
      </c>
      <c r="Z137" s="384">
        <f>M137-Y137*2-2</f>
        <v/>
      </c>
      <c r="AA137" s="384">
        <f>(N137-Y137)/E137+1</f>
        <v/>
      </c>
      <c r="AB137" s="384">
        <f>AA137*O137</f>
        <v/>
      </c>
      <c r="AC137" s="478">
        <f>X137*Y137*7.85*0.001*Z137*0.001*AB137</f>
        <v/>
      </c>
      <c r="AD137" s="384" t="n">
        <v>6</v>
      </c>
      <c r="AE137" s="384">
        <f>(M137-G137*(AH137-1))/2</f>
        <v/>
      </c>
      <c r="AF137" s="383">
        <f>(M137-G137*(AI137-1))/2</f>
        <v/>
      </c>
      <c r="AG137" s="384" t="n">
        <v>1025</v>
      </c>
      <c r="AH137" s="384">
        <f>IF(INT(M137/G137+1)/2=INT(INT(M137/G137+1)/2),INT(M137/G137)+1,INT(M137/G137))</f>
        <v/>
      </c>
      <c r="AI137" s="384">
        <f>IF(AE137&lt;=0.2*G137,AH137-2,AH137)</f>
        <v/>
      </c>
      <c r="AJ137" s="479">
        <f>AD137*AD137*7.85*AG137*0.001*0.001*AI137*O137</f>
        <v/>
      </c>
      <c r="AK137" s="384">
        <f>AI137*O137</f>
        <v/>
      </c>
    </row>
    <row r="138" ht="36" customFormat="1" customHeight="1" s="422">
      <c r="A138" s="384" t="inlineStr">
        <is>
          <t>G</t>
        </is>
      </c>
      <c r="B138" s="384" t="n">
        <v>40</v>
      </c>
      <c r="C138" s="384" t="n">
        <v>5</v>
      </c>
      <c r="D138" s="384" t="inlineStr">
        <is>
          <t>/</t>
        </is>
      </c>
      <c r="E138" s="384" t="n">
        <v>30</v>
      </c>
      <c r="F138" s="384" t="inlineStr">
        <is>
          <t>/</t>
        </is>
      </c>
      <c r="G138" s="384" t="n">
        <v>100</v>
      </c>
      <c r="H138" s="311" t="n"/>
      <c r="I138" s="311" t="n"/>
      <c r="J138" s="311" t="n"/>
      <c r="K138" s="311" t="n"/>
      <c r="L138" s="311" t="n"/>
      <c r="M138" s="385" t="n">
        <v>504</v>
      </c>
      <c r="N138" s="385" t="n">
        <v>485</v>
      </c>
      <c r="O138" s="385" t="n">
        <v>1</v>
      </c>
      <c r="P138" s="475">
        <f>W138+AC138+AJ138</f>
        <v/>
      </c>
      <c r="Q138" s="476" t="inlineStr">
        <is>
          <t>见图压焊
单边留</t>
        </is>
      </c>
      <c r="R138" s="384">
        <f>B138</f>
        <v/>
      </c>
      <c r="S138" s="384">
        <f>C138</f>
        <v/>
      </c>
      <c r="T138" s="384">
        <f>N138</f>
        <v/>
      </c>
      <c r="U138" s="384" t="n">
        <v>2</v>
      </c>
      <c r="V138" s="384">
        <f>U138*O138</f>
        <v/>
      </c>
      <c r="W138" s="477">
        <f>B138*C138*7.85*0.001*T138*0.001*V138</f>
        <v/>
      </c>
      <c r="X138" s="384">
        <f>B138</f>
        <v/>
      </c>
      <c r="Y138" s="384">
        <f>C138</f>
        <v/>
      </c>
      <c r="Z138" s="384">
        <f>M138-Y138*2-2</f>
        <v/>
      </c>
      <c r="AA138" s="384">
        <f>(N138-Y138)/E138+1</f>
        <v/>
      </c>
      <c r="AB138" s="384">
        <f>AA138*O138</f>
        <v/>
      </c>
      <c r="AC138" s="478">
        <f>X138*Y138*7.85*0.001*Z138*0.001*AB138</f>
        <v/>
      </c>
      <c r="AD138" s="384" t="n">
        <v>6</v>
      </c>
      <c r="AE138" s="384">
        <f>(M138-G138*(AH138-1))/2</f>
        <v/>
      </c>
      <c r="AF138" s="383" t="n">
        <v>47.5</v>
      </c>
      <c r="AG138" s="384" t="n">
        <v>1025</v>
      </c>
      <c r="AH138" s="384">
        <f>IF(INT(M138/G138+1)/2=INT(INT(M138/G138+1)/2),INT(M138/G138)+1,INT(M138/G138))</f>
        <v/>
      </c>
      <c r="AI138" s="384">
        <f>IF(AE138&lt;=0.2*G138,AH138-2,AH138)</f>
        <v/>
      </c>
      <c r="AJ138" s="479">
        <f>AD138*AD138*7.85*AG138*0.001*0.001*AI138*O138</f>
        <v/>
      </c>
      <c r="AK138" s="384">
        <f>AI138*O138</f>
        <v/>
      </c>
    </row>
    <row r="139" ht="22.5" customFormat="1" customHeight="1" s="422">
      <c r="A139" s="386" t="inlineStr">
        <is>
          <t>G</t>
        </is>
      </c>
      <c r="B139" s="386" t="n">
        <v>40</v>
      </c>
      <c r="C139" s="386" t="n">
        <v>5</v>
      </c>
      <c r="D139" s="386" t="inlineStr">
        <is>
          <t>/</t>
        </is>
      </c>
      <c r="E139" s="386" t="n">
        <v>30</v>
      </c>
      <c r="F139" s="386" t="inlineStr">
        <is>
          <t>/</t>
        </is>
      </c>
      <c r="G139" s="386" t="n">
        <v>100</v>
      </c>
      <c r="H139" s="329" t="inlineStr">
        <is>
          <t>P22-6BFX1011/3#</t>
        </is>
      </c>
      <c r="I139" s="329" t="inlineStr">
        <is>
          <t>#</t>
        </is>
      </c>
      <c r="J139" s="329" t="n">
        <v>1245</v>
      </c>
      <c r="K139" s="329" t="n">
        <v>695</v>
      </c>
      <c r="L139" s="329" t="n">
        <v>1</v>
      </c>
      <c r="M139" s="392">
        <f>J139</f>
        <v/>
      </c>
      <c r="N139" s="392">
        <f>K139</f>
        <v/>
      </c>
      <c r="O139" s="392">
        <f>L139</f>
        <v/>
      </c>
      <c r="P139" s="480">
        <f>W139+AC139+AJ139</f>
        <v/>
      </c>
      <c r="Q139" s="482" t="n"/>
      <c r="R139" s="386">
        <f>B139</f>
        <v/>
      </c>
      <c r="S139" s="386">
        <f>C139</f>
        <v/>
      </c>
      <c r="T139" s="386">
        <f>N139</f>
        <v/>
      </c>
      <c r="U139" s="386" t="n">
        <v>2</v>
      </c>
      <c r="V139" s="386">
        <f>U139*O139</f>
        <v/>
      </c>
      <c r="W139" s="439">
        <f>B139*C139*7.85*0.001*T139*0.001*V139</f>
        <v/>
      </c>
      <c r="X139" s="386">
        <f>B139</f>
        <v/>
      </c>
      <c r="Y139" s="386">
        <f>C139</f>
        <v/>
      </c>
      <c r="Z139" s="386">
        <f>M139-Y139*2-2</f>
        <v/>
      </c>
      <c r="AA139" s="386">
        <f>(N139-Y139)/E139+1</f>
        <v/>
      </c>
      <c r="AB139" s="386">
        <f>AA139*O139</f>
        <v/>
      </c>
      <c r="AC139" s="481">
        <f>X139*Y139*7.85*0.001*Z139*0.001*AB139</f>
        <v/>
      </c>
      <c r="AD139" s="386" t="n">
        <v>6</v>
      </c>
      <c r="AE139" s="386">
        <f>(M139-G139*(AH139-1))/2</f>
        <v/>
      </c>
      <c r="AF139" s="389">
        <f>(M139-G139*(AI139-1))/2</f>
        <v/>
      </c>
      <c r="AG139" s="386" t="n">
        <v>1025</v>
      </c>
      <c r="AH139" s="386">
        <f>IF(INT(M139/G139+1)/2=INT(INT(M139/G139+1)/2),INT(M139/G139)+1,INT(M139/G139))</f>
        <v/>
      </c>
      <c r="AI139" s="386">
        <f>IF(AE139&lt;=0.2*G139,AH139-2,AH139)</f>
        <v/>
      </c>
      <c r="AJ139" s="473">
        <f>AD139*AD139*7.85*AG139*0.001*0.001*AI139*O139</f>
        <v/>
      </c>
      <c r="AK139" s="386">
        <f>AI139*O139</f>
        <v/>
      </c>
    </row>
    <row r="140" ht="22.5" customFormat="1" customHeight="1" s="422">
      <c r="A140" s="386" t="inlineStr">
        <is>
          <t>G</t>
        </is>
      </c>
      <c r="B140" s="386" t="n">
        <v>40</v>
      </c>
      <c r="C140" s="386" t="n">
        <v>5</v>
      </c>
      <c r="D140" s="386" t="inlineStr">
        <is>
          <t>/</t>
        </is>
      </c>
      <c r="E140" s="386" t="n">
        <v>30</v>
      </c>
      <c r="F140" s="386" t="inlineStr">
        <is>
          <t>/</t>
        </is>
      </c>
      <c r="G140" s="386" t="n">
        <v>100</v>
      </c>
      <c r="H140" s="329" t="inlineStr">
        <is>
          <t>P22-6BFX1011/4#</t>
        </is>
      </c>
      <c r="I140" s="329" t="inlineStr">
        <is>
          <t>#</t>
        </is>
      </c>
      <c r="J140" s="329" t="n">
        <v>2031</v>
      </c>
      <c r="K140" s="329" t="n">
        <v>995</v>
      </c>
      <c r="L140" s="329" t="n">
        <v>1</v>
      </c>
      <c r="M140" s="392">
        <f>J140</f>
        <v/>
      </c>
      <c r="N140" s="392">
        <f>K140</f>
        <v/>
      </c>
      <c r="O140" s="392">
        <f>L140</f>
        <v/>
      </c>
      <c r="P140" s="480">
        <f>W140+AC140+AJ140</f>
        <v/>
      </c>
      <c r="Q140" s="482" t="n"/>
      <c r="R140" s="386">
        <f>B140</f>
        <v/>
      </c>
      <c r="S140" s="386">
        <f>C140</f>
        <v/>
      </c>
      <c r="T140" s="386">
        <f>N140</f>
        <v/>
      </c>
      <c r="U140" s="386" t="n">
        <v>2</v>
      </c>
      <c r="V140" s="386">
        <f>U140*O140</f>
        <v/>
      </c>
      <c r="W140" s="439">
        <f>B140*C140*7.85*0.001*T140*0.001*V140</f>
        <v/>
      </c>
      <c r="X140" s="386">
        <f>B140</f>
        <v/>
      </c>
      <c r="Y140" s="386">
        <f>C140</f>
        <v/>
      </c>
      <c r="Z140" s="386">
        <f>M140-Y140*2-2</f>
        <v/>
      </c>
      <c r="AA140" s="386">
        <f>(N140-Y140)/E140+1</f>
        <v/>
      </c>
      <c r="AB140" s="386">
        <f>AA140*O140</f>
        <v/>
      </c>
      <c r="AC140" s="481">
        <f>X140*Y140*7.85*0.001*Z140*0.001*AB140</f>
        <v/>
      </c>
      <c r="AD140" s="386" t="n">
        <v>6</v>
      </c>
      <c r="AE140" s="386">
        <f>(M140-G140*(AH140-1))/2</f>
        <v/>
      </c>
      <c r="AF140" s="389">
        <f>(M140-G140*(AI140-1))/2</f>
        <v/>
      </c>
      <c r="AG140" s="386" t="n">
        <v>1025</v>
      </c>
      <c r="AH140" s="386">
        <f>IF(INT(M140/G140+1)/2=INT(INT(M140/G140+1)/2),INT(M140/G140)+1,INT(M140/G140))</f>
        <v/>
      </c>
      <c r="AI140" s="386">
        <f>IF(AE140&lt;=0.2*G140,AH140-2,AH140)</f>
        <v/>
      </c>
      <c r="AJ140" s="473">
        <f>AD140*AD140*7.85*AG140*0.001*0.001*AI140*O140</f>
        <v/>
      </c>
      <c r="AK140" s="386">
        <f>AI140*O140</f>
        <v/>
      </c>
    </row>
    <row r="141" ht="22.5" customFormat="1" customHeight="1" s="422">
      <c r="A141" s="386" t="inlineStr">
        <is>
          <t>G</t>
        </is>
      </c>
      <c r="B141" s="386" t="n">
        <v>40</v>
      </c>
      <c r="C141" s="386" t="n">
        <v>5</v>
      </c>
      <c r="D141" s="386" t="inlineStr">
        <is>
          <t>/</t>
        </is>
      </c>
      <c r="E141" s="386" t="n">
        <v>30</v>
      </c>
      <c r="F141" s="386" t="inlineStr">
        <is>
          <t>/</t>
        </is>
      </c>
      <c r="G141" s="386" t="n">
        <v>100</v>
      </c>
      <c r="H141" s="329" t="inlineStr">
        <is>
          <t>P22-6BFX1012/3#</t>
        </is>
      </c>
      <c r="I141" s="329" t="inlineStr">
        <is>
          <t>#</t>
        </is>
      </c>
      <c r="J141" s="329" t="n">
        <v>2031</v>
      </c>
      <c r="K141" s="329" t="n">
        <v>515</v>
      </c>
      <c r="L141" s="329" t="n">
        <v>1</v>
      </c>
      <c r="M141" s="392">
        <f>J141</f>
        <v/>
      </c>
      <c r="N141" s="392">
        <f>K141</f>
        <v/>
      </c>
      <c r="O141" s="392">
        <f>L141</f>
        <v/>
      </c>
      <c r="P141" s="480">
        <f>W141+AC141+AJ141</f>
        <v/>
      </c>
      <c r="Q141" s="482" t="n"/>
      <c r="R141" s="386">
        <f>B141</f>
        <v/>
      </c>
      <c r="S141" s="386">
        <f>C141</f>
        <v/>
      </c>
      <c r="T141" s="386">
        <f>N141</f>
        <v/>
      </c>
      <c r="U141" s="386" t="n">
        <v>2</v>
      </c>
      <c r="V141" s="386">
        <f>U141*O141</f>
        <v/>
      </c>
      <c r="W141" s="439">
        <f>B141*C141*7.85*0.001*T141*0.001*V141</f>
        <v/>
      </c>
      <c r="X141" s="386">
        <f>B141</f>
        <v/>
      </c>
      <c r="Y141" s="386">
        <f>C141</f>
        <v/>
      </c>
      <c r="Z141" s="386">
        <f>M141-Y141*2-2</f>
        <v/>
      </c>
      <c r="AA141" s="386">
        <f>(N141-Y141)/E141+1</f>
        <v/>
      </c>
      <c r="AB141" s="386">
        <f>AA141*O141</f>
        <v/>
      </c>
      <c r="AC141" s="481">
        <f>X141*Y141*7.85*0.001*Z141*0.001*AB141</f>
        <v/>
      </c>
      <c r="AD141" s="386" t="n">
        <v>6</v>
      </c>
      <c r="AE141" s="386">
        <f>(M141-G141*(AH141-1))/2</f>
        <v/>
      </c>
      <c r="AF141" s="389">
        <f>(M141-G141*(AI141-1))/2</f>
        <v/>
      </c>
      <c r="AG141" s="386" t="n">
        <v>1025</v>
      </c>
      <c r="AH141" s="386">
        <f>IF(INT(M141/G141+1)/2=INT(INT(M141/G141+1)/2),INT(M141/G141)+1,INT(M141/G141))</f>
        <v/>
      </c>
      <c r="AI141" s="386">
        <f>IF(AE141&lt;=0.2*G141,AH141-2,AH141)</f>
        <v/>
      </c>
      <c r="AJ141" s="473">
        <f>AD141*AD141*7.85*AG141*0.001*0.001*AI141*O141</f>
        <v/>
      </c>
      <c r="AK141" s="386">
        <f>AI141*O141</f>
        <v/>
      </c>
    </row>
    <row r="142" ht="22.5" customFormat="1" customHeight="1" s="422">
      <c r="A142" s="386" t="inlineStr">
        <is>
          <t>G</t>
        </is>
      </c>
      <c r="B142" s="386" t="n">
        <v>40</v>
      </c>
      <c r="C142" s="386" t="n">
        <v>5</v>
      </c>
      <c r="D142" s="386" t="inlineStr">
        <is>
          <t>/</t>
        </is>
      </c>
      <c r="E142" s="386" t="n">
        <v>30</v>
      </c>
      <c r="F142" s="386" t="inlineStr">
        <is>
          <t>/</t>
        </is>
      </c>
      <c r="G142" s="386" t="n">
        <v>100</v>
      </c>
      <c r="H142" s="329" t="inlineStr">
        <is>
          <t>P22-6BFX1011/5#</t>
        </is>
      </c>
      <c r="I142" s="329" t="inlineStr">
        <is>
          <t>#</t>
        </is>
      </c>
      <c r="J142" s="329" t="n">
        <v>658</v>
      </c>
      <c r="K142" s="329" t="n">
        <v>540</v>
      </c>
      <c r="L142" s="329" t="n">
        <v>1</v>
      </c>
      <c r="M142" s="392">
        <f>J142</f>
        <v/>
      </c>
      <c r="N142" s="392" t="n">
        <v>545</v>
      </c>
      <c r="O142" s="392">
        <f>L142</f>
        <v/>
      </c>
      <c r="P142" s="480">
        <f>W142+AC142+AJ142</f>
        <v/>
      </c>
      <c r="Q142" s="482" t="n"/>
      <c r="R142" s="386">
        <f>B142</f>
        <v/>
      </c>
      <c r="S142" s="386">
        <f>C142</f>
        <v/>
      </c>
      <c r="T142" s="386">
        <f>N142</f>
        <v/>
      </c>
      <c r="U142" s="386" t="n">
        <v>2</v>
      </c>
      <c r="V142" s="386">
        <f>U142*O142</f>
        <v/>
      </c>
      <c r="W142" s="439">
        <f>B142*C142*7.85*0.001*T142*0.001*V142</f>
        <v/>
      </c>
      <c r="X142" s="386">
        <f>B142</f>
        <v/>
      </c>
      <c r="Y142" s="386">
        <f>C142</f>
        <v/>
      </c>
      <c r="Z142" s="386">
        <f>M142-Y142*2-2</f>
        <v/>
      </c>
      <c r="AA142" s="386">
        <f>(N142-Y142)/E142+1</f>
        <v/>
      </c>
      <c r="AB142" s="386">
        <f>AA142*O142</f>
        <v/>
      </c>
      <c r="AC142" s="481">
        <f>X142*Y142*7.85*0.001*Z142*0.001*AB142</f>
        <v/>
      </c>
      <c r="AD142" s="386" t="n">
        <v>6</v>
      </c>
      <c r="AE142" s="386">
        <f>(M142-G142*(AH142-1))/2</f>
        <v/>
      </c>
      <c r="AF142" s="389">
        <f>(M142-G142*(AI142-1))/2</f>
        <v/>
      </c>
      <c r="AG142" s="386" t="n">
        <v>1025</v>
      </c>
      <c r="AH142" s="386">
        <f>IF(INT(M142/G142+1)/2=INT(INT(M142/G142+1)/2),INT(M142/G142)+1,INT(M142/G142))</f>
        <v/>
      </c>
      <c r="AI142" s="386">
        <f>IF(AE142&lt;=0.2*G142,AH142-2,AH142)</f>
        <v/>
      </c>
      <c r="AJ142" s="473">
        <f>AD142*AD142*7.85*AG142*0.001*0.001*AI142*O142</f>
        <v/>
      </c>
      <c r="AK142" s="386">
        <f>AI142*O142</f>
        <v/>
      </c>
    </row>
    <row r="143" ht="22.5" customFormat="1" customHeight="1" s="422">
      <c r="A143" s="386" t="inlineStr">
        <is>
          <t>G</t>
        </is>
      </c>
      <c r="B143" s="386" t="n">
        <v>40</v>
      </c>
      <c r="C143" s="386" t="n">
        <v>5</v>
      </c>
      <c r="D143" s="386" t="inlineStr">
        <is>
          <t>/</t>
        </is>
      </c>
      <c r="E143" s="386" t="n">
        <v>30</v>
      </c>
      <c r="F143" s="386" t="inlineStr">
        <is>
          <t>/</t>
        </is>
      </c>
      <c r="G143" s="386" t="n">
        <v>100</v>
      </c>
      <c r="H143" s="329" t="inlineStr">
        <is>
          <t>P22-6BFX1011/6#</t>
        </is>
      </c>
      <c r="I143" s="329" t="inlineStr">
        <is>
          <t>#</t>
        </is>
      </c>
      <c r="J143" s="329" t="n">
        <v>412</v>
      </c>
      <c r="K143" s="329" t="n">
        <v>540</v>
      </c>
      <c r="L143" s="329" t="n">
        <v>1</v>
      </c>
      <c r="M143" s="392">
        <f>J143</f>
        <v/>
      </c>
      <c r="N143" s="392" t="n">
        <v>545</v>
      </c>
      <c r="O143" s="392">
        <f>L143</f>
        <v/>
      </c>
      <c r="P143" s="480">
        <f>W143+AC143+AJ143</f>
        <v/>
      </c>
      <c r="Q143" s="482" t="n"/>
      <c r="R143" s="386">
        <f>B143</f>
        <v/>
      </c>
      <c r="S143" s="386">
        <f>C143</f>
        <v/>
      </c>
      <c r="T143" s="386">
        <f>N143</f>
        <v/>
      </c>
      <c r="U143" s="386" t="n">
        <v>2</v>
      </c>
      <c r="V143" s="386">
        <f>U143*O143</f>
        <v/>
      </c>
      <c r="W143" s="439">
        <f>B143*C143*7.85*0.001*T143*0.001*V143</f>
        <v/>
      </c>
      <c r="X143" s="386">
        <f>B143</f>
        <v/>
      </c>
      <c r="Y143" s="386">
        <f>C143</f>
        <v/>
      </c>
      <c r="Z143" s="386">
        <f>M143-Y143*2-2</f>
        <v/>
      </c>
      <c r="AA143" s="386">
        <f>(N143-Y143)/E143+1</f>
        <v/>
      </c>
      <c r="AB143" s="386">
        <f>AA143*O143</f>
        <v/>
      </c>
      <c r="AC143" s="481">
        <f>X143*Y143*7.85*0.001*Z143*0.001*AB143</f>
        <v/>
      </c>
      <c r="AD143" s="386" t="n">
        <v>6</v>
      </c>
      <c r="AE143" s="386">
        <f>(M143-G143*(AH143-1))/2</f>
        <v/>
      </c>
      <c r="AF143" s="389">
        <f>(M143-G143*(AI143-1))/2</f>
        <v/>
      </c>
      <c r="AG143" s="386" t="n">
        <v>1025</v>
      </c>
      <c r="AH143" s="386">
        <f>IF(INT(M143/G143+1)/2=INT(INT(M143/G143+1)/2),INT(M143/G143)+1,INT(M143/G143))</f>
        <v/>
      </c>
      <c r="AI143" s="386">
        <f>IF(AE143&lt;=0.2*G143,AH143-2,AH143)</f>
        <v/>
      </c>
      <c r="AJ143" s="473">
        <f>AD143*AD143*7.85*AG143*0.001*0.001*AI143*O143</f>
        <v/>
      </c>
      <c r="AK143" s="386">
        <f>AI143*O143</f>
        <v/>
      </c>
    </row>
    <row r="144" ht="22.5" customFormat="1" customHeight="1" s="422">
      <c r="A144" s="386" t="inlineStr">
        <is>
          <t>G</t>
        </is>
      </c>
      <c r="B144" s="386" t="n">
        <v>40</v>
      </c>
      <c r="C144" s="386" t="n">
        <v>5</v>
      </c>
      <c r="D144" s="386" t="inlineStr">
        <is>
          <t>/</t>
        </is>
      </c>
      <c r="E144" s="386" t="n">
        <v>30</v>
      </c>
      <c r="F144" s="386" t="inlineStr">
        <is>
          <t>/</t>
        </is>
      </c>
      <c r="G144" s="386" t="n">
        <v>100</v>
      </c>
      <c r="H144" s="329" t="inlineStr">
        <is>
          <t>P22-6BFX1011/7</t>
        </is>
      </c>
      <c r="I144" s="329" t="n"/>
      <c r="J144" s="329" t="n">
        <v>547</v>
      </c>
      <c r="K144" s="329" t="n">
        <v>756</v>
      </c>
      <c r="L144" s="329" t="n">
        <v>1</v>
      </c>
      <c r="M144" s="392">
        <f>J144</f>
        <v/>
      </c>
      <c r="N144" s="392" t="n">
        <v>755</v>
      </c>
      <c r="O144" s="392">
        <f>L144</f>
        <v/>
      </c>
      <c r="P144" s="480">
        <f>W144+AC144+AJ144</f>
        <v/>
      </c>
      <c r="Q144" s="482" t="n"/>
      <c r="R144" s="386">
        <f>B144</f>
        <v/>
      </c>
      <c r="S144" s="386">
        <f>C144</f>
        <v/>
      </c>
      <c r="T144" s="386">
        <f>N144</f>
        <v/>
      </c>
      <c r="U144" s="386" t="n">
        <v>2</v>
      </c>
      <c r="V144" s="386">
        <f>U144*O144</f>
        <v/>
      </c>
      <c r="W144" s="439">
        <f>B144*C144*7.85*0.001*T144*0.001*V144</f>
        <v/>
      </c>
      <c r="X144" s="386">
        <f>B144</f>
        <v/>
      </c>
      <c r="Y144" s="386">
        <f>C144</f>
        <v/>
      </c>
      <c r="Z144" s="386">
        <f>M144-Y144*2-2</f>
        <v/>
      </c>
      <c r="AA144" s="386">
        <f>(N144-Y144)/E144+1</f>
        <v/>
      </c>
      <c r="AB144" s="386">
        <f>AA144*O144</f>
        <v/>
      </c>
      <c r="AC144" s="481">
        <f>X144*Y144*7.85*0.001*Z144*0.001*AB144</f>
        <v/>
      </c>
      <c r="AD144" s="386" t="n">
        <v>6</v>
      </c>
      <c r="AE144" s="386">
        <f>(M144-G144*(AH144-1))/2</f>
        <v/>
      </c>
      <c r="AF144" s="389">
        <f>(M144-G144*(AI144-1))/2</f>
        <v/>
      </c>
      <c r="AG144" s="386" t="n">
        <v>1025</v>
      </c>
      <c r="AH144" s="386">
        <f>IF(INT(M144/G144+1)/2=INT(INT(M144/G144+1)/2),INT(M144/G144)+1,INT(M144/G144))</f>
        <v/>
      </c>
      <c r="AI144" s="386">
        <f>IF(AE144&lt;=0.2*G144,AH144-2,AH144)</f>
        <v/>
      </c>
      <c r="AJ144" s="473">
        <f>AD144*AD144*7.85*AG144*0.001*0.001*AI144*O144</f>
        <v/>
      </c>
      <c r="AK144" s="386">
        <f>AI144*O144</f>
        <v/>
      </c>
    </row>
    <row r="145" ht="22.5" customFormat="1" customHeight="1" s="422">
      <c r="A145" s="386" t="inlineStr">
        <is>
          <t>G</t>
        </is>
      </c>
      <c r="B145" s="386" t="n">
        <v>40</v>
      </c>
      <c r="C145" s="386" t="n">
        <v>5</v>
      </c>
      <c r="D145" s="386" t="inlineStr">
        <is>
          <t>/</t>
        </is>
      </c>
      <c r="E145" s="386" t="n">
        <v>30</v>
      </c>
      <c r="F145" s="386" t="inlineStr">
        <is>
          <t>/</t>
        </is>
      </c>
      <c r="G145" s="386" t="n">
        <v>100</v>
      </c>
      <c r="H145" s="329" t="inlineStr">
        <is>
          <t>P22-6BFX1012/1#</t>
        </is>
      </c>
      <c r="I145" s="329" t="inlineStr">
        <is>
          <t>#</t>
        </is>
      </c>
      <c r="J145" s="329" t="n">
        <v>465</v>
      </c>
      <c r="K145" s="329" t="n">
        <v>810</v>
      </c>
      <c r="L145" s="329" t="n">
        <v>1</v>
      </c>
      <c r="M145" s="392">
        <f>J145</f>
        <v/>
      </c>
      <c r="N145" s="392" t="n">
        <v>815</v>
      </c>
      <c r="O145" s="392">
        <f>L145</f>
        <v/>
      </c>
      <c r="P145" s="480">
        <f>W145+AC145+AJ145</f>
        <v/>
      </c>
      <c r="Q145" s="482" t="n"/>
      <c r="R145" s="386">
        <f>B145</f>
        <v/>
      </c>
      <c r="S145" s="386">
        <f>C145</f>
        <v/>
      </c>
      <c r="T145" s="386">
        <f>N145</f>
        <v/>
      </c>
      <c r="U145" s="386" t="n">
        <v>2</v>
      </c>
      <c r="V145" s="386">
        <f>U145*O145</f>
        <v/>
      </c>
      <c r="W145" s="439">
        <f>B145*C145*7.85*0.001*T145*0.001*V145</f>
        <v/>
      </c>
      <c r="X145" s="386">
        <f>B145</f>
        <v/>
      </c>
      <c r="Y145" s="386">
        <f>C145</f>
        <v/>
      </c>
      <c r="Z145" s="386">
        <f>M145-Y145*2-2</f>
        <v/>
      </c>
      <c r="AA145" s="386">
        <f>(N145-Y145)/E145+1</f>
        <v/>
      </c>
      <c r="AB145" s="386">
        <f>AA145*O145</f>
        <v/>
      </c>
      <c r="AC145" s="481">
        <f>X145*Y145*7.85*0.001*Z145*0.001*AB145</f>
        <v/>
      </c>
      <c r="AD145" s="386" t="n">
        <v>6</v>
      </c>
      <c r="AE145" s="386">
        <f>(M145-G145*(AH145-1))/2</f>
        <v/>
      </c>
      <c r="AF145" s="389">
        <f>(M145-G145*(AI145-1))/2</f>
        <v/>
      </c>
      <c r="AG145" s="386" t="n">
        <v>1025</v>
      </c>
      <c r="AH145" s="386">
        <f>IF(INT(M145/G145+1)/2=INT(INT(M145/G145+1)/2),INT(M145/G145)+1,INT(M145/G145))</f>
        <v/>
      </c>
      <c r="AI145" s="386">
        <f>IF(AE145&lt;=0.2*G145,AH145-2,AH145)</f>
        <v/>
      </c>
      <c r="AJ145" s="473">
        <f>AD145*AD145*7.85*AG145*0.001*0.001*AI145*O145</f>
        <v/>
      </c>
      <c r="AK145" s="386">
        <f>AI145*O145</f>
        <v/>
      </c>
    </row>
    <row r="146" ht="22.5" customFormat="1" customHeight="1" s="422">
      <c r="A146" s="384" t="inlineStr">
        <is>
          <t>G</t>
        </is>
      </c>
      <c r="B146" s="384" t="n">
        <v>40</v>
      </c>
      <c r="C146" s="384" t="n">
        <v>5</v>
      </c>
      <c r="D146" s="384" t="inlineStr">
        <is>
          <t>/</t>
        </is>
      </c>
      <c r="E146" s="384" t="n">
        <v>30</v>
      </c>
      <c r="F146" s="384" t="inlineStr">
        <is>
          <t>/</t>
        </is>
      </c>
      <c r="G146" s="384" t="n">
        <v>100</v>
      </c>
      <c r="H146" s="390" t="inlineStr">
        <is>
          <t>P22-6BFX1012/2#</t>
        </is>
      </c>
      <c r="I146" s="390" t="inlineStr">
        <is>
          <t>#</t>
        </is>
      </c>
      <c r="J146" s="390" t="n">
        <v>2100</v>
      </c>
      <c r="K146" s="390" t="n">
        <v>805</v>
      </c>
      <c r="L146" s="390" t="n">
        <v>1</v>
      </c>
      <c r="M146" s="385">
        <f>J146</f>
        <v/>
      </c>
      <c r="N146" s="385" t="n">
        <v>785</v>
      </c>
      <c r="O146" s="385" t="n">
        <v>1</v>
      </c>
      <c r="P146" s="475">
        <f>W146+AC146+AJ146</f>
        <v/>
      </c>
      <c r="Q146" s="476" t="inlineStr">
        <is>
          <t>单边留</t>
        </is>
      </c>
      <c r="R146" s="384">
        <f>B146</f>
        <v/>
      </c>
      <c r="S146" s="384">
        <f>C146</f>
        <v/>
      </c>
      <c r="T146" s="384">
        <f>N146</f>
        <v/>
      </c>
      <c r="U146" s="384" t="n">
        <v>2</v>
      </c>
      <c r="V146" s="384">
        <f>U146*O146</f>
        <v/>
      </c>
      <c r="W146" s="477">
        <f>B146*C146*7.85*0.001*T146*0.001*V146</f>
        <v/>
      </c>
      <c r="X146" s="384">
        <f>B146</f>
        <v/>
      </c>
      <c r="Y146" s="384">
        <f>C146</f>
        <v/>
      </c>
      <c r="Z146" s="384">
        <f>M146-Y146*2-2</f>
        <v/>
      </c>
      <c r="AA146" s="384">
        <f>(N146-Y146)/E146+1</f>
        <v/>
      </c>
      <c r="AB146" s="384">
        <f>AA146*O146</f>
        <v/>
      </c>
      <c r="AC146" s="478">
        <f>X146*Y146*7.85*0.001*Z146*0.001*AB146</f>
        <v/>
      </c>
      <c r="AD146" s="384" t="n">
        <v>6</v>
      </c>
      <c r="AE146" s="384">
        <f>(M146-G146*(AH146-1))/2</f>
        <v/>
      </c>
      <c r="AF146" s="383">
        <f>(M146-G146*(AI146-1))/2</f>
        <v/>
      </c>
      <c r="AG146" s="384" t="n">
        <v>1025</v>
      </c>
      <c r="AH146" s="384">
        <f>IF(INT(M146/G146+1)/2=INT(INT(M146/G146+1)/2),INT(M146/G146)+1,INT(M146/G146))</f>
        <v/>
      </c>
      <c r="AI146" s="384">
        <f>IF(AE146&lt;=0.2*G146,AH146-2,AH146)</f>
        <v/>
      </c>
      <c r="AJ146" s="479">
        <f>AD146*AD146*7.85*AG146*0.001*0.001*AI146*O146</f>
        <v/>
      </c>
      <c r="AK146" s="384">
        <f>AI146*O146</f>
        <v/>
      </c>
    </row>
    <row r="147" ht="22.5" customFormat="1" customHeight="1" s="422">
      <c r="A147" s="386" t="inlineStr">
        <is>
          <t>G</t>
        </is>
      </c>
      <c r="B147" s="386" t="n">
        <v>40</v>
      </c>
      <c r="C147" s="386" t="n">
        <v>5</v>
      </c>
      <c r="D147" s="386" t="inlineStr">
        <is>
          <t>/</t>
        </is>
      </c>
      <c r="E147" s="386" t="n">
        <v>30</v>
      </c>
      <c r="F147" s="386" t="inlineStr">
        <is>
          <t>/</t>
        </is>
      </c>
      <c r="G147" s="386" t="n">
        <v>100</v>
      </c>
      <c r="H147" s="329" t="inlineStr">
        <is>
          <t>P22-6BFX1012/4#</t>
        </is>
      </c>
      <c r="I147" s="329" t="inlineStr">
        <is>
          <t>#</t>
        </is>
      </c>
      <c r="J147" s="329" t="n">
        <v>2100</v>
      </c>
      <c r="K147" s="329" t="n">
        <v>785</v>
      </c>
      <c r="L147" s="329" t="n">
        <v>1</v>
      </c>
      <c r="M147" s="392">
        <f>J147</f>
        <v/>
      </c>
      <c r="N147" s="392">
        <f>K147</f>
        <v/>
      </c>
      <c r="O147" s="392">
        <f>L147</f>
        <v/>
      </c>
      <c r="P147" s="480">
        <f>W147+AC147+AJ147</f>
        <v/>
      </c>
      <c r="Q147" s="482" t="n"/>
      <c r="R147" s="386">
        <f>B147</f>
        <v/>
      </c>
      <c r="S147" s="386">
        <f>C147</f>
        <v/>
      </c>
      <c r="T147" s="386">
        <f>N147</f>
        <v/>
      </c>
      <c r="U147" s="386" t="n">
        <v>2</v>
      </c>
      <c r="V147" s="386">
        <f>U147*O147</f>
        <v/>
      </c>
      <c r="W147" s="439">
        <f>B147*C147*7.85*0.001*T147*0.001*V147</f>
        <v/>
      </c>
      <c r="X147" s="386">
        <f>B147</f>
        <v/>
      </c>
      <c r="Y147" s="386">
        <f>C147</f>
        <v/>
      </c>
      <c r="Z147" s="386">
        <f>M147-Y147*2-2</f>
        <v/>
      </c>
      <c r="AA147" s="386">
        <f>(N147-Y147)/E147+1</f>
        <v/>
      </c>
      <c r="AB147" s="386">
        <f>AA147*O147</f>
        <v/>
      </c>
      <c r="AC147" s="481">
        <f>X147*Y147*7.85*0.001*Z147*0.001*AB147</f>
        <v/>
      </c>
      <c r="AD147" s="386" t="n">
        <v>6</v>
      </c>
      <c r="AE147" s="386">
        <f>(M147-G147*(AH147-1))/2</f>
        <v/>
      </c>
      <c r="AF147" s="389">
        <f>(M147-G147*(AI147-1))/2</f>
        <v/>
      </c>
      <c r="AG147" s="386" t="n">
        <v>1025</v>
      </c>
      <c r="AH147" s="386">
        <f>IF(INT(M147/G147+1)/2=INT(INT(M147/G147+1)/2),INT(M147/G147)+1,INT(M147/G147))</f>
        <v/>
      </c>
      <c r="AI147" s="386">
        <f>IF(AE147&lt;=0.2*G147,AH147-2,AH147)</f>
        <v/>
      </c>
      <c r="AJ147" s="473">
        <f>AD147*AD147*7.85*AG147*0.001*0.001*AI147*O147</f>
        <v/>
      </c>
      <c r="AK147" s="386">
        <f>AI147*O147</f>
        <v/>
      </c>
    </row>
    <row r="148" ht="22.5" customFormat="1" customHeight="1" s="422">
      <c r="A148" s="384" t="inlineStr">
        <is>
          <t>G</t>
        </is>
      </c>
      <c r="B148" s="384" t="n">
        <v>40</v>
      </c>
      <c r="C148" s="384" t="n">
        <v>5</v>
      </c>
      <c r="D148" s="384" t="inlineStr">
        <is>
          <t>/</t>
        </is>
      </c>
      <c r="E148" s="384" t="n">
        <v>30</v>
      </c>
      <c r="F148" s="384" t="inlineStr">
        <is>
          <t>/</t>
        </is>
      </c>
      <c r="G148" s="384" t="n">
        <v>100</v>
      </c>
      <c r="H148" s="390" t="inlineStr">
        <is>
          <t>P22-6BFX1012/8#</t>
        </is>
      </c>
      <c r="I148" s="390" t="inlineStr">
        <is>
          <t>#</t>
        </is>
      </c>
      <c r="J148" s="390" t="n">
        <v>500</v>
      </c>
      <c r="K148" s="390" t="n">
        <v>770</v>
      </c>
      <c r="L148" s="390" t="n">
        <v>1</v>
      </c>
      <c r="M148" s="385">
        <f>J148</f>
        <v/>
      </c>
      <c r="N148" s="385" t="n">
        <v>755</v>
      </c>
      <c r="O148" s="385">
        <f>L148</f>
        <v/>
      </c>
      <c r="P148" s="475">
        <f>W148+AC148+AJ148</f>
        <v/>
      </c>
      <c r="Q148" s="476" t="inlineStr">
        <is>
          <t>单边留</t>
        </is>
      </c>
      <c r="R148" s="384">
        <f>B148</f>
        <v/>
      </c>
      <c r="S148" s="384">
        <f>C148</f>
        <v/>
      </c>
      <c r="T148" s="384">
        <f>N148</f>
        <v/>
      </c>
      <c r="U148" s="384" t="n">
        <v>2</v>
      </c>
      <c r="V148" s="384">
        <f>U148*O148</f>
        <v/>
      </c>
      <c r="W148" s="477">
        <f>B148*C148*7.85*0.001*T148*0.001*V148</f>
        <v/>
      </c>
      <c r="X148" s="384">
        <f>B148</f>
        <v/>
      </c>
      <c r="Y148" s="384">
        <f>C148</f>
        <v/>
      </c>
      <c r="Z148" s="384">
        <f>M148-Y148*2-2</f>
        <v/>
      </c>
      <c r="AA148" s="384">
        <f>(N148-Y148)/E148+1</f>
        <v/>
      </c>
      <c r="AB148" s="384">
        <f>AA148*O148</f>
        <v/>
      </c>
      <c r="AC148" s="478">
        <f>X148*Y148*7.85*0.001*Z148*0.001*AB148</f>
        <v/>
      </c>
      <c r="AD148" s="384" t="n">
        <v>6</v>
      </c>
      <c r="AE148" s="384">
        <f>(M148-G148*(AH148-1))/2</f>
        <v/>
      </c>
      <c r="AF148" s="383">
        <f>(M148-G148*(AI148-1))/2</f>
        <v/>
      </c>
      <c r="AG148" s="384" t="n">
        <v>1025</v>
      </c>
      <c r="AH148" s="384">
        <f>IF(INT(M148/G148+1)/2=INT(INT(M148/G148+1)/2),INT(M148/G148)+1,INT(M148/G148))</f>
        <v/>
      </c>
      <c r="AI148" s="384">
        <f>IF(AE148&lt;=0.2*G148,AH148-2,AH148)</f>
        <v/>
      </c>
      <c r="AJ148" s="479">
        <f>AD148*AD148*7.85*AG148*0.001*0.001*AI148*O148</f>
        <v/>
      </c>
      <c r="AK148" s="384">
        <f>AI148*O148</f>
        <v/>
      </c>
    </row>
    <row r="149" ht="22.5" customFormat="1" customHeight="1" s="422">
      <c r="A149" s="384" t="inlineStr">
        <is>
          <t>G</t>
        </is>
      </c>
      <c r="B149" s="384" t="n">
        <v>40</v>
      </c>
      <c r="C149" s="384" t="n">
        <v>5</v>
      </c>
      <c r="D149" s="384" t="inlineStr">
        <is>
          <t>/</t>
        </is>
      </c>
      <c r="E149" s="384" t="n">
        <v>30</v>
      </c>
      <c r="F149" s="384" t="inlineStr">
        <is>
          <t>/</t>
        </is>
      </c>
      <c r="G149" s="384" t="n">
        <v>100</v>
      </c>
      <c r="H149" s="390" t="inlineStr">
        <is>
          <t>P22-6BFX1012/5#</t>
        </is>
      </c>
      <c r="I149" s="390" t="inlineStr">
        <is>
          <t>#</t>
        </is>
      </c>
      <c r="J149" s="390" t="n">
        <v>820</v>
      </c>
      <c r="K149" s="390" t="n">
        <v>285</v>
      </c>
      <c r="L149" s="390" t="n">
        <v>1</v>
      </c>
      <c r="M149" s="385">
        <f>J149</f>
        <v/>
      </c>
      <c r="N149" s="385" t="n">
        <v>275</v>
      </c>
      <c r="O149" s="385">
        <f>L149</f>
        <v/>
      </c>
      <c r="P149" s="475">
        <f>W149+AC149+AJ149</f>
        <v/>
      </c>
      <c r="Q149" s="476" t="inlineStr">
        <is>
          <t>单边留</t>
        </is>
      </c>
      <c r="R149" s="384">
        <f>B149</f>
        <v/>
      </c>
      <c r="S149" s="384">
        <f>C149</f>
        <v/>
      </c>
      <c r="T149" s="384">
        <f>N149</f>
        <v/>
      </c>
      <c r="U149" s="384" t="n">
        <v>2</v>
      </c>
      <c r="V149" s="384">
        <f>U149*O149</f>
        <v/>
      </c>
      <c r="W149" s="477">
        <f>B149*C149*7.85*0.001*T149*0.001*V149</f>
        <v/>
      </c>
      <c r="X149" s="384">
        <f>B149</f>
        <v/>
      </c>
      <c r="Y149" s="384">
        <f>C149</f>
        <v/>
      </c>
      <c r="Z149" s="384">
        <f>M149-Y149*2-2</f>
        <v/>
      </c>
      <c r="AA149" s="384">
        <f>(N149-Y149)/E149+1</f>
        <v/>
      </c>
      <c r="AB149" s="384">
        <f>AA149*O149</f>
        <v/>
      </c>
      <c r="AC149" s="478">
        <f>X149*Y149*7.85*0.001*Z149*0.001*AB149</f>
        <v/>
      </c>
      <c r="AD149" s="384" t="n">
        <v>6</v>
      </c>
      <c r="AE149" s="384">
        <f>(M149-G149*(AH149-1))/2</f>
        <v/>
      </c>
      <c r="AF149" s="383">
        <f>(M149-G149*(AI149-1))/2</f>
        <v/>
      </c>
      <c r="AG149" s="384" t="n">
        <v>1025</v>
      </c>
      <c r="AH149" s="384">
        <f>IF(INT(M149/G149+1)/2=INT(INT(M149/G149+1)/2),INT(M149/G149)+1,INT(M149/G149))</f>
        <v/>
      </c>
      <c r="AI149" s="384">
        <f>IF(AE149&lt;=0.2*G149,AH149-2,AH149)</f>
        <v/>
      </c>
      <c r="AJ149" s="479">
        <f>AD149*AD149*7.85*AG149*0.001*0.001*AI149*O149</f>
        <v/>
      </c>
      <c r="AK149" s="384">
        <f>AI149*O149</f>
        <v/>
      </c>
    </row>
    <row r="150" ht="22.5" customFormat="1" customHeight="1" s="422">
      <c r="A150" s="384" t="inlineStr">
        <is>
          <t>G</t>
        </is>
      </c>
      <c r="B150" s="384" t="n">
        <v>40</v>
      </c>
      <c r="C150" s="384" t="n">
        <v>5</v>
      </c>
      <c r="D150" s="384" t="inlineStr">
        <is>
          <t>/</t>
        </is>
      </c>
      <c r="E150" s="384" t="n">
        <v>30</v>
      </c>
      <c r="F150" s="384" t="inlineStr">
        <is>
          <t>/</t>
        </is>
      </c>
      <c r="G150" s="384" t="n">
        <v>100</v>
      </c>
      <c r="H150" s="390" t="inlineStr">
        <is>
          <t>P22-6BFX1012/6#</t>
        </is>
      </c>
      <c r="I150" s="390" t="inlineStr">
        <is>
          <t>#</t>
        </is>
      </c>
      <c r="J150" s="390" t="n">
        <v>490</v>
      </c>
      <c r="K150" s="390" t="n">
        <v>285</v>
      </c>
      <c r="L150" s="390" t="n">
        <v>1</v>
      </c>
      <c r="M150" s="385">
        <f>J150</f>
        <v/>
      </c>
      <c r="N150" s="385" t="n">
        <v>275</v>
      </c>
      <c r="O150" s="385">
        <f>L150</f>
        <v/>
      </c>
      <c r="P150" s="475">
        <f>W150+AC150+AJ150</f>
        <v/>
      </c>
      <c r="Q150" s="476" t="inlineStr">
        <is>
          <t>单边留</t>
        </is>
      </c>
      <c r="R150" s="384">
        <f>B150</f>
        <v/>
      </c>
      <c r="S150" s="384">
        <f>C150</f>
        <v/>
      </c>
      <c r="T150" s="384">
        <f>N150</f>
        <v/>
      </c>
      <c r="U150" s="384" t="n">
        <v>2</v>
      </c>
      <c r="V150" s="384">
        <f>U150*O150</f>
        <v/>
      </c>
      <c r="W150" s="477">
        <f>B150*C150*7.85*0.001*T150*0.001*V150</f>
        <v/>
      </c>
      <c r="X150" s="384">
        <f>B150</f>
        <v/>
      </c>
      <c r="Y150" s="384">
        <f>C150</f>
        <v/>
      </c>
      <c r="Z150" s="384">
        <f>M150-Y150*2-2</f>
        <v/>
      </c>
      <c r="AA150" s="384">
        <f>(N150-Y150)/E150+1</f>
        <v/>
      </c>
      <c r="AB150" s="384">
        <f>AA150*O150</f>
        <v/>
      </c>
      <c r="AC150" s="478">
        <f>X150*Y150*7.85*0.001*Z150*0.001*AB150</f>
        <v/>
      </c>
      <c r="AD150" s="384" t="n">
        <v>6</v>
      </c>
      <c r="AE150" s="384">
        <f>(M150-G150*(AH150-1))/2</f>
        <v/>
      </c>
      <c r="AF150" s="383">
        <f>(M150-G150*(AI150-1))/2</f>
        <v/>
      </c>
      <c r="AG150" s="384" t="n">
        <v>1025</v>
      </c>
      <c r="AH150" s="384">
        <f>IF(INT(M150/G150+1)/2=INT(INT(M150/G150+1)/2),INT(M150/G150)+1,INT(M150/G150))</f>
        <v/>
      </c>
      <c r="AI150" s="384">
        <f>IF(AE150&lt;=0.2*G150,AH150-2,AH150)</f>
        <v/>
      </c>
      <c r="AJ150" s="479">
        <f>AD150*AD150*7.85*AG150*0.001*0.001*AI150*O150</f>
        <v/>
      </c>
      <c r="AK150" s="384">
        <f>AI150*O150</f>
        <v/>
      </c>
    </row>
    <row r="151" ht="22.5" customFormat="1" customHeight="1" s="422">
      <c r="A151" s="384" t="inlineStr">
        <is>
          <t>G</t>
        </is>
      </c>
      <c r="B151" s="384" t="n">
        <v>40</v>
      </c>
      <c r="C151" s="384" t="n">
        <v>5</v>
      </c>
      <c r="D151" s="384" t="inlineStr">
        <is>
          <t>/</t>
        </is>
      </c>
      <c r="E151" s="384" t="n">
        <v>30</v>
      </c>
      <c r="F151" s="384" t="inlineStr">
        <is>
          <t>/</t>
        </is>
      </c>
      <c r="G151" s="384" t="n">
        <v>100</v>
      </c>
      <c r="H151" s="390" t="inlineStr">
        <is>
          <t>P22-6BFX1012/7#</t>
        </is>
      </c>
      <c r="I151" s="390" t="inlineStr">
        <is>
          <t>#</t>
        </is>
      </c>
      <c r="J151" s="390" t="n">
        <v>605</v>
      </c>
      <c r="K151" s="390" t="n">
        <v>800</v>
      </c>
      <c r="L151" s="390" t="n">
        <v>1</v>
      </c>
      <c r="M151" s="385">
        <f>J151</f>
        <v/>
      </c>
      <c r="N151" s="385" t="n">
        <v>785</v>
      </c>
      <c r="O151" s="385">
        <f>L151</f>
        <v/>
      </c>
      <c r="P151" s="475">
        <f>W151+AC151+AJ151</f>
        <v/>
      </c>
      <c r="Q151" s="476" t="inlineStr">
        <is>
          <t>单边留</t>
        </is>
      </c>
      <c r="R151" s="384">
        <f>B151</f>
        <v/>
      </c>
      <c r="S151" s="384">
        <f>C151</f>
        <v/>
      </c>
      <c r="T151" s="384">
        <f>N151</f>
        <v/>
      </c>
      <c r="U151" s="384" t="n">
        <v>2</v>
      </c>
      <c r="V151" s="384">
        <f>U151*O151</f>
        <v/>
      </c>
      <c r="W151" s="477">
        <f>B151*C151*7.85*0.001*T151*0.001*V151</f>
        <v/>
      </c>
      <c r="X151" s="384">
        <f>B151</f>
        <v/>
      </c>
      <c r="Y151" s="384">
        <f>C151</f>
        <v/>
      </c>
      <c r="Z151" s="384">
        <f>M151-Y151*2-2</f>
        <v/>
      </c>
      <c r="AA151" s="384">
        <f>(N151-Y151)/E151+1</f>
        <v/>
      </c>
      <c r="AB151" s="384">
        <f>AA151*O151</f>
        <v/>
      </c>
      <c r="AC151" s="478">
        <f>X151*Y151*7.85*0.001*Z151*0.001*AB151</f>
        <v/>
      </c>
      <c r="AD151" s="384" t="n">
        <v>6</v>
      </c>
      <c r="AE151" s="384">
        <f>(M151-G151*(AH151-1))/2</f>
        <v/>
      </c>
      <c r="AF151" s="383">
        <f>(M151-G151*(AI151-1))/2</f>
        <v/>
      </c>
      <c r="AG151" s="384" t="n">
        <v>1025</v>
      </c>
      <c r="AH151" s="384">
        <f>IF(INT(M151/G151+1)/2=INT(INT(M151/G151+1)/2),INT(M151/G151)+1,INT(M151/G151))</f>
        <v/>
      </c>
      <c r="AI151" s="384">
        <f>IF(AE151&lt;=0.2*G151,AH151-2,AH151)</f>
        <v/>
      </c>
      <c r="AJ151" s="479">
        <f>AD151*AD151*7.85*AG151*0.001*0.001*AI151*O151</f>
        <v/>
      </c>
      <c r="AK151" s="384">
        <f>AI151*O151</f>
        <v/>
      </c>
    </row>
    <row r="152" customFormat="1" s="42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inlineStr">
        <is>
          <t>合计</t>
        </is>
      </c>
      <c r="L152" s="321">
        <f>SUM(L4:L148)</f>
        <v/>
      </c>
      <c r="M152" s="321" t="n"/>
      <c r="N152" s="392">
        <f>K152</f>
        <v/>
      </c>
      <c r="O152" s="392">
        <f>SUM(O4:O148)</f>
        <v/>
      </c>
      <c r="P152" s="472" t="n"/>
      <c r="Q152" s="472" t="n"/>
      <c r="R152" s="321" t="n"/>
      <c r="S152" s="321" t="n"/>
      <c r="T152" s="321" t="n"/>
      <c r="U152" s="321" t="n"/>
      <c r="V152" s="321" t="n"/>
      <c r="W152" s="321" t="n"/>
      <c r="X152" s="321" t="n"/>
      <c r="Y152" s="321" t="n"/>
      <c r="Z152" s="321" t="inlineStr">
        <is>
          <t>扁钢厚度：4.75mm</t>
        </is>
      </c>
      <c r="AA152" s="321" t="n"/>
      <c r="AB152" s="321" t="n"/>
      <c r="AC152" s="321" t="n"/>
      <c r="AD152" s="321" t="n"/>
      <c r="AE152" s="321" t="n"/>
      <c r="AF152" s="80" t="inlineStr">
        <is>
          <t>扭钢：6*6</t>
        </is>
      </c>
      <c r="AG152" s="321" t="n"/>
      <c r="AH152" s="321" t="n"/>
      <c r="AI152" s="321" t="n"/>
      <c r="AJ152" s="472" t="n"/>
      <c r="AK152" s="321" t="n"/>
      <c r="XEK152" s="0" t="n"/>
      <c r="XEL152" s="0" t="n"/>
      <c r="XEM152" s="0" t="n"/>
      <c r="XEN152" s="0" t="n"/>
      <c r="XEO152" s="0" t="n"/>
      <c r="XEP152" s="0" t="n"/>
      <c r="XEQ152" s="0" t="n"/>
      <c r="XER152" s="0" t="n"/>
      <c r="XES152" s="0" t="n"/>
      <c r="XET152" s="0" t="n"/>
      <c r="XEU152" s="0" t="n"/>
      <c r="XEV152" s="0" t="n"/>
      <c r="XEW152" s="0" t="n"/>
      <c r="XEX152" s="0" t="n"/>
      <c r="XEY152" s="0" t="n"/>
      <c r="XEZ152" s="0" t="n"/>
      <c r="XFA152" s="0" t="n"/>
      <c r="XFB152" s="0" t="n"/>
      <c r="XFC152" s="0" t="n"/>
      <c r="XFD152" s="0" t="n"/>
    </row>
    <row r="153" customFormat="1" s="422">
      <c r="A153" s="321" t="n"/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472" t="n"/>
      <c r="Q153" s="472" t="n"/>
      <c r="R153" s="321" t="n"/>
      <c r="S153" s="321" t="n"/>
      <c r="T153" s="321" t="n"/>
      <c r="U153" s="321" t="n"/>
      <c r="V153" s="321" t="n"/>
      <c r="W153" s="321" t="n"/>
      <c r="X153" s="321" t="n"/>
      <c r="Y153" s="321" t="n"/>
      <c r="Z153" s="321" t="n"/>
      <c r="AA153" s="321" t="n"/>
      <c r="AB153" s="321" t="n"/>
      <c r="AC153" s="321" t="n"/>
      <c r="AD153" s="321" t="n"/>
      <c r="AE153" s="321" t="n"/>
      <c r="AF153" s="80" t="n"/>
      <c r="AG153" s="321" t="n"/>
      <c r="AH153" s="321" t="n"/>
      <c r="AI153" s="321" t="n"/>
      <c r="AJ153" s="472" t="n"/>
      <c r="AK153" s="321" t="n"/>
      <c r="XEK153" s="0" t="n"/>
      <c r="XEL153" s="0" t="n"/>
      <c r="XEM153" s="0" t="n"/>
      <c r="XEN153" s="0" t="n"/>
      <c r="XEO153" s="0" t="n"/>
      <c r="XEP153" s="0" t="n"/>
      <c r="XEQ153" s="0" t="n"/>
      <c r="XER153" s="0" t="n"/>
      <c r="XES153" s="0" t="n"/>
      <c r="XET153" s="0" t="n"/>
      <c r="XEU153" s="0" t="n"/>
      <c r="XEV153" s="0" t="n"/>
      <c r="XEW153" s="0" t="n"/>
      <c r="XEX153" s="0" t="n"/>
      <c r="XEY153" s="0" t="n"/>
      <c r="XEZ153" s="0" t="n"/>
      <c r="XFA153" s="0" t="n"/>
      <c r="XFB153" s="0" t="n"/>
      <c r="XFC153" s="0" t="n"/>
      <c r="XFD153" s="0" t="n"/>
    </row>
    <row r="154" customFormat="1" s="422">
      <c r="A154" s="321" t="n"/>
      <c r="B154" s="321" t="n"/>
      <c r="C154" s="321" t="n"/>
      <c r="D154" s="321" t="n"/>
      <c r="E154" s="321" t="n"/>
      <c r="F154" s="321" t="n"/>
      <c r="G154" s="321" t="n"/>
      <c r="H154" s="321" t="n"/>
      <c r="I154" s="321" t="n"/>
      <c r="J154" s="321" t="n"/>
      <c r="K154" s="321" t="n"/>
      <c r="L154" s="321" t="n"/>
      <c r="M154" s="321" t="n"/>
      <c r="N154" s="321" t="n"/>
      <c r="O154" s="321" t="n"/>
      <c r="P154" s="472" t="n"/>
      <c r="Q154" s="472" t="n"/>
      <c r="R154" s="321" t="n"/>
      <c r="S154" s="321" t="n"/>
      <c r="T154" s="321" t="n"/>
      <c r="U154" s="321" t="n"/>
      <c r="V154" s="321" t="n"/>
      <c r="W154" s="321" t="n"/>
      <c r="X154" s="321" t="n"/>
      <c r="Y154" s="321" t="n"/>
      <c r="Z154" s="321" t="n"/>
      <c r="AA154" s="321" t="n"/>
      <c r="AB154" s="321" t="n"/>
      <c r="AC154" s="321" t="n"/>
      <c r="AD154" s="321" t="n"/>
      <c r="AE154" s="321" t="n"/>
      <c r="AF154" s="80" t="n"/>
      <c r="AG154" s="321" t="n"/>
      <c r="AH154" s="321" t="n"/>
      <c r="AI154" s="321" t="n"/>
      <c r="AJ154" s="472" t="n"/>
      <c r="AK154" s="321" t="n"/>
      <c r="XEK154" s="0" t="n"/>
      <c r="XEL154" s="0" t="n"/>
      <c r="XEM154" s="0" t="n"/>
      <c r="XEN154" s="0" t="n"/>
      <c r="XEO154" s="0" t="n"/>
      <c r="XEP154" s="0" t="n"/>
      <c r="XEQ154" s="0" t="n"/>
      <c r="XER154" s="0" t="n"/>
      <c r="XES154" s="0" t="n"/>
      <c r="XET154" s="0" t="n"/>
      <c r="XEU154" s="0" t="n"/>
      <c r="XEV154" s="0" t="n"/>
      <c r="XEW154" s="0" t="n"/>
      <c r="XEX154" s="0" t="n"/>
      <c r="XEY154" s="0" t="n"/>
      <c r="XEZ154" s="0" t="n"/>
      <c r="XFA154" s="0" t="n"/>
      <c r="XFB154" s="0" t="n"/>
      <c r="XFC154" s="0" t="n"/>
      <c r="XFD154" s="0" t="n"/>
    </row>
    <row r="155" customFormat="1" s="422">
      <c r="A155" s="321" t="n"/>
      <c r="B155" s="321" t="n"/>
      <c r="C155" s="321" t="n"/>
      <c r="D155" s="321" t="n"/>
      <c r="E155" s="321" t="n"/>
      <c r="F155" s="321" t="n"/>
      <c r="G155" s="321" t="n"/>
      <c r="H155" s="321" t="n"/>
      <c r="I155" s="321" t="n"/>
      <c r="J155" s="321" t="n"/>
      <c r="K155" s="321" t="n"/>
      <c r="L155" s="321" t="n"/>
      <c r="M155" s="321" t="n"/>
      <c r="N155" s="321" t="n"/>
      <c r="O155" s="321" t="n"/>
      <c r="P155" s="472" t="n"/>
      <c r="Q155" s="472" t="n"/>
      <c r="R155" s="321" t="n"/>
      <c r="S155" s="321" t="n"/>
      <c r="T155" s="321" t="n"/>
      <c r="U155" s="321" t="n"/>
      <c r="V155" s="321" t="n"/>
      <c r="W155" s="321" t="n"/>
      <c r="X155" s="321" t="n"/>
      <c r="Y155" s="321" t="n"/>
      <c r="Z155" s="321" t="n"/>
      <c r="AA155" s="321" t="n"/>
      <c r="AB155" s="321" t="n"/>
      <c r="AC155" s="321" t="n"/>
      <c r="AD155" s="321" t="n"/>
      <c r="AE155" s="321" t="n"/>
      <c r="AF155" s="80" t="n"/>
      <c r="AG155" s="321" t="n"/>
      <c r="AH155" s="321" t="n"/>
      <c r="AI155" s="321" t="n"/>
      <c r="AJ155" s="472" t="n"/>
      <c r="AK155" s="321" t="n"/>
      <c r="XEK155" s="0" t="n"/>
      <c r="XEL155" s="0" t="n"/>
      <c r="XEM155" s="0" t="n"/>
      <c r="XEN155" s="0" t="n"/>
      <c r="XEO155" s="0" t="n"/>
      <c r="XEP155" s="0" t="n"/>
      <c r="XEQ155" s="0" t="n"/>
      <c r="XER155" s="0" t="n"/>
      <c r="XES155" s="0" t="n"/>
      <c r="XET155" s="0" t="n"/>
      <c r="XEU155" s="0" t="n"/>
      <c r="XEV155" s="0" t="n"/>
      <c r="XEW155" s="0" t="n"/>
      <c r="XEX155" s="0" t="n"/>
      <c r="XEY155" s="0" t="n"/>
      <c r="XEZ155" s="0" t="n"/>
      <c r="XFA155" s="0" t="n"/>
      <c r="XFB155" s="0" t="n"/>
      <c r="XFC155" s="0" t="n"/>
      <c r="XFD155" s="0" t="n"/>
    </row>
    <row r="156" customFormat="1" s="422">
      <c r="A156" s="321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87" t="inlineStr">
        <is>
          <t>编制:</t>
        </is>
      </c>
      <c r="L156" s="321" t="inlineStr">
        <is>
          <t>贺家贝</t>
        </is>
      </c>
      <c r="M156" s="321" t="n"/>
      <c r="N156" s="321" t="n"/>
      <c r="O156" s="87" t="inlineStr">
        <is>
          <t>校对：</t>
        </is>
      </c>
      <c r="P156" s="472" t="n"/>
      <c r="Q156" s="472" t="n"/>
      <c r="R156" s="321" t="n"/>
      <c r="S156" s="321" t="n"/>
      <c r="T156" s="321" t="n"/>
      <c r="U156" s="321" t="n"/>
      <c r="V156" s="321" t="n"/>
      <c r="W156" s="321" t="n"/>
      <c r="X156" s="321" t="n"/>
      <c r="Y156" s="321" t="n"/>
      <c r="Z156" s="321" t="n"/>
      <c r="AA156" s="321" t="n"/>
      <c r="AB156" s="87" t="inlineStr">
        <is>
          <t>审核：</t>
        </is>
      </c>
      <c r="AC156" s="321" t="n"/>
      <c r="AD156" s="321" t="n"/>
      <c r="AE156" s="321" t="n"/>
      <c r="AF156" s="80" t="n"/>
      <c r="AG156" s="321" t="n"/>
      <c r="AH156" s="321" t="n"/>
      <c r="AI156" s="321" t="n"/>
      <c r="AJ156" s="472" t="n"/>
      <c r="AK156" s="321" t="n"/>
      <c r="XEK156" s="0" t="n"/>
      <c r="XEL156" s="0" t="n"/>
      <c r="XEM156" s="0" t="n"/>
      <c r="XEN156" s="0" t="n"/>
      <c r="XEO156" s="0" t="n"/>
      <c r="XEP156" s="0" t="n"/>
      <c r="XEQ156" s="0" t="n"/>
      <c r="XER156" s="0" t="n"/>
      <c r="XES156" s="0" t="n"/>
      <c r="XET156" s="0" t="n"/>
      <c r="XEU156" s="0" t="n"/>
      <c r="XEV156" s="0" t="n"/>
      <c r="XEW156" s="0" t="n"/>
      <c r="XEX156" s="0" t="n"/>
      <c r="XEY156" s="0" t="n"/>
      <c r="XEZ156" s="0" t="n"/>
      <c r="XFA156" s="0" t="n"/>
      <c r="XFB156" s="0" t="n"/>
      <c r="XFC156" s="0" t="n"/>
      <c r="XFD156" s="0" t="n"/>
    </row>
    <row r="157" customFormat="1" s="422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321" t="n"/>
      <c r="N157" s="321" t="n"/>
      <c r="O157" s="321" t="n"/>
      <c r="P157" s="472" t="n"/>
      <c r="Q157" s="472" t="n"/>
      <c r="R157" s="321" t="n"/>
      <c r="S157" s="321" t="n"/>
      <c r="T157" s="321" t="n"/>
      <c r="U157" s="321" t="n"/>
      <c r="V157" s="321" t="n"/>
      <c r="W157" s="321" t="n"/>
      <c r="X157" s="321" t="n"/>
      <c r="Y157" s="321" t="n"/>
      <c r="Z157" s="321" t="n"/>
      <c r="AA157" s="321" t="n"/>
      <c r="AB157" s="321" t="n"/>
      <c r="AC157" s="321" t="n"/>
      <c r="AD157" s="321" t="n"/>
      <c r="AE157" s="321" t="n"/>
      <c r="AF157" s="80" t="n"/>
      <c r="AG157" s="321" t="n"/>
      <c r="AH157" s="321" t="n"/>
      <c r="AI157" s="321" t="n"/>
      <c r="AJ157" s="472" t="n"/>
      <c r="AK157" s="321" t="n"/>
      <c r="XEK157" s="0" t="n"/>
      <c r="XEL157" s="0" t="n"/>
      <c r="XEM157" s="0" t="n"/>
      <c r="XEN157" s="0" t="n"/>
      <c r="XEO157" s="0" t="n"/>
      <c r="XEP157" s="0" t="n"/>
      <c r="XEQ157" s="0" t="n"/>
      <c r="XER157" s="0" t="n"/>
      <c r="XES157" s="0" t="n"/>
      <c r="XET157" s="0" t="n"/>
      <c r="XEU157" s="0" t="n"/>
      <c r="XEV157" s="0" t="n"/>
      <c r="XEW157" s="0" t="n"/>
      <c r="XEX157" s="0" t="n"/>
      <c r="XEY157" s="0" t="n"/>
      <c r="XEZ157" s="0" t="n"/>
      <c r="XFA157" s="0" t="n"/>
      <c r="XFB157" s="0" t="n"/>
      <c r="XFC157" s="0" t="n"/>
      <c r="XFD157" s="0" t="n"/>
    </row>
    <row r="158" customFormat="1" s="422">
      <c r="A158" s="321" t="n"/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472" t="n"/>
      <c r="Q158" s="472" t="n"/>
      <c r="R158" s="321" t="n"/>
      <c r="S158" s="321" t="n"/>
      <c r="T158" s="321" t="n"/>
      <c r="U158" s="321" t="n"/>
      <c r="V158" s="321" t="n"/>
      <c r="W158" s="321" t="n"/>
      <c r="X158" s="321" t="n"/>
      <c r="Y158" s="321" t="n"/>
      <c r="Z158" s="321" t="n"/>
      <c r="AA158" s="321" t="n"/>
      <c r="AB158" s="321" t="n"/>
      <c r="AC158" s="321" t="n"/>
      <c r="AD158" s="321" t="n"/>
      <c r="AE158" s="321" t="n"/>
      <c r="AF158" s="80" t="n"/>
      <c r="AG158" s="321" t="n"/>
      <c r="AH158" s="321" t="n"/>
      <c r="AI158" s="321" t="n"/>
      <c r="AJ158" s="472" t="n"/>
      <c r="AK158" s="321" t="n"/>
      <c r="XEK158" s="0" t="n"/>
      <c r="XEL158" s="0" t="n"/>
      <c r="XEM158" s="0" t="n"/>
      <c r="XEN158" s="0" t="n"/>
      <c r="XEO158" s="0" t="n"/>
      <c r="XEP158" s="0" t="n"/>
      <c r="XEQ158" s="0" t="n"/>
      <c r="XER158" s="0" t="n"/>
      <c r="XES158" s="0" t="n"/>
      <c r="XET158" s="0" t="n"/>
      <c r="XEU158" s="0" t="n"/>
      <c r="XEV158" s="0" t="n"/>
      <c r="XEW158" s="0" t="n"/>
      <c r="XEX158" s="0" t="n"/>
      <c r="XEY158" s="0" t="n"/>
      <c r="XEZ158" s="0" t="n"/>
      <c r="XFA158" s="0" t="n"/>
      <c r="XFB158" s="0" t="n"/>
      <c r="XFC158" s="0" t="n"/>
      <c r="XFD158" s="0" t="n"/>
    </row>
    <row r="159" customFormat="1" s="422">
      <c r="A159" s="321" t="n"/>
      <c r="B159" s="321" t="n"/>
      <c r="C159" s="321" t="n"/>
      <c r="D159" s="321" t="n"/>
      <c r="E159" s="321" t="n"/>
      <c r="F159" s="321" t="n"/>
      <c r="G159" s="321" t="n"/>
      <c r="H159" s="321" t="n"/>
      <c r="I159" s="321" t="n"/>
      <c r="J159" s="321" t="n"/>
      <c r="K159" s="321" t="n"/>
      <c r="L159" s="321" t="n"/>
      <c r="M159" s="321" t="n"/>
      <c r="N159" s="321" t="n"/>
      <c r="O159" s="321" t="n"/>
      <c r="P159" s="472" t="n"/>
      <c r="Q159" s="472" t="n"/>
      <c r="R159" s="321" t="n"/>
      <c r="S159" s="321" t="n"/>
      <c r="T159" s="321" t="n"/>
      <c r="U159" s="321" t="n"/>
      <c r="V159" s="321" t="n"/>
      <c r="W159" s="321" t="n"/>
      <c r="X159" s="321" t="n"/>
      <c r="Y159" s="321" t="n"/>
      <c r="Z159" s="321" t="n"/>
      <c r="AA159" s="321" t="n"/>
      <c r="AB159" s="321" t="n"/>
      <c r="AC159" s="321" t="n"/>
      <c r="AD159" s="321" t="n"/>
      <c r="AE159" s="321" t="n"/>
      <c r="AF159" s="80" t="n"/>
      <c r="AG159" s="321" t="n"/>
      <c r="AH159" s="321" t="n"/>
      <c r="AI159" s="321" t="n"/>
      <c r="AJ159" s="472" t="n"/>
      <c r="AK159" s="321" t="n"/>
      <c r="XEK159" s="0" t="n"/>
      <c r="XEL159" s="0" t="n"/>
      <c r="XEM159" s="0" t="n"/>
      <c r="XEN159" s="0" t="n"/>
      <c r="XEO159" s="0" t="n"/>
      <c r="XEP159" s="0" t="n"/>
      <c r="XEQ159" s="0" t="n"/>
      <c r="XER159" s="0" t="n"/>
      <c r="XES159" s="0" t="n"/>
      <c r="XET159" s="0" t="n"/>
      <c r="XEU159" s="0" t="n"/>
      <c r="XEV159" s="0" t="n"/>
      <c r="XEW159" s="0" t="n"/>
      <c r="XEX159" s="0" t="n"/>
      <c r="XEY159" s="0" t="n"/>
      <c r="XEZ159" s="0" t="n"/>
      <c r="XFA159" s="0" t="n"/>
      <c r="XFB159" s="0" t="n"/>
      <c r="XFC159" s="0" t="n"/>
      <c r="XFD159" s="0" t="n"/>
    </row>
    <row r="160" customFormat="1" s="422">
      <c r="A160" s="321" t="n"/>
      <c r="B160" s="321" t="n"/>
      <c r="C160" s="321" t="n"/>
      <c r="D160" s="321" t="n"/>
      <c r="E160" s="321" t="n"/>
      <c r="F160" s="321" t="n"/>
      <c r="G160" s="321" t="n"/>
      <c r="H160" s="321" t="n"/>
      <c r="I160" s="321" t="n"/>
      <c r="J160" s="321" t="n"/>
      <c r="K160" s="321" t="n"/>
      <c r="L160" s="321" t="n"/>
      <c r="M160" s="321" t="n"/>
      <c r="N160" s="321" t="n"/>
      <c r="O160" s="321" t="n"/>
      <c r="P160" s="472" t="n"/>
      <c r="Q160" s="472" t="n"/>
      <c r="R160" s="321" t="n"/>
      <c r="S160" s="321" t="n"/>
      <c r="T160" s="321" t="n"/>
      <c r="U160" s="321" t="n"/>
      <c r="V160" s="321" t="n"/>
      <c r="W160" s="321" t="n"/>
      <c r="X160" s="321" t="n"/>
      <c r="Y160" s="321" t="n"/>
      <c r="Z160" s="321" t="n"/>
      <c r="AA160" s="321" t="n"/>
      <c r="AB160" s="321" t="n"/>
      <c r="AC160" s="321" t="n"/>
      <c r="AD160" s="321" t="n"/>
      <c r="AE160" s="321" t="n"/>
      <c r="AF160" s="80" t="n"/>
      <c r="AG160" s="321" t="n"/>
      <c r="AH160" s="321" t="n"/>
      <c r="AI160" s="321" t="n"/>
      <c r="AJ160" s="472" t="n"/>
      <c r="AK160" s="321" t="n"/>
      <c r="XEK160" s="0" t="n"/>
      <c r="XEL160" s="0" t="n"/>
      <c r="XEM160" s="0" t="n"/>
      <c r="XEN160" s="0" t="n"/>
      <c r="XEO160" s="0" t="n"/>
      <c r="XEP160" s="0" t="n"/>
      <c r="XEQ160" s="0" t="n"/>
      <c r="XER160" s="0" t="n"/>
      <c r="XES160" s="0" t="n"/>
      <c r="XET160" s="0" t="n"/>
      <c r="XEU160" s="0" t="n"/>
      <c r="XEV160" s="0" t="n"/>
      <c r="XEW160" s="0" t="n"/>
      <c r="XEX160" s="0" t="n"/>
      <c r="XEY160" s="0" t="n"/>
      <c r="XEZ160" s="0" t="n"/>
      <c r="XFA160" s="0" t="n"/>
      <c r="XFB160" s="0" t="n"/>
      <c r="XFC160" s="0" t="n"/>
      <c r="XFD160" s="0" t="n"/>
    </row>
    <row r="161" customFormat="1" s="422">
      <c r="A161" s="321" t="n"/>
      <c r="B161" s="321" t="n"/>
      <c r="C161" s="321" t="n"/>
      <c r="D161" s="321" t="n"/>
      <c r="E161" s="321" t="n"/>
      <c r="F161" s="321" t="n"/>
      <c r="G161" s="321" t="n"/>
      <c r="H161" s="321" t="n"/>
      <c r="I161" s="321" t="n"/>
      <c r="J161" s="321" t="n"/>
      <c r="K161" s="321" t="n"/>
      <c r="L161" s="321" t="n"/>
      <c r="M161" s="321" t="n"/>
      <c r="N161" s="321" t="n"/>
      <c r="O161" s="321" t="n"/>
      <c r="P161" s="472" t="n"/>
      <c r="Q161" s="472" t="n"/>
      <c r="R161" s="321" t="n"/>
      <c r="S161" s="321" t="n"/>
      <c r="T161" s="321" t="n"/>
      <c r="U161" s="321" t="n"/>
      <c r="V161" s="321" t="n"/>
      <c r="W161" s="321" t="n"/>
      <c r="X161" s="321" t="n"/>
      <c r="Y161" s="321" t="n"/>
      <c r="Z161" s="321" t="n"/>
      <c r="AA161" s="321" t="n"/>
      <c r="AB161" s="321" t="n"/>
      <c r="AC161" s="321" t="n"/>
      <c r="AD161" s="321" t="n"/>
      <c r="AE161" s="321" t="n"/>
      <c r="AF161" s="80" t="n"/>
      <c r="AG161" s="321" t="n"/>
      <c r="AH161" s="321" t="n"/>
      <c r="AI161" s="321" t="n"/>
      <c r="AJ161" s="472" t="n"/>
      <c r="AK161" s="321" t="n"/>
      <c r="XEK161" s="0" t="n"/>
      <c r="XEL161" s="0" t="n"/>
      <c r="XEM161" s="0" t="n"/>
      <c r="XEN161" s="0" t="n"/>
      <c r="XEO161" s="0" t="n"/>
      <c r="XEP161" s="0" t="n"/>
      <c r="XEQ161" s="0" t="n"/>
      <c r="XER161" s="0" t="n"/>
      <c r="XES161" s="0" t="n"/>
      <c r="XET161" s="0" t="n"/>
      <c r="XEU161" s="0" t="n"/>
      <c r="XEV161" s="0" t="n"/>
      <c r="XEW161" s="0" t="n"/>
      <c r="XEX161" s="0" t="n"/>
      <c r="XEY161" s="0" t="n"/>
      <c r="XEZ161" s="0" t="n"/>
      <c r="XFA161" s="0" t="n"/>
      <c r="XFB161" s="0" t="n"/>
      <c r="XFC161" s="0" t="n"/>
      <c r="XFD161" s="0" t="n"/>
    </row>
    <row r="162" customFormat="1" s="422">
      <c r="A162" s="321" t="n"/>
      <c r="B162" s="321" t="n"/>
      <c r="C162" s="321" t="n"/>
      <c r="D162" s="321" t="n"/>
      <c r="E162" s="321" t="n"/>
      <c r="F162" s="321" t="n"/>
      <c r="G162" s="321" t="n"/>
      <c r="H162" s="321" t="n"/>
      <c r="I162" s="321" t="n"/>
      <c r="J162" s="321" t="n"/>
      <c r="K162" s="321" t="n"/>
      <c r="L162" s="321" t="n"/>
      <c r="M162" s="321" t="n"/>
      <c r="N162" s="321" t="n"/>
      <c r="O162" s="321" t="n"/>
      <c r="P162" s="472" t="n"/>
      <c r="Q162" s="472" t="n"/>
      <c r="R162" s="321" t="n"/>
      <c r="S162" s="321" t="n"/>
      <c r="T162" s="321" t="n"/>
      <c r="U162" s="321" t="n"/>
      <c r="V162" s="321" t="n"/>
      <c r="W162" s="321" t="n"/>
      <c r="X162" s="321" t="n"/>
      <c r="Y162" s="321" t="n"/>
      <c r="Z162" s="321" t="n"/>
      <c r="AA162" s="321" t="n"/>
      <c r="AB162" s="321" t="n"/>
      <c r="AC162" s="321" t="n"/>
      <c r="AD162" s="321" t="n"/>
      <c r="AE162" s="321" t="n"/>
      <c r="AF162" s="80" t="n"/>
      <c r="AG162" s="321" t="n"/>
      <c r="AH162" s="321" t="n"/>
      <c r="AI162" s="321" t="n"/>
      <c r="AJ162" s="472" t="n"/>
      <c r="AK162" s="321" t="n"/>
      <c r="XEK162" s="0" t="n"/>
      <c r="XEL162" s="0" t="n"/>
      <c r="XEM162" s="0" t="n"/>
      <c r="XEN162" s="0" t="n"/>
      <c r="XEO162" s="0" t="n"/>
      <c r="XEP162" s="0" t="n"/>
      <c r="XEQ162" s="0" t="n"/>
      <c r="XER162" s="0" t="n"/>
      <c r="XES162" s="0" t="n"/>
      <c r="XET162" s="0" t="n"/>
      <c r="XEU162" s="0" t="n"/>
      <c r="XEV162" s="0" t="n"/>
      <c r="XEW162" s="0" t="n"/>
      <c r="XEX162" s="0" t="n"/>
      <c r="XEY162" s="0" t="n"/>
      <c r="XEZ162" s="0" t="n"/>
      <c r="XFA162" s="0" t="n"/>
      <c r="XFB162" s="0" t="n"/>
      <c r="XFC162" s="0" t="n"/>
      <c r="XFD162" s="0" t="n"/>
    </row>
    <row r="163" customFormat="1" s="422">
      <c r="A163" s="321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321" t="n"/>
      <c r="N163" s="321" t="n"/>
      <c r="O163" s="321" t="n"/>
      <c r="P163" s="472" t="n"/>
      <c r="Q163" s="472" t="n"/>
      <c r="R163" s="321" t="n"/>
      <c r="S163" s="321" t="n"/>
      <c r="T163" s="321" t="n"/>
      <c r="U163" s="321" t="n"/>
      <c r="V163" s="321" t="n"/>
      <c r="W163" s="321" t="n"/>
      <c r="X163" s="321" t="n"/>
      <c r="Y163" s="321" t="n"/>
      <c r="Z163" s="321" t="n"/>
      <c r="AA163" s="321" t="n"/>
      <c r="AB163" s="321" t="n"/>
      <c r="AC163" s="321" t="n"/>
      <c r="AD163" s="321" t="n"/>
      <c r="AE163" s="321" t="n"/>
      <c r="AF163" s="80" t="n"/>
      <c r="AG163" s="321" t="n"/>
      <c r="AH163" s="321" t="n"/>
      <c r="AI163" s="321" t="n"/>
      <c r="AJ163" s="472" t="n"/>
      <c r="AK163" s="321" t="n"/>
      <c r="XEK163" s="0" t="n"/>
      <c r="XEL163" s="0" t="n"/>
      <c r="XEM163" s="0" t="n"/>
      <c r="XEN163" s="0" t="n"/>
      <c r="XEO163" s="0" t="n"/>
      <c r="XEP163" s="0" t="n"/>
      <c r="XEQ163" s="0" t="n"/>
      <c r="XER163" s="0" t="n"/>
      <c r="XES163" s="0" t="n"/>
      <c r="XET163" s="0" t="n"/>
      <c r="XEU163" s="0" t="n"/>
      <c r="XEV163" s="0" t="n"/>
      <c r="XEW163" s="0" t="n"/>
      <c r="XEX163" s="0" t="n"/>
      <c r="XEY163" s="0" t="n"/>
      <c r="XEZ163" s="0" t="n"/>
      <c r="XFA163" s="0" t="n"/>
      <c r="XFB163" s="0" t="n"/>
      <c r="XFC163" s="0" t="n"/>
      <c r="XFD163" s="0" t="n"/>
    </row>
    <row r="164" customFormat="1" s="422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321" t="n"/>
      <c r="N164" s="321" t="n"/>
      <c r="O164" s="321" t="n"/>
      <c r="P164" s="472" t="n"/>
      <c r="Q164" s="472" t="n"/>
      <c r="R164" s="321" t="n"/>
      <c r="S164" s="321" t="n"/>
      <c r="T164" s="321" t="n"/>
      <c r="U164" s="321" t="n"/>
      <c r="V164" s="321" t="n"/>
      <c r="W164" s="321" t="n"/>
      <c r="X164" s="321" t="n"/>
      <c r="Y164" s="321" t="n"/>
      <c r="Z164" s="321" t="n"/>
      <c r="AA164" s="321" t="n"/>
      <c r="AB164" s="321" t="n"/>
      <c r="AC164" s="321" t="n"/>
      <c r="AD164" s="321" t="n"/>
      <c r="AE164" s="321" t="n"/>
      <c r="AF164" s="80" t="n"/>
      <c r="AG164" s="321" t="n"/>
      <c r="AH164" s="321" t="n"/>
      <c r="AI164" s="321" t="n"/>
      <c r="AJ164" s="472" t="n"/>
      <c r="AK164" s="321" t="n"/>
      <c r="XEK164" s="0" t="n"/>
      <c r="XEL164" s="0" t="n"/>
      <c r="XEM164" s="0" t="n"/>
      <c r="XEN164" s="0" t="n"/>
      <c r="XEO164" s="0" t="n"/>
      <c r="XEP164" s="0" t="n"/>
      <c r="XEQ164" s="0" t="n"/>
      <c r="XER164" s="0" t="n"/>
      <c r="XES164" s="0" t="n"/>
      <c r="XET164" s="0" t="n"/>
      <c r="XEU164" s="0" t="n"/>
      <c r="XEV164" s="0" t="n"/>
      <c r="XEW164" s="0" t="n"/>
      <c r="XEX164" s="0" t="n"/>
      <c r="XEY164" s="0" t="n"/>
      <c r="XEZ164" s="0" t="n"/>
      <c r="XFA164" s="0" t="n"/>
      <c r="XFB164" s="0" t="n"/>
      <c r="XFC164" s="0" t="n"/>
      <c r="XFD164" s="0" t="n"/>
    </row>
    <row r="165" customFormat="1" s="321">
      <c r="P165" s="472" t="n"/>
      <c r="Q165" s="472" t="n"/>
      <c r="AF165" s="80" t="n"/>
      <c r="AJ165" s="472" t="n"/>
      <c r="XEK165" s="0" t="n"/>
      <c r="XEL165" s="0" t="n"/>
      <c r="XEM165" s="0" t="n"/>
      <c r="XEN165" s="0" t="n"/>
      <c r="XEO165" s="0" t="n"/>
      <c r="XEP165" s="0" t="n"/>
      <c r="XEQ165" s="0" t="n"/>
      <c r="XER165" s="0" t="n"/>
      <c r="XES165" s="0" t="n"/>
      <c r="XET165" s="0" t="n"/>
      <c r="XEU165" s="0" t="n"/>
      <c r="XEV165" s="0" t="n"/>
      <c r="XEW165" s="0" t="n"/>
      <c r="XEX165" s="0" t="n"/>
      <c r="XEY165" s="0" t="n"/>
      <c r="XEZ165" s="0" t="n"/>
      <c r="XFA165" s="0" t="n"/>
      <c r="XFB165" s="0" t="n"/>
      <c r="XFC165" s="0" t="n"/>
      <c r="XFD165" s="0" t="n"/>
    </row>
    <row r="170" customFormat="1" s="422">
      <c r="A170" s="321" t="n"/>
      <c r="B170" s="321" t="n"/>
      <c r="C170" s="321" t="n"/>
      <c r="D170" s="321" t="n"/>
      <c r="E170" s="321" t="n"/>
      <c r="F170" s="321" t="n"/>
      <c r="G170" s="321" t="n"/>
      <c r="H170" s="321" t="n"/>
      <c r="I170" s="321" t="n"/>
      <c r="J170" s="321" t="n"/>
      <c r="K170" s="321" t="n"/>
      <c r="L170" s="321" t="n"/>
      <c r="M170" s="321" t="n"/>
      <c r="N170" s="321" t="n"/>
      <c r="O170" s="321" t="n"/>
      <c r="P170" s="472" t="n"/>
      <c r="Q170" s="472" t="n"/>
      <c r="R170" s="321" t="n"/>
      <c r="S170" s="321" t="n"/>
      <c r="T170" s="321" t="n"/>
      <c r="U170" s="321" t="n"/>
      <c r="V170" s="321" t="n"/>
      <c r="W170" s="321" t="n"/>
      <c r="X170" s="321" t="n"/>
      <c r="Y170" s="321" t="n"/>
      <c r="Z170" s="321" t="n"/>
      <c r="AA170" s="321" t="n"/>
      <c r="AB170" s="321" t="n"/>
      <c r="AC170" s="321" t="n"/>
      <c r="AD170" s="321" t="n"/>
      <c r="AE170" s="321" t="n"/>
      <c r="AF170" s="80" t="n"/>
      <c r="AG170" s="321" t="n"/>
      <c r="AH170" s="321" t="n"/>
      <c r="AI170" s="321" t="n"/>
      <c r="AJ170" s="472" t="n"/>
      <c r="AK170" s="321" t="n"/>
      <c r="XEK170" s="0" t="n"/>
      <c r="XEL170" s="0" t="n"/>
      <c r="XEM170" s="0" t="n"/>
      <c r="XEN170" s="0" t="n"/>
      <c r="XEO170" s="0" t="n"/>
      <c r="XEP170" s="0" t="n"/>
      <c r="XEQ170" s="0" t="n"/>
      <c r="XER170" s="0" t="n"/>
      <c r="XES170" s="0" t="n"/>
      <c r="XET170" s="0" t="n"/>
      <c r="XEU170" s="0" t="n"/>
      <c r="XEV170" s="0" t="n"/>
      <c r="XEW170" s="0" t="n"/>
      <c r="XEX170" s="0" t="n"/>
      <c r="XEY170" s="0" t="n"/>
      <c r="XEZ170" s="0" t="n"/>
      <c r="XFA170" s="0" t="n"/>
      <c r="XFB170" s="0" t="n"/>
      <c r="XFC170" s="0" t="n"/>
      <c r="XFD170" s="0" t="n"/>
    </row>
    <row r="171" customFormat="1" s="422">
      <c r="A171" s="321" t="n"/>
      <c r="B171" s="321" t="n"/>
      <c r="C171" s="321" t="n"/>
      <c r="D171" s="321" t="n"/>
      <c r="E171" s="321" t="n"/>
      <c r="F171" s="321" t="n"/>
      <c r="G171" s="321" t="n"/>
      <c r="H171" s="321" t="n"/>
      <c r="I171" s="321" t="n"/>
      <c r="J171" s="321" t="n"/>
      <c r="K171" s="321" t="n"/>
      <c r="L171" s="321" t="n"/>
      <c r="M171" s="321" t="n"/>
      <c r="N171" s="321" t="n"/>
      <c r="O171" s="321" t="n"/>
      <c r="P171" s="472" t="n"/>
      <c r="Q171" s="472" t="n"/>
      <c r="R171" s="321" t="n"/>
      <c r="S171" s="321" t="n"/>
      <c r="T171" s="321" t="n"/>
      <c r="U171" s="321" t="n"/>
      <c r="V171" s="321" t="n"/>
      <c r="W171" s="321" t="n"/>
      <c r="X171" s="321" t="n"/>
      <c r="Y171" s="321" t="n"/>
      <c r="Z171" s="321" t="n"/>
      <c r="AA171" s="321" t="n"/>
      <c r="AB171" s="321" t="n"/>
      <c r="AC171" s="321" t="n"/>
      <c r="AD171" s="321" t="n"/>
      <c r="AE171" s="321" t="n"/>
      <c r="AF171" s="80" t="n"/>
      <c r="AG171" s="321" t="n"/>
      <c r="AH171" s="321" t="n"/>
      <c r="AI171" s="321" t="n"/>
      <c r="AJ171" s="472" t="n"/>
      <c r="AK171" s="321" t="n"/>
      <c r="XEK171" s="0" t="n"/>
      <c r="XEL171" s="0" t="n"/>
      <c r="XEM171" s="0" t="n"/>
      <c r="XEN171" s="0" t="n"/>
      <c r="XEO171" s="0" t="n"/>
      <c r="XEP171" s="0" t="n"/>
      <c r="XEQ171" s="0" t="n"/>
      <c r="XER171" s="0" t="n"/>
      <c r="XES171" s="0" t="n"/>
      <c r="XET171" s="0" t="n"/>
      <c r="XEU171" s="0" t="n"/>
      <c r="XEV171" s="0" t="n"/>
      <c r="XEW171" s="0" t="n"/>
      <c r="XEX171" s="0" t="n"/>
      <c r="XEY171" s="0" t="n"/>
      <c r="XEZ171" s="0" t="n"/>
      <c r="XFA171" s="0" t="n"/>
      <c r="XFB171" s="0" t="n"/>
      <c r="XFC171" s="0" t="n"/>
      <c r="XFD171" s="0" t="n"/>
    </row>
    <row r="172" customFormat="1" s="422">
      <c r="A172" s="321" t="n"/>
      <c r="B172" s="321" t="n"/>
      <c r="C172" s="321" t="n"/>
      <c r="D172" s="321" t="n"/>
      <c r="E172" s="321" t="n"/>
      <c r="F172" s="321" t="n"/>
      <c r="G172" s="321" t="n"/>
      <c r="H172" s="321" t="n"/>
      <c r="I172" s="321" t="n"/>
      <c r="J172" s="321" t="n"/>
      <c r="K172" s="321" t="n"/>
      <c r="L172" s="321" t="n"/>
      <c r="M172" s="321" t="n"/>
      <c r="N172" s="321" t="n"/>
      <c r="O172" s="321" t="n"/>
      <c r="P172" s="472" t="n"/>
      <c r="Q172" s="472" t="n"/>
      <c r="R172" s="321" t="n"/>
      <c r="S172" s="321" t="n"/>
      <c r="T172" s="321" t="n"/>
      <c r="U172" s="321" t="n"/>
      <c r="V172" s="321" t="n"/>
      <c r="W172" s="321" t="n"/>
      <c r="X172" s="321" t="n"/>
      <c r="Y172" s="321" t="n"/>
      <c r="Z172" s="321" t="n"/>
      <c r="AA172" s="321" t="n"/>
      <c r="AB172" s="321" t="n"/>
      <c r="AC172" s="321" t="n"/>
      <c r="AD172" s="321" t="n"/>
      <c r="AE172" s="321" t="n"/>
      <c r="AF172" s="80" t="n"/>
      <c r="AG172" s="321" t="n"/>
      <c r="AH172" s="321" t="n"/>
      <c r="AI172" s="321" t="n"/>
      <c r="AJ172" s="472" t="n"/>
      <c r="AK172" s="321" t="n"/>
      <c r="XEK172" s="0" t="n"/>
      <c r="XEL172" s="0" t="n"/>
      <c r="XEM172" s="0" t="n"/>
      <c r="XEN172" s="0" t="n"/>
      <c r="XEO172" s="0" t="n"/>
      <c r="XEP172" s="0" t="n"/>
      <c r="XEQ172" s="0" t="n"/>
      <c r="XER172" s="0" t="n"/>
      <c r="XES172" s="0" t="n"/>
      <c r="XET172" s="0" t="n"/>
      <c r="XEU172" s="0" t="n"/>
      <c r="XEV172" s="0" t="n"/>
      <c r="XEW172" s="0" t="n"/>
      <c r="XEX172" s="0" t="n"/>
      <c r="XEY172" s="0" t="n"/>
      <c r="XEZ172" s="0" t="n"/>
      <c r="XFA172" s="0" t="n"/>
      <c r="XFB172" s="0" t="n"/>
      <c r="XFC172" s="0" t="n"/>
      <c r="XFD172" s="0" t="n"/>
    </row>
    <row r="173" customFormat="1" s="422">
      <c r="A173" s="321" t="n"/>
      <c r="B173" s="321" t="n"/>
      <c r="C173" s="321" t="n"/>
      <c r="D173" s="321" t="n"/>
      <c r="E173" s="321" t="n"/>
      <c r="F173" s="321" t="n"/>
      <c r="G173" s="321" t="n"/>
      <c r="H173" s="321" t="n"/>
      <c r="I173" s="321" t="n"/>
      <c r="J173" s="321" t="n"/>
      <c r="K173" s="321" t="n"/>
      <c r="L173" s="321" t="n"/>
      <c r="M173" s="321" t="n"/>
      <c r="N173" s="321" t="n"/>
      <c r="O173" s="321" t="n"/>
      <c r="P173" s="472" t="n"/>
      <c r="Q173" s="472" t="n"/>
      <c r="R173" s="321" t="n"/>
      <c r="S173" s="321" t="n"/>
      <c r="T173" s="321" t="n"/>
      <c r="U173" s="321" t="n"/>
      <c r="V173" s="321" t="n"/>
      <c r="W173" s="321" t="n"/>
      <c r="X173" s="321" t="n"/>
      <c r="Y173" s="321" t="n"/>
      <c r="Z173" s="321" t="n"/>
      <c r="AA173" s="321" t="n"/>
      <c r="AB173" s="321" t="n"/>
      <c r="AC173" s="321" t="n"/>
      <c r="AD173" s="321" t="n"/>
      <c r="AE173" s="321" t="n"/>
      <c r="AF173" s="80" t="n"/>
      <c r="AG173" s="321" t="n"/>
      <c r="AH173" s="321" t="n"/>
      <c r="AI173" s="321" t="n"/>
      <c r="AJ173" s="472" t="n"/>
      <c r="AK173" s="321" t="n"/>
      <c r="XEK173" s="0" t="n"/>
      <c r="XEL173" s="0" t="n"/>
      <c r="XEM173" s="0" t="n"/>
      <c r="XEN173" s="0" t="n"/>
      <c r="XEO173" s="0" t="n"/>
      <c r="XEP173" s="0" t="n"/>
      <c r="XEQ173" s="0" t="n"/>
      <c r="XER173" s="0" t="n"/>
      <c r="XES173" s="0" t="n"/>
      <c r="XET173" s="0" t="n"/>
      <c r="XEU173" s="0" t="n"/>
      <c r="XEV173" s="0" t="n"/>
      <c r="XEW173" s="0" t="n"/>
      <c r="XEX173" s="0" t="n"/>
      <c r="XEY173" s="0" t="n"/>
      <c r="XEZ173" s="0" t="n"/>
      <c r="XFA173" s="0" t="n"/>
      <c r="XFB173" s="0" t="n"/>
      <c r="XFC173" s="0" t="n"/>
      <c r="XFD173" s="0" t="n"/>
    </row>
    <row r="174" customFormat="1" s="422">
      <c r="A174" s="321" t="n"/>
      <c r="B174" s="321" t="n"/>
      <c r="C174" s="321" t="n"/>
      <c r="D174" s="321" t="n"/>
      <c r="E174" s="321" t="n"/>
      <c r="F174" s="321" t="n"/>
      <c r="G174" s="321" t="n"/>
      <c r="H174" s="321" t="n"/>
      <c r="I174" s="321" t="n"/>
      <c r="J174" s="321" t="n"/>
      <c r="K174" s="321" t="n"/>
      <c r="L174" s="321" t="n"/>
      <c r="M174" s="321" t="n"/>
      <c r="N174" s="321" t="n"/>
      <c r="O174" s="321" t="n"/>
      <c r="P174" s="472" t="n"/>
      <c r="Q174" s="472" t="n"/>
      <c r="R174" s="321" t="n"/>
      <c r="S174" s="321" t="n"/>
      <c r="T174" s="321" t="n"/>
      <c r="U174" s="321" t="n"/>
      <c r="V174" s="321" t="n"/>
      <c r="W174" s="321" t="n"/>
      <c r="X174" s="321" t="n"/>
      <c r="Y174" s="321" t="n"/>
      <c r="Z174" s="321" t="n"/>
      <c r="AA174" s="321" t="n"/>
      <c r="AB174" s="321" t="n"/>
      <c r="AC174" s="321" t="n"/>
      <c r="AD174" s="321" t="n"/>
      <c r="AE174" s="321" t="n"/>
      <c r="AF174" s="80" t="n"/>
      <c r="AG174" s="321" t="n"/>
      <c r="AH174" s="321" t="n"/>
      <c r="AI174" s="321" t="n"/>
      <c r="AJ174" s="472" t="n"/>
      <c r="AK174" s="321" t="n"/>
      <c r="XEK174" s="0" t="n"/>
      <c r="XEL174" s="0" t="n"/>
      <c r="XEM174" s="0" t="n"/>
      <c r="XEN174" s="0" t="n"/>
      <c r="XEO174" s="0" t="n"/>
      <c r="XEP174" s="0" t="n"/>
      <c r="XEQ174" s="0" t="n"/>
      <c r="XER174" s="0" t="n"/>
      <c r="XES174" s="0" t="n"/>
      <c r="XET174" s="0" t="n"/>
      <c r="XEU174" s="0" t="n"/>
      <c r="XEV174" s="0" t="n"/>
      <c r="XEW174" s="0" t="n"/>
      <c r="XEX174" s="0" t="n"/>
      <c r="XEY174" s="0" t="n"/>
      <c r="XEZ174" s="0" t="n"/>
      <c r="XFA174" s="0" t="n"/>
      <c r="XFB174" s="0" t="n"/>
      <c r="XFC174" s="0" t="n"/>
      <c r="XFD174" s="0" t="n"/>
    </row>
    <row r="175" customFormat="1" s="422">
      <c r="A175" s="321" t="n"/>
      <c r="B175" s="321" t="n"/>
      <c r="C175" s="321" t="n"/>
      <c r="D175" s="321" t="n"/>
      <c r="E175" s="321" t="n"/>
      <c r="F175" s="321" t="n"/>
      <c r="G175" s="321" t="n"/>
      <c r="H175" s="321" t="n"/>
      <c r="I175" s="321" t="n"/>
      <c r="J175" s="321" t="n"/>
      <c r="K175" s="321" t="n"/>
      <c r="L175" s="321" t="n"/>
      <c r="M175" s="321" t="n"/>
      <c r="N175" s="321" t="n"/>
      <c r="O175" s="321" t="n"/>
      <c r="P175" s="472" t="n"/>
      <c r="Q175" s="472" t="n"/>
      <c r="R175" s="321" t="n"/>
      <c r="S175" s="321" t="n"/>
      <c r="T175" s="321" t="n"/>
      <c r="U175" s="321" t="n"/>
      <c r="V175" s="321" t="n"/>
      <c r="W175" s="321" t="n"/>
      <c r="X175" s="321" t="n"/>
      <c r="Y175" s="321" t="n"/>
      <c r="Z175" s="321" t="n"/>
      <c r="AA175" s="321" t="n"/>
      <c r="AB175" s="321" t="n"/>
      <c r="AC175" s="321" t="n"/>
      <c r="AD175" s="321" t="n"/>
      <c r="AE175" s="321" t="n"/>
      <c r="AF175" s="80" t="n"/>
      <c r="AG175" s="321" t="n"/>
      <c r="AH175" s="321" t="n"/>
      <c r="AI175" s="321" t="n"/>
      <c r="AJ175" s="472" t="n"/>
      <c r="AK175" s="321" t="n"/>
      <c r="XEK175" s="0" t="n"/>
      <c r="XEL175" s="0" t="n"/>
      <c r="XEM175" s="0" t="n"/>
      <c r="XEN175" s="0" t="n"/>
      <c r="XEO175" s="0" t="n"/>
      <c r="XEP175" s="0" t="n"/>
      <c r="XEQ175" s="0" t="n"/>
      <c r="XER175" s="0" t="n"/>
      <c r="XES175" s="0" t="n"/>
      <c r="XET175" s="0" t="n"/>
      <c r="XEU175" s="0" t="n"/>
      <c r="XEV175" s="0" t="n"/>
      <c r="XEW175" s="0" t="n"/>
      <c r="XEX175" s="0" t="n"/>
      <c r="XEY175" s="0" t="n"/>
      <c r="XEZ175" s="0" t="n"/>
      <c r="XFA175" s="0" t="n"/>
      <c r="XFB175" s="0" t="n"/>
      <c r="XFC175" s="0" t="n"/>
      <c r="XFD175" s="0" t="n"/>
    </row>
    <row r="176" customFormat="1" s="422">
      <c r="A176" s="321" t="n"/>
      <c r="B176" s="321" t="n"/>
      <c r="C176" s="321" t="n"/>
      <c r="D176" s="321" t="n"/>
      <c r="E176" s="321" t="n"/>
      <c r="F176" s="321" t="n"/>
      <c r="G176" s="321" t="n"/>
      <c r="H176" s="321" t="n"/>
      <c r="I176" s="321" t="n"/>
      <c r="J176" s="321" t="n"/>
      <c r="K176" s="321" t="n"/>
      <c r="L176" s="321" t="n"/>
      <c r="M176" s="321" t="n"/>
      <c r="N176" s="321" t="n"/>
      <c r="O176" s="321" t="n"/>
      <c r="P176" s="472" t="n"/>
      <c r="Q176" s="472" t="n"/>
      <c r="R176" s="321" t="n"/>
      <c r="S176" s="321" t="n"/>
      <c r="T176" s="321" t="n"/>
      <c r="U176" s="321" t="n"/>
      <c r="V176" s="321" t="n"/>
      <c r="W176" s="321" t="n"/>
      <c r="X176" s="321" t="n"/>
      <c r="Y176" s="321" t="n"/>
      <c r="Z176" s="321" t="n"/>
      <c r="AA176" s="321" t="n"/>
      <c r="AB176" s="321" t="n"/>
      <c r="AC176" s="321" t="n"/>
      <c r="AD176" s="321" t="n"/>
      <c r="AE176" s="321" t="n"/>
      <c r="AF176" s="80" t="n"/>
      <c r="AG176" s="321" t="n"/>
      <c r="AH176" s="321" t="n"/>
      <c r="AI176" s="321" t="n"/>
      <c r="AJ176" s="472" t="n"/>
      <c r="AK176" s="321" t="n"/>
      <c r="XEK176" s="0" t="n"/>
      <c r="XEL176" s="0" t="n"/>
      <c r="XEM176" s="0" t="n"/>
      <c r="XEN176" s="0" t="n"/>
      <c r="XEO176" s="0" t="n"/>
      <c r="XEP176" s="0" t="n"/>
      <c r="XEQ176" s="0" t="n"/>
      <c r="XER176" s="0" t="n"/>
      <c r="XES176" s="0" t="n"/>
      <c r="XET176" s="0" t="n"/>
      <c r="XEU176" s="0" t="n"/>
      <c r="XEV176" s="0" t="n"/>
      <c r="XEW176" s="0" t="n"/>
      <c r="XEX176" s="0" t="n"/>
      <c r="XEY176" s="0" t="n"/>
      <c r="XEZ176" s="0" t="n"/>
      <c r="XFA176" s="0" t="n"/>
      <c r="XFB176" s="0" t="n"/>
      <c r="XFC176" s="0" t="n"/>
      <c r="XFD176" s="0" t="n"/>
    </row>
    <row r="177" customFormat="1" s="422">
      <c r="A177" s="321" t="n"/>
      <c r="B177" s="321" t="n"/>
      <c r="C177" s="321" t="n"/>
      <c r="D177" s="321" t="n"/>
      <c r="E177" s="321" t="n"/>
      <c r="F177" s="321" t="n"/>
      <c r="G177" s="321" t="n"/>
      <c r="H177" s="321" t="n"/>
      <c r="I177" s="321" t="n"/>
      <c r="J177" s="321" t="n"/>
      <c r="K177" s="321" t="n"/>
      <c r="L177" s="321" t="n"/>
      <c r="M177" s="321" t="n"/>
      <c r="N177" s="321" t="n"/>
      <c r="O177" s="321" t="n"/>
      <c r="P177" s="472" t="n"/>
      <c r="Q177" s="472" t="n"/>
      <c r="R177" s="321" t="n"/>
      <c r="S177" s="321" t="n"/>
      <c r="T177" s="321" t="n"/>
      <c r="U177" s="321" t="n"/>
      <c r="V177" s="321" t="n"/>
      <c r="W177" s="321" t="n"/>
      <c r="X177" s="321" t="n"/>
      <c r="Y177" s="321" t="n"/>
      <c r="Z177" s="321" t="n"/>
      <c r="AA177" s="321" t="n"/>
      <c r="AB177" s="321" t="n"/>
      <c r="AC177" s="321" t="n"/>
      <c r="AD177" s="321" t="n"/>
      <c r="AE177" s="321" t="n"/>
      <c r="AF177" s="80" t="n"/>
      <c r="AG177" s="321" t="n"/>
      <c r="AH177" s="321" t="n"/>
      <c r="AI177" s="321" t="n"/>
      <c r="AJ177" s="472" t="n"/>
      <c r="AK177" s="321" t="n"/>
      <c r="XEK177" s="0" t="n"/>
      <c r="XEL177" s="0" t="n"/>
      <c r="XEM177" s="0" t="n"/>
      <c r="XEN177" s="0" t="n"/>
      <c r="XEO177" s="0" t="n"/>
      <c r="XEP177" s="0" t="n"/>
      <c r="XEQ177" s="0" t="n"/>
      <c r="XER177" s="0" t="n"/>
      <c r="XES177" s="0" t="n"/>
      <c r="XET177" s="0" t="n"/>
      <c r="XEU177" s="0" t="n"/>
      <c r="XEV177" s="0" t="n"/>
      <c r="XEW177" s="0" t="n"/>
      <c r="XEX177" s="0" t="n"/>
      <c r="XEY177" s="0" t="n"/>
      <c r="XEZ177" s="0" t="n"/>
      <c r="XFA177" s="0" t="n"/>
      <c r="XFB177" s="0" t="n"/>
      <c r="XFC177" s="0" t="n"/>
      <c r="XFD177" s="0" t="n"/>
    </row>
    <row r="178" customFormat="1" s="422">
      <c r="A178" s="321" t="n"/>
      <c r="B178" s="321" t="n"/>
      <c r="C178" s="321" t="n"/>
      <c r="D178" s="321" t="n"/>
      <c r="E178" s="321" t="n"/>
      <c r="F178" s="321" t="n"/>
      <c r="G178" s="321" t="n"/>
      <c r="H178" s="321" t="n"/>
      <c r="I178" s="321" t="n"/>
      <c r="J178" s="321" t="n"/>
      <c r="K178" s="321" t="n"/>
      <c r="L178" s="321" t="n"/>
      <c r="M178" s="321" t="n"/>
      <c r="N178" s="321" t="n"/>
      <c r="O178" s="321" t="n"/>
      <c r="P178" s="472" t="n"/>
      <c r="Q178" s="472" t="n"/>
      <c r="R178" s="321" t="n"/>
      <c r="S178" s="321" t="n"/>
      <c r="T178" s="321" t="n"/>
      <c r="U178" s="321" t="n"/>
      <c r="V178" s="321" t="n"/>
      <c r="W178" s="321" t="n"/>
      <c r="X178" s="321" t="n"/>
      <c r="Y178" s="321" t="n"/>
      <c r="Z178" s="321" t="n"/>
      <c r="AA178" s="321" t="n"/>
      <c r="AB178" s="321" t="n"/>
      <c r="AC178" s="321" t="n"/>
      <c r="AD178" s="321" t="n"/>
      <c r="AE178" s="321" t="n"/>
      <c r="AF178" s="80" t="n"/>
      <c r="AG178" s="321" t="n"/>
      <c r="AH178" s="321" t="n"/>
      <c r="AI178" s="321" t="n"/>
      <c r="AJ178" s="472" t="n"/>
      <c r="AK178" s="321" t="n"/>
      <c r="XEK178" s="0" t="n"/>
      <c r="XEL178" s="0" t="n"/>
      <c r="XEM178" s="0" t="n"/>
      <c r="XEN178" s="0" t="n"/>
      <c r="XEO178" s="0" t="n"/>
      <c r="XEP178" s="0" t="n"/>
      <c r="XEQ178" s="0" t="n"/>
      <c r="XER178" s="0" t="n"/>
      <c r="XES178" s="0" t="n"/>
      <c r="XET178" s="0" t="n"/>
      <c r="XEU178" s="0" t="n"/>
      <c r="XEV178" s="0" t="n"/>
      <c r="XEW178" s="0" t="n"/>
      <c r="XEX178" s="0" t="n"/>
      <c r="XEY178" s="0" t="n"/>
      <c r="XEZ178" s="0" t="n"/>
      <c r="XFA178" s="0" t="n"/>
      <c r="XFB178" s="0" t="n"/>
      <c r="XFC178" s="0" t="n"/>
      <c r="XFD178" s="0" t="n"/>
    </row>
    <row r="179" customFormat="1" s="422">
      <c r="A179" s="321" t="n"/>
      <c r="B179" s="321" t="n"/>
      <c r="C179" s="321" t="n"/>
      <c r="D179" s="321" t="n"/>
      <c r="E179" s="321" t="n"/>
      <c r="F179" s="321" t="n"/>
      <c r="G179" s="321" t="n"/>
      <c r="H179" s="321" t="n"/>
      <c r="I179" s="321" t="n"/>
      <c r="J179" s="321" t="n"/>
      <c r="K179" s="321" t="n"/>
      <c r="L179" s="321" t="n"/>
      <c r="M179" s="321" t="n"/>
      <c r="N179" s="321" t="n"/>
      <c r="O179" s="321" t="n"/>
      <c r="P179" s="472" t="n"/>
      <c r="Q179" s="472" t="n"/>
      <c r="R179" s="321" t="n"/>
      <c r="S179" s="321" t="n"/>
      <c r="T179" s="321" t="n"/>
      <c r="U179" s="321" t="n"/>
      <c r="V179" s="321" t="n"/>
      <c r="W179" s="321" t="n"/>
      <c r="X179" s="321" t="n"/>
      <c r="Y179" s="321" t="n"/>
      <c r="Z179" s="321" t="n"/>
      <c r="AA179" s="321" t="n"/>
      <c r="AB179" s="321" t="n"/>
      <c r="AC179" s="321" t="n"/>
      <c r="AD179" s="321" t="n"/>
      <c r="AE179" s="321" t="n"/>
      <c r="AF179" s="80" t="n"/>
      <c r="AG179" s="321" t="n"/>
      <c r="AH179" s="321" t="n"/>
      <c r="AI179" s="321" t="n"/>
      <c r="AJ179" s="472" t="n"/>
      <c r="AK179" s="321" t="n"/>
      <c r="XEK179" s="0" t="n"/>
      <c r="XEL179" s="0" t="n"/>
      <c r="XEM179" s="0" t="n"/>
      <c r="XEN179" s="0" t="n"/>
      <c r="XEO179" s="0" t="n"/>
      <c r="XEP179" s="0" t="n"/>
      <c r="XEQ179" s="0" t="n"/>
      <c r="XER179" s="0" t="n"/>
      <c r="XES179" s="0" t="n"/>
      <c r="XET179" s="0" t="n"/>
      <c r="XEU179" s="0" t="n"/>
      <c r="XEV179" s="0" t="n"/>
      <c r="XEW179" s="0" t="n"/>
      <c r="XEX179" s="0" t="n"/>
      <c r="XEY179" s="0" t="n"/>
      <c r="XEZ179" s="0" t="n"/>
      <c r="XFA179" s="0" t="n"/>
      <c r="XFB179" s="0" t="n"/>
      <c r="XFC179" s="0" t="n"/>
      <c r="XFD179" s="0" t="n"/>
    </row>
    <row r="180" customFormat="1" s="422">
      <c r="A180" s="321" t="n"/>
      <c r="B180" s="321" t="n"/>
      <c r="C180" s="321" t="n"/>
      <c r="D180" s="321" t="n"/>
      <c r="E180" s="321" t="n"/>
      <c r="F180" s="321" t="n"/>
      <c r="G180" s="321" t="n"/>
      <c r="H180" s="321" t="n"/>
      <c r="I180" s="321" t="n"/>
      <c r="J180" s="321" t="n"/>
      <c r="K180" s="321" t="n"/>
      <c r="L180" s="321" t="n"/>
      <c r="M180" s="321" t="n"/>
      <c r="N180" s="321" t="n"/>
      <c r="O180" s="321" t="n"/>
      <c r="P180" s="472" t="n"/>
      <c r="Q180" s="472" t="n"/>
      <c r="R180" s="321" t="n"/>
      <c r="S180" s="321" t="n"/>
      <c r="T180" s="321" t="n"/>
      <c r="U180" s="321" t="n"/>
      <c r="V180" s="321" t="n"/>
      <c r="W180" s="321" t="n"/>
      <c r="X180" s="321" t="n"/>
      <c r="Y180" s="321" t="n"/>
      <c r="Z180" s="321" t="n"/>
      <c r="AA180" s="321" t="n"/>
      <c r="AB180" s="321" t="n"/>
      <c r="AC180" s="321" t="n"/>
      <c r="AD180" s="321" t="n"/>
      <c r="AE180" s="321" t="n"/>
      <c r="AF180" s="80" t="n"/>
      <c r="AG180" s="321" t="n"/>
      <c r="AH180" s="321" t="n"/>
      <c r="AI180" s="321" t="n"/>
      <c r="AJ180" s="472" t="n"/>
      <c r="AK180" s="321" t="n"/>
      <c r="XEK180" s="0" t="n"/>
      <c r="XEL180" s="0" t="n"/>
      <c r="XEM180" s="0" t="n"/>
      <c r="XEN180" s="0" t="n"/>
      <c r="XEO180" s="0" t="n"/>
      <c r="XEP180" s="0" t="n"/>
      <c r="XEQ180" s="0" t="n"/>
      <c r="XER180" s="0" t="n"/>
      <c r="XES180" s="0" t="n"/>
      <c r="XET180" s="0" t="n"/>
      <c r="XEU180" s="0" t="n"/>
      <c r="XEV180" s="0" t="n"/>
      <c r="XEW180" s="0" t="n"/>
      <c r="XEX180" s="0" t="n"/>
      <c r="XEY180" s="0" t="n"/>
      <c r="XEZ180" s="0" t="n"/>
      <c r="XFA180" s="0" t="n"/>
      <c r="XFB180" s="0" t="n"/>
      <c r="XFC180" s="0" t="n"/>
      <c r="XFD180" s="0" t="n"/>
    </row>
    <row r="181" customFormat="1" s="422">
      <c r="A181" s="321" t="n"/>
      <c r="B181" s="321" t="n"/>
      <c r="C181" s="321" t="n"/>
      <c r="D181" s="321" t="n"/>
      <c r="E181" s="321" t="n"/>
      <c r="F181" s="321" t="n"/>
      <c r="G181" s="321" t="n"/>
      <c r="H181" s="321" t="n"/>
      <c r="I181" s="321" t="n"/>
      <c r="J181" s="321" t="n"/>
      <c r="K181" s="321" t="n"/>
      <c r="L181" s="321" t="n"/>
      <c r="M181" s="321" t="n"/>
      <c r="N181" s="321" t="n"/>
      <c r="O181" s="321" t="n"/>
      <c r="P181" s="472" t="n"/>
      <c r="Q181" s="472" t="n"/>
      <c r="R181" s="321" t="n"/>
      <c r="S181" s="321" t="n"/>
      <c r="T181" s="321" t="n"/>
      <c r="U181" s="321" t="n"/>
      <c r="V181" s="321" t="n"/>
      <c r="W181" s="321" t="n"/>
      <c r="X181" s="321" t="n"/>
      <c r="Y181" s="321" t="n"/>
      <c r="Z181" s="321" t="n"/>
      <c r="AA181" s="321" t="n"/>
      <c r="AB181" s="321" t="n"/>
      <c r="AC181" s="321" t="n"/>
      <c r="AD181" s="321" t="n"/>
      <c r="AE181" s="321" t="n"/>
      <c r="AF181" s="80" t="n"/>
      <c r="AG181" s="321" t="n"/>
      <c r="AH181" s="321" t="n"/>
      <c r="AI181" s="321" t="n"/>
      <c r="AJ181" s="472" t="n"/>
      <c r="AK181" s="321" t="n"/>
      <c r="XEK181" s="0" t="n"/>
      <c r="XEL181" s="0" t="n"/>
      <c r="XEM181" s="0" t="n"/>
      <c r="XEN181" s="0" t="n"/>
      <c r="XEO181" s="0" t="n"/>
      <c r="XEP181" s="0" t="n"/>
      <c r="XEQ181" s="0" t="n"/>
      <c r="XER181" s="0" t="n"/>
      <c r="XES181" s="0" t="n"/>
      <c r="XET181" s="0" t="n"/>
      <c r="XEU181" s="0" t="n"/>
      <c r="XEV181" s="0" t="n"/>
      <c r="XEW181" s="0" t="n"/>
      <c r="XEX181" s="0" t="n"/>
      <c r="XEY181" s="0" t="n"/>
      <c r="XEZ181" s="0" t="n"/>
      <c r="XFA181" s="0" t="n"/>
      <c r="XFB181" s="0" t="n"/>
      <c r="XFC181" s="0" t="n"/>
      <c r="XFD181" s="0" t="n"/>
    </row>
    <row r="182" customFormat="1" s="422">
      <c r="A182" s="321" t="n"/>
      <c r="B182" s="321" t="n"/>
      <c r="C182" s="321" t="n"/>
      <c r="D182" s="321" t="n"/>
      <c r="E182" s="321" t="n"/>
      <c r="F182" s="321" t="n"/>
      <c r="G182" s="321" t="n"/>
      <c r="H182" s="321" t="n"/>
      <c r="I182" s="321" t="n"/>
      <c r="J182" s="321" t="n"/>
      <c r="K182" s="321" t="n"/>
      <c r="L182" s="321" t="n"/>
      <c r="M182" s="321" t="n"/>
      <c r="N182" s="321" t="n"/>
      <c r="O182" s="321" t="n"/>
      <c r="P182" s="472" t="n"/>
      <c r="Q182" s="472" t="n"/>
      <c r="R182" s="321" t="n"/>
      <c r="S182" s="321" t="n"/>
      <c r="T182" s="321" t="n"/>
      <c r="U182" s="321" t="n"/>
      <c r="V182" s="321" t="n"/>
      <c r="W182" s="321" t="n"/>
      <c r="X182" s="321" t="n"/>
      <c r="Y182" s="321" t="n"/>
      <c r="Z182" s="321" t="n"/>
      <c r="AA182" s="321" t="n"/>
      <c r="AB182" s="321" t="n"/>
      <c r="AC182" s="321" t="n"/>
      <c r="AD182" s="321" t="n"/>
      <c r="AE182" s="321" t="n"/>
      <c r="AF182" s="80" t="n"/>
      <c r="AG182" s="321" t="n"/>
      <c r="AH182" s="321" t="n"/>
      <c r="AI182" s="321" t="n"/>
      <c r="AJ182" s="472" t="n"/>
      <c r="AK182" s="321" t="n"/>
      <c r="XEK182" s="0" t="n"/>
      <c r="XEL182" s="0" t="n"/>
      <c r="XEM182" s="0" t="n"/>
      <c r="XEN182" s="0" t="n"/>
      <c r="XEO182" s="0" t="n"/>
      <c r="XEP182" s="0" t="n"/>
      <c r="XEQ182" s="0" t="n"/>
      <c r="XER182" s="0" t="n"/>
      <c r="XES182" s="0" t="n"/>
      <c r="XET182" s="0" t="n"/>
      <c r="XEU182" s="0" t="n"/>
      <c r="XEV182" s="0" t="n"/>
      <c r="XEW182" s="0" t="n"/>
      <c r="XEX182" s="0" t="n"/>
      <c r="XEY182" s="0" t="n"/>
      <c r="XEZ182" s="0" t="n"/>
      <c r="XFA182" s="0" t="n"/>
      <c r="XFB182" s="0" t="n"/>
      <c r="XFC182" s="0" t="n"/>
      <c r="XFD182" s="0" t="n"/>
    </row>
    <row r="183" customFormat="1" s="422">
      <c r="A183" s="321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321" t="n"/>
      <c r="N183" s="321" t="n"/>
      <c r="O183" s="321" t="n"/>
      <c r="P183" s="472" t="n"/>
      <c r="Q183" s="472" t="n"/>
      <c r="R183" s="321" t="n"/>
      <c r="S183" s="321" t="n"/>
      <c r="T183" s="321" t="n"/>
      <c r="U183" s="321" t="n"/>
      <c r="V183" s="321" t="n"/>
      <c r="W183" s="321" t="n"/>
      <c r="X183" s="321" t="n"/>
      <c r="Y183" s="321" t="n"/>
      <c r="Z183" s="321" t="n"/>
      <c r="AA183" s="321" t="n"/>
      <c r="AB183" s="321" t="n"/>
      <c r="AC183" s="321" t="n"/>
      <c r="AD183" s="321" t="n"/>
      <c r="AE183" s="321" t="n"/>
      <c r="AF183" s="80" t="n"/>
      <c r="AG183" s="321" t="n"/>
      <c r="AH183" s="321" t="n"/>
      <c r="AI183" s="321" t="n"/>
      <c r="AJ183" s="472" t="n"/>
      <c r="AK183" s="321" t="n"/>
      <c r="XEK183" s="0" t="n"/>
      <c r="XEL183" s="0" t="n"/>
      <c r="XEM183" s="0" t="n"/>
      <c r="XEN183" s="0" t="n"/>
      <c r="XEO183" s="0" t="n"/>
      <c r="XEP183" s="0" t="n"/>
      <c r="XEQ183" s="0" t="n"/>
      <c r="XER183" s="0" t="n"/>
      <c r="XES183" s="0" t="n"/>
      <c r="XET183" s="0" t="n"/>
      <c r="XEU183" s="0" t="n"/>
      <c r="XEV183" s="0" t="n"/>
      <c r="XEW183" s="0" t="n"/>
      <c r="XEX183" s="0" t="n"/>
      <c r="XEY183" s="0" t="n"/>
      <c r="XEZ183" s="0" t="n"/>
      <c r="XFA183" s="0" t="n"/>
      <c r="XFB183" s="0" t="n"/>
      <c r="XFC183" s="0" t="n"/>
      <c r="XFD183" s="0" t="n"/>
    </row>
    <row r="184" customFormat="1" s="422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321" t="n"/>
      <c r="N184" s="321" t="n"/>
      <c r="O184" s="321" t="n"/>
      <c r="P184" s="472" t="n"/>
      <c r="Q184" s="472" t="n"/>
      <c r="R184" s="321" t="n"/>
      <c r="S184" s="321" t="n"/>
      <c r="T184" s="321" t="n"/>
      <c r="U184" s="321" t="n"/>
      <c r="V184" s="321" t="n"/>
      <c r="W184" s="321" t="n"/>
      <c r="X184" s="321" t="n"/>
      <c r="Y184" s="321" t="n"/>
      <c r="Z184" s="321" t="n"/>
      <c r="AA184" s="321" t="n"/>
      <c r="AB184" s="321" t="n"/>
      <c r="AC184" s="321" t="n"/>
      <c r="AD184" s="321" t="n"/>
      <c r="AE184" s="321" t="n"/>
      <c r="AF184" s="80" t="n"/>
      <c r="AG184" s="321" t="n"/>
      <c r="AH184" s="321" t="n"/>
      <c r="AI184" s="321" t="n"/>
      <c r="AJ184" s="472" t="n"/>
      <c r="AK184" s="321" t="n"/>
      <c r="XEK184" s="0" t="n"/>
      <c r="XEL184" s="0" t="n"/>
      <c r="XEM184" s="0" t="n"/>
      <c r="XEN184" s="0" t="n"/>
      <c r="XEO184" s="0" t="n"/>
      <c r="XEP184" s="0" t="n"/>
      <c r="XEQ184" s="0" t="n"/>
      <c r="XER184" s="0" t="n"/>
      <c r="XES184" s="0" t="n"/>
      <c r="XET184" s="0" t="n"/>
      <c r="XEU184" s="0" t="n"/>
      <c r="XEV184" s="0" t="n"/>
      <c r="XEW184" s="0" t="n"/>
      <c r="XEX184" s="0" t="n"/>
      <c r="XEY184" s="0" t="n"/>
      <c r="XEZ184" s="0" t="n"/>
      <c r="XFA184" s="0" t="n"/>
      <c r="XFB184" s="0" t="n"/>
      <c r="XFC184" s="0" t="n"/>
      <c r="XFD184" s="0" t="n"/>
    </row>
    <row r="185" customFormat="1" s="422">
      <c r="A185" s="321" t="n"/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472" t="n"/>
      <c r="Q185" s="472" t="n"/>
      <c r="R185" s="321" t="n"/>
      <c r="S185" s="321" t="n"/>
      <c r="T185" s="321" t="n"/>
      <c r="U185" s="321" t="n"/>
      <c r="V185" s="321" t="n"/>
      <c r="W185" s="321" t="n"/>
      <c r="X185" s="321" t="n"/>
      <c r="Y185" s="321" t="n"/>
      <c r="Z185" s="321" t="n"/>
      <c r="AA185" s="321" t="n"/>
      <c r="AB185" s="321" t="n"/>
      <c r="AC185" s="321" t="n"/>
      <c r="AD185" s="321" t="n"/>
      <c r="AE185" s="321" t="n"/>
      <c r="AF185" s="80" t="n"/>
      <c r="AG185" s="321" t="n"/>
      <c r="AH185" s="321" t="n"/>
      <c r="AI185" s="321" t="n"/>
      <c r="AJ185" s="472" t="n"/>
      <c r="AK185" s="321" t="n"/>
      <c r="XEK185" s="0" t="n"/>
      <c r="XEL185" s="0" t="n"/>
      <c r="XEM185" s="0" t="n"/>
      <c r="XEN185" s="0" t="n"/>
      <c r="XEO185" s="0" t="n"/>
      <c r="XEP185" s="0" t="n"/>
      <c r="XEQ185" s="0" t="n"/>
      <c r="XER185" s="0" t="n"/>
      <c r="XES185" s="0" t="n"/>
      <c r="XET185" s="0" t="n"/>
      <c r="XEU185" s="0" t="n"/>
      <c r="XEV185" s="0" t="n"/>
      <c r="XEW185" s="0" t="n"/>
      <c r="XEX185" s="0" t="n"/>
      <c r="XEY185" s="0" t="n"/>
      <c r="XEZ185" s="0" t="n"/>
      <c r="XFA185" s="0" t="n"/>
      <c r="XFB185" s="0" t="n"/>
      <c r="XFC185" s="0" t="n"/>
      <c r="XFD185" s="0" t="n"/>
    </row>
    <row r="186" customFormat="1" s="422">
      <c r="A186" s="321" t="n"/>
      <c r="B186" s="321" t="n"/>
      <c r="C186" s="321" t="n"/>
      <c r="D186" s="321" t="n"/>
      <c r="E186" s="321" t="n"/>
      <c r="F186" s="321" t="n"/>
      <c r="G186" s="321" t="n"/>
      <c r="H186" s="321" t="n"/>
      <c r="I186" s="321" t="n"/>
      <c r="J186" s="321" t="n"/>
      <c r="K186" s="321" t="n"/>
      <c r="L186" s="321" t="n"/>
      <c r="M186" s="321" t="n"/>
      <c r="N186" s="321" t="n"/>
      <c r="O186" s="321" t="n"/>
      <c r="P186" s="472" t="n"/>
      <c r="Q186" s="472" t="n"/>
      <c r="R186" s="321" t="n"/>
      <c r="S186" s="321" t="n"/>
      <c r="T186" s="321" t="n"/>
      <c r="U186" s="321" t="n"/>
      <c r="V186" s="321" t="n"/>
      <c r="W186" s="321" t="n"/>
      <c r="X186" s="321" t="n"/>
      <c r="Y186" s="321" t="n"/>
      <c r="Z186" s="321" t="n"/>
      <c r="AA186" s="321" t="n"/>
      <c r="AB186" s="321" t="n"/>
      <c r="AC186" s="321" t="n"/>
      <c r="AD186" s="321" t="n"/>
      <c r="AE186" s="321" t="n"/>
      <c r="AF186" s="80" t="n"/>
      <c r="AG186" s="321" t="n"/>
      <c r="AH186" s="321" t="n"/>
      <c r="AI186" s="321" t="n"/>
      <c r="AJ186" s="472" t="n"/>
      <c r="AK186" s="321" t="n"/>
      <c r="XEK186" s="0" t="n"/>
      <c r="XEL186" s="0" t="n"/>
      <c r="XEM186" s="0" t="n"/>
      <c r="XEN186" s="0" t="n"/>
      <c r="XEO186" s="0" t="n"/>
      <c r="XEP186" s="0" t="n"/>
      <c r="XEQ186" s="0" t="n"/>
      <c r="XER186" s="0" t="n"/>
      <c r="XES186" s="0" t="n"/>
      <c r="XET186" s="0" t="n"/>
      <c r="XEU186" s="0" t="n"/>
      <c r="XEV186" s="0" t="n"/>
      <c r="XEW186" s="0" t="n"/>
      <c r="XEX186" s="0" t="n"/>
      <c r="XEY186" s="0" t="n"/>
      <c r="XEZ186" s="0" t="n"/>
      <c r="XFA186" s="0" t="n"/>
      <c r="XFB186" s="0" t="n"/>
      <c r="XFC186" s="0" t="n"/>
      <c r="XFD186" s="0" t="n"/>
    </row>
    <row r="187" customFormat="1" s="422">
      <c r="A187" s="321" t="n"/>
      <c r="B187" s="321" t="n"/>
      <c r="C187" s="321" t="n"/>
      <c r="D187" s="321" t="n"/>
      <c r="E187" s="321" t="n"/>
      <c r="F187" s="321" t="n"/>
      <c r="G187" s="321" t="n"/>
      <c r="H187" s="321" t="n"/>
      <c r="I187" s="321" t="n"/>
      <c r="J187" s="321" t="n"/>
      <c r="K187" s="321" t="n"/>
      <c r="L187" s="321" t="n"/>
      <c r="M187" s="321" t="n"/>
      <c r="N187" s="321" t="n"/>
      <c r="O187" s="321" t="n"/>
      <c r="P187" s="472" t="n"/>
      <c r="Q187" s="472" t="n"/>
      <c r="R187" s="321" t="n"/>
      <c r="S187" s="321" t="n"/>
      <c r="T187" s="321" t="n"/>
      <c r="U187" s="321" t="n"/>
      <c r="V187" s="321" t="n"/>
      <c r="W187" s="321" t="n"/>
      <c r="X187" s="321" t="n"/>
      <c r="Y187" s="321" t="n"/>
      <c r="Z187" s="321" t="n"/>
      <c r="AA187" s="321" t="n"/>
      <c r="AB187" s="321" t="n"/>
      <c r="AC187" s="321" t="n"/>
      <c r="AD187" s="321" t="n"/>
      <c r="AE187" s="321" t="n"/>
      <c r="AF187" s="80" t="n"/>
      <c r="AG187" s="321" t="n"/>
      <c r="AH187" s="321" t="n"/>
      <c r="AI187" s="321" t="n"/>
      <c r="AJ187" s="472" t="n"/>
      <c r="AK187" s="321" t="n"/>
      <c r="XEK187" s="0" t="n"/>
      <c r="XEL187" s="0" t="n"/>
      <c r="XEM187" s="0" t="n"/>
      <c r="XEN187" s="0" t="n"/>
      <c r="XEO187" s="0" t="n"/>
      <c r="XEP187" s="0" t="n"/>
      <c r="XEQ187" s="0" t="n"/>
      <c r="XER187" s="0" t="n"/>
      <c r="XES187" s="0" t="n"/>
      <c r="XET187" s="0" t="n"/>
      <c r="XEU187" s="0" t="n"/>
      <c r="XEV187" s="0" t="n"/>
      <c r="XEW187" s="0" t="n"/>
      <c r="XEX187" s="0" t="n"/>
      <c r="XEY187" s="0" t="n"/>
      <c r="XEZ187" s="0" t="n"/>
      <c r="XFA187" s="0" t="n"/>
      <c r="XFB187" s="0" t="n"/>
      <c r="XFC187" s="0" t="n"/>
      <c r="XFD187" s="0" t="n"/>
    </row>
  </sheetData>
  <mergeCells count="172">
    <mergeCell ref="AF36:AF37"/>
    <mergeCell ref="AF67:AF68"/>
    <mergeCell ref="AA120:AA121"/>
    <mergeCell ref="Z126:Z127"/>
    <mergeCell ref="N85:N86"/>
    <mergeCell ref="M129:M130"/>
    <mergeCell ref="AF78:AF79"/>
    <mergeCell ref="AB59:AB60"/>
    <mergeCell ref="Z91:Z92"/>
    <mergeCell ref="N67:N68"/>
    <mergeCell ref="N93:N94"/>
    <mergeCell ref="AI80:AI81"/>
    <mergeCell ref="AI129:AI130"/>
    <mergeCell ref="Q93:Q94"/>
    <mergeCell ref="Q1:AK1"/>
    <mergeCell ref="AF80:AF81"/>
    <mergeCell ref="AF59:AF60"/>
    <mergeCell ref="Z93:Z94"/>
    <mergeCell ref="AI91:AI92"/>
    <mergeCell ref="J137:J138"/>
    <mergeCell ref="H2:L2"/>
    <mergeCell ref="AI106:AI107"/>
    <mergeCell ref="O85:O86"/>
    <mergeCell ref="R2:W2"/>
    <mergeCell ref="M126:M127"/>
    <mergeCell ref="O126:O127"/>
    <mergeCell ref="N103:N104"/>
    <mergeCell ref="AA126:AA127"/>
    <mergeCell ref="Z103:Z104"/>
    <mergeCell ref="O67:O68"/>
    <mergeCell ref="X2:AC2"/>
    <mergeCell ref="M103:M104"/>
    <mergeCell ref="AI67:AI68"/>
    <mergeCell ref="AK67:AK68"/>
    <mergeCell ref="N80:N81"/>
    <mergeCell ref="AA85:AA86"/>
    <mergeCell ref="N129:N130"/>
    <mergeCell ref="Z80:Z81"/>
    <mergeCell ref="M59:M60"/>
    <mergeCell ref="AI78:AI79"/>
    <mergeCell ref="Z120:Z121"/>
    <mergeCell ref="Z129:Z130"/>
    <mergeCell ref="AK78:AK79"/>
    <mergeCell ref="AK134:AK135"/>
    <mergeCell ref="AB129:AB130"/>
    <mergeCell ref="AI59:AI60"/>
    <mergeCell ref="L137:L138"/>
    <mergeCell ref="N131:N132"/>
    <mergeCell ref="Z131:Z132"/>
    <mergeCell ref="AA28:AA29"/>
    <mergeCell ref="AI103:AI104"/>
    <mergeCell ref="AB91:AB92"/>
    <mergeCell ref="AK103:AK104"/>
    <mergeCell ref="O36:O37"/>
    <mergeCell ref="Z106:Z107"/>
    <mergeCell ref="AB106:AB107"/>
    <mergeCell ref="Q131:Q132"/>
    <mergeCell ref="O134:O135"/>
    <mergeCell ref="AF93:AF94"/>
    <mergeCell ref="M28:M29"/>
    <mergeCell ref="AK129:AK130"/>
    <mergeCell ref="Z67:Z68"/>
    <mergeCell ref="Q78:Q79"/>
    <mergeCell ref="AB36:AB37"/>
    <mergeCell ref="AB67:AB68"/>
    <mergeCell ref="M120:M121"/>
    <mergeCell ref="AI131:AI132"/>
    <mergeCell ref="N78:N79"/>
    <mergeCell ref="AK131:AK132"/>
    <mergeCell ref="M91:M92"/>
    <mergeCell ref="Q80:Q81"/>
    <mergeCell ref="N28:N29"/>
    <mergeCell ref="Z78:Z79"/>
    <mergeCell ref="O91:O92"/>
    <mergeCell ref="Q2:Q3"/>
    <mergeCell ref="AF85:AF86"/>
    <mergeCell ref="AB78:AB79"/>
    <mergeCell ref="Z59:Z60"/>
    <mergeCell ref="AA91:AA92"/>
    <mergeCell ref="M106:M107"/>
    <mergeCell ref="AF134:AF135"/>
    <mergeCell ref="Z28:Z29"/>
    <mergeCell ref="AB28:AB29"/>
    <mergeCell ref="O106:O107"/>
    <mergeCell ref="M93:M94"/>
    <mergeCell ref="AB80:AB81"/>
    <mergeCell ref="AB103:AB104"/>
    <mergeCell ref="AK126:AK127"/>
    <mergeCell ref="AF28:AF29"/>
    <mergeCell ref="AF120:AF121"/>
    <mergeCell ref="N134:N135"/>
    <mergeCell ref="M67:M68"/>
    <mergeCell ref="H137:H138"/>
    <mergeCell ref="AK91:AK92"/>
    <mergeCell ref="H1:O1"/>
    <mergeCell ref="AI28:AI29"/>
    <mergeCell ref="AF103:AF104"/>
    <mergeCell ref="M78:M79"/>
    <mergeCell ref="AK28:AK29"/>
    <mergeCell ref="AK93:AK94"/>
    <mergeCell ref="N106:N107"/>
    <mergeCell ref="N120:N121"/>
    <mergeCell ref="AB131:AB132"/>
    <mergeCell ref="AI36:AI37"/>
    <mergeCell ref="M80:M81"/>
    <mergeCell ref="O103:O104"/>
    <mergeCell ref="AA36:AA37"/>
    <mergeCell ref="Q85:Q86"/>
    <mergeCell ref="AI85:AI86"/>
    <mergeCell ref="AA103:AA104"/>
    <mergeCell ref="AK85:AK86"/>
    <mergeCell ref="AA59:AA60"/>
    <mergeCell ref="AI134:AI135"/>
    <mergeCell ref="AB126:AB127"/>
    <mergeCell ref="AF126:AF127"/>
    <mergeCell ref="O129:O130"/>
    <mergeCell ref="Q129:Q130"/>
    <mergeCell ref="N59:N60"/>
    <mergeCell ref="AA129:AA130"/>
    <mergeCell ref="Q120:Q121"/>
    <mergeCell ref="AK80:AK81"/>
    <mergeCell ref="I137:I138"/>
    <mergeCell ref="Q134:Q135"/>
    <mergeCell ref="AI120:AI121"/>
    <mergeCell ref="AK120:AK121"/>
    <mergeCell ref="K137:K138"/>
    <mergeCell ref="M131:M132"/>
    <mergeCell ref="O131:O132"/>
    <mergeCell ref="N126:N127"/>
    <mergeCell ref="AA131:AA132"/>
    <mergeCell ref="AB93:AB94"/>
    <mergeCell ref="N36:N37"/>
    <mergeCell ref="Q106:Q107"/>
    <mergeCell ref="AA106:AA107"/>
    <mergeCell ref="Z36:Z37"/>
    <mergeCell ref="AK106:AK107"/>
    <mergeCell ref="AA93:AA94"/>
    <mergeCell ref="Q126:Q127"/>
    <mergeCell ref="Z85:Z86"/>
    <mergeCell ref="AB85:AB86"/>
    <mergeCell ref="Z134:Z135"/>
    <mergeCell ref="AB134:AB135"/>
    <mergeCell ref="Q67:Q68"/>
    <mergeCell ref="Q103:Q104"/>
    <mergeCell ref="AI126:AI127"/>
    <mergeCell ref="AA78:AA79"/>
    <mergeCell ref="O93:O94"/>
    <mergeCell ref="O59:O60"/>
    <mergeCell ref="AB120:AB121"/>
    <mergeCell ref="Q59:Q60"/>
    <mergeCell ref="O80:O81"/>
    <mergeCell ref="AF129:AF130"/>
    <mergeCell ref="AK59:AK60"/>
    <mergeCell ref="M36:M37"/>
    <mergeCell ref="AA80:AA81"/>
    <mergeCell ref="AD2:AK2"/>
    <mergeCell ref="M85:M86"/>
    <mergeCell ref="AF91:AF92"/>
    <mergeCell ref="M2:P2"/>
    <mergeCell ref="AF131:AF132"/>
    <mergeCell ref="Q36:Q37"/>
    <mergeCell ref="AI93:AI94"/>
    <mergeCell ref="AA67:AA68"/>
    <mergeCell ref="AK36:AK37"/>
    <mergeCell ref="AF106:AF107"/>
    <mergeCell ref="Q91:Q92"/>
    <mergeCell ref="AA134:AA135"/>
    <mergeCell ref="O78:O79"/>
    <mergeCell ref="N91:N92"/>
    <mergeCell ref="O28:O29"/>
    <mergeCell ref="Q28:Q29"/>
    <mergeCell ref="O120:O121"/>
  </mergeCells>
  <pageMargins left="0.161111111111111" right="0.161111111111111" top="0.60625" bottom="1" header="0.5" footer="0.5"/>
  <pageSetup orientation="portrait" paperSize="9" scale="91" fitToHeight="0"/>
  <headerFooter>
    <oddHeader/>
    <oddFooter>&amp;C第 &amp;P 页，共 &amp;N 页</oddFooter>
    <evenHeader/>
    <evenFooter/>
    <firstHeader/>
    <firstFooter/>
  </headerFooter>
  <rowBreaks count="4" manualBreakCount="4">
    <brk id="66" min="0" max="36" man="1"/>
    <brk id="92" min="0" max="36" man="1"/>
    <brk id="124" min="0" max="36" man="1"/>
    <brk id="158" min="0" max="16383" man="1"/>
  </rowBreaks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XFD41"/>
  <sheetViews>
    <sheetView view="pageBreakPreview" zoomScaleNormal="100" workbookViewId="0">
      <selection activeCell="Q35" sqref="Q35"/>
    </sheetView>
  </sheetViews>
  <sheetFormatPr baseColWidth="8" defaultColWidth="9" defaultRowHeight="15.6"/>
  <cols>
    <col width="1.77734375" customWidth="1" style="321" min="1" max="1"/>
    <col width="3.109375" customWidth="1" style="321" min="2" max="2"/>
    <col width="2.88671875" customWidth="1" style="321" min="3" max="3"/>
    <col width="2" customWidth="1" style="321" min="4" max="4"/>
    <col width="3.21875" customWidth="1" style="321" min="5" max="5"/>
    <col width="1.6640625" customWidth="1" style="321" min="6" max="6"/>
    <col width="4" customWidth="1" style="321" min="7" max="7"/>
    <col width="16.77734375" customWidth="1" style="321" min="8" max="8"/>
    <col width="4.88671875" customWidth="1" style="321" min="9" max="9"/>
    <col width="6.77734375" customWidth="1" style="321" min="10" max="10"/>
    <col width="6" customWidth="1" style="321" min="11" max="11"/>
    <col width="5.88671875" customWidth="1" style="321" min="12" max="12"/>
    <col width="7.44140625" customWidth="1" style="321" min="13" max="13"/>
    <col width="7.21875" customWidth="1" style="321" min="14" max="14"/>
    <col width="6" customWidth="1" style="321" min="15" max="15"/>
    <col hidden="1" width="6" customWidth="1" style="472" min="16" max="16"/>
    <col width="7.88671875" customWidth="1" style="472" min="17" max="17"/>
    <col hidden="1" width="4.44140625" customWidth="1" style="321" min="18" max="18"/>
    <col hidden="1" width="3.44140625" customWidth="1" style="321" min="19" max="19"/>
    <col hidden="1" width="6.33203125" customWidth="1" style="321" min="20" max="20"/>
    <col hidden="1" width="4.44140625" customWidth="1" style="321" min="21" max="21"/>
    <col hidden="1" width="4.77734375" customWidth="1" style="321" min="22" max="22"/>
    <col hidden="1" width="8.44140625" customWidth="1" style="321" min="23" max="23"/>
    <col hidden="1" width="4.33203125" customWidth="1" style="321" min="24" max="24"/>
    <col hidden="1" width="3.88671875" customWidth="1" style="321" min="25" max="25"/>
    <col width="6.77734375" customWidth="1" style="321" min="26" max="26"/>
    <col width="6.44140625" customWidth="1" style="321" min="27" max="28"/>
    <col hidden="1" width="9" customWidth="1" style="321" min="29" max="29"/>
    <col hidden="1" width="3.88671875" customWidth="1" style="321" min="30" max="30"/>
    <col hidden="1" width="5.21875" customWidth="1" style="321" min="31" max="31"/>
    <col width="6.77734375" customWidth="1" style="80" min="32" max="32"/>
    <col hidden="1" width="6.77734375" customWidth="1" style="321" min="33" max="33"/>
    <col hidden="1" width="6.33203125" customWidth="1" style="321" min="34" max="34"/>
    <col width="6.33203125" customWidth="1" style="321" min="35" max="35"/>
    <col hidden="1" width="6.44140625" customWidth="1" style="472" min="36" max="36"/>
    <col width="8.21875" customWidth="1" style="321" min="37" max="37"/>
    <col width="9" customWidth="1" style="321" min="38" max="16364"/>
  </cols>
  <sheetData>
    <row r="1" ht="50.25" customFormat="1" customHeight="1" s="321">
      <c r="H1" s="388">
        <f>'3工艺执行单'!B5</f>
        <v/>
      </c>
      <c r="P1" s="83" t="n"/>
      <c r="Q1" s="388">
        <f>'3工艺执行单'!D8</f>
        <v/>
      </c>
      <c r="XEK1" s="0" t="n"/>
      <c r="XEL1" s="0" t="n"/>
      <c r="XEM1" s="0" t="n"/>
      <c r="XEN1" s="0" t="n"/>
      <c r="XEO1" s="0" t="n"/>
      <c r="XEP1" s="0" t="n"/>
      <c r="XEQ1" s="0" t="n"/>
      <c r="XER1" s="0" t="n"/>
      <c r="XES1" s="0" t="n"/>
      <c r="XET1" s="0" t="n"/>
      <c r="XEU1" s="0" t="n"/>
      <c r="XEV1" s="0" t="n"/>
      <c r="XEW1" s="0" t="n"/>
      <c r="XEX1" s="0" t="n"/>
      <c r="XEY1" s="0" t="n"/>
      <c r="XEZ1" s="0" t="n"/>
      <c r="XFA1" s="0" t="n"/>
      <c r="XFB1" s="0" t="n"/>
      <c r="XFC1" s="0" t="n"/>
      <c r="XFD1" s="0" t="n"/>
    </row>
    <row r="2" ht="20.25" customFormat="1" customHeight="1" s="321">
      <c r="A2" s="35" t="n"/>
      <c r="B2" s="35" t="n"/>
      <c r="C2" s="35" t="n"/>
      <c r="D2" s="35" t="n"/>
      <c r="E2" s="35" t="n"/>
      <c r="F2" s="35" t="n"/>
      <c r="G2" s="35" t="n"/>
      <c r="H2" s="386" t="inlineStr">
        <is>
          <t>成品</t>
        </is>
      </c>
      <c r="I2" s="314" t="n"/>
      <c r="J2" s="314" t="n"/>
      <c r="K2" s="314" t="n"/>
      <c r="L2" s="312" t="n"/>
      <c r="M2" s="386" t="inlineStr">
        <is>
          <t>压焊</t>
        </is>
      </c>
      <c r="N2" s="314" t="n"/>
      <c r="O2" s="314" t="n"/>
      <c r="P2" s="312" t="n"/>
      <c r="Q2" s="473" t="inlineStr">
        <is>
          <t>备注</t>
        </is>
      </c>
      <c r="R2" s="389" t="inlineStr">
        <is>
          <t>包边扁钢</t>
        </is>
      </c>
      <c r="S2" s="314" t="n"/>
      <c r="T2" s="314" t="n"/>
      <c r="U2" s="314" t="n"/>
      <c r="V2" s="314" t="n"/>
      <c r="W2" s="312" t="n"/>
      <c r="X2" s="391" t="inlineStr">
        <is>
          <t>压焊扁钢</t>
        </is>
      </c>
      <c r="Y2" s="314" t="n"/>
      <c r="Z2" s="314" t="n"/>
      <c r="AA2" s="314" t="n"/>
      <c r="AB2" s="314" t="n"/>
      <c r="AC2" s="312" t="n"/>
      <c r="AD2" s="389" t="inlineStr">
        <is>
          <t>扭钢</t>
        </is>
      </c>
      <c r="AE2" s="314" t="n"/>
      <c r="AF2" s="314" t="n"/>
      <c r="AG2" s="314" t="n"/>
      <c r="AH2" s="314" t="n"/>
      <c r="AI2" s="314" t="n"/>
      <c r="AJ2" s="314" t="n"/>
      <c r="AK2" s="312" t="n"/>
    </row>
    <row r="3" ht="20.25" customFormat="1" customHeight="1" s="422">
      <c r="H3" s="323" t="inlineStr">
        <is>
          <t>编号</t>
        </is>
      </c>
      <c r="I3" s="323" t="n"/>
      <c r="J3" s="386" t="inlineStr">
        <is>
          <t>长度</t>
        </is>
      </c>
      <c r="K3" s="386" t="inlineStr">
        <is>
          <t>宽度</t>
        </is>
      </c>
      <c r="L3" s="386" t="inlineStr">
        <is>
          <t>数量</t>
        </is>
      </c>
      <c r="M3" s="386" t="inlineStr">
        <is>
          <t>长度</t>
        </is>
      </c>
      <c r="N3" s="386" t="inlineStr">
        <is>
          <t>宽度</t>
        </is>
      </c>
      <c r="O3" s="386" t="inlineStr">
        <is>
          <t>数量</t>
        </is>
      </c>
      <c r="P3" s="473" t="inlineStr">
        <is>
          <t>重量</t>
        </is>
      </c>
      <c r="Q3" s="311" t="n"/>
      <c r="R3" s="386" t="inlineStr">
        <is>
          <t>型号</t>
        </is>
      </c>
      <c r="S3" s="386" t="n"/>
      <c r="T3" s="386" t="inlineStr">
        <is>
          <t>长度</t>
        </is>
      </c>
      <c r="U3" s="386" t="inlineStr">
        <is>
          <t>单数</t>
        </is>
      </c>
      <c r="V3" s="386" t="inlineStr">
        <is>
          <t>总数</t>
        </is>
      </c>
      <c r="W3" s="323" t="inlineStr">
        <is>
          <t>重量</t>
        </is>
      </c>
      <c r="X3" s="386" t="inlineStr">
        <is>
          <t>型号</t>
        </is>
      </c>
      <c r="Y3" s="386" t="n"/>
      <c r="Z3" s="386" t="inlineStr">
        <is>
          <t>长度</t>
        </is>
      </c>
      <c r="AA3" s="386" t="inlineStr">
        <is>
          <t>支数</t>
        </is>
      </c>
      <c r="AB3" s="386" t="inlineStr">
        <is>
          <t>总数</t>
        </is>
      </c>
      <c r="AC3" s="323" t="inlineStr">
        <is>
          <t>重量</t>
        </is>
      </c>
      <c r="AD3" s="386" t="inlineStr">
        <is>
          <t>型号</t>
        </is>
      </c>
      <c r="AE3" s="386" t="inlineStr">
        <is>
          <t>ST</t>
        </is>
      </c>
      <c r="AF3" s="389" t="inlineStr">
        <is>
          <t>留头</t>
        </is>
      </c>
      <c r="AG3" s="386" t="inlineStr">
        <is>
          <t>长度</t>
        </is>
      </c>
      <c r="AH3" s="92" t="inlineStr">
        <is>
          <t>单数</t>
        </is>
      </c>
      <c r="AI3" s="92" t="inlineStr">
        <is>
          <t>根数</t>
        </is>
      </c>
      <c r="AJ3" s="474" t="inlineStr">
        <is>
          <t>重量</t>
        </is>
      </c>
      <c r="AK3" s="92" t="inlineStr">
        <is>
          <t>扭钢总数</t>
        </is>
      </c>
    </row>
    <row r="4" ht="22.5" customFormat="1" customHeight="1" s="422">
      <c r="A4" s="386" t="inlineStr">
        <is>
          <t>G</t>
        </is>
      </c>
      <c r="B4" s="386" t="n">
        <v>50</v>
      </c>
      <c r="C4" s="386" t="n">
        <v>5</v>
      </c>
      <c r="D4" s="386" t="inlineStr">
        <is>
          <t>/</t>
        </is>
      </c>
      <c r="E4" s="386" t="n">
        <v>30</v>
      </c>
      <c r="F4" s="386" t="inlineStr">
        <is>
          <t>/</t>
        </is>
      </c>
      <c r="G4" s="386" t="n">
        <v>100</v>
      </c>
      <c r="H4" s="82" t="inlineStr">
        <is>
          <t>P23-6BFX1520/1</t>
        </is>
      </c>
      <c r="I4" s="82" t="n"/>
      <c r="J4" s="82" t="n">
        <v>1490</v>
      </c>
      <c r="K4" s="82" t="n">
        <v>995</v>
      </c>
      <c r="L4" s="82" t="n">
        <v>1</v>
      </c>
      <c r="M4" s="392">
        <f>J4</f>
        <v/>
      </c>
      <c r="N4" s="392">
        <f>K4</f>
        <v/>
      </c>
      <c r="O4" s="392">
        <f>L4</f>
        <v/>
      </c>
      <c r="P4" s="480">
        <f>W4+AC4+AJ4</f>
        <v/>
      </c>
      <c r="Q4" s="482" t="n"/>
      <c r="R4" s="386">
        <f>B4</f>
        <v/>
      </c>
      <c r="S4" s="386">
        <f>C4</f>
        <v/>
      </c>
      <c r="T4" s="386">
        <f>N4</f>
        <v/>
      </c>
      <c r="U4" s="386" t="n">
        <v>2</v>
      </c>
      <c r="V4" s="386">
        <f>U4*O4</f>
        <v/>
      </c>
      <c r="W4" s="439">
        <f>B4*C4*7.85*0.001*T4*0.001*V4</f>
        <v/>
      </c>
      <c r="X4" s="386">
        <f>B4</f>
        <v/>
      </c>
      <c r="Y4" s="386">
        <f>C4</f>
        <v/>
      </c>
      <c r="Z4" s="386">
        <f>M4-Y4*2-2</f>
        <v/>
      </c>
      <c r="AA4" s="386">
        <f>(N4-Y4)/E4+1</f>
        <v/>
      </c>
      <c r="AB4" s="386">
        <f>AA4*O4</f>
        <v/>
      </c>
      <c r="AC4" s="481">
        <f>X4*Y4*7.85*0.001*Z4*0.001*AB4</f>
        <v/>
      </c>
      <c r="AD4" s="386" t="n">
        <v>6</v>
      </c>
      <c r="AE4" s="386">
        <f>(M4-G4*(AH4-1))/2</f>
        <v/>
      </c>
      <c r="AF4" s="389">
        <f>(M4-G4*(AI4-1))/2</f>
        <v/>
      </c>
      <c r="AG4" s="386" t="n">
        <v>1025</v>
      </c>
      <c r="AH4" s="386">
        <f>IF(INT(M4/G4+1)/2=INT(INT(M4/G4+1)/2),INT(M4/G4)+1,INT(M4/G4))</f>
        <v/>
      </c>
      <c r="AI4" s="386">
        <f>IF(AE4&lt;=0.2*G4,AH4-2,AH4)</f>
        <v/>
      </c>
      <c r="AJ4" s="473">
        <f>AD4*AD4*7.85*AG4*0.001*0.001*AI4*O4</f>
        <v/>
      </c>
      <c r="AK4" s="386">
        <f>AI4*O4</f>
        <v/>
      </c>
    </row>
    <row r="5" ht="22.5" customFormat="1" customHeight="1" s="422">
      <c r="A5" s="386" t="inlineStr">
        <is>
          <t>G</t>
        </is>
      </c>
      <c r="B5" s="386" t="n">
        <v>50</v>
      </c>
      <c r="C5" s="386" t="n">
        <v>5</v>
      </c>
      <c r="D5" s="386" t="inlineStr">
        <is>
          <t>/</t>
        </is>
      </c>
      <c r="E5" s="386" t="n">
        <v>30</v>
      </c>
      <c r="F5" s="386" t="inlineStr">
        <is>
          <t>/</t>
        </is>
      </c>
      <c r="G5" s="386" t="n">
        <v>100</v>
      </c>
      <c r="H5" s="82" t="inlineStr">
        <is>
          <t>P23-6BFX1520/2</t>
        </is>
      </c>
      <c r="I5" s="82" t="n"/>
      <c r="J5" s="82" t="n">
        <v>1490</v>
      </c>
      <c r="K5" s="82" t="n">
        <v>425</v>
      </c>
      <c r="L5" s="82" t="n">
        <v>1</v>
      </c>
      <c r="M5" s="392">
        <f>J5</f>
        <v/>
      </c>
      <c r="N5" s="392">
        <f>K5</f>
        <v/>
      </c>
      <c r="O5" s="392">
        <f>L5</f>
        <v/>
      </c>
      <c r="P5" s="480">
        <f>W5+AC5+AJ5</f>
        <v/>
      </c>
      <c r="Q5" s="473" t="n"/>
      <c r="R5" s="386">
        <f>B5</f>
        <v/>
      </c>
      <c r="S5" s="386">
        <f>C5</f>
        <v/>
      </c>
      <c r="T5" s="386">
        <f>N5</f>
        <v/>
      </c>
      <c r="U5" s="386" t="n">
        <v>2</v>
      </c>
      <c r="V5" s="386">
        <f>U5*O5</f>
        <v/>
      </c>
      <c r="W5" s="439">
        <f>B5*C5*7.85*0.001*T5*0.001*V5</f>
        <v/>
      </c>
      <c r="X5" s="386">
        <f>B5</f>
        <v/>
      </c>
      <c r="Y5" s="386">
        <f>C5</f>
        <v/>
      </c>
      <c r="Z5" s="386">
        <f>M5-Y5*2-2</f>
        <v/>
      </c>
      <c r="AA5" s="386">
        <f>(N5-Y5)/E5+1</f>
        <v/>
      </c>
      <c r="AB5" s="386">
        <f>AA5*O5</f>
        <v/>
      </c>
      <c r="AC5" s="481">
        <f>X5*Y5*7.85*0.001*Z5*0.001*AB5</f>
        <v/>
      </c>
      <c r="AD5" s="386" t="n">
        <v>6</v>
      </c>
      <c r="AE5" s="386">
        <f>(M5-G5*(AH5-1))/2</f>
        <v/>
      </c>
      <c r="AF5" s="389">
        <f>(M5-G5*(AI5-1))/2</f>
        <v/>
      </c>
      <c r="AG5" s="386" t="n">
        <v>1025</v>
      </c>
      <c r="AH5" s="386">
        <f>IF(INT(M5/G5+1)/2=INT(INT(M5/G5+1)/2),INT(M5/G5)+1,INT(M5/G5))</f>
        <v/>
      </c>
      <c r="AI5" s="386">
        <f>IF(AE5&lt;=0.2*G5,AH5-2,AH5)</f>
        <v/>
      </c>
      <c r="AJ5" s="473">
        <f>AD5*AD5*7.85*AG5*0.001*0.001*AI5*O5</f>
        <v/>
      </c>
      <c r="AK5" s="386">
        <f>AI5*O5</f>
        <v/>
      </c>
    </row>
    <row r="6" customFormat="1" s="422">
      <c r="A6" s="321" t="n"/>
      <c r="B6" s="321" t="n"/>
      <c r="C6" s="321" t="n"/>
      <c r="D6" s="321" t="n"/>
      <c r="E6" s="321" t="n"/>
      <c r="F6" s="321" t="n"/>
      <c r="G6" s="321" t="n"/>
      <c r="H6" s="321" t="n"/>
      <c r="I6" s="321" t="n"/>
      <c r="J6" s="321" t="n"/>
      <c r="K6" s="321" t="inlineStr">
        <is>
          <t>合计</t>
        </is>
      </c>
      <c r="L6" s="321">
        <f>SUM(L4:L5)</f>
        <v/>
      </c>
      <c r="M6" s="321" t="n"/>
      <c r="N6" s="392">
        <f>K6</f>
        <v/>
      </c>
      <c r="O6" s="392">
        <f>SUM(O4:O5)</f>
        <v/>
      </c>
      <c r="P6" s="472" t="n"/>
      <c r="Q6" s="472" t="n"/>
      <c r="R6" s="321" t="n"/>
      <c r="S6" s="321" t="n"/>
      <c r="T6" s="321" t="n"/>
      <c r="U6" s="321" t="n"/>
      <c r="V6" s="321" t="n"/>
      <c r="W6" s="321" t="n"/>
      <c r="X6" s="321" t="n"/>
      <c r="Y6" s="321" t="n"/>
      <c r="Z6" s="321" t="inlineStr">
        <is>
          <t>扁钢厚度：4.75mm</t>
        </is>
      </c>
      <c r="AA6" s="321" t="n"/>
      <c r="AB6" s="321" t="n"/>
      <c r="AC6" s="321" t="n"/>
      <c r="AD6" s="321" t="n"/>
      <c r="AE6" s="321" t="n"/>
      <c r="AF6" s="80" t="inlineStr">
        <is>
          <t>扭钢：6*6</t>
        </is>
      </c>
      <c r="AG6" s="321" t="n"/>
      <c r="AH6" s="321" t="n"/>
      <c r="AI6" s="321" t="n"/>
      <c r="AJ6" s="472" t="n"/>
      <c r="AK6" s="321" t="n"/>
      <c r="XEK6" s="0" t="n"/>
      <c r="XEL6" s="0" t="n"/>
      <c r="XEM6" s="0" t="n"/>
      <c r="XEN6" s="0" t="n"/>
      <c r="XEO6" s="0" t="n"/>
      <c r="XEP6" s="0" t="n"/>
      <c r="XEQ6" s="0" t="n"/>
      <c r="XER6" s="0" t="n"/>
      <c r="XES6" s="0" t="n"/>
      <c r="XET6" s="0" t="n"/>
      <c r="XEU6" s="0" t="n"/>
      <c r="XEV6" s="0" t="n"/>
      <c r="XEW6" s="0" t="n"/>
      <c r="XEX6" s="0" t="n"/>
      <c r="XEY6" s="0" t="n"/>
      <c r="XEZ6" s="0" t="n"/>
      <c r="XFA6" s="0" t="n"/>
      <c r="XFB6" s="0" t="n"/>
      <c r="XFC6" s="0" t="n"/>
      <c r="XFD6" s="0" t="n"/>
    </row>
    <row r="7" customFormat="1" s="422">
      <c r="A7" s="321" t="n"/>
      <c r="B7" s="321" t="n"/>
      <c r="C7" s="321" t="n"/>
      <c r="D7" s="321" t="n"/>
      <c r="E7" s="321" t="n"/>
      <c r="F7" s="321" t="n"/>
      <c r="G7" s="321" t="n"/>
      <c r="H7" s="321" t="n"/>
      <c r="I7" s="321" t="n"/>
      <c r="J7" s="321" t="n"/>
      <c r="K7" s="321" t="n"/>
      <c r="L7" s="321" t="n"/>
      <c r="M7" s="321" t="n"/>
      <c r="N7" s="321" t="n"/>
      <c r="O7" s="321" t="n"/>
      <c r="P7" s="472" t="n"/>
      <c r="Q7" s="472" t="n"/>
      <c r="R7" s="321" t="n"/>
      <c r="S7" s="321" t="n"/>
      <c r="T7" s="321" t="n"/>
      <c r="U7" s="321" t="n"/>
      <c r="V7" s="321" t="n"/>
      <c r="W7" s="321" t="n"/>
      <c r="X7" s="321" t="n"/>
      <c r="Y7" s="321" t="n"/>
      <c r="Z7" s="321" t="n"/>
      <c r="AA7" s="321" t="n"/>
      <c r="AB7" s="321" t="n"/>
      <c r="AC7" s="321" t="n"/>
      <c r="AD7" s="321" t="n"/>
      <c r="AE7" s="321" t="n"/>
      <c r="AF7" s="80" t="n"/>
      <c r="AG7" s="321" t="n"/>
      <c r="AH7" s="321" t="n"/>
      <c r="AI7" s="321" t="n"/>
      <c r="AJ7" s="472" t="n"/>
      <c r="AK7" s="321" t="n"/>
      <c r="XEK7" s="0" t="n"/>
      <c r="XEL7" s="0" t="n"/>
      <c r="XEM7" s="0" t="n"/>
      <c r="XEN7" s="0" t="n"/>
      <c r="XEO7" s="0" t="n"/>
      <c r="XEP7" s="0" t="n"/>
      <c r="XEQ7" s="0" t="n"/>
      <c r="XER7" s="0" t="n"/>
      <c r="XES7" s="0" t="n"/>
      <c r="XET7" s="0" t="n"/>
      <c r="XEU7" s="0" t="n"/>
      <c r="XEV7" s="0" t="n"/>
      <c r="XEW7" s="0" t="n"/>
      <c r="XEX7" s="0" t="n"/>
      <c r="XEY7" s="0" t="n"/>
      <c r="XEZ7" s="0" t="n"/>
      <c r="XFA7" s="0" t="n"/>
      <c r="XFB7" s="0" t="n"/>
      <c r="XFC7" s="0" t="n"/>
      <c r="XFD7" s="0" t="n"/>
    </row>
    <row r="8" customFormat="1" s="422">
      <c r="A8" s="321" t="n"/>
      <c r="B8" s="321" t="n"/>
      <c r="C8" s="321" t="n"/>
      <c r="D8" s="321" t="n"/>
      <c r="E8" s="321" t="n"/>
      <c r="F8" s="321" t="n"/>
      <c r="G8" s="321" t="n"/>
      <c r="H8" s="321" t="n"/>
      <c r="I8" s="321" t="n"/>
      <c r="J8" s="321" t="n"/>
      <c r="K8" s="321" t="n"/>
      <c r="L8" s="321" t="n"/>
      <c r="M8" s="321" t="n"/>
      <c r="N8" s="321" t="n"/>
      <c r="O8" s="321" t="n"/>
      <c r="P8" s="472" t="n"/>
      <c r="Q8" s="472" t="n"/>
      <c r="R8" s="321" t="n"/>
      <c r="S8" s="321" t="n"/>
      <c r="T8" s="321" t="n"/>
      <c r="U8" s="321" t="n"/>
      <c r="V8" s="321" t="n"/>
      <c r="W8" s="321" t="n"/>
      <c r="X8" s="321" t="n"/>
      <c r="Y8" s="321" t="n"/>
      <c r="Z8" s="321" t="n"/>
      <c r="AA8" s="321" t="n"/>
      <c r="AB8" s="321" t="n"/>
      <c r="AC8" s="321" t="n"/>
      <c r="AD8" s="321" t="n"/>
      <c r="AE8" s="321" t="n"/>
      <c r="AF8" s="80" t="n"/>
      <c r="AG8" s="321" t="n"/>
      <c r="AH8" s="321" t="n"/>
      <c r="AI8" s="321" t="n"/>
      <c r="AJ8" s="472" t="n"/>
      <c r="AK8" s="321" t="n"/>
      <c r="XEK8" s="0" t="n"/>
      <c r="XEL8" s="0" t="n"/>
      <c r="XEM8" s="0" t="n"/>
      <c r="XEN8" s="0" t="n"/>
      <c r="XEO8" s="0" t="n"/>
      <c r="XEP8" s="0" t="n"/>
      <c r="XEQ8" s="0" t="n"/>
      <c r="XER8" s="0" t="n"/>
      <c r="XES8" s="0" t="n"/>
      <c r="XET8" s="0" t="n"/>
      <c r="XEU8" s="0" t="n"/>
      <c r="XEV8" s="0" t="n"/>
      <c r="XEW8" s="0" t="n"/>
      <c r="XEX8" s="0" t="n"/>
      <c r="XEY8" s="0" t="n"/>
      <c r="XEZ8" s="0" t="n"/>
      <c r="XFA8" s="0" t="n"/>
      <c r="XFB8" s="0" t="n"/>
      <c r="XFC8" s="0" t="n"/>
      <c r="XFD8" s="0" t="n"/>
    </row>
    <row r="9" customFormat="1" s="422">
      <c r="A9" s="321" t="n"/>
      <c r="B9" s="321" t="n"/>
      <c r="C9" s="321" t="n"/>
      <c r="D9" s="321" t="n"/>
      <c r="E9" s="321" t="n"/>
      <c r="F9" s="321" t="n"/>
      <c r="G9" s="321" t="n"/>
      <c r="H9" s="321" t="n"/>
      <c r="I9" s="321" t="n"/>
      <c r="J9" s="321" t="n"/>
      <c r="K9" s="321" t="n"/>
      <c r="L9" s="321" t="n"/>
      <c r="M9" s="321" t="n"/>
      <c r="N9" s="321" t="n"/>
      <c r="O9" s="321" t="n"/>
      <c r="P9" s="472" t="n"/>
      <c r="Q9" s="472" t="n"/>
      <c r="R9" s="321" t="n"/>
      <c r="S9" s="321" t="n"/>
      <c r="T9" s="321" t="n"/>
      <c r="U9" s="321" t="n"/>
      <c r="V9" s="321" t="n"/>
      <c r="W9" s="321" t="n"/>
      <c r="X9" s="321" t="n"/>
      <c r="Y9" s="321" t="n"/>
      <c r="Z9" s="321" t="n"/>
      <c r="AA9" s="321" t="n"/>
      <c r="AB9" s="321" t="n"/>
      <c r="AC9" s="321" t="n"/>
      <c r="AD9" s="321" t="n"/>
      <c r="AE9" s="321" t="n"/>
      <c r="AF9" s="80" t="n"/>
      <c r="AG9" s="321" t="n"/>
      <c r="AH9" s="321" t="n"/>
      <c r="AI9" s="321" t="n"/>
      <c r="AJ9" s="472" t="n"/>
      <c r="AK9" s="321" t="n"/>
      <c r="XEK9" s="0" t="n"/>
      <c r="XEL9" s="0" t="n"/>
      <c r="XEM9" s="0" t="n"/>
      <c r="XEN9" s="0" t="n"/>
      <c r="XEO9" s="0" t="n"/>
      <c r="XEP9" s="0" t="n"/>
      <c r="XEQ9" s="0" t="n"/>
      <c r="XER9" s="0" t="n"/>
      <c r="XES9" s="0" t="n"/>
      <c r="XET9" s="0" t="n"/>
      <c r="XEU9" s="0" t="n"/>
      <c r="XEV9" s="0" t="n"/>
      <c r="XEW9" s="0" t="n"/>
      <c r="XEX9" s="0" t="n"/>
      <c r="XEY9" s="0" t="n"/>
      <c r="XEZ9" s="0" t="n"/>
      <c r="XFA9" s="0" t="n"/>
      <c r="XFB9" s="0" t="n"/>
      <c r="XFC9" s="0" t="n"/>
      <c r="XFD9" s="0" t="n"/>
    </row>
    <row r="10" customFormat="1" s="422">
      <c r="A10" s="321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87" t="inlineStr">
        <is>
          <t>编制:</t>
        </is>
      </c>
      <c r="L10" s="321" t="inlineStr">
        <is>
          <t>贺家贝</t>
        </is>
      </c>
      <c r="M10" s="321" t="n"/>
      <c r="N10" s="321" t="n"/>
      <c r="O10" s="87" t="inlineStr">
        <is>
          <t>校对：</t>
        </is>
      </c>
      <c r="P10" s="472" t="n"/>
      <c r="Q10" s="472" t="n"/>
      <c r="R10" s="321" t="n"/>
      <c r="S10" s="321" t="n"/>
      <c r="T10" s="321" t="n"/>
      <c r="U10" s="321" t="n"/>
      <c r="V10" s="321" t="n"/>
      <c r="W10" s="321" t="n"/>
      <c r="X10" s="321" t="n"/>
      <c r="Y10" s="321" t="n"/>
      <c r="Z10" s="321" t="n"/>
      <c r="AA10" s="321" t="n"/>
      <c r="AB10" s="87" t="inlineStr">
        <is>
          <t>审核：</t>
        </is>
      </c>
      <c r="AC10" s="321" t="n"/>
      <c r="AD10" s="321" t="n"/>
      <c r="AE10" s="321" t="n"/>
      <c r="AF10" s="80" t="n"/>
      <c r="AG10" s="321" t="n"/>
      <c r="AH10" s="321" t="n"/>
      <c r="AI10" s="321" t="n"/>
      <c r="AJ10" s="472" t="n"/>
      <c r="AK10" s="321" t="n"/>
      <c r="XEK10" s="0" t="n"/>
      <c r="XEL10" s="0" t="n"/>
      <c r="XEM10" s="0" t="n"/>
      <c r="XEN10" s="0" t="n"/>
      <c r="XEO10" s="0" t="n"/>
      <c r="XEP10" s="0" t="n"/>
      <c r="XEQ10" s="0" t="n"/>
      <c r="XER10" s="0" t="n"/>
      <c r="XES10" s="0" t="n"/>
      <c r="XET10" s="0" t="n"/>
      <c r="XEU10" s="0" t="n"/>
      <c r="XEV10" s="0" t="n"/>
      <c r="XEW10" s="0" t="n"/>
      <c r="XEX10" s="0" t="n"/>
      <c r="XEY10" s="0" t="n"/>
      <c r="XEZ10" s="0" t="n"/>
      <c r="XFA10" s="0" t="n"/>
      <c r="XFB10" s="0" t="n"/>
      <c r="XFC10" s="0" t="n"/>
      <c r="XFD10" s="0" t="n"/>
    </row>
    <row r="11" customFormat="1" s="422">
      <c r="A11" s="321" t="n"/>
      <c r="B11" s="321" t="n"/>
      <c r="C11" s="321" t="n"/>
      <c r="D11" s="321" t="n"/>
      <c r="E11" s="321" t="n"/>
      <c r="F11" s="321" t="n"/>
      <c r="G11" s="321" t="n"/>
      <c r="H11" s="321" t="n"/>
      <c r="I11" s="321" t="n"/>
      <c r="J11" s="321" t="n"/>
      <c r="K11" s="321" t="n"/>
      <c r="L11" s="321" t="n"/>
      <c r="M11" s="321" t="n"/>
      <c r="N11" s="321" t="n"/>
      <c r="O11" s="321" t="n"/>
      <c r="P11" s="472" t="n"/>
      <c r="Q11" s="472" t="n"/>
      <c r="R11" s="321" t="n"/>
      <c r="S11" s="321" t="n"/>
      <c r="T11" s="321" t="n"/>
      <c r="U11" s="321" t="n"/>
      <c r="V11" s="321" t="n"/>
      <c r="W11" s="321" t="n"/>
      <c r="X11" s="321" t="n"/>
      <c r="Y11" s="321" t="n"/>
      <c r="Z11" s="321" t="n"/>
      <c r="AA11" s="321" t="n"/>
      <c r="AB11" s="321" t="n"/>
      <c r="AC11" s="321" t="n"/>
      <c r="AD11" s="321" t="n"/>
      <c r="AE11" s="321" t="n"/>
      <c r="AF11" s="80" t="n"/>
      <c r="AG11" s="321" t="n"/>
      <c r="AH11" s="321" t="n"/>
      <c r="AI11" s="321" t="n"/>
      <c r="AJ11" s="472" t="n"/>
      <c r="AK11" s="321" t="n"/>
      <c r="XEK11" s="0" t="n"/>
      <c r="XEL11" s="0" t="n"/>
      <c r="XEM11" s="0" t="n"/>
      <c r="XEN11" s="0" t="n"/>
      <c r="XEO11" s="0" t="n"/>
      <c r="XEP11" s="0" t="n"/>
      <c r="XEQ11" s="0" t="n"/>
      <c r="XER11" s="0" t="n"/>
      <c r="XES11" s="0" t="n"/>
      <c r="XET11" s="0" t="n"/>
      <c r="XEU11" s="0" t="n"/>
      <c r="XEV11" s="0" t="n"/>
      <c r="XEW11" s="0" t="n"/>
      <c r="XEX11" s="0" t="n"/>
      <c r="XEY11" s="0" t="n"/>
      <c r="XEZ11" s="0" t="n"/>
      <c r="XFA11" s="0" t="n"/>
      <c r="XFB11" s="0" t="n"/>
      <c r="XFC11" s="0" t="n"/>
      <c r="XFD11" s="0" t="n"/>
    </row>
    <row r="12" customFormat="1" s="422">
      <c r="A12" s="321" t="n"/>
      <c r="B12" s="321" t="n"/>
      <c r="C12" s="321" t="n"/>
      <c r="D12" s="321" t="n"/>
      <c r="E12" s="321" t="n"/>
      <c r="F12" s="321" t="n"/>
      <c r="G12" s="321" t="n"/>
      <c r="H12" s="321" t="n"/>
      <c r="I12" s="321" t="n"/>
      <c r="J12" s="321" t="n"/>
      <c r="K12" s="321" t="n"/>
      <c r="L12" s="321" t="n"/>
      <c r="M12" s="321" t="n"/>
      <c r="N12" s="321" t="n"/>
      <c r="O12" s="321" t="n"/>
      <c r="P12" s="472" t="n"/>
      <c r="Q12" s="472" t="n"/>
      <c r="R12" s="321" t="n"/>
      <c r="S12" s="321" t="n"/>
      <c r="T12" s="321" t="n"/>
      <c r="U12" s="321" t="n"/>
      <c r="V12" s="321" t="n"/>
      <c r="W12" s="321" t="n"/>
      <c r="X12" s="321" t="n"/>
      <c r="Y12" s="321" t="n"/>
      <c r="Z12" s="321" t="n"/>
      <c r="AA12" s="321" t="n"/>
      <c r="AB12" s="321" t="n"/>
      <c r="AC12" s="321" t="n"/>
      <c r="AD12" s="321" t="n"/>
      <c r="AE12" s="321" t="n"/>
      <c r="AF12" s="80" t="n"/>
      <c r="AG12" s="321" t="n"/>
      <c r="AH12" s="321" t="n"/>
      <c r="AI12" s="321" t="n"/>
      <c r="AJ12" s="472" t="n"/>
      <c r="AK12" s="321" t="n"/>
      <c r="XEK12" s="0" t="n"/>
      <c r="XEL12" s="0" t="n"/>
      <c r="XEM12" s="0" t="n"/>
      <c r="XEN12" s="0" t="n"/>
      <c r="XEO12" s="0" t="n"/>
      <c r="XEP12" s="0" t="n"/>
      <c r="XEQ12" s="0" t="n"/>
      <c r="XER12" s="0" t="n"/>
      <c r="XES12" s="0" t="n"/>
      <c r="XET12" s="0" t="n"/>
      <c r="XEU12" s="0" t="n"/>
      <c r="XEV12" s="0" t="n"/>
      <c r="XEW12" s="0" t="n"/>
      <c r="XEX12" s="0" t="n"/>
      <c r="XEY12" s="0" t="n"/>
      <c r="XEZ12" s="0" t="n"/>
      <c r="XFA12" s="0" t="n"/>
      <c r="XFB12" s="0" t="n"/>
      <c r="XFC12" s="0" t="n"/>
      <c r="XFD12" s="0" t="n"/>
    </row>
    <row r="13" customFormat="1" s="422">
      <c r="A13" s="321" t="n"/>
      <c r="B13" s="321" t="n"/>
      <c r="C13" s="321" t="n"/>
      <c r="D13" s="321" t="n"/>
      <c r="E13" s="321" t="n"/>
      <c r="F13" s="321" t="n"/>
      <c r="G13" s="321" t="n"/>
      <c r="H13" s="321" t="n"/>
      <c r="I13" s="321" t="n"/>
      <c r="J13" s="321" t="n"/>
      <c r="K13" s="321" t="n"/>
      <c r="L13" s="321" t="n"/>
      <c r="M13" s="321" t="n"/>
      <c r="N13" s="321" t="n"/>
      <c r="O13" s="321" t="n"/>
      <c r="P13" s="472" t="n"/>
      <c r="Q13" s="472" t="n"/>
      <c r="R13" s="321" t="n"/>
      <c r="S13" s="321" t="n"/>
      <c r="T13" s="321" t="n"/>
      <c r="U13" s="321" t="n"/>
      <c r="V13" s="321" t="n"/>
      <c r="W13" s="321" t="n"/>
      <c r="X13" s="321" t="n"/>
      <c r="Y13" s="321" t="n"/>
      <c r="Z13" s="321" t="n"/>
      <c r="AA13" s="321" t="n"/>
      <c r="AB13" s="321" t="n"/>
      <c r="AC13" s="321" t="n"/>
      <c r="AD13" s="321" t="n"/>
      <c r="AE13" s="321" t="n"/>
      <c r="AF13" s="80" t="n"/>
      <c r="AG13" s="321" t="n"/>
      <c r="AH13" s="321" t="n"/>
      <c r="AI13" s="321" t="n"/>
      <c r="AJ13" s="472" t="n"/>
      <c r="AK13" s="321" t="n"/>
      <c r="XEK13" s="0" t="n"/>
      <c r="XEL13" s="0" t="n"/>
      <c r="XEM13" s="0" t="n"/>
      <c r="XEN13" s="0" t="n"/>
      <c r="XEO13" s="0" t="n"/>
      <c r="XEP13" s="0" t="n"/>
      <c r="XEQ13" s="0" t="n"/>
      <c r="XER13" s="0" t="n"/>
      <c r="XES13" s="0" t="n"/>
      <c r="XET13" s="0" t="n"/>
      <c r="XEU13" s="0" t="n"/>
      <c r="XEV13" s="0" t="n"/>
      <c r="XEW13" s="0" t="n"/>
      <c r="XEX13" s="0" t="n"/>
      <c r="XEY13" s="0" t="n"/>
      <c r="XEZ13" s="0" t="n"/>
      <c r="XFA13" s="0" t="n"/>
      <c r="XFB13" s="0" t="n"/>
      <c r="XFC13" s="0" t="n"/>
      <c r="XFD13" s="0" t="n"/>
    </row>
    <row r="14" customFormat="1" s="422">
      <c r="A14" s="321" t="n"/>
      <c r="B14" s="321" t="n"/>
      <c r="C14" s="321" t="n"/>
      <c r="D14" s="321" t="n"/>
      <c r="E14" s="321" t="n"/>
      <c r="F14" s="321" t="n"/>
      <c r="G14" s="321" t="n"/>
      <c r="H14" s="321" t="n"/>
      <c r="I14" s="321" t="n"/>
      <c r="J14" s="321" t="n"/>
      <c r="K14" s="321" t="n"/>
      <c r="L14" s="321" t="n"/>
      <c r="M14" s="321" t="n"/>
      <c r="N14" s="321" t="n"/>
      <c r="O14" s="321" t="n"/>
      <c r="P14" s="472" t="n"/>
      <c r="Q14" s="472" t="n"/>
      <c r="R14" s="321" t="n"/>
      <c r="S14" s="321" t="n"/>
      <c r="T14" s="321" t="n"/>
      <c r="U14" s="321" t="n"/>
      <c r="V14" s="321" t="n"/>
      <c r="W14" s="321" t="n"/>
      <c r="X14" s="321" t="n"/>
      <c r="Y14" s="321" t="n"/>
      <c r="Z14" s="321" t="n"/>
      <c r="AA14" s="321" t="n"/>
      <c r="AB14" s="321" t="n"/>
      <c r="AC14" s="321" t="n"/>
      <c r="AD14" s="321" t="n"/>
      <c r="AE14" s="321" t="n"/>
      <c r="AF14" s="80" t="n"/>
      <c r="AG14" s="321" t="n"/>
      <c r="AH14" s="321" t="n"/>
      <c r="AI14" s="321" t="n"/>
      <c r="AJ14" s="472" t="n"/>
      <c r="AK14" s="321" t="n"/>
      <c r="XEK14" s="0" t="n"/>
      <c r="XEL14" s="0" t="n"/>
      <c r="XEM14" s="0" t="n"/>
      <c r="XEN14" s="0" t="n"/>
      <c r="XEO14" s="0" t="n"/>
      <c r="XEP14" s="0" t="n"/>
      <c r="XEQ14" s="0" t="n"/>
      <c r="XER14" s="0" t="n"/>
      <c r="XES14" s="0" t="n"/>
      <c r="XET14" s="0" t="n"/>
      <c r="XEU14" s="0" t="n"/>
      <c r="XEV14" s="0" t="n"/>
      <c r="XEW14" s="0" t="n"/>
      <c r="XEX14" s="0" t="n"/>
      <c r="XEY14" s="0" t="n"/>
      <c r="XEZ14" s="0" t="n"/>
      <c r="XFA14" s="0" t="n"/>
      <c r="XFB14" s="0" t="n"/>
      <c r="XFC14" s="0" t="n"/>
      <c r="XFD14" s="0" t="n"/>
    </row>
    <row r="15" customFormat="1" s="422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  <c r="M15" s="321" t="n"/>
      <c r="N15" s="321" t="n"/>
      <c r="O15" s="321" t="n"/>
      <c r="P15" s="472" t="n"/>
      <c r="Q15" s="472" t="n"/>
      <c r="R15" s="321" t="n"/>
      <c r="S15" s="321" t="n"/>
      <c r="T15" s="321" t="n"/>
      <c r="U15" s="321" t="n"/>
      <c r="V15" s="321" t="n"/>
      <c r="W15" s="321" t="n"/>
      <c r="X15" s="321" t="n"/>
      <c r="Y15" s="321" t="n"/>
      <c r="Z15" s="321" t="n"/>
      <c r="AA15" s="321" t="n"/>
      <c r="AB15" s="321" t="n"/>
      <c r="AC15" s="321" t="n"/>
      <c r="AD15" s="321" t="n"/>
      <c r="AE15" s="321" t="n"/>
      <c r="AF15" s="80" t="n"/>
      <c r="AG15" s="321" t="n"/>
      <c r="AH15" s="321" t="n"/>
      <c r="AI15" s="321" t="n"/>
      <c r="AJ15" s="472" t="n"/>
      <c r="AK15" s="321" t="n"/>
      <c r="XEK15" s="0" t="n"/>
      <c r="XEL15" s="0" t="n"/>
      <c r="XEM15" s="0" t="n"/>
      <c r="XEN15" s="0" t="n"/>
      <c r="XEO15" s="0" t="n"/>
      <c r="XEP15" s="0" t="n"/>
      <c r="XEQ15" s="0" t="n"/>
      <c r="XER15" s="0" t="n"/>
      <c r="XES15" s="0" t="n"/>
      <c r="XET15" s="0" t="n"/>
      <c r="XEU15" s="0" t="n"/>
      <c r="XEV15" s="0" t="n"/>
      <c r="XEW15" s="0" t="n"/>
      <c r="XEX15" s="0" t="n"/>
      <c r="XEY15" s="0" t="n"/>
      <c r="XEZ15" s="0" t="n"/>
      <c r="XFA15" s="0" t="n"/>
      <c r="XFB15" s="0" t="n"/>
      <c r="XFC15" s="0" t="n"/>
      <c r="XFD15" s="0" t="n"/>
    </row>
    <row r="16" customFormat="1" s="422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  <c r="M16" s="321" t="n"/>
      <c r="N16" s="321" t="n"/>
      <c r="O16" s="321" t="n"/>
      <c r="P16" s="472" t="n"/>
      <c r="Q16" s="472" t="n"/>
      <c r="R16" s="321" t="n"/>
      <c r="S16" s="321" t="n"/>
      <c r="T16" s="321" t="n"/>
      <c r="U16" s="321" t="n"/>
      <c r="V16" s="321" t="n"/>
      <c r="W16" s="321" t="n"/>
      <c r="X16" s="321" t="n"/>
      <c r="Y16" s="321" t="n"/>
      <c r="Z16" s="321" t="n"/>
      <c r="AA16" s="321" t="n"/>
      <c r="AB16" s="321" t="n"/>
      <c r="AC16" s="321" t="n"/>
      <c r="AD16" s="321" t="n"/>
      <c r="AE16" s="321" t="n"/>
      <c r="AF16" s="80" t="n"/>
      <c r="AG16" s="321" t="n"/>
      <c r="AH16" s="321" t="n"/>
      <c r="AI16" s="321" t="n"/>
      <c r="AJ16" s="472" t="n"/>
      <c r="AK16" s="321" t="n"/>
      <c r="XEK16" s="0" t="n"/>
      <c r="XEL16" s="0" t="n"/>
      <c r="XEM16" s="0" t="n"/>
      <c r="XEN16" s="0" t="n"/>
      <c r="XEO16" s="0" t="n"/>
      <c r="XEP16" s="0" t="n"/>
      <c r="XEQ16" s="0" t="n"/>
      <c r="XER16" s="0" t="n"/>
      <c r="XES16" s="0" t="n"/>
      <c r="XET16" s="0" t="n"/>
      <c r="XEU16" s="0" t="n"/>
      <c r="XEV16" s="0" t="n"/>
      <c r="XEW16" s="0" t="n"/>
      <c r="XEX16" s="0" t="n"/>
      <c r="XEY16" s="0" t="n"/>
      <c r="XEZ16" s="0" t="n"/>
      <c r="XFA16" s="0" t="n"/>
      <c r="XFB16" s="0" t="n"/>
      <c r="XFC16" s="0" t="n"/>
      <c r="XFD16" s="0" t="n"/>
    </row>
    <row r="17" customFormat="1" s="422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  <c r="M17" s="321" t="n"/>
      <c r="N17" s="321" t="n"/>
      <c r="O17" s="321" t="n"/>
      <c r="P17" s="472" t="n"/>
      <c r="Q17" s="472" t="n"/>
      <c r="R17" s="321" t="n"/>
      <c r="S17" s="321" t="n"/>
      <c r="T17" s="321" t="n"/>
      <c r="U17" s="321" t="n"/>
      <c r="V17" s="321" t="n"/>
      <c r="W17" s="321" t="n"/>
      <c r="X17" s="321" t="n"/>
      <c r="Y17" s="321" t="n"/>
      <c r="Z17" s="321" t="n"/>
      <c r="AA17" s="321" t="n"/>
      <c r="AB17" s="321" t="n"/>
      <c r="AC17" s="321" t="n"/>
      <c r="AD17" s="321" t="n"/>
      <c r="AE17" s="321" t="n"/>
      <c r="AF17" s="80" t="n"/>
      <c r="AG17" s="321" t="n"/>
      <c r="AH17" s="321" t="n"/>
      <c r="AI17" s="321" t="n"/>
      <c r="AJ17" s="472" t="n"/>
      <c r="AK17" s="321" t="n"/>
      <c r="XEK17" s="0" t="n"/>
      <c r="XEL17" s="0" t="n"/>
      <c r="XEM17" s="0" t="n"/>
      <c r="XEN17" s="0" t="n"/>
      <c r="XEO17" s="0" t="n"/>
      <c r="XEP17" s="0" t="n"/>
      <c r="XEQ17" s="0" t="n"/>
      <c r="XER17" s="0" t="n"/>
      <c r="XES17" s="0" t="n"/>
      <c r="XET17" s="0" t="n"/>
      <c r="XEU17" s="0" t="n"/>
      <c r="XEV17" s="0" t="n"/>
      <c r="XEW17" s="0" t="n"/>
      <c r="XEX17" s="0" t="n"/>
      <c r="XEY17" s="0" t="n"/>
      <c r="XEZ17" s="0" t="n"/>
      <c r="XFA17" s="0" t="n"/>
      <c r="XFB17" s="0" t="n"/>
      <c r="XFC17" s="0" t="n"/>
      <c r="XFD17" s="0" t="n"/>
    </row>
    <row r="18" customFormat="1" s="422">
      <c r="A18" s="321" t="n"/>
      <c r="B18" s="321" t="n"/>
      <c r="C18" s="321" t="n"/>
      <c r="D18" s="321" t="n"/>
      <c r="E18" s="321" t="n"/>
      <c r="F18" s="321" t="n"/>
      <c r="G18" s="321" t="n"/>
      <c r="H18" s="321" t="n"/>
      <c r="I18" s="321" t="n"/>
      <c r="J18" s="321" t="n"/>
      <c r="K18" s="321" t="n"/>
      <c r="L18" s="321" t="n"/>
      <c r="M18" s="321" t="n"/>
      <c r="N18" s="321" t="n"/>
      <c r="O18" s="321" t="n"/>
      <c r="P18" s="472" t="n"/>
      <c r="Q18" s="472" t="n"/>
      <c r="R18" s="321" t="n"/>
      <c r="S18" s="321" t="n"/>
      <c r="T18" s="321" t="n"/>
      <c r="U18" s="321" t="n"/>
      <c r="V18" s="321" t="n"/>
      <c r="W18" s="321" t="n"/>
      <c r="X18" s="321" t="n"/>
      <c r="Y18" s="321" t="n"/>
      <c r="Z18" s="321" t="n"/>
      <c r="AA18" s="321" t="n"/>
      <c r="AB18" s="321" t="n"/>
      <c r="AC18" s="321" t="n"/>
      <c r="AD18" s="321" t="n"/>
      <c r="AE18" s="321" t="n"/>
      <c r="AF18" s="80" t="n"/>
      <c r="AG18" s="321" t="n"/>
      <c r="AH18" s="321" t="n"/>
      <c r="AI18" s="321" t="n"/>
      <c r="AJ18" s="472" t="n"/>
      <c r="AK18" s="321" t="n"/>
      <c r="XEK18" s="0" t="n"/>
      <c r="XEL18" s="0" t="n"/>
      <c r="XEM18" s="0" t="n"/>
      <c r="XEN18" s="0" t="n"/>
      <c r="XEO18" s="0" t="n"/>
      <c r="XEP18" s="0" t="n"/>
      <c r="XEQ18" s="0" t="n"/>
      <c r="XER18" s="0" t="n"/>
      <c r="XES18" s="0" t="n"/>
      <c r="XET18" s="0" t="n"/>
      <c r="XEU18" s="0" t="n"/>
      <c r="XEV18" s="0" t="n"/>
      <c r="XEW18" s="0" t="n"/>
      <c r="XEX18" s="0" t="n"/>
      <c r="XEY18" s="0" t="n"/>
      <c r="XEZ18" s="0" t="n"/>
      <c r="XFA18" s="0" t="n"/>
      <c r="XFB18" s="0" t="n"/>
      <c r="XFC18" s="0" t="n"/>
      <c r="XFD18" s="0" t="n"/>
    </row>
    <row r="19" customFormat="1" s="321">
      <c r="P19" s="472" t="n"/>
      <c r="Q19" s="472" t="n"/>
      <c r="AF19" s="80" t="n"/>
      <c r="AJ19" s="472" t="n"/>
      <c r="XEK19" s="0" t="n"/>
      <c r="XEL19" s="0" t="n"/>
      <c r="XEM19" s="0" t="n"/>
      <c r="XEN19" s="0" t="n"/>
      <c r="XEO19" s="0" t="n"/>
      <c r="XEP19" s="0" t="n"/>
      <c r="XEQ19" s="0" t="n"/>
      <c r="XER19" s="0" t="n"/>
      <c r="XES19" s="0" t="n"/>
      <c r="XET19" s="0" t="n"/>
      <c r="XEU19" s="0" t="n"/>
      <c r="XEV19" s="0" t="n"/>
      <c r="XEW19" s="0" t="n"/>
      <c r="XEX19" s="0" t="n"/>
      <c r="XEY19" s="0" t="n"/>
      <c r="XEZ19" s="0" t="n"/>
      <c r="XFA19" s="0" t="n"/>
      <c r="XFB19" s="0" t="n"/>
      <c r="XFC19" s="0" t="n"/>
      <c r="XFD19" s="0" t="n"/>
    </row>
    <row r="24" customFormat="1" s="422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321" t="n"/>
      <c r="N24" s="321" t="n"/>
      <c r="O24" s="321" t="n"/>
      <c r="P24" s="472" t="n"/>
      <c r="Q24" s="472" t="n"/>
      <c r="R24" s="321" t="n"/>
      <c r="S24" s="321" t="n"/>
      <c r="T24" s="321" t="n"/>
      <c r="U24" s="321" t="n"/>
      <c r="V24" s="321" t="n"/>
      <c r="W24" s="321" t="n"/>
      <c r="X24" s="321" t="n"/>
      <c r="Y24" s="321" t="n"/>
      <c r="Z24" s="321" t="n"/>
      <c r="AA24" s="321" t="n"/>
      <c r="AB24" s="321" t="n"/>
      <c r="AC24" s="321" t="n"/>
      <c r="AD24" s="321" t="n"/>
      <c r="AE24" s="321" t="n"/>
      <c r="AF24" s="80" t="n"/>
      <c r="AG24" s="321" t="n"/>
      <c r="AH24" s="321" t="n"/>
      <c r="AI24" s="321" t="n"/>
      <c r="AJ24" s="472" t="n"/>
      <c r="AK24" s="321" t="n"/>
      <c r="XEK24" s="0" t="n"/>
      <c r="XEL24" s="0" t="n"/>
      <c r="XEM24" s="0" t="n"/>
      <c r="XEN24" s="0" t="n"/>
      <c r="XEO24" s="0" t="n"/>
      <c r="XEP24" s="0" t="n"/>
      <c r="XEQ24" s="0" t="n"/>
      <c r="XER24" s="0" t="n"/>
      <c r="XES24" s="0" t="n"/>
      <c r="XET24" s="0" t="n"/>
      <c r="XEU24" s="0" t="n"/>
      <c r="XEV24" s="0" t="n"/>
      <c r="XEW24" s="0" t="n"/>
      <c r="XEX24" s="0" t="n"/>
      <c r="XEY24" s="0" t="n"/>
      <c r="XEZ24" s="0" t="n"/>
      <c r="XFA24" s="0" t="n"/>
      <c r="XFB24" s="0" t="n"/>
      <c r="XFC24" s="0" t="n"/>
      <c r="XFD24" s="0" t="n"/>
    </row>
    <row r="25" customFormat="1" s="422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472" t="n"/>
      <c r="Q25" s="472" t="n"/>
      <c r="R25" s="321" t="n"/>
      <c r="S25" s="321" t="n"/>
      <c r="T25" s="321" t="n"/>
      <c r="U25" s="321" t="n"/>
      <c r="V25" s="321" t="n"/>
      <c r="W25" s="321" t="n"/>
      <c r="X25" s="321" t="n"/>
      <c r="Y25" s="321" t="n"/>
      <c r="Z25" s="321" t="n"/>
      <c r="AA25" s="321" t="n"/>
      <c r="AB25" s="321" t="n"/>
      <c r="AC25" s="321" t="n"/>
      <c r="AD25" s="321" t="n"/>
      <c r="AE25" s="321" t="n"/>
      <c r="AF25" s="80" t="n"/>
      <c r="AG25" s="321" t="n"/>
      <c r="AH25" s="321" t="n"/>
      <c r="AI25" s="321" t="n"/>
      <c r="AJ25" s="472" t="n"/>
      <c r="AK25" s="321" t="n"/>
      <c r="XEK25" s="0" t="n"/>
      <c r="XEL25" s="0" t="n"/>
      <c r="XEM25" s="0" t="n"/>
      <c r="XEN25" s="0" t="n"/>
      <c r="XEO25" s="0" t="n"/>
      <c r="XEP25" s="0" t="n"/>
      <c r="XEQ25" s="0" t="n"/>
      <c r="XER25" s="0" t="n"/>
      <c r="XES25" s="0" t="n"/>
      <c r="XET25" s="0" t="n"/>
      <c r="XEU25" s="0" t="n"/>
      <c r="XEV25" s="0" t="n"/>
      <c r="XEW25" s="0" t="n"/>
      <c r="XEX25" s="0" t="n"/>
      <c r="XEY25" s="0" t="n"/>
      <c r="XEZ25" s="0" t="n"/>
      <c r="XFA25" s="0" t="n"/>
      <c r="XFB25" s="0" t="n"/>
      <c r="XFC25" s="0" t="n"/>
      <c r="XFD25" s="0" t="n"/>
    </row>
    <row r="26" customFormat="1" s="422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  <c r="M26" s="321" t="n"/>
      <c r="N26" s="321" t="n"/>
      <c r="O26" s="321" t="n"/>
      <c r="P26" s="472" t="n"/>
      <c r="Q26" s="472" t="n"/>
      <c r="R26" s="321" t="n"/>
      <c r="S26" s="321" t="n"/>
      <c r="T26" s="321" t="n"/>
      <c r="U26" s="321" t="n"/>
      <c r="V26" s="321" t="n"/>
      <c r="W26" s="321" t="n"/>
      <c r="X26" s="321" t="n"/>
      <c r="Y26" s="321" t="n"/>
      <c r="Z26" s="321" t="n"/>
      <c r="AA26" s="321" t="n"/>
      <c r="AB26" s="321" t="n"/>
      <c r="AC26" s="321" t="n"/>
      <c r="AD26" s="321" t="n"/>
      <c r="AE26" s="321" t="n"/>
      <c r="AF26" s="80" t="n"/>
      <c r="AG26" s="321" t="n"/>
      <c r="AH26" s="321" t="n"/>
      <c r="AI26" s="321" t="n"/>
      <c r="AJ26" s="472" t="n"/>
      <c r="AK26" s="321" t="n"/>
      <c r="XEK26" s="0" t="n"/>
      <c r="XEL26" s="0" t="n"/>
      <c r="XEM26" s="0" t="n"/>
      <c r="XEN26" s="0" t="n"/>
      <c r="XEO26" s="0" t="n"/>
      <c r="XEP26" s="0" t="n"/>
      <c r="XEQ26" s="0" t="n"/>
      <c r="XER26" s="0" t="n"/>
      <c r="XES26" s="0" t="n"/>
      <c r="XET26" s="0" t="n"/>
      <c r="XEU26" s="0" t="n"/>
      <c r="XEV26" s="0" t="n"/>
      <c r="XEW26" s="0" t="n"/>
      <c r="XEX26" s="0" t="n"/>
      <c r="XEY26" s="0" t="n"/>
      <c r="XEZ26" s="0" t="n"/>
      <c r="XFA26" s="0" t="n"/>
      <c r="XFB26" s="0" t="n"/>
      <c r="XFC26" s="0" t="n"/>
      <c r="XFD26" s="0" t="n"/>
    </row>
    <row r="27" customFormat="1" s="422">
      <c r="A27" s="321" t="n"/>
      <c r="B27" s="321" t="n"/>
      <c r="C27" s="321" t="n"/>
      <c r="D27" s="321" t="n"/>
      <c r="E27" s="321" t="n"/>
      <c r="F27" s="321" t="n"/>
      <c r="G27" s="321" t="n"/>
      <c r="H27" s="321" t="n"/>
      <c r="I27" s="321" t="n"/>
      <c r="J27" s="321" t="n"/>
      <c r="K27" s="321" t="n"/>
      <c r="L27" s="321" t="n"/>
      <c r="M27" s="321" t="n"/>
      <c r="N27" s="321" t="n"/>
      <c r="O27" s="321" t="n"/>
      <c r="P27" s="472" t="n"/>
      <c r="Q27" s="472" t="n"/>
      <c r="R27" s="321" t="n"/>
      <c r="S27" s="321" t="n"/>
      <c r="T27" s="321" t="n"/>
      <c r="U27" s="321" t="n"/>
      <c r="V27" s="321" t="n"/>
      <c r="W27" s="321" t="n"/>
      <c r="X27" s="321" t="n"/>
      <c r="Y27" s="321" t="n"/>
      <c r="Z27" s="321" t="n"/>
      <c r="AA27" s="321" t="n"/>
      <c r="AB27" s="321" t="n"/>
      <c r="AC27" s="321" t="n"/>
      <c r="AD27" s="321" t="n"/>
      <c r="AE27" s="321" t="n"/>
      <c r="AF27" s="80" t="n"/>
      <c r="AG27" s="321" t="n"/>
      <c r="AH27" s="321" t="n"/>
      <c r="AI27" s="321" t="n"/>
      <c r="AJ27" s="472" t="n"/>
      <c r="AK27" s="321" t="n"/>
      <c r="XEK27" s="0" t="n"/>
      <c r="XEL27" s="0" t="n"/>
      <c r="XEM27" s="0" t="n"/>
      <c r="XEN27" s="0" t="n"/>
      <c r="XEO27" s="0" t="n"/>
      <c r="XEP27" s="0" t="n"/>
      <c r="XEQ27" s="0" t="n"/>
      <c r="XER27" s="0" t="n"/>
      <c r="XES27" s="0" t="n"/>
      <c r="XET27" s="0" t="n"/>
      <c r="XEU27" s="0" t="n"/>
      <c r="XEV27" s="0" t="n"/>
      <c r="XEW27" s="0" t="n"/>
      <c r="XEX27" s="0" t="n"/>
      <c r="XEY27" s="0" t="n"/>
      <c r="XEZ27" s="0" t="n"/>
      <c r="XFA27" s="0" t="n"/>
      <c r="XFB27" s="0" t="n"/>
      <c r="XFC27" s="0" t="n"/>
      <c r="XFD27" s="0" t="n"/>
    </row>
    <row r="28" customFormat="1" s="422">
      <c r="A28" s="321" t="n"/>
      <c r="B28" s="321" t="n"/>
      <c r="C28" s="321" t="n"/>
      <c r="D28" s="321" t="n"/>
      <c r="E28" s="321" t="n"/>
      <c r="F28" s="321" t="n"/>
      <c r="G28" s="321" t="n"/>
      <c r="H28" s="321" t="n"/>
      <c r="I28" s="321" t="n"/>
      <c r="J28" s="321" t="n"/>
      <c r="K28" s="321" t="n"/>
      <c r="L28" s="321" t="n"/>
      <c r="M28" s="321" t="n"/>
      <c r="N28" s="321" t="n"/>
      <c r="O28" s="321" t="n"/>
      <c r="P28" s="472" t="n"/>
      <c r="Q28" s="472" t="n"/>
      <c r="R28" s="321" t="n"/>
      <c r="S28" s="321" t="n"/>
      <c r="T28" s="321" t="n"/>
      <c r="U28" s="321" t="n"/>
      <c r="V28" s="321" t="n"/>
      <c r="W28" s="321" t="n"/>
      <c r="X28" s="321" t="n"/>
      <c r="Y28" s="321" t="n"/>
      <c r="Z28" s="321" t="n"/>
      <c r="AA28" s="321" t="n"/>
      <c r="AB28" s="321" t="n"/>
      <c r="AC28" s="321" t="n"/>
      <c r="AD28" s="321" t="n"/>
      <c r="AE28" s="321" t="n"/>
      <c r="AF28" s="80" t="n"/>
      <c r="AG28" s="321" t="n"/>
      <c r="AH28" s="321" t="n"/>
      <c r="AI28" s="321" t="n"/>
      <c r="AJ28" s="472" t="n"/>
      <c r="AK28" s="321" t="n"/>
      <c r="XEK28" s="0" t="n"/>
      <c r="XEL28" s="0" t="n"/>
      <c r="XEM28" s="0" t="n"/>
      <c r="XEN28" s="0" t="n"/>
      <c r="XEO28" s="0" t="n"/>
      <c r="XEP28" s="0" t="n"/>
      <c r="XEQ28" s="0" t="n"/>
      <c r="XER28" s="0" t="n"/>
      <c r="XES28" s="0" t="n"/>
      <c r="XET28" s="0" t="n"/>
      <c r="XEU28" s="0" t="n"/>
      <c r="XEV28" s="0" t="n"/>
      <c r="XEW28" s="0" t="n"/>
      <c r="XEX28" s="0" t="n"/>
      <c r="XEY28" s="0" t="n"/>
      <c r="XEZ28" s="0" t="n"/>
      <c r="XFA28" s="0" t="n"/>
      <c r="XFB28" s="0" t="n"/>
      <c r="XFC28" s="0" t="n"/>
      <c r="XFD28" s="0" t="n"/>
    </row>
    <row r="29" customFormat="1" s="422">
      <c r="A29" s="321" t="n"/>
      <c r="B29" s="321" t="n"/>
      <c r="C29" s="321" t="n"/>
      <c r="D29" s="321" t="n"/>
      <c r="E29" s="321" t="n"/>
      <c r="F29" s="321" t="n"/>
      <c r="G29" s="321" t="n"/>
      <c r="H29" s="321" t="n"/>
      <c r="I29" s="321" t="n"/>
      <c r="J29" s="321" t="n"/>
      <c r="K29" s="321" t="n"/>
      <c r="L29" s="321" t="n"/>
      <c r="M29" s="321" t="n"/>
      <c r="N29" s="321" t="n"/>
      <c r="O29" s="321" t="n"/>
      <c r="P29" s="472" t="n"/>
      <c r="Q29" s="472" t="n"/>
      <c r="R29" s="321" t="n"/>
      <c r="S29" s="321" t="n"/>
      <c r="T29" s="321" t="n"/>
      <c r="U29" s="321" t="n"/>
      <c r="V29" s="321" t="n"/>
      <c r="W29" s="321" t="n"/>
      <c r="X29" s="321" t="n"/>
      <c r="Y29" s="321" t="n"/>
      <c r="Z29" s="321" t="n"/>
      <c r="AA29" s="321" t="n"/>
      <c r="AB29" s="321" t="n"/>
      <c r="AC29" s="321" t="n"/>
      <c r="AD29" s="321" t="n"/>
      <c r="AE29" s="321" t="n"/>
      <c r="AF29" s="80" t="n"/>
      <c r="AG29" s="321" t="n"/>
      <c r="AH29" s="321" t="n"/>
      <c r="AI29" s="321" t="n"/>
      <c r="AJ29" s="472" t="n"/>
      <c r="AK29" s="321" t="n"/>
      <c r="XEK29" s="0" t="n"/>
      <c r="XEL29" s="0" t="n"/>
      <c r="XEM29" s="0" t="n"/>
      <c r="XEN29" s="0" t="n"/>
      <c r="XEO29" s="0" t="n"/>
      <c r="XEP29" s="0" t="n"/>
      <c r="XEQ29" s="0" t="n"/>
      <c r="XER29" s="0" t="n"/>
      <c r="XES29" s="0" t="n"/>
      <c r="XET29" s="0" t="n"/>
      <c r="XEU29" s="0" t="n"/>
      <c r="XEV29" s="0" t="n"/>
      <c r="XEW29" s="0" t="n"/>
      <c r="XEX29" s="0" t="n"/>
      <c r="XEY29" s="0" t="n"/>
      <c r="XEZ29" s="0" t="n"/>
      <c r="XFA29" s="0" t="n"/>
      <c r="XFB29" s="0" t="n"/>
      <c r="XFC29" s="0" t="n"/>
      <c r="XFD29" s="0" t="n"/>
    </row>
    <row r="30" customFormat="1" s="422">
      <c r="A30" s="321" t="n"/>
      <c r="B30" s="321" t="n"/>
      <c r="C30" s="321" t="n"/>
      <c r="D30" s="321" t="n"/>
      <c r="E30" s="321" t="n"/>
      <c r="F30" s="321" t="n"/>
      <c r="G30" s="321" t="n"/>
      <c r="H30" s="321" t="n"/>
      <c r="I30" s="321" t="n"/>
      <c r="J30" s="321" t="n"/>
      <c r="K30" s="321" t="n"/>
      <c r="L30" s="321" t="n"/>
      <c r="M30" s="321" t="n"/>
      <c r="N30" s="321" t="n"/>
      <c r="O30" s="321" t="n"/>
      <c r="P30" s="472" t="n"/>
      <c r="Q30" s="472" t="n"/>
      <c r="R30" s="321" t="n"/>
      <c r="S30" s="321" t="n"/>
      <c r="T30" s="321" t="n"/>
      <c r="U30" s="321" t="n"/>
      <c r="V30" s="321" t="n"/>
      <c r="W30" s="321" t="n"/>
      <c r="X30" s="321" t="n"/>
      <c r="Y30" s="321" t="n"/>
      <c r="Z30" s="321" t="n"/>
      <c r="AA30" s="321" t="n"/>
      <c r="AB30" s="321" t="n"/>
      <c r="AC30" s="321" t="n"/>
      <c r="AD30" s="321" t="n"/>
      <c r="AE30" s="321" t="n"/>
      <c r="AF30" s="80" t="n"/>
      <c r="AG30" s="321" t="n"/>
      <c r="AH30" s="321" t="n"/>
      <c r="AI30" s="321" t="n"/>
      <c r="AJ30" s="472" t="n"/>
      <c r="AK30" s="321" t="n"/>
      <c r="XEK30" s="0" t="n"/>
      <c r="XEL30" s="0" t="n"/>
      <c r="XEM30" s="0" t="n"/>
      <c r="XEN30" s="0" t="n"/>
      <c r="XEO30" s="0" t="n"/>
      <c r="XEP30" s="0" t="n"/>
      <c r="XEQ30" s="0" t="n"/>
      <c r="XER30" s="0" t="n"/>
      <c r="XES30" s="0" t="n"/>
      <c r="XET30" s="0" t="n"/>
      <c r="XEU30" s="0" t="n"/>
      <c r="XEV30" s="0" t="n"/>
      <c r="XEW30" s="0" t="n"/>
      <c r="XEX30" s="0" t="n"/>
      <c r="XEY30" s="0" t="n"/>
      <c r="XEZ30" s="0" t="n"/>
      <c r="XFA30" s="0" t="n"/>
      <c r="XFB30" s="0" t="n"/>
      <c r="XFC30" s="0" t="n"/>
      <c r="XFD30" s="0" t="n"/>
    </row>
    <row r="31" customFormat="1" s="422">
      <c r="A31" s="321" t="n"/>
      <c r="B31" s="321" t="n"/>
      <c r="C31" s="321" t="n"/>
      <c r="D31" s="321" t="n"/>
      <c r="E31" s="321" t="n"/>
      <c r="F31" s="321" t="n"/>
      <c r="G31" s="321" t="n"/>
      <c r="H31" s="321" t="n"/>
      <c r="I31" s="321" t="n"/>
      <c r="J31" s="321" t="n"/>
      <c r="K31" s="321" t="n"/>
      <c r="L31" s="321" t="n"/>
      <c r="M31" s="321" t="n"/>
      <c r="N31" s="321" t="n"/>
      <c r="O31" s="321" t="n"/>
      <c r="P31" s="472" t="n"/>
      <c r="Q31" s="472" t="n"/>
      <c r="R31" s="321" t="n"/>
      <c r="S31" s="321" t="n"/>
      <c r="T31" s="321" t="n"/>
      <c r="U31" s="321" t="n"/>
      <c r="V31" s="321" t="n"/>
      <c r="W31" s="321" t="n"/>
      <c r="X31" s="321" t="n"/>
      <c r="Y31" s="321" t="n"/>
      <c r="Z31" s="321" t="n"/>
      <c r="AA31" s="321" t="n"/>
      <c r="AB31" s="321" t="n"/>
      <c r="AC31" s="321" t="n"/>
      <c r="AD31" s="321" t="n"/>
      <c r="AE31" s="321" t="n"/>
      <c r="AF31" s="80" t="n"/>
      <c r="AG31" s="321" t="n"/>
      <c r="AH31" s="321" t="n"/>
      <c r="AI31" s="321" t="n"/>
      <c r="AJ31" s="472" t="n"/>
      <c r="AK31" s="321" t="n"/>
      <c r="XEK31" s="0" t="n"/>
      <c r="XEL31" s="0" t="n"/>
      <c r="XEM31" s="0" t="n"/>
      <c r="XEN31" s="0" t="n"/>
      <c r="XEO31" s="0" t="n"/>
      <c r="XEP31" s="0" t="n"/>
      <c r="XEQ31" s="0" t="n"/>
      <c r="XER31" s="0" t="n"/>
      <c r="XES31" s="0" t="n"/>
      <c r="XET31" s="0" t="n"/>
      <c r="XEU31" s="0" t="n"/>
      <c r="XEV31" s="0" t="n"/>
      <c r="XEW31" s="0" t="n"/>
      <c r="XEX31" s="0" t="n"/>
      <c r="XEY31" s="0" t="n"/>
      <c r="XEZ31" s="0" t="n"/>
      <c r="XFA31" s="0" t="n"/>
      <c r="XFB31" s="0" t="n"/>
      <c r="XFC31" s="0" t="n"/>
      <c r="XFD31" s="0" t="n"/>
    </row>
    <row r="32" customFormat="1" s="422">
      <c r="A32" s="321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321" t="n"/>
      <c r="N32" s="321" t="n"/>
      <c r="O32" s="321" t="n"/>
      <c r="P32" s="472" t="n"/>
      <c r="Q32" s="472" t="n"/>
      <c r="R32" s="321" t="n"/>
      <c r="S32" s="321" t="n"/>
      <c r="T32" s="321" t="n"/>
      <c r="U32" s="321" t="n"/>
      <c r="V32" s="321" t="n"/>
      <c r="W32" s="321" t="n"/>
      <c r="X32" s="321" t="n"/>
      <c r="Y32" s="321" t="n"/>
      <c r="Z32" s="321" t="n"/>
      <c r="AA32" s="321" t="n"/>
      <c r="AB32" s="321" t="n"/>
      <c r="AC32" s="321" t="n"/>
      <c r="AD32" s="321" t="n"/>
      <c r="AE32" s="321" t="n"/>
      <c r="AF32" s="80" t="n"/>
      <c r="AG32" s="321" t="n"/>
      <c r="AH32" s="321" t="n"/>
      <c r="AI32" s="321" t="n"/>
      <c r="AJ32" s="472" t="n"/>
      <c r="AK32" s="321" t="n"/>
      <c r="XEK32" s="0" t="n"/>
      <c r="XEL32" s="0" t="n"/>
      <c r="XEM32" s="0" t="n"/>
      <c r="XEN32" s="0" t="n"/>
      <c r="XEO32" s="0" t="n"/>
      <c r="XEP32" s="0" t="n"/>
      <c r="XEQ32" s="0" t="n"/>
      <c r="XER32" s="0" t="n"/>
      <c r="XES32" s="0" t="n"/>
      <c r="XET32" s="0" t="n"/>
      <c r="XEU32" s="0" t="n"/>
      <c r="XEV32" s="0" t="n"/>
      <c r="XEW32" s="0" t="n"/>
      <c r="XEX32" s="0" t="n"/>
      <c r="XEY32" s="0" t="n"/>
      <c r="XEZ32" s="0" t="n"/>
      <c r="XFA32" s="0" t="n"/>
      <c r="XFB32" s="0" t="n"/>
      <c r="XFC32" s="0" t="n"/>
      <c r="XFD32" s="0" t="n"/>
    </row>
    <row r="33" customFormat="1" s="422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321" t="n"/>
      <c r="N33" s="321" t="n"/>
      <c r="O33" s="321" t="n"/>
      <c r="P33" s="472" t="n"/>
      <c r="Q33" s="472" t="n"/>
      <c r="R33" s="321" t="n"/>
      <c r="S33" s="321" t="n"/>
      <c r="T33" s="321" t="n"/>
      <c r="U33" s="321" t="n"/>
      <c r="V33" s="321" t="n"/>
      <c r="W33" s="321" t="n"/>
      <c r="X33" s="321" t="n"/>
      <c r="Y33" s="321" t="n"/>
      <c r="Z33" s="321" t="n"/>
      <c r="AA33" s="321" t="n"/>
      <c r="AB33" s="321" t="n"/>
      <c r="AC33" s="321" t="n"/>
      <c r="AD33" s="321" t="n"/>
      <c r="AE33" s="321" t="n"/>
      <c r="AF33" s="80" t="n"/>
      <c r="AG33" s="321" t="n"/>
      <c r="AH33" s="321" t="n"/>
      <c r="AI33" s="321" t="n"/>
      <c r="AJ33" s="472" t="n"/>
      <c r="AK33" s="321" t="n"/>
      <c r="XEK33" s="0" t="n"/>
      <c r="XEL33" s="0" t="n"/>
      <c r="XEM33" s="0" t="n"/>
      <c r="XEN33" s="0" t="n"/>
      <c r="XEO33" s="0" t="n"/>
      <c r="XEP33" s="0" t="n"/>
      <c r="XEQ33" s="0" t="n"/>
      <c r="XER33" s="0" t="n"/>
      <c r="XES33" s="0" t="n"/>
      <c r="XET33" s="0" t="n"/>
      <c r="XEU33" s="0" t="n"/>
      <c r="XEV33" s="0" t="n"/>
      <c r="XEW33" s="0" t="n"/>
      <c r="XEX33" s="0" t="n"/>
      <c r="XEY33" s="0" t="n"/>
      <c r="XEZ33" s="0" t="n"/>
      <c r="XFA33" s="0" t="n"/>
      <c r="XFB33" s="0" t="n"/>
      <c r="XFC33" s="0" t="n"/>
      <c r="XFD33" s="0" t="n"/>
    </row>
    <row r="34" customFormat="1" s="422">
      <c r="A34" s="321" t="n"/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472" t="n"/>
      <c r="Q34" s="472" t="n"/>
      <c r="R34" s="321" t="n"/>
      <c r="S34" s="321" t="n"/>
      <c r="T34" s="321" t="n"/>
      <c r="U34" s="321" t="n"/>
      <c r="V34" s="321" t="n"/>
      <c r="W34" s="321" t="n"/>
      <c r="X34" s="321" t="n"/>
      <c r="Y34" s="321" t="n"/>
      <c r="Z34" s="321" t="n"/>
      <c r="AA34" s="321" t="n"/>
      <c r="AB34" s="321" t="n"/>
      <c r="AC34" s="321" t="n"/>
      <c r="AD34" s="321" t="n"/>
      <c r="AE34" s="321" t="n"/>
      <c r="AF34" s="80" t="n"/>
      <c r="AG34" s="321" t="n"/>
      <c r="AH34" s="321" t="n"/>
      <c r="AI34" s="321" t="n"/>
      <c r="AJ34" s="472" t="n"/>
      <c r="AK34" s="321" t="n"/>
      <c r="XEK34" s="0" t="n"/>
      <c r="XEL34" s="0" t="n"/>
      <c r="XEM34" s="0" t="n"/>
      <c r="XEN34" s="0" t="n"/>
      <c r="XEO34" s="0" t="n"/>
      <c r="XEP34" s="0" t="n"/>
      <c r="XEQ34" s="0" t="n"/>
      <c r="XER34" s="0" t="n"/>
      <c r="XES34" s="0" t="n"/>
      <c r="XET34" s="0" t="n"/>
      <c r="XEU34" s="0" t="n"/>
      <c r="XEV34" s="0" t="n"/>
      <c r="XEW34" s="0" t="n"/>
      <c r="XEX34" s="0" t="n"/>
      <c r="XEY34" s="0" t="n"/>
      <c r="XEZ34" s="0" t="n"/>
      <c r="XFA34" s="0" t="n"/>
      <c r="XFB34" s="0" t="n"/>
      <c r="XFC34" s="0" t="n"/>
      <c r="XFD34" s="0" t="n"/>
    </row>
    <row r="35" customFormat="1" s="422">
      <c r="A35" s="321" t="n"/>
      <c r="B35" s="321" t="n"/>
      <c r="C35" s="321" t="n"/>
      <c r="D35" s="321" t="n"/>
      <c r="E35" s="321" t="n"/>
      <c r="F35" s="321" t="n"/>
      <c r="G35" s="321" t="n"/>
      <c r="H35" s="321" t="n"/>
      <c r="I35" s="321" t="n"/>
      <c r="J35" s="321" t="n"/>
      <c r="K35" s="321" t="n"/>
      <c r="L35" s="321" t="n"/>
      <c r="M35" s="321" t="n"/>
      <c r="N35" s="321" t="n"/>
      <c r="O35" s="321" t="n"/>
      <c r="P35" s="472" t="n"/>
      <c r="Q35" s="472" t="n"/>
      <c r="R35" s="321" t="n"/>
      <c r="S35" s="321" t="n"/>
      <c r="T35" s="321" t="n"/>
      <c r="U35" s="321" t="n"/>
      <c r="V35" s="321" t="n"/>
      <c r="W35" s="321" t="n"/>
      <c r="X35" s="321" t="n"/>
      <c r="Y35" s="321" t="n"/>
      <c r="Z35" s="321" t="n"/>
      <c r="AA35" s="321" t="n"/>
      <c r="AB35" s="321" t="n"/>
      <c r="AC35" s="321" t="n"/>
      <c r="AD35" s="321" t="n"/>
      <c r="AE35" s="321" t="n"/>
      <c r="AF35" s="80" t="n"/>
      <c r="AG35" s="321" t="n"/>
      <c r="AH35" s="321" t="n"/>
      <c r="AI35" s="321" t="n"/>
      <c r="AJ35" s="472" t="n"/>
      <c r="AK35" s="321" t="n"/>
      <c r="XEK35" s="0" t="n"/>
      <c r="XEL35" s="0" t="n"/>
      <c r="XEM35" s="0" t="n"/>
      <c r="XEN35" s="0" t="n"/>
      <c r="XEO35" s="0" t="n"/>
      <c r="XEP35" s="0" t="n"/>
      <c r="XEQ35" s="0" t="n"/>
      <c r="XER35" s="0" t="n"/>
      <c r="XES35" s="0" t="n"/>
      <c r="XET35" s="0" t="n"/>
      <c r="XEU35" s="0" t="n"/>
      <c r="XEV35" s="0" t="n"/>
      <c r="XEW35" s="0" t="n"/>
      <c r="XEX35" s="0" t="n"/>
      <c r="XEY35" s="0" t="n"/>
      <c r="XEZ35" s="0" t="n"/>
      <c r="XFA35" s="0" t="n"/>
      <c r="XFB35" s="0" t="n"/>
      <c r="XFC35" s="0" t="n"/>
      <c r="XFD35" s="0" t="n"/>
    </row>
    <row r="36" customFormat="1" s="422">
      <c r="A36" s="321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321" t="n"/>
      <c r="N36" s="321" t="n"/>
      <c r="O36" s="321" t="n"/>
      <c r="P36" s="472" t="n"/>
      <c r="Q36" s="472" t="n"/>
      <c r="R36" s="321" t="n"/>
      <c r="S36" s="321" t="n"/>
      <c r="T36" s="321" t="n"/>
      <c r="U36" s="321" t="n"/>
      <c r="V36" s="321" t="n"/>
      <c r="W36" s="321" t="n"/>
      <c r="X36" s="321" t="n"/>
      <c r="Y36" s="321" t="n"/>
      <c r="Z36" s="321" t="n"/>
      <c r="AA36" s="321" t="n"/>
      <c r="AB36" s="321" t="n"/>
      <c r="AC36" s="321" t="n"/>
      <c r="AD36" s="321" t="n"/>
      <c r="AE36" s="321" t="n"/>
      <c r="AF36" s="80" t="n"/>
      <c r="AG36" s="321" t="n"/>
      <c r="AH36" s="321" t="n"/>
      <c r="AI36" s="321" t="n"/>
      <c r="AJ36" s="472" t="n"/>
      <c r="AK36" s="321" t="n"/>
      <c r="XEK36" s="0" t="n"/>
      <c r="XEL36" s="0" t="n"/>
      <c r="XEM36" s="0" t="n"/>
      <c r="XEN36" s="0" t="n"/>
      <c r="XEO36" s="0" t="n"/>
      <c r="XEP36" s="0" t="n"/>
      <c r="XEQ36" s="0" t="n"/>
      <c r="XER36" s="0" t="n"/>
      <c r="XES36" s="0" t="n"/>
      <c r="XET36" s="0" t="n"/>
      <c r="XEU36" s="0" t="n"/>
      <c r="XEV36" s="0" t="n"/>
      <c r="XEW36" s="0" t="n"/>
      <c r="XEX36" s="0" t="n"/>
      <c r="XEY36" s="0" t="n"/>
      <c r="XEZ36" s="0" t="n"/>
      <c r="XFA36" s="0" t="n"/>
      <c r="XFB36" s="0" t="n"/>
      <c r="XFC36" s="0" t="n"/>
      <c r="XFD36" s="0" t="n"/>
    </row>
    <row r="37" customFormat="1" s="422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321" t="n"/>
      <c r="N37" s="321" t="n"/>
      <c r="O37" s="321" t="n"/>
      <c r="P37" s="472" t="n"/>
      <c r="Q37" s="472" t="n"/>
      <c r="R37" s="321" t="n"/>
      <c r="S37" s="321" t="n"/>
      <c r="T37" s="321" t="n"/>
      <c r="U37" s="321" t="n"/>
      <c r="V37" s="321" t="n"/>
      <c r="W37" s="321" t="n"/>
      <c r="X37" s="321" t="n"/>
      <c r="Y37" s="321" t="n"/>
      <c r="Z37" s="321" t="n"/>
      <c r="AA37" s="321" t="n"/>
      <c r="AB37" s="321" t="n"/>
      <c r="AC37" s="321" t="n"/>
      <c r="AD37" s="321" t="n"/>
      <c r="AE37" s="321" t="n"/>
      <c r="AF37" s="80" t="n"/>
      <c r="AG37" s="321" t="n"/>
      <c r="AH37" s="321" t="n"/>
      <c r="AI37" s="321" t="n"/>
      <c r="AJ37" s="472" t="n"/>
      <c r="AK37" s="321" t="n"/>
      <c r="XEK37" s="0" t="n"/>
      <c r="XEL37" s="0" t="n"/>
      <c r="XEM37" s="0" t="n"/>
      <c r="XEN37" s="0" t="n"/>
      <c r="XEO37" s="0" t="n"/>
      <c r="XEP37" s="0" t="n"/>
      <c r="XEQ37" s="0" t="n"/>
      <c r="XER37" s="0" t="n"/>
      <c r="XES37" s="0" t="n"/>
      <c r="XET37" s="0" t="n"/>
      <c r="XEU37" s="0" t="n"/>
      <c r="XEV37" s="0" t="n"/>
      <c r="XEW37" s="0" t="n"/>
      <c r="XEX37" s="0" t="n"/>
      <c r="XEY37" s="0" t="n"/>
      <c r="XEZ37" s="0" t="n"/>
      <c r="XFA37" s="0" t="n"/>
      <c r="XFB37" s="0" t="n"/>
      <c r="XFC37" s="0" t="n"/>
      <c r="XFD37" s="0" t="n"/>
    </row>
    <row r="38" customFormat="1" s="422">
      <c r="A38" s="321" t="n"/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472" t="n"/>
      <c r="Q38" s="472" t="n"/>
      <c r="R38" s="321" t="n"/>
      <c r="S38" s="321" t="n"/>
      <c r="T38" s="321" t="n"/>
      <c r="U38" s="321" t="n"/>
      <c r="V38" s="321" t="n"/>
      <c r="W38" s="321" t="n"/>
      <c r="X38" s="321" t="n"/>
      <c r="Y38" s="321" t="n"/>
      <c r="Z38" s="321" t="n"/>
      <c r="AA38" s="321" t="n"/>
      <c r="AB38" s="321" t="n"/>
      <c r="AC38" s="321" t="n"/>
      <c r="AD38" s="321" t="n"/>
      <c r="AE38" s="321" t="n"/>
      <c r="AF38" s="80" t="n"/>
      <c r="AG38" s="321" t="n"/>
      <c r="AH38" s="321" t="n"/>
      <c r="AI38" s="321" t="n"/>
      <c r="AJ38" s="472" t="n"/>
      <c r="AK38" s="321" t="n"/>
      <c r="XEK38" s="0" t="n"/>
      <c r="XEL38" s="0" t="n"/>
      <c r="XEM38" s="0" t="n"/>
      <c r="XEN38" s="0" t="n"/>
      <c r="XEO38" s="0" t="n"/>
      <c r="XEP38" s="0" t="n"/>
      <c r="XEQ38" s="0" t="n"/>
      <c r="XER38" s="0" t="n"/>
      <c r="XES38" s="0" t="n"/>
      <c r="XET38" s="0" t="n"/>
      <c r="XEU38" s="0" t="n"/>
      <c r="XEV38" s="0" t="n"/>
      <c r="XEW38" s="0" t="n"/>
      <c r="XEX38" s="0" t="n"/>
      <c r="XEY38" s="0" t="n"/>
      <c r="XEZ38" s="0" t="n"/>
      <c r="XFA38" s="0" t="n"/>
      <c r="XFB38" s="0" t="n"/>
      <c r="XFC38" s="0" t="n"/>
      <c r="XFD38" s="0" t="n"/>
    </row>
    <row r="39" customFormat="1" s="422">
      <c r="A39" s="321" t="n"/>
      <c r="B39" s="321" t="n"/>
      <c r="C39" s="321" t="n"/>
      <c r="D39" s="321" t="n"/>
      <c r="E39" s="321" t="n"/>
      <c r="F39" s="321" t="n"/>
      <c r="G39" s="321" t="n"/>
      <c r="H39" s="321" t="n"/>
      <c r="I39" s="321" t="n"/>
      <c r="J39" s="321" t="n"/>
      <c r="K39" s="321" t="n"/>
      <c r="L39" s="321" t="n"/>
      <c r="M39" s="321" t="n"/>
      <c r="N39" s="321" t="n"/>
      <c r="O39" s="321" t="n"/>
      <c r="P39" s="472" t="n"/>
      <c r="Q39" s="472" t="n"/>
      <c r="R39" s="321" t="n"/>
      <c r="S39" s="321" t="n"/>
      <c r="T39" s="321" t="n"/>
      <c r="U39" s="321" t="n"/>
      <c r="V39" s="321" t="n"/>
      <c r="W39" s="321" t="n"/>
      <c r="X39" s="321" t="n"/>
      <c r="Y39" s="321" t="n"/>
      <c r="Z39" s="321" t="n"/>
      <c r="AA39" s="321" t="n"/>
      <c r="AB39" s="321" t="n"/>
      <c r="AC39" s="321" t="n"/>
      <c r="AD39" s="321" t="n"/>
      <c r="AE39" s="321" t="n"/>
      <c r="AF39" s="80" t="n"/>
      <c r="AG39" s="321" t="n"/>
      <c r="AH39" s="321" t="n"/>
      <c r="AI39" s="321" t="n"/>
      <c r="AJ39" s="472" t="n"/>
      <c r="AK39" s="321" t="n"/>
      <c r="XEK39" s="0" t="n"/>
      <c r="XEL39" s="0" t="n"/>
      <c r="XEM39" s="0" t="n"/>
      <c r="XEN39" s="0" t="n"/>
      <c r="XEO39" s="0" t="n"/>
      <c r="XEP39" s="0" t="n"/>
      <c r="XEQ39" s="0" t="n"/>
      <c r="XER39" s="0" t="n"/>
      <c r="XES39" s="0" t="n"/>
      <c r="XET39" s="0" t="n"/>
      <c r="XEU39" s="0" t="n"/>
      <c r="XEV39" s="0" t="n"/>
      <c r="XEW39" s="0" t="n"/>
      <c r="XEX39" s="0" t="n"/>
      <c r="XEY39" s="0" t="n"/>
      <c r="XEZ39" s="0" t="n"/>
      <c r="XFA39" s="0" t="n"/>
      <c r="XFB39" s="0" t="n"/>
      <c r="XFC39" s="0" t="n"/>
      <c r="XFD39" s="0" t="n"/>
    </row>
    <row r="40" customFormat="1" s="422">
      <c r="A40" s="321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321" t="n"/>
      <c r="N40" s="321" t="n"/>
      <c r="O40" s="321" t="n"/>
      <c r="P40" s="472" t="n"/>
      <c r="Q40" s="472" t="n"/>
      <c r="R40" s="321" t="n"/>
      <c r="S40" s="321" t="n"/>
      <c r="T40" s="321" t="n"/>
      <c r="U40" s="321" t="n"/>
      <c r="V40" s="321" t="n"/>
      <c r="W40" s="321" t="n"/>
      <c r="X40" s="321" t="n"/>
      <c r="Y40" s="321" t="n"/>
      <c r="Z40" s="321" t="n"/>
      <c r="AA40" s="321" t="n"/>
      <c r="AB40" s="321" t="n"/>
      <c r="AC40" s="321" t="n"/>
      <c r="AD40" s="321" t="n"/>
      <c r="AE40" s="321" t="n"/>
      <c r="AF40" s="80" t="n"/>
      <c r="AG40" s="321" t="n"/>
      <c r="AH40" s="321" t="n"/>
      <c r="AI40" s="321" t="n"/>
      <c r="AJ40" s="472" t="n"/>
      <c r="AK40" s="321" t="n"/>
      <c r="XEK40" s="0" t="n"/>
      <c r="XEL40" s="0" t="n"/>
      <c r="XEM40" s="0" t="n"/>
      <c r="XEN40" s="0" t="n"/>
      <c r="XEO40" s="0" t="n"/>
      <c r="XEP40" s="0" t="n"/>
      <c r="XEQ40" s="0" t="n"/>
      <c r="XER40" s="0" t="n"/>
      <c r="XES40" s="0" t="n"/>
      <c r="XET40" s="0" t="n"/>
      <c r="XEU40" s="0" t="n"/>
      <c r="XEV40" s="0" t="n"/>
      <c r="XEW40" s="0" t="n"/>
      <c r="XEX40" s="0" t="n"/>
      <c r="XEY40" s="0" t="n"/>
      <c r="XEZ40" s="0" t="n"/>
      <c r="XFA40" s="0" t="n"/>
      <c r="XFB40" s="0" t="n"/>
      <c r="XFC40" s="0" t="n"/>
      <c r="XFD40" s="0" t="n"/>
    </row>
    <row r="41" customFormat="1" s="422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321" t="n"/>
      <c r="N41" s="321" t="n"/>
      <c r="O41" s="321" t="n"/>
      <c r="P41" s="472" t="n"/>
      <c r="Q41" s="472" t="n"/>
      <c r="R41" s="321" t="n"/>
      <c r="S41" s="321" t="n"/>
      <c r="T41" s="321" t="n"/>
      <c r="U41" s="321" t="n"/>
      <c r="V41" s="321" t="n"/>
      <c r="W41" s="321" t="n"/>
      <c r="X41" s="321" t="n"/>
      <c r="Y41" s="321" t="n"/>
      <c r="Z41" s="321" t="n"/>
      <c r="AA41" s="321" t="n"/>
      <c r="AB41" s="321" t="n"/>
      <c r="AC41" s="321" t="n"/>
      <c r="AD41" s="321" t="n"/>
      <c r="AE41" s="321" t="n"/>
      <c r="AF41" s="80" t="n"/>
      <c r="AG41" s="321" t="n"/>
      <c r="AH41" s="321" t="n"/>
      <c r="AI41" s="321" t="n"/>
      <c r="AJ41" s="472" t="n"/>
      <c r="AK41" s="321" t="n"/>
      <c r="XEK41" s="0" t="n"/>
      <c r="XEL41" s="0" t="n"/>
      <c r="XEM41" s="0" t="n"/>
      <c r="XEN41" s="0" t="n"/>
      <c r="XEO41" s="0" t="n"/>
      <c r="XEP41" s="0" t="n"/>
      <c r="XEQ41" s="0" t="n"/>
      <c r="XER41" s="0" t="n"/>
      <c r="XES41" s="0" t="n"/>
      <c r="XET41" s="0" t="n"/>
      <c r="XEU41" s="0" t="n"/>
      <c r="XEV41" s="0" t="n"/>
      <c r="XEW41" s="0" t="n"/>
      <c r="XEX41" s="0" t="n"/>
      <c r="XEY41" s="0" t="n"/>
      <c r="XEZ41" s="0" t="n"/>
      <c r="XFA41" s="0" t="n"/>
      <c r="XFB41" s="0" t="n"/>
      <c r="XFC41" s="0" t="n"/>
      <c r="XFD41" s="0" t="n"/>
    </row>
  </sheetData>
  <mergeCells count="8">
    <mergeCell ref="H2:L2"/>
    <mergeCell ref="R2:W2"/>
    <mergeCell ref="Q1:AK1"/>
    <mergeCell ref="AD2:AK2"/>
    <mergeCell ref="H1:O1"/>
    <mergeCell ref="M2:P2"/>
    <mergeCell ref="Q2:Q3"/>
    <mergeCell ref="X2:AC2"/>
  </mergeCells>
  <pageMargins left="0.161111111111111" right="0.161111111111111" top="0.60625" bottom="1" header="0.5" footer="0.5"/>
  <pageSetup orientation="portrait" paperSize="9" scale="94" fitToHeight="0"/>
  <headerFooter>
    <oddHeader/>
    <oddFooter>&amp;C第 &amp;P 页，共 &amp;N 页</oddFooter>
    <evenHeader/>
    <evenFooter/>
    <firstHeader/>
    <firstFooter/>
  </headerFooter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X17"/>
  <sheetViews>
    <sheetView view="pageBreakPreview" zoomScaleNormal="100" workbookViewId="0">
      <selection activeCell="D34" sqref="D34"/>
    </sheetView>
  </sheetViews>
  <sheetFormatPr baseColWidth="8" defaultColWidth="9" defaultRowHeight="15.6"/>
  <cols>
    <col width="15.33203125" customWidth="1" style="321" min="1" max="1"/>
    <col width="7.6640625" customWidth="1" style="321" min="2" max="2"/>
    <col width="7.21875" customWidth="1" style="321" min="3" max="3"/>
    <col width="9.77734375" customWidth="1" style="422" min="4" max="4"/>
    <col width="18.21875" customWidth="1" style="422" min="5" max="5"/>
    <col width="7.88671875" customWidth="1" style="422" min="6" max="7"/>
    <col width="6.77734375" customWidth="1" style="422" min="8" max="8"/>
    <col width="7.77734375" customWidth="1" style="422" min="9" max="9"/>
    <col width="6.77734375" customWidth="1" style="422" min="10" max="10"/>
    <col width="7" customWidth="1" style="422" min="11" max="11"/>
    <col width="10.6640625" customWidth="1" style="422" min="12" max="12"/>
    <col width="7" customWidth="1" style="321" min="13" max="13"/>
    <col width="9" customWidth="1" style="35" min="14" max="14"/>
    <col width="11.77734375" customWidth="1" style="472" min="15" max="15"/>
    <col width="10.77734375" customWidth="1" style="321" min="16" max="16"/>
    <col width="13" customWidth="1" style="35" min="17" max="17"/>
    <col width="10.33203125" customWidth="1" style="321" min="18" max="18"/>
    <col width="11" customWidth="1" style="321" min="19" max="19"/>
    <col width="12" customWidth="1" style="321" min="20" max="21"/>
    <col width="4.44140625" customWidth="1" style="321" min="22" max="22"/>
    <col width="8.33203125" customWidth="1" style="321" min="23" max="23"/>
    <col width="7.44140625" customWidth="1" style="321" min="24" max="24"/>
    <col width="7.77734375" customWidth="1" style="321" min="25" max="25"/>
    <col width="9" customWidth="1" style="321" min="26" max="26"/>
    <col width="9" customWidth="1" style="321" min="27" max="16384"/>
  </cols>
  <sheetData>
    <row r="1" ht="39" customHeight="1" s="332">
      <c r="A1" s="402" t="inlineStr">
        <is>
          <t>项目名称</t>
        </is>
      </c>
      <c r="B1" s="314" t="n"/>
      <c r="C1" s="314" t="n"/>
      <c r="D1" s="312" t="n"/>
      <c r="E1" s="409" t="inlineStr">
        <is>
          <t>XD202505135</t>
        </is>
      </c>
      <c r="F1" s="314" t="n"/>
      <c r="G1" s="314" t="n"/>
      <c r="H1" s="314" t="n"/>
      <c r="I1" s="314" t="n"/>
      <c r="J1" s="314" t="n"/>
      <c r="K1" s="314" t="n"/>
      <c r="L1" s="312" t="n"/>
    </row>
    <row r="2" ht="25.05" customHeight="1" s="332">
      <c r="A2" s="402" t="inlineStr">
        <is>
          <t>订单编号</t>
        </is>
      </c>
      <c r="B2" s="402" t="n"/>
      <c r="C2" s="312" t="n"/>
      <c r="D2" s="402" t="inlineStr">
        <is>
          <t>型号</t>
        </is>
      </c>
      <c r="E2" s="310">
        <f>CONCATENATE("JG",[1]单块公式!A4,[1]单块公式!D4,"/",[1]单块公式!E4,"/",[1]单块公式!F4,[1]单块公式!H4,[1]单块公式!I4)</f>
        <v/>
      </c>
      <c r="F2" s="431" t="inlineStr">
        <is>
          <t>日期</t>
        </is>
      </c>
      <c r="G2" s="314" t="n"/>
      <c r="H2" s="314" t="n"/>
      <c r="I2" s="314" t="n"/>
      <c r="J2" s="420">
        <f>TODAY()</f>
        <v/>
      </c>
      <c r="K2" s="314" t="n"/>
      <c r="L2" s="312" t="n"/>
    </row>
    <row r="4" ht="21" customHeight="1" s="332">
      <c r="A4" s="423" t="inlineStr">
        <is>
          <t>型号</t>
        </is>
      </c>
      <c r="B4" s="416" t="inlineStr">
        <is>
          <t>原板尺寸</t>
        </is>
      </c>
      <c r="C4" s="417" t="n"/>
      <c r="D4" s="395" t="inlineStr">
        <is>
          <t>原板数量</t>
        </is>
      </c>
      <c r="E4" s="395" t="inlineStr">
        <is>
          <t>压焊次数 拉网</t>
        </is>
      </c>
      <c r="F4" s="405" t="inlineStr">
        <is>
          <t>成品切割尺寸</t>
        </is>
      </c>
      <c r="G4" s="406" t="n"/>
      <c r="H4" s="406" t="n"/>
      <c r="I4" s="406" t="n"/>
      <c r="J4" s="407" t="inlineStr">
        <is>
          <t>单块切割数</t>
        </is>
      </c>
      <c r="K4" s="426" t="inlineStr">
        <is>
          <t>宽度破板数</t>
        </is>
      </c>
      <c r="L4" s="410" t="inlineStr">
        <is>
          <t>备注</t>
        </is>
      </c>
      <c r="N4" s="67" t="inlineStr">
        <is>
          <t>扁钢单数</t>
        </is>
      </c>
      <c r="O4" s="484" t="inlineStr">
        <is>
          <t>扁钢总数</t>
        </is>
      </c>
      <c r="P4" s="69" t="inlineStr">
        <is>
          <t>扭钢单数</t>
        </is>
      </c>
      <c r="Q4" s="67" t="inlineStr">
        <is>
          <t>扭钢总数</t>
        </is>
      </c>
      <c r="R4" s="69" t="inlineStr">
        <is>
          <t>扁钢单量</t>
        </is>
      </c>
      <c r="S4" s="69" t="inlineStr">
        <is>
          <t>扁钢总量</t>
        </is>
      </c>
      <c r="T4" s="69" t="inlineStr">
        <is>
          <t>扭钢单量</t>
        </is>
      </c>
      <c r="U4" s="69" t="inlineStr">
        <is>
          <t>扭钢总量</t>
        </is>
      </c>
    </row>
    <row r="5" ht="16.95" customFormat="1" customHeight="1" s="35">
      <c r="A5" s="424" t="n"/>
      <c r="B5" s="418" t="n"/>
      <c r="C5" s="419" t="n"/>
      <c r="D5" s="396" t="n"/>
      <c r="E5" s="396" t="n"/>
      <c r="F5" s="42" t="inlineStr">
        <is>
          <t>长度</t>
        </is>
      </c>
      <c r="G5" s="41" t="inlineStr">
        <is>
          <t>切长</t>
        </is>
      </c>
      <c r="H5" s="41" t="inlineStr">
        <is>
          <t>宽度</t>
        </is>
      </c>
      <c r="I5" s="41" t="inlineStr">
        <is>
          <t>数量</t>
        </is>
      </c>
      <c r="J5" s="408" t="n"/>
      <c r="K5" s="418" t="n"/>
      <c r="L5" s="411" t="n"/>
      <c r="N5" s="67" t="n"/>
      <c r="O5" s="484" t="n"/>
      <c r="P5" s="69" t="n"/>
      <c r="Q5" s="67" t="n"/>
      <c r="R5" s="69" t="n"/>
      <c r="S5" s="69" t="n"/>
      <c r="T5" s="69" t="n"/>
      <c r="U5" s="69" t="n"/>
      <c r="W5" s="78" t="inlineStr">
        <is>
          <t>踏步数量</t>
        </is>
      </c>
      <c r="X5" s="78" t="inlineStr">
        <is>
          <t>单块扁钢</t>
        </is>
      </c>
    </row>
    <row r="6" ht="24" customFormat="1" customHeight="1" s="36">
      <c r="A6" s="43">
        <f>E$2</f>
        <v/>
      </c>
      <c r="B6" s="44">
        <f>[1]单块公式!L6+44</f>
        <v/>
      </c>
      <c r="C6" s="45">
        <f>(X6*K6-1)*[1]单块公式!E$4+[1]单块公式!D$4</f>
        <v/>
      </c>
      <c r="D6" s="46">
        <f>I6/(K6*[1]单块公式!K6)</f>
        <v/>
      </c>
      <c r="E6" s="46">
        <f>CONCATENATE("压焊",[1]单块公式!F6,"次","拉网",[1]单块公式!H6,"mm")</f>
        <v/>
      </c>
      <c r="F6" s="46">
        <f>[1]单块公式!A6</f>
        <v/>
      </c>
      <c r="G6" s="47" t="n">
        <v>636</v>
      </c>
      <c r="H6" s="47">
        <f>[1]单块公式!Q6</f>
        <v/>
      </c>
      <c r="I6" s="485">
        <f>[1]单块公式!C6</f>
        <v/>
      </c>
      <c r="J6" s="47">
        <f>CONCATENATE("1切",[1]单块公式!K6)</f>
        <v/>
      </c>
      <c r="K6" s="71" t="n">
        <v>3</v>
      </c>
      <c r="L6" s="72" t="n"/>
      <c r="N6" s="73">
        <f>(C6-[1]单块公式!D$4)/[1]单块公式!E$4+1</f>
        <v/>
      </c>
      <c r="O6" s="486">
        <f>N6*D6</f>
        <v/>
      </c>
      <c r="P6" s="73">
        <f>[1]单块公式!F6*2*[1]单块公式!K6</f>
        <v/>
      </c>
      <c r="Q6" s="73">
        <f>D6*P6</f>
        <v/>
      </c>
      <c r="R6" s="73">
        <f>[1]单块公式!A$4*[1]单块公式!D$4*B6*N6*7.85*0.001*0.001</f>
        <v/>
      </c>
      <c r="S6" s="73">
        <f>R6*D6</f>
        <v/>
      </c>
      <c r="T6" s="73">
        <f>1045*[1]单块公式!G$4*[1]单块公式!G$4*7.85*0.001*0.001</f>
        <v/>
      </c>
      <c r="U6" s="73">
        <f>T6*Q6</f>
        <v/>
      </c>
      <c r="W6" s="79">
        <f>D6*K6*[1]单块公式!K6</f>
        <v/>
      </c>
      <c r="X6" s="79">
        <f>(H6-[1]单块公式!D$4)/[1]单块公式!E$4+1</f>
        <v/>
      </c>
    </row>
    <row r="7" ht="8.25" customHeight="1" s="332"/>
    <row r="8">
      <c r="A8" s="412" t="inlineStr">
        <is>
          <t>领料统计信息</t>
        </is>
      </c>
      <c r="B8" s="413" t="n"/>
      <c r="C8" s="413" t="n"/>
      <c r="D8" s="413" t="n"/>
      <c r="E8" s="413" t="n"/>
      <c r="F8" s="413" t="n"/>
      <c r="G8" s="413" t="n"/>
      <c r="H8" s="413" t="n"/>
      <c r="I8" s="413" t="n"/>
      <c r="J8" s="413" t="n"/>
      <c r="K8" s="413" t="n"/>
      <c r="L8" s="414" t="n"/>
      <c r="S8" s="321">
        <f>SUM(S6:S7)</f>
        <v/>
      </c>
      <c r="U8" s="321">
        <f>SUM(U6:U7)</f>
        <v/>
      </c>
    </row>
    <row r="9">
      <c r="A9" s="48" t="inlineStr">
        <is>
          <t>扁钢型号</t>
        </is>
      </c>
      <c r="B9" s="425" t="inlineStr">
        <is>
          <t>扁钢长度</t>
        </is>
      </c>
      <c r="C9" s="404" t="n"/>
      <c r="D9" s="49" t="inlineStr">
        <is>
          <t>扁钢数量</t>
        </is>
      </c>
      <c r="E9" s="49" t="inlineStr">
        <is>
          <t>横杆型号</t>
        </is>
      </c>
      <c r="F9" s="49" t="inlineStr">
        <is>
          <t>横杆长度</t>
        </is>
      </c>
      <c r="G9" s="50" t="n"/>
      <c r="H9" s="50" t="n"/>
      <c r="I9" s="50" t="n"/>
      <c r="J9" s="430" t="inlineStr">
        <is>
          <t>横杆数量</t>
        </is>
      </c>
      <c r="K9" s="398" t="n"/>
      <c r="L9" s="399" t="n"/>
    </row>
    <row r="10">
      <c r="A10" s="51">
        <f>CONCATENATE([1]单块公式!A4,"*",[1]单块公式!D4,[1]单块公式!H4)</f>
        <v/>
      </c>
      <c r="B10" s="425">
        <f>B6</f>
        <v/>
      </c>
      <c r="C10" s="404" t="n"/>
      <c r="D10" s="49">
        <f>O6</f>
        <v/>
      </c>
      <c r="E10" s="52">
        <f>CONCATENATE([1]单块公式!G4,"*",[1]单块公式!G4)</f>
        <v/>
      </c>
      <c r="F10" s="415" t="n">
        <v>1045</v>
      </c>
      <c r="G10" s="398" t="n"/>
      <c r="H10" s="398" t="n"/>
      <c r="I10" s="398" t="n"/>
      <c r="J10" s="430">
        <f>Q6</f>
        <v/>
      </c>
      <c r="K10" s="398" t="n"/>
      <c r="L10" s="399" t="n"/>
    </row>
    <row r="11" ht="19.05" customHeight="1" s="332">
      <c r="A11" s="53" t="n"/>
      <c r="B11" s="403" t="inlineStr">
        <is>
          <t>扁钢总计</t>
        </is>
      </c>
      <c r="C11" s="404" t="n"/>
      <c r="D11" s="54">
        <f>SUM(D10:D10)</f>
        <v/>
      </c>
      <c r="E11" s="54" t="n"/>
      <c r="F11" s="54" t="inlineStr">
        <is>
          <t>横杆总计</t>
        </is>
      </c>
      <c r="G11" s="55" t="n"/>
      <c r="H11" s="55" t="n"/>
      <c r="I11" s="55" t="n"/>
      <c r="J11" s="397">
        <f>SUM(J10:L10)</f>
        <v/>
      </c>
      <c r="K11" s="398" t="n"/>
      <c r="L11" s="399" t="n"/>
    </row>
    <row r="12" ht="19.05" customHeight="1" s="332">
      <c r="A12" s="56" t="n"/>
      <c r="B12" s="57" t="inlineStr">
        <is>
          <t>宽度</t>
        </is>
      </c>
      <c r="C12" s="58" t="inlineStr">
        <is>
          <t>厚度</t>
        </is>
      </c>
      <c r="D12" s="59" t="inlineStr">
        <is>
          <t>长度</t>
        </is>
      </c>
      <c r="E12" s="59" t="inlineStr">
        <is>
          <t>数量</t>
        </is>
      </c>
      <c r="F12" s="57" t="n"/>
      <c r="G12" s="57" t="n"/>
      <c r="H12" s="57" t="inlineStr">
        <is>
          <t>宽度</t>
        </is>
      </c>
      <c r="I12" s="58" t="inlineStr">
        <is>
          <t>厚度</t>
        </is>
      </c>
      <c r="J12" s="59" t="inlineStr">
        <is>
          <t>长度</t>
        </is>
      </c>
      <c r="K12" s="75" t="inlineStr">
        <is>
          <t>数量</t>
        </is>
      </c>
      <c r="L12" s="76" t="inlineStr">
        <is>
          <t>折弯尺寸</t>
        </is>
      </c>
    </row>
    <row r="13" ht="22.05" customHeight="1" s="332">
      <c r="A13" s="487" t="inlineStr">
        <is>
          <t>侧板1</t>
        </is>
      </c>
      <c r="B13" s="488" t="n">
        <v>80</v>
      </c>
      <c r="C13" s="489">
        <f>[1]单块公式!D6</f>
        <v/>
      </c>
      <c r="D13" s="489">
        <f>[1]单块公式!B6</f>
        <v/>
      </c>
      <c r="E13" s="490">
        <f>[1]单块公式!C6*2</f>
        <v/>
      </c>
      <c r="F13" s="491" t="inlineStr">
        <is>
          <t>花纹板1</t>
        </is>
      </c>
      <c r="G13" s="492" t="n"/>
      <c r="H13" s="489">
        <f>D13-H6+[1]单块公式!A$4-I13</f>
        <v/>
      </c>
      <c r="I13" s="488" t="n">
        <v>3</v>
      </c>
      <c r="J13" s="489">
        <f>F6-C13-C13</f>
        <v/>
      </c>
      <c r="K13" s="493">
        <f>[1]单块公式!C6</f>
        <v/>
      </c>
      <c r="L13" s="490">
        <f>[1]单块公式!R6&amp;[1]单块公式!J$4&amp;[1]单块公式!A$4</f>
        <v/>
      </c>
    </row>
    <row r="14" ht="22.05" customHeight="1" s="332">
      <c r="A14" s="432" t="inlineStr">
        <is>
          <t>原板重量总计</t>
        </is>
      </c>
      <c r="B14" s="428" t="n"/>
      <c r="C14" s="428" t="n"/>
      <c r="D14" s="433" t="n"/>
      <c r="E14" s="494">
        <f>(S8+U8)/1000</f>
        <v/>
      </c>
      <c r="F14" s="495" t="n">
        <v>4</v>
      </c>
      <c r="G14" s="401" t="n"/>
      <c r="H14" s="401" t="n"/>
      <c r="I14" s="401" t="n"/>
      <c r="J14" s="427" t="inlineStr">
        <is>
          <t>mm</t>
        </is>
      </c>
      <c r="K14" s="428" t="n"/>
      <c r="L14" s="429" t="n"/>
    </row>
    <row r="16">
      <c r="A16" s="421" t="inlineStr">
        <is>
          <t>JT4 拉网圆锯床切割，</t>
        </is>
      </c>
    </row>
    <row r="17"/>
  </sheetData>
  <mergeCells count="25">
    <mergeCell ref="E4:E5"/>
    <mergeCell ref="J11:L11"/>
    <mergeCell ref="F14:I14"/>
    <mergeCell ref="B2:C2"/>
    <mergeCell ref="B11:C11"/>
    <mergeCell ref="F4:I4"/>
    <mergeCell ref="E1:L1"/>
    <mergeCell ref="D4:D5"/>
    <mergeCell ref="J4:J5"/>
    <mergeCell ref="L4:L5"/>
    <mergeCell ref="A8:L8"/>
    <mergeCell ref="F10:I10"/>
    <mergeCell ref="B4:C5"/>
    <mergeCell ref="A1:D1"/>
    <mergeCell ref="J2:L2"/>
    <mergeCell ref="A16:L17"/>
    <mergeCell ref="A4:A5"/>
    <mergeCell ref="B10:C10"/>
    <mergeCell ref="K4:K5"/>
    <mergeCell ref="B9:C9"/>
    <mergeCell ref="J14:L14"/>
    <mergeCell ref="J10:L10"/>
    <mergeCell ref="F2:I2"/>
    <mergeCell ref="J9:L9"/>
    <mergeCell ref="A14:D14"/>
  </mergeCells>
  <pageMargins left="0.393055555555556" right="0.393055555555556" top="0.393055555555556" bottom="0.393055555555556" header="0.5" footer="0.196527777777778"/>
  <pageSetup orientation="portrait" paperSize="9" scale="86" fitToHeight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87"/>
  <sheetViews>
    <sheetView topLeftCell="A139" zoomScale="115" zoomScaleNormal="115" workbookViewId="0">
      <selection activeCell="G197" sqref="G197"/>
    </sheetView>
  </sheetViews>
  <sheetFormatPr baseColWidth="8" defaultColWidth="9" defaultRowHeight="14.4"/>
  <cols>
    <col width="18.6640625" customWidth="1" style="332" min="2" max="2"/>
    <col width="13.77734375" customWidth="1" style="332" min="5" max="5"/>
  </cols>
  <sheetData>
    <row r="1">
      <c r="A1" s="32" t="inlineStr">
        <is>
          <t>序号</t>
        </is>
      </c>
      <c r="B1" s="32" t="inlineStr">
        <is>
          <t>编号</t>
        </is>
      </c>
      <c r="C1" s="32" t="inlineStr">
        <is>
          <t>单块分值</t>
        </is>
      </c>
    </row>
    <row r="2">
      <c r="A2" s="32" t="n">
        <v>9</v>
      </c>
      <c r="B2" s="338">
        <f>F2&amp;H$2&amp;E2&amp;H$3</f>
        <v/>
      </c>
      <c r="C2" s="32">
        <f>G2</f>
        <v/>
      </c>
      <c r="E2" s="32" t="inlineStr">
        <is>
          <t>6BFX1001/1</t>
        </is>
      </c>
      <c r="F2" s="32" t="inlineStr">
        <is>
          <t>P18</t>
        </is>
      </c>
      <c r="G2" s="32" t="n">
        <v>16</v>
      </c>
      <c r="H2" s="0" t="inlineStr">
        <is>
          <t>-</t>
        </is>
      </c>
    </row>
    <row r="3">
      <c r="A3" s="32" t="n">
        <v>4</v>
      </c>
      <c r="B3" s="338">
        <f>F3&amp;H$2&amp;E3&amp;H$3</f>
        <v/>
      </c>
      <c r="C3" s="32">
        <f>G3</f>
        <v/>
      </c>
      <c r="E3" s="32" t="inlineStr">
        <is>
          <t>6BFX1001/2</t>
        </is>
      </c>
      <c r="F3" s="32" t="inlineStr">
        <is>
          <t>P18</t>
        </is>
      </c>
      <c r="G3" s="32" t="n">
        <v>19</v>
      </c>
      <c r="H3" s="0" t="inlineStr">
        <is>
          <t>#</t>
        </is>
      </c>
    </row>
    <row r="4">
      <c r="A4" s="32" t="n">
        <v>5</v>
      </c>
      <c r="B4" s="338">
        <f>F4&amp;H$2&amp;E4&amp;H$3</f>
        <v/>
      </c>
      <c r="C4" s="32">
        <f>G4</f>
        <v/>
      </c>
      <c r="E4" s="32" t="inlineStr">
        <is>
          <t>6BFX1001/3</t>
        </is>
      </c>
      <c r="F4" s="32" t="inlineStr">
        <is>
          <t>P18</t>
        </is>
      </c>
      <c r="G4" s="32" t="n">
        <v>16</v>
      </c>
    </row>
    <row r="5">
      <c r="A5" s="32" t="n">
        <v>2</v>
      </c>
      <c r="B5" s="338">
        <f>F5&amp;H$2&amp;E5&amp;H$3</f>
        <v/>
      </c>
      <c r="C5" s="32">
        <f>G5</f>
        <v/>
      </c>
      <c r="E5" s="32" t="inlineStr">
        <is>
          <t>6BFX1001/4</t>
        </is>
      </c>
      <c r="F5" s="32" t="inlineStr">
        <is>
          <t>P18</t>
        </is>
      </c>
      <c r="G5" s="32" t="n">
        <v>16</v>
      </c>
    </row>
    <row r="6">
      <c r="A6" s="32" t="n">
        <v>3</v>
      </c>
      <c r="B6" s="338">
        <f>F6&amp;H$2&amp;E6&amp;H$3</f>
        <v/>
      </c>
      <c r="C6" s="32">
        <f>G6</f>
        <v/>
      </c>
      <c r="E6" s="32" t="inlineStr">
        <is>
          <t>6BFX1002/1</t>
        </is>
      </c>
      <c r="F6" s="32" t="inlineStr">
        <is>
          <t>P18</t>
        </is>
      </c>
      <c r="G6" s="32" t="n">
        <v>22</v>
      </c>
    </row>
    <row r="7">
      <c r="A7" s="32" t="n">
        <v>1</v>
      </c>
      <c r="B7" s="338">
        <f>F7&amp;H$2&amp;E7&amp;H$3</f>
        <v/>
      </c>
      <c r="C7" s="32">
        <f>G7</f>
        <v/>
      </c>
      <c r="E7" s="32" t="inlineStr">
        <is>
          <t>6BFX1002/2</t>
        </is>
      </c>
      <c r="F7" s="32" t="inlineStr">
        <is>
          <t>P18</t>
        </is>
      </c>
      <c r="G7" s="32" t="n">
        <v>16</v>
      </c>
    </row>
    <row r="8">
      <c r="A8" s="32" t="n">
        <v>6</v>
      </c>
      <c r="B8" s="338">
        <f>F8&amp;H$2&amp;E8&amp;H$3</f>
        <v/>
      </c>
      <c r="C8" s="32">
        <f>G8</f>
        <v/>
      </c>
      <c r="E8" s="32" t="inlineStr">
        <is>
          <t>6BFX1002/3</t>
        </is>
      </c>
      <c r="F8" s="32" t="inlineStr">
        <is>
          <t>P18</t>
        </is>
      </c>
      <c r="G8" s="32" t="n">
        <v>10</v>
      </c>
    </row>
    <row r="9">
      <c r="A9" s="32" t="n">
        <v>7</v>
      </c>
      <c r="B9" s="338">
        <f>F9&amp;H$2&amp;E9&amp;H$3</f>
        <v/>
      </c>
      <c r="C9" s="32">
        <f>G9</f>
        <v/>
      </c>
      <c r="E9" s="32" t="inlineStr">
        <is>
          <t>6BFX1002/4</t>
        </is>
      </c>
      <c r="F9" s="32" t="inlineStr">
        <is>
          <t>P18</t>
        </is>
      </c>
      <c r="G9" s="32" t="n">
        <v>16</v>
      </c>
    </row>
    <row r="10">
      <c r="A10" s="32" t="n">
        <v>8</v>
      </c>
      <c r="B10" s="338">
        <f>F10&amp;H$2&amp;E10&amp;H$3</f>
        <v/>
      </c>
      <c r="C10" s="32">
        <f>G10</f>
        <v/>
      </c>
      <c r="E10" s="32" t="inlineStr">
        <is>
          <t>6BFX1002/5</t>
        </is>
      </c>
      <c r="F10" s="32" t="inlineStr">
        <is>
          <t>P18</t>
        </is>
      </c>
      <c r="G10" s="32" t="n">
        <v>16</v>
      </c>
    </row>
    <row r="11">
      <c r="A11" s="32" t="n">
        <v>10</v>
      </c>
      <c r="B11" s="338">
        <f>F11&amp;H$2&amp;E11&amp;H$3</f>
        <v/>
      </c>
      <c r="C11" s="32">
        <f>G11</f>
        <v/>
      </c>
      <c r="E11" s="32" t="inlineStr">
        <is>
          <t>6BFX1002/6</t>
        </is>
      </c>
      <c r="F11" s="32" t="inlineStr">
        <is>
          <t>P18</t>
        </is>
      </c>
      <c r="G11" s="32" t="n">
        <v>16</v>
      </c>
    </row>
    <row r="12">
      <c r="A12" s="32" t="n">
        <v>17</v>
      </c>
      <c r="B12" s="338">
        <f>F12&amp;H$2&amp;E12&amp;H$3</f>
        <v/>
      </c>
      <c r="C12" s="32">
        <f>G12</f>
        <v/>
      </c>
      <c r="E12" s="32" t="inlineStr">
        <is>
          <t>6BFX1002/7</t>
        </is>
      </c>
      <c r="F12" s="32" t="inlineStr">
        <is>
          <t>P18</t>
        </is>
      </c>
      <c r="G12" s="32" t="n">
        <v>13</v>
      </c>
    </row>
    <row r="13">
      <c r="A13" s="32" t="n">
        <v>14</v>
      </c>
      <c r="B13" s="338">
        <f>F13&amp;H$2&amp;E13&amp;H$3</f>
        <v/>
      </c>
      <c r="C13" s="32">
        <f>G13</f>
        <v/>
      </c>
      <c r="E13" s="32" t="inlineStr">
        <is>
          <t>6BFX1002/8</t>
        </is>
      </c>
      <c r="F13" s="32" t="inlineStr">
        <is>
          <t>P18</t>
        </is>
      </c>
      <c r="G13" s="32" t="n">
        <v>16</v>
      </c>
    </row>
    <row r="14">
      <c r="A14" s="32" t="n">
        <v>15</v>
      </c>
      <c r="B14" s="338">
        <f>F14&amp;H$2&amp;E14&amp;H$3</f>
        <v/>
      </c>
      <c r="C14" s="32">
        <f>G14</f>
        <v/>
      </c>
      <c r="E14" s="32" t="inlineStr">
        <is>
          <t>6BFX1002/9</t>
        </is>
      </c>
      <c r="F14" s="32" t="inlineStr">
        <is>
          <t>P18</t>
        </is>
      </c>
      <c r="G14" s="32" t="n">
        <v>19</v>
      </c>
    </row>
    <row r="15">
      <c r="A15" s="32" t="n">
        <v>13</v>
      </c>
      <c r="B15" s="338">
        <f>F15&amp;H$2&amp;E15&amp;H$3</f>
        <v/>
      </c>
      <c r="C15" s="32">
        <f>G15</f>
        <v/>
      </c>
      <c r="E15" s="32" t="inlineStr">
        <is>
          <t>6BFX1002/10</t>
        </is>
      </c>
      <c r="F15" s="32" t="inlineStr">
        <is>
          <t>P18</t>
        </is>
      </c>
      <c r="G15" s="32" t="n">
        <v>19</v>
      </c>
    </row>
    <row r="16">
      <c r="A16" s="32" t="n">
        <v>11</v>
      </c>
      <c r="B16" s="338">
        <f>F16&amp;H$2&amp;E16&amp;H$3</f>
        <v/>
      </c>
      <c r="C16" s="32">
        <f>G16</f>
        <v/>
      </c>
      <c r="E16" s="32" t="inlineStr">
        <is>
          <t>6BFX1002/11</t>
        </is>
      </c>
      <c r="F16" s="32" t="inlineStr">
        <is>
          <t>P18</t>
        </is>
      </c>
      <c r="G16" s="32" t="n">
        <v>19</v>
      </c>
    </row>
    <row r="17">
      <c r="A17" s="32" t="n">
        <v>12</v>
      </c>
      <c r="B17" s="338">
        <f>F17&amp;H$2&amp;E17&amp;H$3</f>
        <v/>
      </c>
      <c r="C17" s="32">
        <f>G17</f>
        <v/>
      </c>
      <c r="E17" s="32" t="inlineStr">
        <is>
          <t>6BFX1002/12</t>
        </is>
      </c>
      <c r="F17" s="32" t="inlineStr">
        <is>
          <t>P18</t>
        </is>
      </c>
      <c r="G17" s="32" t="n">
        <v>22</v>
      </c>
    </row>
    <row r="18">
      <c r="A18" s="32" t="n">
        <v>16</v>
      </c>
      <c r="B18" s="338">
        <f>F18&amp;H$2&amp;E18&amp;H$3</f>
        <v/>
      </c>
      <c r="C18" s="32">
        <f>G18</f>
        <v/>
      </c>
      <c r="E18" s="32" t="inlineStr">
        <is>
          <t>6BFX1002/13</t>
        </is>
      </c>
      <c r="F18" s="32" t="inlineStr">
        <is>
          <t>P18</t>
        </is>
      </c>
      <c r="G18" s="32" t="n">
        <v>22</v>
      </c>
    </row>
    <row r="19">
      <c r="A19" s="32" t="n">
        <v>18</v>
      </c>
      <c r="B19" s="338">
        <f>F19&amp;H$2&amp;E19&amp;H$3</f>
        <v/>
      </c>
      <c r="C19" s="32">
        <f>G19</f>
        <v/>
      </c>
      <c r="E19" s="32" t="inlineStr">
        <is>
          <t>6BFX1002/14</t>
        </is>
      </c>
      <c r="F19" s="32" t="inlineStr">
        <is>
          <t>P18</t>
        </is>
      </c>
      <c r="G19" s="32" t="n">
        <v>22</v>
      </c>
    </row>
    <row r="20">
      <c r="A20" s="32" t="n">
        <v>22</v>
      </c>
      <c r="B20" s="338">
        <f>F20&amp;H$2&amp;E20&amp;H$3</f>
        <v/>
      </c>
      <c r="C20" s="32">
        <f>G20</f>
        <v/>
      </c>
      <c r="E20" s="32" t="inlineStr">
        <is>
          <t>6BFX1002/15</t>
        </is>
      </c>
      <c r="F20" s="32" t="inlineStr">
        <is>
          <t>P18</t>
        </is>
      </c>
      <c r="G20" s="32" t="n">
        <v>19</v>
      </c>
    </row>
    <row r="21">
      <c r="A21" s="32" t="n">
        <v>20</v>
      </c>
      <c r="B21" s="338">
        <f>F21&amp;H$2&amp;E21&amp;H$3</f>
        <v/>
      </c>
      <c r="C21" s="32">
        <f>G21</f>
        <v/>
      </c>
      <c r="E21" s="32" t="inlineStr">
        <is>
          <t>6BFX1003/1</t>
        </is>
      </c>
      <c r="F21" s="32" t="inlineStr">
        <is>
          <t>P19</t>
        </is>
      </c>
      <c r="G21" s="32" t="n">
        <v>10</v>
      </c>
    </row>
    <row r="22">
      <c r="A22" s="32" t="n">
        <v>21</v>
      </c>
      <c r="B22" s="338">
        <f>F22&amp;H$2&amp;E22&amp;H$3</f>
        <v/>
      </c>
      <c r="C22" s="32">
        <f>G22</f>
        <v/>
      </c>
      <c r="E22" s="32" t="inlineStr">
        <is>
          <t>6BFX1003/2</t>
        </is>
      </c>
      <c r="F22" s="32" t="inlineStr">
        <is>
          <t>P19</t>
        </is>
      </c>
      <c r="G22" s="32" t="n">
        <v>13</v>
      </c>
    </row>
    <row r="23">
      <c r="A23" s="32" t="n">
        <v>19</v>
      </c>
      <c r="B23" s="338">
        <f>F23&amp;H$2&amp;E23&amp;H$3</f>
        <v/>
      </c>
      <c r="C23" s="32">
        <f>G23</f>
        <v/>
      </c>
      <c r="E23" s="32" t="inlineStr">
        <is>
          <t>6BFX1004/1</t>
        </is>
      </c>
      <c r="F23" s="32" t="inlineStr">
        <is>
          <t>P19</t>
        </is>
      </c>
      <c r="G23" s="32" t="n">
        <v>13</v>
      </c>
    </row>
    <row r="24">
      <c r="A24" s="32" t="n">
        <v>20</v>
      </c>
      <c r="B24" s="338">
        <f>F24&amp;H$2&amp;E24&amp;H$3</f>
        <v/>
      </c>
      <c r="C24" s="32">
        <f>G24</f>
        <v/>
      </c>
      <c r="E24" s="32" t="inlineStr">
        <is>
          <t>6BFX1004/2</t>
        </is>
      </c>
      <c r="F24" s="32" t="inlineStr">
        <is>
          <t>P19</t>
        </is>
      </c>
      <c r="G24" s="32" t="n">
        <v>19</v>
      </c>
    </row>
    <row r="25">
      <c r="A25" s="32" t="n">
        <v>21</v>
      </c>
      <c r="B25" s="338">
        <f>F25&amp;H$2&amp;E25&amp;H$3</f>
        <v/>
      </c>
      <c r="C25" s="32">
        <f>G25</f>
        <v/>
      </c>
      <c r="E25" s="32" t="inlineStr">
        <is>
          <t>6BFX1004/3</t>
        </is>
      </c>
      <c r="F25" s="32" t="inlineStr">
        <is>
          <t>P19</t>
        </is>
      </c>
      <c r="G25" s="32" t="n">
        <v>16</v>
      </c>
    </row>
    <row r="26">
      <c r="A26" s="32" t="n">
        <v>22</v>
      </c>
      <c r="B26" s="338">
        <f>F26&amp;H$2&amp;E26&amp;H$3</f>
        <v/>
      </c>
      <c r="C26" s="32">
        <f>G26</f>
        <v/>
      </c>
      <c r="E26" s="32" t="inlineStr">
        <is>
          <t>6BFX1004/4</t>
        </is>
      </c>
      <c r="F26" s="32" t="inlineStr">
        <is>
          <t>P19</t>
        </is>
      </c>
      <c r="G26" s="32" t="n">
        <v>16</v>
      </c>
    </row>
    <row r="27">
      <c r="A27" s="32" t="n">
        <v>23</v>
      </c>
      <c r="B27" s="338">
        <f>F27&amp;H$2&amp;E27&amp;H$3</f>
        <v/>
      </c>
      <c r="C27" s="32">
        <f>G27</f>
        <v/>
      </c>
      <c r="E27" s="32" t="inlineStr">
        <is>
          <t>6BFX1004/5</t>
        </is>
      </c>
      <c r="F27" s="32" t="inlineStr">
        <is>
          <t>P19</t>
        </is>
      </c>
      <c r="G27" s="32" t="n">
        <v>19</v>
      </c>
    </row>
    <row r="28">
      <c r="A28" s="32" t="n">
        <v>24</v>
      </c>
      <c r="B28" s="338">
        <f>F28&amp;H$2&amp;E28&amp;H$3</f>
        <v/>
      </c>
      <c r="C28" s="32">
        <f>G28</f>
        <v/>
      </c>
      <c r="E28" s="32" t="inlineStr">
        <is>
          <t>6BFX1004/6</t>
        </is>
      </c>
      <c r="F28" s="32" t="inlineStr">
        <is>
          <t>P19</t>
        </is>
      </c>
      <c r="G28" s="32" t="n">
        <v>19</v>
      </c>
    </row>
    <row r="29">
      <c r="A29" s="32" t="n">
        <v>25</v>
      </c>
      <c r="B29" s="338">
        <f>F29&amp;H$2&amp;E29&amp;H$3</f>
        <v/>
      </c>
      <c r="C29" s="32">
        <f>G29</f>
        <v/>
      </c>
      <c r="E29" s="32" t="inlineStr">
        <is>
          <t>6BFX1004/7</t>
        </is>
      </c>
      <c r="F29" s="32" t="inlineStr">
        <is>
          <t>P19</t>
        </is>
      </c>
      <c r="G29" s="32" t="n">
        <v>22</v>
      </c>
    </row>
    <row r="30">
      <c r="A30" s="32" t="n">
        <v>26</v>
      </c>
      <c r="B30" s="338">
        <f>F30&amp;H$2&amp;E30&amp;H$3</f>
        <v/>
      </c>
      <c r="C30" s="32">
        <f>G30</f>
        <v/>
      </c>
      <c r="E30" s="32" t="inlineStr">
        <is>
          <t>6BFX1004/8</t>
        </is>
      </c>
      <c r="F30" s="32" t="inlineStr">
        <is>
          <t>P19</t>
        </is>
      </c>
      <c r="G30" s="32" t="n">
        <v>19</v>
      </c>
    </row>
    <row r="31">
      <c r="A31" s="32" t="n">
        <v>27</v>
      </c>
      <c r="B31" s="338">
        <f>F31&amp;H$2&amp;E31&amp;H$3</f>
        <v/>
      </c>
      <c r="C31" s="32">
        <f>G31</f>
        <v/>
      </c>
      <c r="E31" s="32" t="inlineStr">
        <is>
          <t>6BFX1004/9</t>
        </is>
      </c>
      <c r="F31" s="32" t="inlineStr">
        <is>
          <t>P19</t>
        </is>
      </c>
      <c r="G31" s="32" t="n">
        <v>10</v>
      </c>
    </row>
    <row r="32">
      <c r="A32" s="32" t="n">
        <v>28</v>
      </c>
      <c r="B32" s="338">
        <f>F32&amp;H$2&amp;E32&amp;H$3</f>
        <v/>
      </c>
      <c r="C32" s="32">
        <f>G32</f>
        <v/>
      </c>
      <c r="E32" s="32" t="inlineStr">
        <is>
          <t>6BFX1004/12</t>
        </is>
      </c>
      <c r="F32" s="32" t="inlineStr">
        <is>
          <t>P19</t>
        </is>
      </c>
      <c r="G32" s="32" t="n">
        <v>13</v>
      </c>
    </row>
    <row r="33">
      <c r="A33" s="32" t="n">
        <v>29</v>
      </c>
      <c r="B33" s="338">
        <f>F33&amp;H$2&amp;E33&amp;H$3</f>
        <v/>
      </c>
      <c r="C33" s="32">
        <f>G33</f>
        <v/>
      </c>
      <c r="E33" s="32" t="inlineStr">
        <is>
          <t>6BFX1004/13</t>
        </is>
      </c>
      <c r="F33" s="32" t="inlineStr">
        <is>
          <t>P19</t>
        </is>
      </c>
      <c r="G33" s="32" t="n">
        <v>13</v>
      </c>
    </row>
    <row r="34">
      <c r="A34" s="32" t="n">
        <v>30</v>
      </c>
      <c r="B34" s="338">
        <f>F34&amp;H$2&amp;E34&amp;H$3</f>
        <v/>
      </c>
      <c r="C34" s="32">
        <f>G34</f>
        <v/>
      </c>
      <c r="E34" s="32" t="inlineStr">
        <is>
          <t>6BFX1004/14</t>
        </is>
      </c>
      <c r="F34" s="32" t="inlineStr">
        <is>
          <t>P19</t>
        </is>
      </c>
      <c r="G34" s="32" t="n">
        <v>22</v>
      </c>
    </row>
    <row r="35">
      <c r="A35" s="32" t="n">
        <v>31</v>
      </c>
      <c r="B35" s="338">
        <f>F35&amp;H$2&amp;E35&amp;H$3</f>
        <v/>
      </c>
      <c r="C35" s="32">
        <f>G35</f>
        <v/>
      </c>
      <c r="E35" s="32" t="inlineStr">
        <is>
          <t>6BFX1004/15</t>
        </is>
      </c>
      <c r="F35" s="32" t="inlineStr">
        <is>
          <t>P19</t>
        </is>
      </c>
      <c r="G35" s="32" t="n">
        <v>16</v>
      </c>
    </row>
    <row r="36">
      <c r="A36" s="32" t="n">
        <v>32</v>
      </c>
      <c r="B36" s="338">
        <f>F36&amp;H$2&amp;E36&amp;H$3</f>
        <v/>
      </c>
      <c r="C36" s="32">
        <f>G36</f>
        <v/>
      </c>
      <c r="E36" s="32" t="inlineStr">
        <is>
          <t>6BFX1004/16</t>
        </is>
      </c>
      <c r="F36" s="32" t="inlineStr">
        <is>
          <t>P19</t>
        </is>
      </c>
      <c r="G36" s="32" t="n">
        <v>13</v>
      </c>
    </row>
    <row r="37">
      <c r="A37" s="32" t="n">
        <v>33</v>
      </c>
      <c r="B37" s="338">
        <f>F37&amp;H$2&amp;E37&amp;H$3</f>
        <v/>
      </c>
      <c r="C37" s="32">
        <f>G37</f>
        <v/>
      </c>
      <c r="E37" s="32" t="inlineStr">
        <is>
          <t>6BFX1004/18</t>
        </is>
      </c>
      <c r="F37" s="32" t="inlineStr">
        <is>
          <t>P19</t>
        </is>
      </c>
      <c r="G37" s="32" t="n">
        <v>16</v>
      </c>
    </row>
    <row r="38">
      <c r="A38" s="32" t="n">
        <v>34</v>
      </c>
      <c r="B38" s="338">
        <f>F38&amp;H$2&amp;E38&amp;H$3</f>
        <v/>
      </c>
      <c r="C38" s="32">
        <f>G38</f>
        <v/>
      </c>
      <c r="E38" s="32" t="inlineStr">
        <is>
          <t>6BFX1005/1</t>
        </is>
      </c>
      <c r="F38" s="32" t="inlineStr">
        <is>
          <t>P20</t>
        </is>
      </c>
      <c r="G38" s="32" t="n">
        <v>22</v>
      </c>
    </row>
    <row r="39">
      <c r="A39" s="32" t="n">
        <v>35</v>
      </c>
      <c r="B39" s="338">
        <f>F39&amp;H$2&amp;E39&amp;H$3</f>
        <v/>
      </c>
      <c r="C39" s="32">
        <f>G39</f>
        <v/>
      </c>
      <c r="E39" s="32" t="inlineStr">
        <is>
          <t>6BFX1005/2</t>
        </is>
      </c>
      <c r="F39" s="32" t="inlineStr">
        <is>
          <t>P20</t>
        </is>
      </c>
      <c r="G39" s="32" t="n">
        <v>13</v>
      </c>
    </row>
    <row r="40">
      <c r="A40" s="32" t="n">
        <v>36</v>
      </c>
      <c r="B40" s="338">
        <f>F40&amp;H$2&amp;E40&amp;H$3</f>
        <v/>
      </c>
      <c r="C40" s="32">
        <f>G40</f>
        <v/>
      </c>
      <c r="E40" s="32" t="inlineStr">
        <is>
          <t>6BFX1006/1</t>
        </is>
      </c>
      <c r="F40" s="32" t="inlineStr">
        <is>
          <t>P20</t>
        </is>
      </c>
      <c r="G40" s="32" t="n">
        <v>16</v>
      </c>
    </row>
    <row r="41">
      <c r="A41" s="32" t="n">
        <v>37</v>
      </c>
      <c r="B41" s="338">
        <f>F41&amp;H$2&amp;E41&amp;H$3</f>
        <v/>
      </c>
      <c r="C41" s="32">
        <f>G41</f>
        <v/>
      </c>
      <c r="E41" s="32" t="inlineStr">
        <is>
          <t>6BFX1006/2</t>
        </is>
      </c>
      <c r="F41" s="32" t="inlineStr">
        <is>
          <t>P20</t>
        </is>
      </c>
      <c r="G41" s="32" t="n">
        <v>16</v>
      </c>
    </row>
    <row r="42">
      <c r="A42" s="32" t="n">
        <v>38</v>
      </c>
      <c r="B42" s="338">
        <f>F42&amp;H$2&amp;E42&amp;H$3</f>
        <v/>
      </c>
      <c r="C42" s="32">
        <f>G42</f>
        <v/>
      </c>
      <c r="E42" s="32" t="inlineStr">
        <is>
          <t>6BFX1006/3</t>
        </is>
      </c>
      <c r="F42" s="32" t="inlineStr">
        <is>
          <t>P20</t>
        </is>
      </c>
      <c r="G42" s="32" t="n">
        <v>19</v>
      </c>
    </row>
    <row r="43">
      <c r="A43" s="32" t="n">
        <v>39</v>
      </c>
      <c r="B43" s="338">
        <f>F43&amp;H$2&amp;E43&amp;H$3</f>
        <v/>
      </c>
      <c r="C43" s="32">
        <f>G43</f>
        <v/>
      </c>
      <c r="E43" s="32" t="inlineStr">
        <is>
          <t>6BFX1006/4</t>
        </is>
      </c>
      <c r="F43" s="32" t="inlineStr">
        <is>
          <t>P20</t>
        </is>
      </c>
      <c r="G43" s="32" t="n">
        <v>16</v>
      </c>
    </row>
    <row r="44">
      <c r="A44" s="32" t="n">
        <v>40</v>
      </c>
      <c r="B44" s="338">
        <f>F44&amp;H$2&amp;E44&amp;H$3</f>
        <v/>
      </c>
      <c r="C44" s="32">
        <f>G44</f>
        <v/>
      </c>
      <c r="E44" s="32" t="inlineStr">
        <is>
          <t>6BFX1006/5</t>
        </is>
      </c>
      <c r="F44" s="32" t="inlineStr">
        <is>
          <t>P20</t>
        </is>
      </c>
      <c r="G44" s="32" t="n">
        <v>13</v>
      </c>
    </row>
    <row r="45">
      <c r="A45" s="32" t="n">
        <v>41</v>
      </c>
      <c r="B45" s="338">
        <f>F45&amp;H$2&amp;E45&amp;H$3</f>
        <v/>
      </c>
      <c r="C45" s="32">
        <f>G45</f>
        <v/>
      </c>
      <c r="E45" s="32" t="inlineStr">
        <is>
          <t>6BFX1006/6</t>
        </is>
      </c>
      <c r="F45" s="32" t="inlineStr">
        <is>
          <t>P20</t>
        </is>
      </c>
      <c r="G45" s="32" t="n">
        <v>13</v>
      </c>
    </row>
    <row r="46">
      <c r="A46" s="32" t="n">
        <v>42</v>
      </c>
      <c r="B46" s="338">
        <f>F46&amp;H$2&amp;E46&amp;H$3</f>
        <v/>
      </c>
      <c r="C46" s="32">
        <f>G46</f>
        <v/>
      </c>
      <c r="E46" s="32" t="inlineStr">
        <is>
          <t>6BFX1006/7</t>
        </is>
      </c>
      <c r="F46" s="32" t="inlineStr">
        <is>
          <t>P20</t>
        </is>
      </c>
      <c r="G46" s="32" t="n">
        <v>16</v>
      </c>
    </row>
    <row r="47">
      <c r="A47" s="32" t="n">
        <v>43</v>
      </c>
      <c r="B47" s="338">
        <f>F47&amp;H$2&amp;E47&amp;H$3</f>
        <v/>
      </c>
      <c r="C47" s="32">
        <f>G47</f>
        <v/>
      </c>
      <c r="E47" s="32" t="inlineStr">
        <is>
          <t>6BFX1006/8</t>
        </is>
      </c>
      <c r="F47" s="32" t="inlineStr">
        <is>
          <t>P20</t>
        </is>
      </c>
      <c r="G47" s="32" t="n">
        <v>13</v>
      </c>
    </row>
    <row r="48">
      <c r="A48" s="32" t="n">
        <v>44</v>
      </c>
      <c r="B48" s="338">
        <f>F48&amp;H$2&amp;E48&amp;H$3</f>
        <v/>
      </c>
      <c r="C48" s="32">
        <f>G48</f>
        <v/>
      </c>
      <c r="E48" s="32" t="inlineStr">
        <is>
          <t>6BFX1006/9</t>
        </is>
      </c>
      <c r="F48" s="32" t="inlineStr">
        <is>
          <t>P20</t>
        </is>
      </c>
      <c r="G48" s="32" t="n">
        <v>19</v>
      </c>
    </row>
    <row r="49">
      <c r="A49" s="32" t="n">
        <v>45</v>
      </c>
      <c r="B49" s="338">
        <f>F49&amp;H$2&amp;E49&amp;H$3</f>
        <v/>
      </c>
      <c r="C49" s="32">
        <f>G49</f>
        <v/>
      </c>
      <c r="E49" s="32" t="inlineStr">
        <is>
          <t>6BFX1006/10</t>
        </is>
      </c>
      <c r="F49" s="32" t="inlineStr">
        <is>
          <t>P20</t>
        </is>
      </c>
      <c r="G49" s="32" t="n">
        <v>10</v>
      </c>
    </row>
    <row r="50">
      <c r="A50" s="32" t="n">
        <v>46</v>
      </c>
      <c r="B50" s="338">
        <f>F50&amp;H$2&amp;E50&amp;H$3</f>
        <v/>
      </c>
      <c r="C50" s="32">
        <f>G50</f>
        <v/>
      </c>
      <c r="E50" s="32" t="inlineStr">
        <is>
          <t>6BFX1006/11</t>
        </is>
      </c>
      <c r="F50" s="32" t="inlineStr">
        <is>
          <t>P20</t>
        </is>
      </c>
      <c r="G50" s="32" t="n">
        <v>13</v>
      </c>
    </row>
    <row r="51">
      <c r="A51" s="32" t="n">
        <v>46</v>
      </c>
      <c r="B51" s="338">
        <f>F51&amp;H$2&amp;E51&amp;H$3</f>
        <v/>
      </c>
      <c r="C51" s="32">
        <f>G51</f>
        <v/>
      </c>
      <c r="E51" s="32" t="inlineStr">
        <is>
          <t>6BFX1006/12</t>
        </is>
      </c>
      <c r="F51" s="32" t="inlineStr">
        <is>
          <t>P20</t>
        </is>
      </c>
      <c r="G51" s="32" t="n">
        <v>13</v>
      </c>
    </row>
    <row r="52">
      <c r="A52" s="32" t="n">
        <v>46</v>
      </c>
      <c r="B52" s="338">
        <f>F52&amp;H$2&amp;E52&amp;H$3</f>
        <v/>
      </c>
      <c r="C52" s="32">
        <f>G52</f>
        <v/>
      </c>
      <c r="E52" s="32" t="inlineStr">
        <is>
          <t>6BFX1006/14</t>
        </is>
      </c>
      <c r="F52" s="32" t="inlineStr">
        <is>
          <t>P20</t>
        </is>
      </c>
      <c r="G52" s="32" t="n">
        <v>13</v>
      </c>
    </row>
    <row r="53">
      <c r="A53" s="32" t="n">
        <v>46</v>
      </c>
      <c r="B53" s="338">
        <f>F53&amp;H$2&amp;E53&amp;H$3</f>
        <v/>
      </c>
      <c r="C53" s="32">
        <f>G53</f>
        <v/>
      </c>
      <c r="E53" s="32" t="inlineStr">
        <is>
          <t>6BFX1006/15</t>
        </is>
      </c>
      <c r="F53" s="32" t="inlineStr">
        <is>
          <t>P20</t>
        </is>
      </c>
      <c r="G53" s="32" t="n">
        <v>16</v>
      </c>
    </row>
    <row r="54">
      <c r="A54" s="32" t="n">
        <v>46</v>
      </c>
      <c r="B54" s="338">
        <f>F54&amp;H$2&amp;E54&amp;H$3</f>
        <v/>
      </c>
      <c r="C54" s="32">
        <f>G54</f>
        <v/>
      </c>
      <c r="E54" s="32" t="inlineStr">
        <is>
          <t>6BFX1006/16</t>
        </is>
      </c>
      <c r="F54" s="32" t="inlineStr">
        <is>
          <t>P20</t>
        </is>
      </c>
      <c r="G54" s="32" t="n">
        <v>22</v>
      </c>
    </row>
    <row r="55">
      <c r="A55" s="32" t="n">
        <v>46</v>
      </c>
      <c r="B55" s="338">
        <f>F55&amp;H$2&amp;E55&amp;H$3</f>
        <v/>
      </c>
      <c r="C55" s="32">
        <f>G55</f>
        <v/>
      </c>
      <c r="E55" s="32" t="inlineStr">
        <is>
          <t>6BFX1006/17</t>
        </is>
      </c>
      <c r="F55" s="32" t="inlineStr">
        <is>
          <t>P20</t>
        </is>
      </c>
      <c r="G55" s="32" t="n">
        <v>19</v>
      </c>
    </row>
    <row r="56">
      <c r="A56" s="32" t="n">
        <v>46</v>
      </c>
      <c r="B56" s="338">
        <f>F56&amp;H$2&amp;E56&amp;H$3</f>
        <v/>
      </c>
      <c r="C56" s="32">
        <f>G56</f>
        <v/>
      </c>
      <c r="E56" s="32" t="inlineStr">
        <is>
          <t>6BFX1007/1</t>
        </is>
      </c>
      <c r="F56" s="32" t="inlineStr">
        <is>
          <t>P21</t>
        </is>
      </c>
      <c r="G56" s="32" t="n">
        <v>10</v>
      </c>
    </row>
    <row r="57">
      <c r="A57" s="32" t="n">
        <v>46</v>
      </c>
      <c r="B57" s="338">
        <f>F57&amp;H$2&amp;E57&amp;H$3</f>
        <v/>
      </c>
      <c r="C57" s="32">
        <f>G57</f>
        <v/>
      </c>
      <c r="E57" s="32" t="inlineStr">
        <is>
          <t>6BFX1007/2</t>
        </is>
      </c>
      <c r="F57" s="32" t="inlineStr">
        <is>
          <t>P21</t>
        </is>
      </c>
      <c r="G57" s="32" t="n">
        <v>13</v>
      </c>
    </row>
    <row r="58">
      <c r="A58" s="32" t="n">
        <v>46</v>
      </c>
      <c r="B58" s="338">
        <f>F58&amp;H$2&amp;E58&amp;H$3</f>
        <v/>
      </c>
      <c r="C58" s="32">
        <f>G58</f>
        <v/>
      </c>
      <c r="E58" s="32" t="inlineStr">
        <is>
          <t>6BFX1007/3</t>
        </is>
      </c>
      <c r="F58" s="32" t="inlineStr">
        <is>
          <t>P21</t>
        </is>
      </c>
      <c r="G58" s="32" t="n">
        <v>13</v>
      </c>
    </row>
    <row r="59">
      <c r="A59" s="32" t="n">
        <v>46</v>
      </c>
      <c r="B59" s="338">
        <f>F59&amp;H$2&amp;E59&amp;H$3</f>
        <v/>
      </c>
      <c r="C59" s="32">
        <f>G59</f>
        <v/>
      </c>
      <c r="E59" s="32" t="inlineStr">
        <is>
          <t>6BFX1007/4</t>
        </is>
      </c>
      <c r="F59" s="32" t="inlineStr">
        <is>
          <t>P21</t>
        </is>
      </c>
      <c r="G59" s="32" t="n">
        <v>13</v>
      </c>
    </row>
    <row r="60">
      <c r="A60" s="32" t="n">
        <v>46</v>
      </c>
      <c r="B60" s="338">
        <f>F60&amp;H$2&amp;E60&amp;H$3</f>
        <v/>
      </c>
      <c r="C60" s="32">
        <f>G60</f>
        <v/>
      </c>
      <c r="E60" s="32" t="inlineStr">
        <is>
          <t>6BFX1007/7</t>
        </is>
      </c>
      <c r="F60" s="32" t="inlineStr">
        <is>
          <t>P21</t>
        </is>
      </c>
      <c r="G60" s="32" t="n">
        <v>13</v>
      </c>
    </row>
    <row r="61">
      <c r="A61" s="32" t="n">
        <v>46</v>
      </c>
      <c r="B61" s="338">
        <f>F61&amp;H$2&amp;E61&amp;H$3</f>
        <v/>
      </c>
      <c r="C61" s="32">
        <f>G61</f>
        <v/>
      </c>
      <c r="E61" s="32" t="inlineStr">
        <is>
          <t>6BFX1008/1</t>
        </is>
      </c>
      <c r="F61" s="32" t="inlineStr">
        <is>
          <t>P21</t>
        </is>
      </c>
      <c r="G61" s="32" t="n">
        <v>16</v>
      </c>
    </row>
    <row r="62">
      <c r="A62" s="32" t="n">
        <v>46</v>
      </c>
      <c r="B62" s="338">
        <f>F62&amp;H$2&amp;E62&amp;H$3</f>
        <v/>
      </c>
      <c r="C62" s="32">
        <f>G62</f>
        <v/>
      </c>
      <c r="E62" s="32" t="inlineStr">
        <is>
          <t>6BFX1008/2</t>
        </is>
      </c>
      <c r="F62" s="32" t="inlineStr">
        <is>
          <t>P21</t>
        </is>
      </c>
      <c r="G62" s="32" t="n">
        <v>10</v>
      </c>
    </row>
    <row r="63">
      <c r="A63" s="32" t="n">
        <v>46</v>
      </c>
      <c r="B63" s="338">
        <f>F63&amp;H$2&amp;E63&amp;H$3</f>
        <v/>
      </c>
      <c r="C63" s="32">
        <f>G63</f>
        <v/>
      </c>
      <c r="E63" s="32" t="inlineStr">
        <is>
          <t>6BFX1008/3</t>
        </is>
      </c>
      <c r="F63" s="32" t="inlineStr">
        <is>
          <t>P21</t>
        </is>
      </c>
      <c r="G63" s="32" t="n">
        <v>10</v>
      </c>
    </row>
    <row r="64">
      <c r="A64" s="32" t="n">
        <v>46</v>
      </c>
      <c r="B64" s="338">
        <f>F64&amp;H$2&amp;E64&amp;H$3</f>
        <v/>
      </c>
      <c r="C64" s="32">
        <f>G64</f>
        <v/>
      </c>
      <c r="E64" s="32" t="inlineStr">
        <is>
          <t>6BFX1008/4</t>
        </is>
      </c>
      <c r="F64" s="32" t="inlineStr">
        <is>
          <t>P21</t>
        </is>
      </c>
      <c r="G64" s="32" t="n">
        <v>13</v>
      </c>
    </row>
    <row r="65">
      <c r="A65" s="32" t="n">
        <v>46</v>
      </c>
      <c r="B65" s="338">
        <f>F65&amp;H$2&amp;E65&amp;H$3</f>
        <v/>
      </c>
      <c r="C65" s="32">
        <f>G65</f>
        <v/>
      </c>
      <c r="E65" s="32" t="inlineStr">
        <is>
          <t>6BFX1008/5</t>
        </is>
      </c>
      <c r="F65" s="32" t="inlineStr">
        <is>
          <t>P21</t>
        </is>
      </c>
      <c r="G65" s="32" t="n">
        <v>16</v>
      </c>
    </row>
    <row r="66">
      <c r="A66" s="32" t="n">
        <v>46</v>
      </c>
      <c r="B66" s="338">
        <f>F66&amp;H$2&amp;E66&amp;H$3</f>
        <v/>
      </c>
      <c r="C66" s="32">
        <f>G66</f>
        <v/>
      </c>
      <c r="E66" s="32" t="inlineStr">
        <is>
          <t>6BFX1008/6</t>
        </is>
      </c>
      <c r="F66" s="32" t="inlineStr">
        <is>
          <t>P21</t>
        </is>
      </c>
      <c r="G66" s="32" t="n">
        <v>13</v>
      </c>
    </row>
    <row r="67">
      <c r="A67" s="32" t="n">
        <v>46</v>
      </c>
      <c r="B67" s="338">
        <f>F67&amp;H$2&amp;E67&amp;H$3</f>
        <v/>
      </c>
      <c r="C67" s="32">
        <f>G67</f>
        <v/>
      </c>
      <c r="E67" s="32" t="inlineStr">
        <is>
          <t>6BFX1008/7</t>
        </is>
      </c>
      <c r="F67" s="32" t="inlineStr">
        <is>
          <t>P21</t>
        </is>
      </c>
      <c r="G67" s="32" t="n">
        <v>19</v>
      </c>
    </row>
    <row r="68">
      <c r="A68" s="32" t="n">
        <v>46</v>
      </c>
      <c r="B68" s="338">
        <f>F68&amp;H$2&amp;E68&amp;H$3</f>
        <v/>
      </c>
      <c r="C68" s="32">
        <f>G68</f>
        <v/>
      </c>
      <c r="E68" s="32" t="inlineStr">
        <is>
          <t>6BFX1008/8</t>
        </is>
      </c>
      <c r="F68" s="32" t="inlineStr">
        <is>
          <t>P21</t>
        </is>
      </c>
      <c r="G68" s="32" t="n">
        <v>22</v>
      </c>
    </row>
    <row r="69">
      <c r="A69" s="32" t="n">
        <v>46</v>
      </c>
      <c r="B69" s="338">
        <f>F69&amp;H$2&amp;E69&amp;H$3</f>
        <v/>
      </c>
      <c r="C69" s="32">
        <f>G69</f>
        <v/>
      </c>
      <c r="E69" s="32" t="inlineStr">
        <is>
          <t>6BFX1008/9</t>
        </is>
      </c>
      <c r="F69" s="32" t="inlineStr">
        <is>
          <t>P21</t>
        </is>
      </c>
      <c r="G69" s="32" t="n">
        <v>19</v>
      </c>
    </row>
    <row r="70">
      <c r="A70" s="32" t="n">
        <v>46</v>
      </c>
      <c r="B70" s="338">
        <f>F70&amp;H$2&amp;E70&amp;H$3</f>
        <v/>
      </c>
      <c r="C70" s="32">
        <f>G70</f>
        <v/>
      </c>
      <c r="E70" s="32" t="inlineStr">
        <is>
          <t>6BFX1008/10</t>
        </is>
      </c>
      <c r="F70" s="32" t="inlineStr">
        <is>
          <t>P21</t>
        </is>
      </c>
      <c r="G70" s="32" t="n">
        <v>16</v>
      </c>
    </row>
    <row r="71">
      <c r="A71" s="32" t="n">
        <v>46</v>
      </c>
      <c r="B71" s="338">
        <f>F71&amp;H$2&amp;E71&amp;H$3</f>
        <v/>
      </c>
      <c r="C71" s="32">
        <f>G71</f>
        <v/>
      </c>
      <c r="E71" s="32" t="inlineStr">
        <is>
          <t>6BFX1008/11</t>
        </is>
      </c>
      <c r="F71" s="32" t="inlineStr">
        <is>
          <t>P21</t>
        </is>
      </c>
      <c r="G71" s="32" t="n">
        <v>22</v>
      </c>
    </row>
    <row r="72">
      <c r="A72" s="32" t="n">
        <v>46</v>
      </c>
      <c r="B72" s="338">
        <f>F72&amp;H$2&amp;E72&amp;H$3</f>
        <v/>
      </c>
      <c r="C72" s="32">
        <f>G72</f>
        <v/>
      </c>
      <c r="E72" s="32" t="inlineStr">
        <is>
          <t>6BFX1008/12</t>
        </is>
      </c>
      <c r="F72" s="32" t="inlineStr">
        <is>
          <t>P21</t>
        </is>
      </c>
      <c r="G72" s="32" t="n">
        <v>16</v>
      </c>
    </row>
    <row r="73">
      <c r="A73" s="32" t="n">
        <v>46</v>
      </c>
      <c r="B73" s="338">
        <f>F73&amp;H$2&amp;E73&amp;H$3</f>
        <v/>
      </c>
      <c r="C73" s="32">
        <f>G73</f>
        <v/>
      </c>
      <c r="E73" s="32" t="inlineStr">
        <is>
          <t>6BFX1008/13</t>
        </is>
      </c>
      <c r="F73" s="32" t="inlineStr">
        <is>
          <t>P21</t>
        </is>
      </c>
      <c r="G73" s="32" t="n">
        <v>16</v>
      </c>
    </row>
    <row r="74">
      <c r="A74" s="32" t="n">
        <v>46</v>
      </c>
      <c r="B74" s="338">
        <f>F74&amp;H$2&amp;E74&amp;H$3</f>
        <v/>
      </c>
      <c r="C74" s="32">
        <f>G74</f>
        <v/>
      </c>
      <c r="E74" s="32" t="inlineStr">
        <is>
          <t>6BFX1009/1</t>
        </is>
      </c>
      <c r="F74" s="32" t="inlineStr">
        <is>
          <t>P15</t>
        </is>
      </c>
      <c r="G74" s="32" t="n">
        <v>10</v>
      </c>
    </row>
    <row r="75">
      <c r="A75" s="32" t="n">
        <v>46</v>
      </c>
      <c r="B75" s="338">
        <f>F75&amp;H$2&amp;E75&amp;H$3</f>
        <v/>
      </c>
      <c r="C75" s="32">
        <f>G75</f>
        <v/>
      </c>
      <c r="E75" s="32" t="inlineStr">
        <is>
          <t>6BFX1009/2</t>
        </is>
      </c>
      <c r="F75" s="32" t="inlineStr">
        <is>
          <t>P15</t>
        </is>
      </c>
      <c r="G75" s="32" t="n">
        <v>13</v>
      </c>
    </row>
    <row r="76">
      <c r="A76" s="32" t="n">
        <v>46</v>
      </c>
      <c r="B76" s="338">
        <f>F76&amp;H$2&amp;E76&amp;H$3</f>
        <v/>
      </c>
      <c r="C76" s="32">
        <f>G76</f>
        <v/>
      </c>
      <c r="E76" s="32" t="inlineStr">
        <is>
          <t>6BFX1010/1</t>
        </is>
      </c>
      <c r="F76" s="32" t="inlineStr">
        <is>
          <t>P17</t>
        </is>
      </c>
      <c r="G76" s="32" t="n">
        <v>22</v>
      </c>
    </row>
    <row r="77">
      <c r="A77" s="32" t="n">
        <v>46</v>
      </c>
      <c r="B77" s="338">
        <f>F77&amp;H$2&amp;E77&amp;H$3</f>
        <v/>
      </c>
      <c r="C77" s="32">
        <f>G77</f>
        <v/>
      </c>
      <c r="E77" s="32" t="inlineStr">
        <is>
          <t>6BFX1010/2</t>
        </is>
      </c>
      <c r="F77" s="32" t="inlineStr">
        <is>
          <t>P17</t>
        </is>
      </c>
      <c r="G77" s="32" t="n">
        <v>22</v>
      </c>
    </row>
    <row r="78">
      <c r="A78" s="32" t="n">
        <v>46</v>
      </c>
      <c r="B78" s="338">
        <f>F78&amp;H$2&amp;E78&amp;H$3</f>
        <v/>
      </c>
      <c r="C78" s="32">
        <f>G78</f>
        <v/>
      </c>
      <c r="E78" s="32" t="inlineStr">
        <is>
          <t>6BFX1010/3</t>
        </is>
      </c>
      <c r="F78" s="32" t="inlineStr">
        <is>
          <t>P17</t>
        </is>
      </c>
      <c r="G78" s="32" t="n">
        <v>10</v>
      </c>
    </row>
    <row r="79">
      <c r="A79" s="32" t="n">
        <v>46</v>
      </c>
      <c r="B79" s="338">
        <f>F79&amp;H$2&amp;E79&amp;H$3</f>
        <v/>
      </c>
      <c r="C79" s="32">
        <f>G79</f>
        <v/>
      </c>
      <c r="E79" s="32" t="inlineStr">
        <is>
          <t>6BFX1010/4</t>
        </is>
      </c>
      <c r="F79" s="32" t="inlineStr">
        <is>
          <t>P17</t>
        </is>
      </c>
      <c r="G79" s="32" t="n">
        <v>10</v>
      </c>
    </row>
    <row r="80">
      <c r="A80" s="32" t="n">
        <v>46</v>
      </c>
      <c r="B80" s="338">
        <f>F80&amp;H$2&amp;E80&amp;H$3</f>
        <v/>
      </c>
      <c r="C80" s="32">
        <f>G80</f>
        <v/>
      </c>
      <c r="E80" s="32" t="inlineStr">
        <is>
          <t>6BFX1011/1</t>
        </is>
      </c>
      <c r="F80" s="32" t="inlineStr">
        <is>
          <t>P22</t>
        </is>
      </c>
      <c r="G80" s="32" t="n">
        <v>22</v>
      </c>
    </row>
    <row r="81">
      <c r="A81" s="32" t="n">
        <v>46</v>
      </c>
      <c r="B81" s="338">
        <f>F81&amp;H$2&amp;E81&amp;H$3</f>
        <v/>
      </c>
      <c r="C81" s="32">
        <f>G81</f>
        <v/>
      </c>
      <c r="E81" s="32" t="inlineStr">
        <is>
          <t>6BFX1011/2</t>
        </is>
      </c>
      <c r="F81" s="32" t="inlineStr">
        <is>
          <t>P22</t>
        </is>
      </c>
      <c r="G81" s="32" t="n">
        <v>19</v>
      </c>
    </row>
    <row r="82">
      <c r="A82" s="32" t="n">
        <v>46</v>
      </c>
      <c r="B82" s="338">
        <f>F82&amp;H$2&amp;E82&amp;H$3</f>
        <v/>
      </c>
      <c r="C82" s="32">
        <f>G82</f>
        <v/>
      </c>
      <c r="E82" s="32" t="inlineStr">
        <is>
          <t>6BFX1011/3</t>
        </is>
      </c>
      <c r="F82" s="32" t="inlineStr">
        <is>
          <t>P22</t>
        </is>
      </c>
      <c r="G82" s="32" t="n">
        <v>16</v>
      </c>
    </row>
    <row r="83">
      <c r="A83" s="32" t="n">
        <v>46</v>
      </c>
      <c r="B83" s="338">
        <f>F83&amp;H$2&amp;E83&amp;H$3</f>
        <v/>
      </c>
      <c r="C83" s="32">
        <f>G83</f>
        <v/>
      </c>
      <c r="E83" s="32" t="inlineStr">
        <is>
          <t>6BFX1011/4</t>
        </is>
      </c>
      <c r="F83" s="32" t="inlineStr">
        <is>
          <t>P22</t>
        </is>
      </c>
      <c r="G83" s="32" t="n">
        <v>22</v>
      </c>
    </row>
    <row r="84">
      <c r="A84" s="32" t="n">
        <v>46</v>
      </c>
      <c r="B84" s="338">
        <f>F84&amp;H$2&amp;E84&amp;H$3</f>
        <v/>
      </c>
      <c r="C84" s="32">
        <f>G84</f>
        <v/>
      </c>
      <c r="E84" s="32" t="inlineStr">
        <is>
          <t>6BFX1011/5</t>
        </is>
      </c>
      <c r="F84" s="32" t="inlineStr">
        <is>
          <t>P22</t>
        </is>
      </c>
      <c r="G84" s="32" t="n">
        <v>16</v>
      </c>
    </row>
    <row r="85">
      <c r="A85" s="32" t="n">
        <v>46</v>
      </c>
      <c r="B85" s="338">
        <f>F85&amp;H$2&amp;E85&amp;H$3</f>
        <v/>
      </c>
      <c r="C85" s="32">
        <f>G85</f>
        <v/>
      </c>
      <c r="E85" s="32" t="inlineStr">
        <is>
          <t>6BFX1011/6</t>
        </is>
      </c>
      <c r="F85" s="32" t="inlineStr">
        <is>
          <t>P22</t>
        </is>
      </c>
      <c r="G85" s="32" t="n">
        <v>16</v>
      </c>
    </row>
    <row r="86">
      <c r="A86" s="32" t="n">
        <v>46</v>
      </c>
      <c r="B86" s="338">
        <f>F86&amp;H$2&amp;E86&amp;H$3</f>
        <v/>
      </c>
      <c r="C86" s="32">
        <f>G86</f>
        <v/>
      </c>
      <c r="E86" s="32" t="inlineStr">
        <is>
          <t>6BFX1012/1</t>
        </is>
      </c>
      <c r="F86" s="32" t="inlineStr">
        <is>
          <t>P22</t>
        </is>
      </c>
      <c r="G86" s="32" t="n">
        <v>19</v>
      </c>
    </row>
    <row r="87">
      <c r="A87" s="32" t="n">
        <v>46</v>
      </c>
      <c r="B87" s="338">
        <f>F87&amp;H$2&amp;E87&amp;H$3</f>
        <v/>
      </c>
      <c r="C87" s="32">
        <f>G87</f>
        <v/>
      </c>
      <c r="E87" s="32" t="inlineStr">
        <is>
          <t>6BFX1012/2</t>
        </is>
      </c>
      <c r="F87" s="32" t="inlineStr">
        <is>
          <t>P22</t>
        </is>
      </c>
      <c r="G87" s="32" t="n">
        <v>22</v>
      </c>
    </row>
    <row r="88">
      <c r="A88" s="32" t="n">
        <v>46</v>
      </c>
      <c r="B88" s="338">
        <f>F88&amp;H$2&amp;E88&amp;H$3</f>
        <v/>
      </c>
      <c r="C88" s="32">
        <f>G88</f>
        <v/>
      </c>
      <c r="E88" s="32" t="inlineStr">
        <is>
          <t>6BFX1012/3</t>
        </is>
      </c>
      <c r="F88" s="32" t="inlineStr">
        <is>
          <t>P22</t>
        </is>
      </c>
      <c r="G88" s="32" t="n">
        <v>16</v>
      </c>
    </row>
    <row r="89">
      <c r="A89" s="32" t="n">
        <v>46</v>
      </c>
      <c r="B89" s="338">
        <f>F89&amp;H$2&amp;E89&amp;H$3</f>
        <v/>
      </c>
      <c r="C89" s="32">
        <f>G89</f>
        <v/>
      </c>
      <c r="E89" s="32" t="inlineStr">
        <is>
          <t>6BFX1012/4</t>
        </is>
      </c>
      <c r="F89" s="32" t="inlineStr">
        <is>
          <t>P22</t>
        </is>
      </c>
      <c r="G89" s="32" t="n">
        <v>19</v>
      </c>
    </row>
    <row r="90">
      <c r="A90" s="32" t="n">
        <v>46</v>
      </c>
      <c r="B90" s="338">
        <f>F90&amp;H$2&amp;E90&amp;H$3</f>
        <v/>
      </c>
      <c r="C90" s="32">
        <f>G90</f>
        <v/>
      </c>
      <c r="E90" s="32" t="inlineStr">
        <is>
          <t>6BFX1012/5</t>
        </is>
      </c>
      <c r="F90" s="32" t="inlineStr">
        <is>
          <t>P22</t>
        </is>
      </c>
      <c r="G90" s="32" t="n">
        <v>10</v>
      </c>
    </row>
    <row r="91">
      <c r="A91" s="32" t="n">
        <v>46</v>
      </c>
      <c r="B91" s="338">
        <f>F91&amp;H$2&amp;E91&amp;H$3</f>
        <v/>
      </c>
      <c r="C91" s="32">
        <f>G91</f>
        <v/>
      </c>
      <c r="E91" s="32" t="inlineStr">
        <is>
          <t>6BFX1012/6</t>
        </is>
      </c>
      <c r="F91" s="32" t="inlineStr">
        <is>
          <t>P22</t>
        </is>
      </c>
      <c r="G91" s="32" t="n">
        <v>16</v>
      </c>
    </row>
    <row r="92">
      <c r="A92" s="32" t="n">
        <v>46</v>
      </c>
      <c r="B92" s="338">
        <f>F92&amp;H$2&amp;E92&amp;H$3</f>
        <v/>
      </c>
      <c r="C92" s="32">
        <f>G92</f>
        <v/>
      </c>
      <c r="E92" s="32" t="inlineStr">
        <is>
          <t>6BFX1012/7</t>
        </is>
      </c>
      <c r="F92" s="32" t="inlineStr">
        <is>
          <t>P22</t>
        </is>
      </c>
      <c r="G92" s="32" t="n">
        <v>13</v>
      </c>
    </row>
    <row r="93">
      <c r="A93" s="32" t="n">
        <v>46</v>
      </c>
      <c r="B93" s="338">
        <f>F93&amp;H$2&amp;E93&amp;H$3</f>
        <v/>
      </c>
      <c r="C93" s="32">
        <f>G93</f>
        <v/>
      </c>
      <c r="E93" s="32" t="inlineStr">
        <is>
          <t>6BFX1012/8</t>
        </is>
      </c>
      <c r="F93" s="32" t="inlineStr">
        <is>
          <t>P22</t>
        </is>
      </c>
      <c r="G93" s="32" t="n">
        <v>10</v>
      </c>
    </row>
    <row r="94">
      <c r="A94" s="32" t="n">
        <v>46</v>
      </c>
      <c r="B94" s="338">
        <f>F94&amp;H$2&amp;E94&amp;H$3</f>
        <v/>
      </c>
      <c r="C94" s="32">
        <f>G94</f>
        <v/>
      </c>
      <c r="E94" s="32" t="inlineStr">
        <is>
          <t>6BFX1013/1</t>
        </is>
      </c>
      <c r="F94" s="32" t="inlineStr">
        <is>
          <t>P15</t>
        </is>
      </c>
      <c r="G94" s="32" t="n">
        <v>22</v>
      </c>
    </row>
    <row r="95">
      <c r="A95" s="32" t="n">
        <v>46</v>
      </c>
      <c r="B95" s="338">
        <f>F95&amp;H$2&amp;E95&amp;H$3</f>
        <v/>
      </c>
      <c r="C95" s="32">
        <f>G95</f>
        <v/>
      </c>
      <c r="E95" s="32" t="inlineStr">
        <is>
          <t>6BFX1013/2</t>
        </is>
      </c>
      <c r="F95" s="32" t="inlineStr">
        <is>
          <t>P15</t>
        </is>
      </c>
      <c r="G95" s="32" t="n">
        <v>13</v>
      </c>
    </row>
    <row r="96">
      <c r="A96" s="32" t="n">
        <v>46</v>
      </c>
      <c r="B96" s="338">
        <f>F96&amp;H$2&amp;E96&amp;H$3</f>
        <v/>
      </c>
      <c r="C96" s="32">
        <f>G96</f>
        <v/>
      </c>
      <c r="E96" s="32" t="inlineStr">
        <is>
          <t>6BFX1013/3</t>
        </is>
      </c>
      <c r="F96" s="32" t="inlineStr">
        <is>
          <t>P15</t>
        </is>
      </c>
      <c r="G96" s="32" t="n">
        <v>19</v>
      </c>
    </row>
    <row r="97">
      <c r="A97" s="32" t="n">
        <v>46</v>
      </c>
      <c r="B97" s="338">
        <f>F97&amp;H$2&amp;E97&amp;H$3</f>
        <v/>
      </c>
      <c r="C97" s="32">
        <f>G97</f>
        <v/>
      </c>
      <c r="E97" s="32" t="inlineStr">
        <is>
          <t>6BFX1014/1</t>
        </is>
      </c>
      <c r="F97" s="32" t="inlineStr">
        <is>
          <t>P15</t>
        </is>
      </c>
      <c r="G97" s="32" t="n">
        <v>22</v>
      </c>
    </row>
    <row r="98">
      <c r="A98" s="32" t="n">
        <v>46</v>
      </c>
      <c r="B98" s="338">
        <f>F98&amp;H$2&amp;E98&amp;H$3</f>
        <v/>
      </c>
      <c r="C98" s="32">
        <f>G98</f>
        <v/>
      </c>
      <c r="E98" s="32" t="inlineStr">
        <is>
          <t>6BFX1014/2</t>
        </is>
      </c>
      <c r="F98" s="32" t="inlineStr">
        <is>
          <t>P15</t>
        </is>
      </c>
      <c r="G98" s="32" t="n">
        <v>19</v>
      </c>
    </row>
    <row r="99">
      <c r="A99" s="32" t="n">
        <v>46</v>
      </c>
      <c r="B99" s="338">
        <f>F99&amp;H$2&amp;E99&amp;H$3</f>
        <v/>
      </c>
      <c r="C99" s="32">
        <f>G99</f>
        <v/>
      </c>
      <c r="E99" s="32" t="inlineStr">
        <is>
          <t>6BFX1016/1</t>
        </is>
      </c>
      <c r="F99" s="32" t="inlineStr">
        <is>
          <t>P17</t>
        </is>
      </c>
      <c r="G99" s="32" t="n">
        <v>13</v>
      </c>
    </row>
    <row r="100">
      <c r="A100" s="32" t="n">
        <v>46</v>
      </c>
      <c r="B100" s="338">
        <f>F100&amp;H$2&amp;E100&amp;H$3</f>
        <v/>
      </c>
      <c r="C100" s="32">
        <f>G100</f>
        <v/>
      </c>
      <c r="E100" s="32" t="inlineStr">
        <is>
          <t>6BFX1017/1</t>
        </is>
      </c>
      <c r="F100" s="32" t="inlineStr">
        <is>
          <t>P16</t>
        </is>
      </c>
      <c r="G100" s="32" t="n">
        <v>22</v>
      </c>
    </row>
    <row r="101">
      <c r="A101" s="32" t="n">
        <v>46</v>
      </c>
      <c r="B101" s="338">
        <f>F101&amp;H$2&amp;E101&amp;H$3</f>
        <v/>
      </c>
      <c r="C101" s="32">
        <f>G101</f>
        <v/>
      </c>
      <c r="E101" s="32" t="inlineStr">
        <is>
          <t>6BFX1018/1</t>
        </is>
      </c>
      <c r="F101" s="32" t="inlineStr">
        <is>
          <t>P16</t>
        </is>
      </c>
      <c r="G101" s="32" t="n">
        <v>22</v>
      </c>
    </row>
    <row r="102">
      <c r="A102" s="32" t="n">
        <v>46</v>
      </c>
      <c r="B102" s="338">
        <f>F102&amp;H$2&amp;E102&amp;H$3</f>
        <v/>
      </c>
      <c r="C102" s="32">
        <f>G102</f>
        <v/>
      </c>
      <c r="E102" s="32" t="inlineStr">
        <is>
          <t>6BFX1018/2</t>
        </is>
      </c>
      <c r="F102" s="32" t="inlineStr">
        <is>
          <t>P16</t>
        </is>
      </c>
      <c r="G102" s="32" t="n">
        <v>19</v>
      </c>
    </row>
    <row r="103">
      <c r="A103" s="32" t="n">
        <v>46</v>
      </c>
      <c r="B103" s="338">
        <f>F103&amp;H$2&amp;E103&amp;H$3</f>
        <v/>
      </c>
      <c r="C103" s="32">
        <f>G103</f>
        <v/>
      </c>
      <c r="E103" s="32" t="inlineStr">
        <is>
          <t>6BFX1501/2</t>
        </is>
      </c>
      <c r="F103" s="32" t="inlineStr">
        <is>
          <t>P07</t>
        </is>
      </c>
      <c r="G103" s="32" t="n">
        <v>19</v>
      </c>
    </row>
    <row r="104">
      <c r="A104" s="32" t="n">
        <v>46</v>
      </c>
      <c r="B104" s="338">
        <f>F104&amp;H$2&amp;E104&amp;H$3</f>
        <v/>
      </c>
      <c r="C104" s="32">
        <f>G104</f>
        <v/>
      </c>
      <c r="E104" s="32" t="inlineStr">
        <is>
          <t>6BFX1501/4</t>
        </is>
      </c>
      <c r="F104" s="32" t="inlineStr">
        <is>
          <t>P07</t>
        </is>
      </c>
      <c r="G104" s="32" t="n">
        <v>13</v>
      </c>
    </row>
    <row r="105">
      <c r="A105" s="32" t="n">
        <v>46</v>
      </c>
      <c r="B105" s="338">
        <f>F105&amp;H$2&amp;E105&amp;H$3</f>
        <v/>
      </c>
      <c r="C105" s="32">
        <f>G105</f>
        <v/>
      </c>
      <c r="E105" s="32" t="inlineStr">
        <is>
          <t>6BFX1501/5</t>
        </is>
      </c>
      <c r="F105" s="32" t="inlineStr">
        <is>
          <t>P07</t>
        </is>
      </c>
      <c r="G105" s="32" t="n">
        <v>16</v>
      </c>
    </row>
    <row r="106">
      <c r="A106" s="32" t="n">
        <v>46</v>
      </c>
      <c r="B106" s="338">
        <f>F106&amp;H$2&amp;E106&amp;H$3</f>
        <v/>
      </c>
      <c r="C106" s="32">
        <f>G106</f>
        <v/>
      </c>
      <c r="E106" s="32" t="inlineStr">
        <is>
          <t>6BFX1502/1</t>
        </is>
      </c>
      <c r="F106" s="32" t="inlineStr">
        <is>
          <t>P09</t>
        </is>
      </c>
      <c r="G106" s="32" t="n">
        <v>16</v>
      </c>
    </row>
    <row r="107">
      <c r="A107" s="32" t="n">
        <v>46</v>
      </c>
      <c r="B107" s="338">
        <f>F107&amp;H$2&amp;E107&amp;H$3</f>
        <v/>
      </c>
      <c r="C107" s="32">
        <f>G107</f>
        <v/>
      </c>
      <c r="E107" s="32" t="inlineStr">
        <is>
          <t>6BFX1502/2</t>
        </is>
      </c>
      <c r="F107" s="32" t="inlineStr">
        <is>
          <t>P09</t>
        </is>
      </c>
      <c r="G107" s="32" t="n">
        <v>19</v>
      </c>
    </row>
    <row r="108">
      <c r="A108" s="32" t="n">
        <v>46</v>
      </c>
      <c r="B108" s="338">
        <f>F108&amp;H$2&amp;E108&amp;H$3</f>
        <v/>
      </c>
      <c r="C108" s="32">
        <f>G108</f>
        <v/>
      </c>
      <c r="E108" s="32" t="inlineStr">
        <is>
          <t>6BFX1502/3</t>
        </is>
      </c>
      <c r="F108" s="32" t="inlineStr">
        <is>
          <t>P09</t>
        </is>
      </c>
      <c r="G108" s="32" t="n">
        <v>13</v>
      </c>
    </row>
    <row r="109">
      <c r="A109" s="32" t="n">
        <v>46</v>
      </c>
      <c r="B109" s="338">
        <f>F109&amp;H$2&amp;E109&amp;H$3</f>
        <v/>
      </c>
      <c r="C109" s="32">
        <f>G109</f>
        <v/>
      </c>
      <c r="E109" s="32" t="inlineStr">
        <is>
          <t>6BFX1502/4</t>
        </is>
      </c>
      <c r="F109" s="32" t="inlineStr">
        <is>
          <t>P09</t>
        </is>
      </c>
      <c r="G109" s="32" t="n">
        <v>16</v>
      </c>
    </row>
    <row r="110">
      <c r="A110" s="32" t="n">
        <v>46</v>
      </c>
      <c r="B110" s="338">
        <f>F110&amp;H$2&amp;E110&amp;H$3</f>
        <v/>
      </c>
      <c r="C110" s="32">
        <f>G110</f>
        <v/>
      </c>
      <c r="E110" s="32" t="inlineStr">
        <is>
          <t>6BFX1502/5</t>
        </is>
      </c>
      <c r="F110" s="32" t="inlineStr">
        <is>
          <t>P09</t>
        </is>
      </c>
      <c r="G110" s="32" t="n">
        <v>16</v>
      </c>
    </row>
    <row r="111">
      <c r="A111" s="32" t="n">
        <v>46</v>
      </c>
      <c r="B111" s="338">
        <f>F111&amp;H$2&amp;E111&amp;H$3</f>
        <v/>
      </c>
      <c r="C111" s="32">
        <f>G111</f>
        <v/>
      </c>
      <c r="E111" s="32" t="inlineStr">
        <is>
          <t>6BFX1502/6</t>
        </is>
      </c>
      <c r="F111" s="32" t="inlineStr">
        <is>
          <t>P09</t>
        </is>
      </c>
      <c r="G111" s="32" t="n">
        <v>16</v>
      </c>
    </row>
    <row r="112">
      <c r="A112" s="32" t="n">
        <v>46</v>
      </c>
      <c r="B112" s="338">
        <f>F112&amp;H$2&amp;E112&amp;H$3</f>
        <v/>
      </c>
      <c r="C112" s="32">
        <f>G112</f>
        <v/>
      </c>
      <c r="E112" s="32" t="inlineStr">
        <is>
          <t>6BFX1502/7</t>
        </is>
      </c>
      <c r="F112" s="32" t="inlineStr">
        <is>
          <t>P09</t>
        </is>
      </c>
      <c r="G112" s="32" t="n">
        <v>13</v>
      </c>
    </row>
    <row r="113">
      <c r="A113" s="32" t="n">
        <v>46</v>
      </c>
      <c r="B113" s="338">
        <f>F113&amp;H$2&amp;E113&amp;H$3</f>
        <v/>
      </c>
      <c r="C113" s="32">
        <f>G113</f>
        <v/>
      </c>
      <c r="E113" s="32" t="inlineStr">
        <is>
          <t>6BFX1502/8</t>
        </is>
      </c>
      <c r="F113" s="32" t="inlineStr">
        <is>
          <t>P09</t>
        </is>
      </c>
      <c r="G113" s="32" t="n">
        <v>13</v>
      </c>
    </row>
    <row r="114">
      <c r="A114" s="32" t="n">
        <v>46</v>
      </c>
      <c r="B114" s="338">
        <f>F114&amp;H$2&amp;E114&amp;H$3</f>
        <v/>
      </c>
      <c r="C114" s="32">
        <f>G114</f>
        <v/>
      </c>
      <c r="E114" s="32" t="inlineStr">
        <is>
          <t>6BFX1502/9</t>
        </is>
      </c>
      <c r="F114" s="32" t="inlineStr">
        <is>
          <t>P09</t>
        </is>
      </c>
      <c r="G114" s="32" t="n">
        <v>22</v>
      </c>
    </row>
    <row r="115">
      <c r="A115" s="32" t="n">
        <v>46</v>
      </c>
      <c r="B115" s="338">
        <f>F115&amp;H$2&amp;E115&amp;H$3</f>
        <v/>
      </c>
      <c r="C115" s="32">
        <f>G115</f>
        <v/>
      </c>
      <c r="E115" s="32" t="inlineStr">
        <is>
          <t>6BFX1502/10</t>
        </is>
      </c>
      <c r="F115" s="32" t="inlineStr">
        <is>
          <t>P09</t>
        </is>
      </c>
      <c r="G115" s="32" t="n">
        <v>13</v>
      </c>
    </row>
    <row r="116">
      <c r="A116" s="32" t="n">
        <v>46</v>
      </c>
      <c r="B116" s="338">
        <f>F116&amp;H$2&amp;E116&amp;H$3</f>
        <v/>
      </c>
      <c r="C116" s="32">
        <f>G116</f>
        <v/>
      </c>
      <c r="E116" s="32" t="inlineStr">
        <is>
          <t>6BFX1502/11</t>
        </is>
      </c>
      <c r="F116" s="32" t="inlineStr">
        <is>
          <t>P09</t>
        </is>
      </c>
      <c r="G116" s="32" t="n">
        <v>16</v>
      </c>
    </row>
    <row r="117">
      <c r="A117" s="32" t="n">
        <v>46</v>
      </c>
      <c r="B117" s="338">
        <f>F117&amp;H$2&amp;E117&amp;H$3</f>
        <v/>
      </c>
      <c r="C117" s="32">
        <f>G117</f>
        <v/>
      </c>
      <c r="E117" s="32" t="inlineStr">
        <is>
          <t>6BFX1502/12</t>
        </is>
      </c>
      <c r="F117" s="32" t="inlineStr">
        <is>
          <t>P09</t>
        </is>
      </c>
      <c r="G117" s="32" t="n">
        <v>10</v>
      </c>
    </row>
    <row r="118">
      <c r="A118" s="32" t="n">
        <v>46</v>
      </c>
      <c r="B118" s="338">
        <f>F118&amp;H$2&amp;E118&amp;H$3</f>
        <v/>
      </c>
      <c r="C118" s="32">
        <f>G118</f>
        <v/>
      </c>
      <c r="E118" s="32" t="inlineStr">
        <is>
          <t>6BFX1502/13</t>
        </is>
      </c>
      <c r="F118" s="32" t="inlineStr">
        <is>
          <t>P09</t>
        </is>
      </c>
      <c r="G118" s="32" t="n">
        <v>19</v>
      </c>
    </row>
    <row r="119">
      <c r="A119" s="32" t="n">
        <v>46</v>
      </c>
      <c r="B119" s="338">
        <f>F119&amp;H$2&amp;E119&amp;H$3</f>
        <v/>
      </c>
      <c r="C119" s="32">
        <f>G119</f>
        <v/>
      </c>
      <c r="E119" s="32" t="inlineStr">
        <is>
          <t>6BFX1502/14</t>
        </is>
      </c>
      <c r="F119" s="32" t="inlineStr">
        <is>
          <t>P09</t>
        </is>
      </c>
      <c r="G119" s="32" t="n">
        <v>16</v>
      </c>
    </row>
    <row r="120">
      <c r="A120" s="32" t="n">
        <v>46</v>
      </c>
      <c r="B120" s="338">
        <f>F120&amp;H$2&amp;E120&amp;H$3</f>
        <v/>
      </c>
      <c r="C120" s="32">
        <f>G120</f>
        <v/>
      </c>
      <c r="E120" s="32" t="inlineStr">
        <is>
          <t>6BFX1502/15</t>
        </is>
      </c>
      <c r="F120" s="32" t="inlineStr">
        <is>
          <t>P09</t>
        </is>
      </c>
      <c r="G120" s="32" t="n">
        <v>13</v>
      </c>
    </row>
    <row r="121">
      <c r="A121" s="32" t="n">
        <v>46</v>
      </c>
      <c r="B121" s="338">
        <f>F121&amp;H$2&amp;E121&amp;H$3</f>
        <v/>
      </c>
      <c r="C121" s="32">
        <f>G121</f>
        <v/>
      </c>
      <c r="E121" s="32" t="inlineStr">
        <is>
          <t>6BFX1507/1</t>
        </is>
      </c>
      <c r="F121" s="32" t="inlineStr">
        <is>
          <t>P08</t>
        </is>
      </c>
      <c r="G121" s="32" t="n">
        <v>13</v>
      </c>
    </row>
    <row r="122">
      <c r="A122" s="32" t="n">
        <v>46</v>
      </c>
      <c r="B122" s="338">
        <f>F122&amp;H$2&amp;E122&amp;H$3</f>
        <v/>
      </c>
      <c r="C122" s="32">
        <f>G122</f>
        <v/>
      </c>
      <c r="E122" s="32" t="inlineStr">
        <is>
          <t>6BFX1507/2</t>
        </is>
      </c>
      <c r="F122" s="32" t="inlineStr">
        <is>
          <t>P08</t>
        </is>
      </c>
      <c r="G122" s="32" t="n">
        <v>10</v>
      </c>
    </row>
    <row r="123">
      <c r="A123" s="32" t="n">
        <v>46</v>
      </c>
      <c r="B123" s="338">
        <f>F123&amp;H$2&amp;E123&amp;H$3</f>
        <v/>
      </c>
      <c r="C123" s="32">
        <f>G123</f>
        <v/>
      </c>
      <c r="E123" s="32" t="inlineStr">
        <is>
          <t>6BFX1507/3</t>
        </is>
      </c>
      <c r="F123" s="32" t="inlineStr">
        <is>
          <t>P08</t>
        </is>
      </c>
      <c r="G123" s="32" t="n">
        <v>10</v>
      </c>
    </row>
    <row r="124">
      <c r="A124" s="32" t="n">
        <v>46</v>
      </c>
      <c r="B124" s="338">
        <f>F124&amp;H$2&amp;E124&amp;H$3</f>
        <v/>
      </c>
      <c r="C124" s="32">
        <f>G124</f>
        <v/>
      </c>
      <c r="E124" s="32" t="inlineStr">
        <is>
          <t>6BFX1507/4</t>
        </is>
      </c>
      <c r="F124" s="32" t="inlineStr">
        <is>
          <t>P08</t>
        </is>
      </c>
      <c r="G124" s="32" t="n">
        <v>22</v>
      </c>
    </row>
    <row r="125">
      <c r="A125" s="32" t="n">
        <v>46</v>
      </c>
      <c r="B125" s="338">
        <f>F125&amp;H$2&amp;E125&amp;H$3</f>
        <v/>
      </c>
      <c r="C125" s="32">
        <f>G125</f>
        <v/>
      </c>
      <c r="E125" s="32" t="inlineStr">
        <is>
          <t>6BFX1507/5</t>
        </is>
      </c>
      <c r="F125" s="32" t="inlineStr">
        <is>
          <t>P08</t>
        </is>
      </c>
      <c r="G125" s="32" t="n">
        <v>16</v>
      </c>
    </row>
    <row r="126">
      <c r="A126" s="32" t="n">
        <v>46</v>
      </c>
      <c r="B126" s="338">
        <f>F126&amp;H$2&amp;E126&amp;H$3</f>
        <v/>
      </c>
      <c r="C126" s="32">
        <f>G126</f>
        <v/>
      </c>
      <c r="E126" s="32" t="inlineStr">
        <is>
          <t>6BFX1507/6</t>
        </is>
      </c>
      <c r="F126" s="32" t="inlineStr">
        <is>
          <t>P08</t>
        </is>
      </c>
      <c r="G126" s="32" t="n">
        <v>10</v>
      </c>
    </row>
    <row r="127">
      <c r="A127" s="32" t="n">
        <v>46</v>
      </c>
      <c r="B127" s="338">
        <f>F127&amp;H$2&amp;E127&amp;H$3</f>
        <v/>
      </c>
      <c r="C127" s="32">
        <f>G127</f>
        <v/>
      </c>
      <c r="E127" s="32" t="inlineStr">
        <is>
          <t>6BFX1507/7</t>
        </is>
      </c>
      <c r="F127" s="32" t="inlineStr">
        <is>
          <t>P08</t>
        </is>
      </c>
      <c r="G127" s="32" t="n">
        <v>10</v>
      </c>
    </row>
    <row r="128">
      <c r="A128" s="32" t="n">
        <v>46</v>
      </c>
      <c r="B128" s="338">
        <f>F128&amp;H$2&amp;E128&amp;H$3</f>
        <v/>
      </c>
      <c r="C128" s="32">
        <f>G128</f>
        <v/>
      </c>
      <c r="E128" s="32" t="inlineStr">
        <is>
          <t>6BFX1507/8</t>
        </is>
      </c>
      <c r="F128" s="32" t="inlineStr">
        <is>
          <t>P08</t>
        </is>
      </c>
      <c r="G128" s="32" t="n">
        <v>13</v>
      </c>
    </row>
    <row r="129">
      <c r="A129" s="32" t="n">
        <v>46</v>
      </c>
      <c r="B129" s="338">
        <f>F129&amp;H$2&amp;E129&amp;H$3</f>
        <v/>
      </c>
      <c r="C129" s="32">
        <f>G129</f>
        <v/>
      </c>
      <c r="E129" s="32" t="inlineStr">
        <is>
          <t>6BFX1508/1</t>
        </is>
      </c>
      <c r="F129" s="32" t="inlineStr">
        <is>
          <t>P05</t>
        </is>
      </c>
      <c r="G129" s="32" t="n">
        <v>22</v>
      </c>
    </row>
    <row r="130">
      <c r="A130" s="32" t="n">
        <v>46</v>
      </c>
      <c r="B130" s="338">
        <f>F130&amp;H$2&amp;E130&amp;H$3</f>
        <v/>
      </c>
      <c r="C130" s="32">
        <f>G130</f>
        <v/>
      </c>
      <c r="E130" s="32" t="inlineStr">
        <is>
          <t>6BFX1508/2</t>
        </is>
      </c>
      <c r="F130" s="32" t="inlineStr">
        <is>
          <t>P05</t>
        </is>
      </c>
      <c r="G130" s="32" t="n">
        <v>13</v>
      </c>
    </row>
    <row r="131">
      <c r="A131" s="32" t="n">
        <v>46</v>
      </c>
      <c r="B131" s="338">
        <f>F131&amp;H$2&amp;E131&amp;H$3</f>
        <v/>
      </c>
      <c r="C131" s="32">
        <f>G131</f>
        <v/>
      </c>
      <c r="E131" s="32" t="inlineStr">
        <is>
          <t>6BFX1508/3</t>
        </is>
      </c>
      <c r="F131" s="32" t="inlineStr">
        <is>
          <t>P05</t>
        </is>
      </c>
      <c r="G131" s="32" t="n">
        <v>16</v>
      </c>
    </row>
    <row r="132">
      <c r="A132" s="32" t="n">
        <v>46</v>
      </c>
      <c r="B132" s="338">
        <f>F132&amp;H$2&amp;E132&amp;H$3</f>
        <v/>
      </c>
      <c r="C132" s="32">
        <f>G132</f>
        <v/>
      </c>
      <c r="E132" s="32" t="inlineStr">
        <is>
          <t>6BFX1508/4</t>
        </is>
      </c>
      <c r="F132" s="32" t="inlineStr">
        <is>
          <t>P05</t>
        </is>
      </c>
      <c r="G132" s="32" t="n">
        <v>19</v>
      </c>
    </row>
    <row r="133">
      <c r="A133" s="32" t="n">
        <v>46</v>
      </c>
      <c r="B133" s="338">
        <f>F133&amp;H$2&amp;E133&amp;H$3</f>
        <v/>
      </c>
      <c r="C133" s="32">
        <f>G133</f>
        <v/>
      </c>
      <c r="E133" s="32" t="inlineStr">
        <is>
          <t>6BFX1509/1</t>
        </is>
      </c>
      <c r="F133" s="32" t="inlineStr">
        <is>
          <t>P13</t>
        </is>
      </c>
      <c r="G133" s="32" t="n">
        <v>13</v>
      </c>
    </row>
    <row r="134">
      <c r="A134" s="32" t="n">
        <v>46</v>
      </c>
      <c r="B134" s="338">
        <f>F134&amp;H$2&amp;E134&amp;H$3</f>
        <v/>
      </c>
      <c r="C134" s="32">
        <f>G134</f>
        <v/>
      </c>
      <c r="E134" s="32" t="inlineStr">
        <is>
          <t>6BFX1509/2</t>
        </is>
      </c>
      <c r="F134" s="32" t="inlineStr">
        <is>
          <t>P13</t>
        </is>
      </c>
      <c r="G134" s="32" t="n">
        <v>22</v>
      </c>
    </row>
    <row r="135">
      <c r="A135" s="32" t="n">
        <v>46</v>
      </c>
      <c r="B135" s="338">
        <f>F135&amp;H$2&amp;E135&amp;H$3</f>
        <v/>
      </c>
      <c r="C135" s="32">
        <f>G135</f>
        <v/>
      </c>
      <c r="E135" s="32" t="inlineStr">
        <is>
          <t>6BFX1509/3</t>
        </is>
      </c>
      <c r="F135" s="32" t="inlineStr">
        <is>
          <t>P13</t>
        </is>
      </c>
      <c r="G135" s="32" t="n">
        <v>10</v>
      </c>
    </row>
    <row r="136">
      <c r="A136" s="32" t="n">
        <v>46</v>
      </c>
      <c r="B136" s="338">
        <f>F136&amp;H$2&amp;E136&amp;H$3</f>
        <v/>
      </c>
      <c r="C136" s="32">
        <f>G136</f>
        <v/>
      </c>
      <c r="E136" s="32" t="inlineStr">
        <is>
          <t>6BFX1509/4</t>
        </is>
      </c>
      <c r="F136" s="32" t="inlineStr">
        <is>
          <t>P13</t>
        </is>
      </c>
      <c r="G136" s="32" t="n">
        <v>10</v>
      </c>
    </row>
    <row r="137">
      <c r="A137" s="32" t="n">
        <v>46</v>
      </c>
      <c r="B137" s="338">
        <f>F137&amp;H$2&amp;E137&amp;H$3</f>
        <v/>
      </c>
      <c r="C137" s="32">
        <f>G137</f>
        <v/>
      </c>
      <c r="E137" s="32" t="inlineStr">
        <is>
          <t>6BFX1509/5</t>
        </is>
      </c>
      <c r="F137" s="32" t="inlineStr">
        <is>
          <t>P13</t>
        </is>
      </c>
      <c r="G137" s="32" t="n">
        <v>16</v>
      </c>
    </row>
    <row r="138">
      <c r="A138" s="32" t="n">
        <v>46</v>
      </c>
      <c r="B138" s="338">
        <f>F138&amp;H$2&amp;E138&amp;H$3</f>
        <v/>
      </c>
      <c r="C138" s="32">
        <f>G138</f>
        <v/>
      </c>
      <c r="E138" s="32" t="inlineStr">
        <is>
          <t>6BFX1509/6</t>
        </is>
      </c>
      <c r="F138" s="32" t="inlineStr">
        <is>
          <t>P13</t>
        </is>
      </c>
      <c r="G138" s="32" t="n">
        <v>19</v>
      </c>
    </row>
    <row r="139">
      <c r="A139" s="32" t="n">
        <v>46</v>
      </c>
      <c r="B139" s="338">
        <f>F139&amp;H$2&amp;E139&amp;H$3</f>
        <v/>
      </c>
      <c r="C139" s="32">
        <f>G139</f>
        <v/>
      </c>
      <c r="E139" s="32" t="inlineStr">
        <is>
          <t>6BFX1510/1</t>
        </is>
      </c>
      <c r="F139" s="32" t="inlineStr">
        <is>
          <t>P10</t>
        </is>
      </c>
      <c r="G139" s="32" t="n">
        <v>19</v>
      </c>
    </row>
    <row r="140">
      <c r="A140" s="32" t="n">
        <v>46</v>
      </c>
      <c r="B140" s="338">
        <f>F140&amp;H$2&amp;E140&amp;H$3</f>
        <v/>
      </c>
      <c r="C140" s="32">
        <f>G140</f>
        <v/>
      </c>
      <c r="E140" s="32" t="inlineStr">
        <is>
          <t>6BFX1510/2</t>
        </is>
      </c>
      <c r="F140" s="32" t="inlineStr">
        <is>
          <t>P10</t>
        </is>
      </c>
      <c r="G140" s="32" t="n">
        <v>19</v>
      </c>
    </row>
    <row r="141">
      <c r="A141" s="32" t="n">
        <v>46</v>
      </c>
      <c r="B141" s="338">
        <f>F141&amp;H$2&amp;E141&amp;H$3</f>
        <v/>
      </c>
      <c r="C141" s="32">
        <f>G141</f>
        <v/>
      </c>
      <c r="E141" s="32" t="inlineStr">
        <is>
          <t>6BFX1510/3</t>
        </is>
      </c>
      <c r="F141" s="32" t="inlineStr">
        <is>
          <t>P10</t>
        </is>
      </c>
      <c r="G141" s="32" t="n">
        <v>16</v>
      </c>
    </row>
    <row r="142">
      <c r="A142" s="32" t="n">
        <v>46</v>
      </c>
      <c r="B142" s="338">
        <f>F142&amp;H$2&amp;E142&amp;H$3</f>
        <v/>
      </c>
      <c r="C142" s="32">
        <f>G142</f>
        <v/>
      </c>
      <c r="E142" s="32" t="inlineStr">
        <is>
          <t>6BFX1510/4</t>
        </is>
      </c>
      <c r="F142" s="32" t="inlineStr">
        <is>
          <t>P10</t>
        </is>
      </c>
      <c r="G142" s="32" t="n">
        <v>16</v>
      </c>
    </row>
    <row r="143">
      <c r="A143" s="32" t="n">
        <v>46</v>
      </c>
      <c r="B143" s="338">
        <f>F143&amp;H$2&amp;E143&amp;H$3</f>
        <v/>
      </c>
      <c r="C143" s="32">
        <f>G143</f>
        <v/>
      </c>
      <c r="E143" s="32" t="inlineStr">
        <is>
          <t>6BFX1511/Z2</t>
        </is>
      </c>
      <c r="F143" s="32" t="inlineStr">
        <is>
          <t>P01</t>
        </is>
      </c>
      <c r="G143" s="32" t="n">
        <v>10</v>
      </c>
    </row>
    <row r="144">
      <c r="A144" s="32" t="n">
        <v>46</v>
      </c>
      <c r="B144" s="338">
        <f>F144&amp;H$2&amp;E144&amp;H$3</f>
        <v/>
      </c>
      <c r="C144" s="32">
        <f>G144</f>
        <v/>
      </c>
      <c r="E144" s="32" t="inlineStr">
        <is>
          <t>6BFX1513/1</t>
        </is>
      </c>
      <c r="F144" s="32" t="inlineStr">
        <is>
          <t>P06</t>
        </is>
      </c>
      <c r="G144" s="32" t="n">
        <v>16</v>
      </c>
    </row>
    <row r="145">
      <c r="A145" s="32" t="n">
        <v>46</v>
      </c>
      <c r="B145" s="338">
        <f>F145&amp;H$2&amp;E145&amp;H$3</f>
        <v/>
      </c>
      <c r="C145" s="32">
        <f>G145</f>
        <v/>
      </c>
      <c r="E145" s="32" t="inlineStr">
        <is>
          <t>6BFX1513/2</t>
        </is>
      </c>
      <c r="F145" s="32" t="inlineStr">
        <is>
          <t>P06</t>
        </is>
      </c>
      <c r="G145" s="32" t="n">
        <v>16</v>
      </c>
    </row>
    <row r="146">
      <c r="A146" s="32" t="n">
        <v>46</v>
      </c>
      <c r="B146" s="338">
        <f>F146&amp;H$2&amp;E146&amp;H$3</f>
        <v/>
      </c>
      <c r="C146" s="32">
        <f>G146</f>
        <v/>
      </c>
      <c r="E146" s="32" t="inlineStr">
        <is>
          <t>6BFX1513/3</t>
        </is>
      </c>
      <c r="F146" s="32" t="inlineStr">
        <is>
          <t>P06</t>
        </is>
      </c>
      <c r="G146" s="32" t="n">
        <v>16</v>
      </c>
    </row>
    <row r="147">
      <c r="A147" s="32" t="n">
        <v>46</v>
      </c>
      <c r="B147" s="338">
        <f>F147&amp;H$2&amp;E147&amp;H$3</f>
        <v/>
      </c>
      <c r="C147" s="32">
        <f>G147</f>
        <v/>
      </c>
      <c r="E147" s="32" t="inlineStr">
        <is>
          <t>6BFX1513/4</t>
        </is>
      </c>
      <c r="F147" s="32" t="inlineStr">
        <is>
          <t>P06</t>
        </is>
      </c>
      <c r="G147" s="32" t="n">
        <v>13</v>
      </c>
    </row>
    <row r="148">
      <c r="A148" s="32" t="n">
        <v>46</v>
      </c>
      <c r="B148" s="338">
        <f>F148&amp;H$2&amp;E148&amp;H$3</f>
        <v/>
      </c>
      <c r="C148" s="32">
        <f>G148</f>
        <v/>
      </c>
      <c r="E148" s="32" t="inlineStr">
        <is>
          <t>6BFX1513/6</t>
        </is>
      </c>
      <c r="F148" s="32" t="inlineStr">
        <is>
          <t>P06</t>
        </is>
      </c>
      <c r="G148" s="32" t="n">
        <v>10</v>
      </c>
    </row>
    <row r="149">
      <c r="A149" s="32" t="n">
        <v>46</v>
      </c>
      <c r="B149" s="338">
        <f>F149&amp;H$2&amp;E149&amp;H$3</f>
        <v/>
      </c>
      <c r="C149" s="32">
        <f>G149</f>
        <v/>
      </c>
      <c r="E149" s="32" t="inlineStr">
        <is>
          <t>6BFX1514/1</t>
        </is>
      </c>
      <c r="F149" s="32" t="inlineStr">
        <is>
          <t>P04</t>
        </is>
      </c>
      <c r="G149" s="32" t="n">
        <v>13</v>
      </c>
    </row>
    <row r="150">
      <c r="A150" s="32" t="n">
        <v>46</v>
      </c>
      <c r="B150" s="338">
        <f>F150&amp;H$2&amp;E150&amp;H$3</f>
        <v/>
      </c>
      <c r="C150" s="32">
        <f>G150</f>
        <v/>
      </c>
      <c r="E150" s="32" t="inlineStr">
        <is>
          <t>6BFX1514/2</t>
        </is>
      </c>
      <c r="F150" s="32" t="inlineStr">
        <is>
          <t>P04</t>
        </is>
      </c>
      <c r="G150" s="32" t="n">
        <v>16</v>
      </c>
    </row>
    <row r="151">
      <c r="A151" s="32" t="n">
        <v>46</v>
      </c>
      <c r="B151" s="338">
        <f>F151&amp;H$2&amp;E151&amp;H$3</f>
        <v/>
      </c>
      <c r="C151" s="32">
        <f>G151</f>
        <v/>
      </c>
      <c r="E151" s="32" t="inlineStr">
        <is>
          <t>6BFX1514/3</t>
        </is>
      </c>
      <c r="F151" s="32" t="inlineStr">
        <is>
          <t>P04</t>
        </is>
      </c>
      <c r="G151" s="32" t="n">
        <v>22</v>
      </c>
    </row>
    <row r="152">
      <c r="A152" s="32" t="n">
        <v>46</v>
      </c>
      <c r="B152" s="338">
        <f>F152&amp;H$2&amp;E152&amp;H$3</f>
        <v/>
      </c>
      <c r="C152" s="32">
        <f>G152</f>
        <v/>
      </c>
      <c r="E152" s="32" t="inlineStr">
        <is>
          <t>6BFX1514/4</t>
        </is>
      </c>
      <c r="F152" s="32" t="inlineStr">
        <is>
          <t>P04</t>
        </is>
      </c>
      <c r="G152" s="32" t="n">
        <v>16</v>
      </c>
    </row>
    <row r="153">
      <c r="A153" s="32" t="n">
        <v>46</v>
      </c>
      <c r="B153" s="338">
        <f>F153&amp;H$2&amp;E153&amp;H$3</f>
        <v/>
      </c>
      <c r="C153" s="32">
        <f>G153</f>
        <v/>
      </c>
      <c r="E153" s="32" t="inlineStr">
        <is>
          <t>6BFX1514/5</t>
        </is>
      </c>
      <c r="F153" s="32" t="inlineStr">
        <is>
          <t>P04</t>
        </is>
      </c>
      <c r="G153" s="32" t="n">
        <v>13</v>
      </c>
    </row>
    <row r="154">
      <c r="A154" s="32" t="n">
        <v>46</v>
      </c>
      <c r="B154" s="338">
        <f>F154&amp;H$2&amp;E154&amp;H$3</f>
        <v/>
      </c>
      <c r="C154" s="32">
        <f>G154</f>
        <v/>
      </c>
      <c r="E154" s="32" t="inlineStr">
        <is>
          <t>6BFX1514/6</t>
        </is>
      </c>
      <c r="F154" s="32" t="inlineStr">
        <is>
          <t>P04</t>
        </is>
      </c>
      <c r="G154" s="32" t="n">
        <v>13</v>
      </c>
    </row>
    <row r="155">
      <c r="A155" s="32" t="n">
        <v>46</v>
      </c>
      <c r="B155" s="338">
        <f>F155&amp;H$2&amp;E155&amp;H$3</f>
        <v/>
      </c>
      <c r="C155" s="32">
        <f>G155</f>
        <v/>
      </c>
      <c r="E155" s="32" t="inlineStr">
        <is>
          <t>6BFX1514/7</t>
        </is>
      </c>
      <c r="F155" s="32" t="inlineStr">
        <is>
          <t>P04</t>
        </is>
      </c>
      <c r="G155" s="32" t="n">
        <v>13</v>
      </c>
    </row>
    <row r="156">
      <c r="A156" s="32" t="n">
        <v>46</v>
      </c>
      <c r="B156" s="338">
        <f>F156&amp;H$2&amp;E156&amp;H$3</f>
        <v/>
      </c>
      <c r="C156" s="32">
        <f>G156</f>
        <v/>
      </c>
      <c r="E156" s="32" t="inlineStr">
        <is>
          <t>6BFX1514/8</t>
        </is>
      </c>
      <c r="F156" s="32" t="inlineStr">
        <is>
          <t>P04</t>
        </is>
      </c>
      <c r="G156" s="32" t="n">
        <v>16</v>
      </c>
    </row>
    <row r="157">
      <c r="A157" s="32" t="n">
        <v>46</v>
      </c>
      <c r="B157" s="338">
        <f>F157&amp;H$2&amp;E157&amp;H$3</f>
        <v/>
      </c>
      <c r="C157" s="32">
        <f>G157</f>
        <v/>
      </c>
      <c r="E157" s="32" t="inlineStr">
        <is>
          <t>6BFX1514/9</t>
        </is>
      </c>
      <c r="F157" s="32" t="inlineStr">
        <is>
          <t>P04</t>
        </is>
      </c>
      <c r="G157" s="32" t="n">
        <v>13</v>
      </c>
    </row>
    <row r="158">
      <c r="A158" s="32" t="n">
        <v>46</v>
      </c>
      <c r="B158" s="338">
        <f>F158&amp;H$2&amp;E158&amp;H$3</f>
        <v/>
      </c>
      <c r="C158" s="32">
        <f>G158</f>
        <v/>
      </c>
      <c r="E158" s="32" t="inlineStr">
        <is>
          <t>6BFX1514/10</t>
        </is>
      </c>
      <c r="F158" s="32" t="inlineStr">
        <is>
          <t>P04</t>
        </is>
      </c>
      <c r="G158" s="32" t="n">
        <v>13</v>
      </c>
    </row>
    <row r="159">
      <c r="A159" s="32" t="n">
        <v>46</v>
      </c>
      <c r="B159" s="338">
        <f>F159&amp;H$2&amp;E159&amp;H$3</f>
        <v/>
      </c>
      <c r="C159" s="32">
        <f>G159</f>
        <v/>
      </c>
      <c r="E159" s="32" t="inlineStr">
        <is>
          <t>6BFX1514/11</t>
        </is>
      </c>
      <c r="F159" s="32" t="inlineStr">
        <is>
          <t>P04</t>
        </is>
      </c>
      <c r="G159" s="32" t="n">
        <v>13</v>
      </c>
    </row>
    <row r="160">
      <c r="A160" s="32" t="n">
        <v>46</v>
      </c>
      <c r="B160" s="338">
        <f>F160&amp;H$2&amp;E160&amp;H$3</f>
        <v/>
      </c>
      <c r="C160" s="32">
        <f>G160</f>
        <v/>
      </c>
      <c r="E160" s="32" t="inlineStr">
        <is>
          <t>6BFX1515/1</t>
        </is>
      </c>
      <c r="F160" s="32" t="inlineStr">
        <is>
          <t>P04</t>
        </is>
      </c>
      <c r="G160" s="32" t="n">
        <v>16</v>
      </c>
    </row>
    <row r="161">
      <c r="A161" s="32" t="n">
        <v>46</v>
      </c>
      <c r="B161" s="338">
        <f>F161&amp;H$2&amp;E161&amp;H$3</f>
        <v/>
      </c>
      <c r="C161" s="32">
        <f>G161</f>
        <v/>
      </c>
      <c r="E161" s="32" t="inlineStr">
        <is>
          <t>6BFX1515/2</t>
        </is>
      </c>
      <c r="F161" s="32" t="inlineStr">
        <is>
          <t>P04</t>
        </is>
      </c>
      <c r="G161" s="32" t="n">
        <v>16</v>
      </c>
    </row>
    <row r="162">
      <c r="A162" s="32" t="n">
        <v>46</v>
      </c>
      <c r="B162" s="338">
        <f>F162&amp;H$2&amp;E162&amp;H$3</f>
        <v/>
      </c>
      <c r="C162" s="32">
        <f>G162</f>
        <v/>
      </c>
      <c r="E162" s="32" t="inlineStr">
        <is>
          <t>6BFX1515/3</t>
        </is>
      </c>
      <c r="F162" s="32" t="inlineStr">
        <is>
          <t>P04</t>
        </is>
      </c>
      <c r="G162" s="32" t="n">
        <v>19</v>
      </c>
    </row>
    <row r="163">
      <c r="A163" s="32" t="n">
        <v>46</v>
      </c>
      <c r="B163" s="338">
        <f>F163&amp;H$2&amp;E163&amp;H$3</f>
        <v/>
      </c>
      <c r="C163" s="32">
        <f>G163</f>
        <v/>
      </c>
      <c r="E163" s="32" t="inlineStr">
        <is>
          <t>6BFX1515/4</t>
        </is>
      </c>
      <c r="F163" s="32" t="inlineStr">
        <is>
          <t>P04</t>
        </is>
      </c>
      <c r="G163" s="32" t="n">
        <v>19</v>
      </c>
    </row>
    <row r="164">
      <c r="A164" s="32" t="n">
        <v>46</v>
      </c>
      <c r="B164" s="338">
        <f>F164&amp;H$2&amp;E164&amp;H$3</f>
        <v/>
      </c>
      <c r="C164" s="32">
        <f>G164</f>
        <v/>
      </c>
      <c r="E164" s="32" t="inlineStr">
        <is>
          <t>6BFX1515/5</t>
        </is>
      </c>
      <c r="F164" s="32" t="inlineStr">
        <is>
          <t>P04</t>
        </is>
      </c>
      <c r="G164" s="32" t="n">
        <v>22</v>
      </c>
    </row>
    <row r="165">
      <c r="A165" s="32" t="n">
        <v>46</v>
      </c>
      <c r="B165" s="338">
        <f>F165&amp;H$2&amp;E165&amp;H$3</f>
        <v/>
      </c>
      <c r="C165" s="32">
        <f>G165</f>
        <v/>
      </c>
      <c r="E165" s="32" t="inlineStr">
        <is>
          <t>6BFX1515/6</t>
        </is>
      </c>
      <c r="F165" s="32" t="inlineStr">
        <is>
          <t>P04</t>
        </is>
      </c>
      <c r="G165" s="32" t="n">
        <v>10</v>
      </c>
    </row>
    <row r="166">
      <c r="A166" s="32" t="n">
        <v>46</v>
      </c>
      <c r="B166" s="338">
        <f>F166&amp;H$2&amp;E166&amp;H$3</f>
        <v/>
      </c>
      <c r="C166" s="32">
        <f>G166</f>
        <v/>
      </c>
      <c r="E166" s="32" t="inlineStr">
        <is>
          <t>6BFX1515/7</t>
        </is>
      </c>
      <c r="F166" s="32" t="inlineStr">
        <is>
          <t>P04</t>
        </is>
      </c>
      <c r="G166" s="32" t="n">
        <v>16</v>
      </c>
    </row>
    <row r="167">
      <c r="A167" s="32" t="n">
        <v>46</v>
      </c>
      <c r="B167" s="338">
        <f>F167&amp;H$2&amp;E167&amp;H$3</f>
        <v/>
      </c>
      <c r="C167" s="32">
        <f>G167</f>
        <v/>
      </c>
      <c r="E167" s="32" t="inlineStr">
        <is>
          <t>6BFX1515/8</t>
        </is>
      </c>
      <c r="F167" s="32" t="inlineStr">
        <is>
          <t>P04</t>
        </is>
      </c>
      <c r="G167" s="32" t="n">
        <v>16</v>
      </c>
    </row>
    <row r="168">
      <c r="A168" s="32" t="n">
        <v>46</v>
      </c>
      <c r="B168" s="338">
        <f>F168&amp;H$2&amp;E168&amp;H$3</f>
        <v/>
      </c>
      <c r="C168" s="32">
        <f>G168</f>
        <v/>
      </c>
      <c r="E168" s="32" t="inlineStr">
        <is>
          <t>6BFX1515/9</t>
        </is>
      </c>
      <c r="F168" s="32" t="inlineStr">
        <is>
          <t>P04</t>
        </is>
      </c>
      <c r="G168" s="32" t="n">
        <v>10</v>
      </c>
    </row>
    <row r="169">
      <c r="A169" s="32" t="n">
        <v>46</v>
      </c>
      <c r="B169" s="338">
        <f>F169&amp;H$2&amp;E169&amp;H$3</f>
        <v/>
      </c>
      <c r="C169" s="32">
        <f>G169</f>
        <v/>
      </c>
      <c r="E169" s="32" t="inlineStr">
        <is>
          <t>6BFX1515/10</t>
        </is>
      </c>
      <c r="F169" s="32" t="inlineStr">
        <is>
          <t>P04</t>
        </is>
      </c>
      <c r="G169" s="32" t="n">
        <v>22</v>
      </c>
    </row>
    <row r="170">
      <c r="A170" s="32" t="n">
        <v>46</v>
      </c>
      <c r="B170" s="338">
        <f>F170&amp;H$2&amp;E170&amp;H$3</f>
        <v/>
      </c>
      <c r="C170" s="32">
        <f>G170</f>
        <v/>
      </c>
      <c r="E170" s="32" t="inlineStr">
        <is>
          <t>6BFX1516/1</t>
        </is>
      </c>
      <c r="F170" s="32" t="inlineStr">
        <is>
          <t>P04</t>
        </is>
      </c>
      <c r="G170" s="32" t="n">
        <v>19</v>
      </c>
    </row>
    <row r="171">
      <c r="A171" s="32" t="n">
        <v>46</v>
      </c>
      <c r="B171" s="338">
        <f>F171&amp;H$2&amp;E171&amp;H$3</f>
        <v/>
      </c>
      <c r="C171" s="32">
        <f>G171</f>
        <v/>
      </c>
      <c r="E171" s="32" t="inlineStr">
        <is>
          <t>6BFX1518/1</t>
        </is>
      </c>
      <c r="F171" s="32" t="inlineStr">
        <is>
          <t>P03</t>
        </is>
      </c>
      <c r="G171" s="32" t="n">
        <v>22</v>
      </c>
    </row>
    <row r="172">
      <c r="A172" s="32" t="n">
        <v>46</v>
      </c>
      <c r="B172" s="338">
        <f>F172&amp;H$2&amp;E172&amp;H$3</f>
        <v/>
      </c>
      <c r="C172" s="32">
        <f>G172</f>
        <v/>
      </c>
      <c r="E172" s="32" t="inlineStr">
        <is>
          <t>6BFX1518/2</t>
        </is>
      </c>
      <c r="F172" s="32" t="inlineStr">
        <is>
          <t>P03</t>
        </is>
      </c>
      <c r="G172" s="32" t="n">
        <v>10</v>
      </c>
    </row>
    <row r="173">
      <c r="A173" s="32" t="n">
        <v>46</v>
      </c>
      <c r="B173" s="338">
        <f>F173&amp;H$2&amp;E173&amp;H$3</f>
        <v/>
      </c>
      <c r="C173" s="32">
        <f>G173</f>
        <v/>
      </c>
      <c r="E173" s="32" t="inlineStr">
        <is>
          <t>6BFX1519/1</t>
        </is>
      </c>
      <c r="F173" s="32" t="inlineStr">
        <is>
          <t>P03</t>
        </is>
      </c>
      <c r="G173" s="32" t="n">
        <v>22</v>
      </c>
    </row>
    <row r="174">
      <c r="A174" s="32" t="n">
        <v>46</v>
      </c>
      <c r="B174" s="338">
        <f>F174&amp;H$2&amp;E174&amp;H$3</f>
        <v/>
      </c>
      <c r="C174" s="32">
        <f>G174</f>
        <v/>
      </c>
      <c r="E174" s="32" t="inlineStr">
        <is>
          <t>6BFX1519/2</t>
        </is>
      </c>
      <c r="F174" s="32" t="inlineStr">
        <is>
          <t>P03</t>
        </is>
      </c>
      <c r="G174" s="32" t="n">
        <v>22</v>
      </c>
    </row>
    <row r="175">
      <c r="A175" s="32" t="n">
        <v>46</v>
      </c>
      <c r="B175" s="338">
        <f>F175&amp;H$2&amp;E175&amp;H$3</f>
        <v/>
      </c>
      <c r="C175" s="32">
        <f>G175</f>
        <v/>
      </c>
      <c r="E175" s="32" t="inlineStr">
        <is>
          <t>6BFX1519/3</t>
        </is>
      </c>
      <c r="F175" s="32" t="inlineStr">
        <is>
          <t>P03</t>
        </is>
      </c>
      <c r="G175" s="32" t="n">
        <v>16</v>
      </c>
    </row>
    <row r="176">
      <c r="A176" s="32" t="n">
        <v>46</v>
      </c>
      <c r="B176" s="338">
        <f>F176&amp;H$2&amp;E176&amp;H$3</f>
        <v/>
      </c>
      <c r="C176" s="32">
        <f>G176</f>
        <v/>
      </c>
      <c r="E176" s="32" t="inlineStr">
        <is>
          <t>6BFX1519/4</t>
        </is>
      </c>
      <c r="F176" s="32" t="inlineStr">
        <is>
          <t>P03</t>
        </is>
      </c>
      <c r="G176" s="32" t="n">
        <v>22</v>
      </c>
    </row>
    <row r="177">
      <c r="A177" s="32" t="n">
        <v>46</v>
      </c>
      <c r="B177" s="338">
        <f>F177&amp;H$2&amp;E177&amp;H$3</f>
        <v/>
      </c>
      <c r="C177" s="32">
        <f>G177</f>
        <v/>
      </c>
      <c r="E177" s="32" t="inlineStr">
        <is>
          <t>6BFX2001/1</t>
        </is>
      </c>
      <c r="F177" s="32" t="inlineStr">
        <is>
          <t>P14</t>
        </is>
      </c>
      <c r="G177" s="32" t="n">
        <v>13</v>
      </c>
    </row>
    <row r="178">
      <c r="A178" s="32" t="n">
        <v>46</v>
      </c>
      <c r="B178" s="338">
        <f>F178&amp;H$2&amp;E178&amp;H$3</f>
        <v/>
      </c>
      <c r="C178" s="32">
        <f>G178</f>
        <v/>
      </c>
      <c r="E178" s="32" t="inlineStr">
        <is>
          <t>6BFX2001/2</t>
        </is>
      </c>
      <c r="F178" s="32" t="inlineStr">
        <is>
          <t>P14</t>
        </is>
      </c>
      <c r="G178" s="32" t="n">
        <v>13</v>
      </c>
    </row>
    <row r="179">
      <c r="A179" s="32" t="n">
        <v>46</v>
      </c>
      <c r="B179" s="338">
        <f>F179&amp;H$2&amp;E179&amp;H$3</f>
        <v/>
      </c>
      <c r="C179" s="32">
        <f>G179</f>
        <v/>
      </c>
      <c r="E179" s="32" t="inlineStr">
        <is>
          <t>6BFX2001/3</t>
        </is>
      </c>
      <c r="F179" s="32" t="inlineStr">
        <is>
          <t>P14</t>
        </is>
      </c>
      <c r="G179" s="32" t="n">
        <v>13</v>
      </c>
    </row>
    <row r="180">
      <c r="A180" s="32" t="n">
        <v>46</v>
      </c>
      <c r="B180" s="338">
        <f>F180&amp;H$2&amp;E180&amp;H$3</f>
        <v/>
      </c>
      <c r="C180" s="32">
        <f>G180</f>
        <v/>
      </c>
      <c r="E180" s="32" t="inlineStr">
        <is>
          <t>6BFX2001/4</t>
        </is>
      </c>
      <c r="F180" s="32" t="inlineStr">
        <is>
          <t>P14</t>
        </is>
      </c>
      <c r="G180" s="32" t="n">
        <v>10</v>
      </c>
    </row>
    <row r="181">
      <c r="A181" s="32" t="n">
        <v>46</v>
      </c>
      <c r="B181" s="338">
        <f>F181&amp;H$2&amp;E181&amp;H$3</f>
        <v/>
      </c>
      <c r="C181" s="32">
        <f>G181</f>
        <v/>
      </c>
      <c r="E181" s="32" t="inlineStr">
        <is>
          <t>6BFX2001/5</t>
        </is>
      </c>
      <c r="F181" s="32" t="inlineStr">
        <is>
          <t>P14</t>
        </is>
      </c>
      <c r="G181" s="32" t="n">
        <v>10</v>
      </c>
    </row>
    <row r="182">
      <c r="A182" s="32" t="n">
        <v>46</v>
      </c>
      <c r="B182" s="338">
        <f>F182&amp;H$2&amp;E182&amp;H$3</f>
        <v/>
      </c>
      <c r="C182" s="32">
        <f>G182</f>
        <v/>
      </c>
      <c r="E182" s="32" t="inlineStr">
        <is>
          <t>6BFX2001/6</t>
        </is>
      </c>
      <c r="F182" s="32" t="inlineStr">
        <is>
          <t>P14</t>
        </is>
      </c>
      <c r="G182" s="32" t="n">
        <v>13</v>
      </c>
    </row>
    <row r="183">
      <c r="A183" s="32" t="n">
        <v>46</v>
      </c>
      <c r="B183" s="338">
        <f>F183&amp;H$2&amp;E183&amp;H$3</f>
        <v/>
      </c>
      <c r="C183" s="32">
        <f>G183</f>
        <v/>
      </c>
      <c r="E183" s="32" t="inlineStr">
        <is>
          <t>6BFX2001/9</t>
        </is>
      </c>
      <c r="F183" s="32" t="inlineStr">
        <is>
          <t>P14</t>
        </is>
      </c>
      <c r="G183" s="32" t="n">
        <v>19</v>
      </c>
    </row>
    <row r="184">
      <c r="A184" s="32" t="n">
        <v>46</v>
      </c>
      <c r="B184" s="338">
        <f>F184&amp;H$2&amp;E184&amp;H$3</f>
        <v/>
      </c>
      <c r="C184" s="32">
        <f>G184</f>
        <v/>
      </c>
      <c r="E184" s="32" t="inlineStr">
        <is>
          <t>6BFX2001/10</t>
        </is>
      </c>
      <c r="F184" s="32" t="inlineStr">
        <is>
          <t>P14</t>
        </is>
      </c>
      <c r="G184" s="32" t="n">
        <v>16</v>
      </c>
    </row>
    <row r="185">
      <c r="A185" s="32" t="n">
        <v>46</v>
      </c>
      <c r="B185" s="338">
        <f>F185&amp;H$2&amp;E185&amp;H$3</f>
        <v/>
      </c>
      <c r="C185" s="32">
        <f>G185</f>
        <v/>
      </c>
      <c r="E185" s="32" t="inlineStr">
        <is>
          <t>6BFX2001/11</t>
        </is>
      </c>
      <c r="F185" s="32" t="inlineStr">
        <is>
          <t>P14</t>
        </is>
      </c>
      <c r="G185" s="32" t="n">
        <v>13</v>
      </c>
    </row>
    <row r="186">
      <c r="A186" s="32" t="n">
        <v>46</v>
      </c>
      <c r="B186" s="338">
        <f>F186&amp;H$2&amp;E186&amp;H$3</f>
        <v/>
      </c>
      <c r="C186" s="32">
        <f>G186</f>
        <v/>
      </c>
      <c r="E186" s="32" t="inlineStr">
        <is>
          <t>6BFX2001/12</t>
        </is>
      </c>
      <c r="F186" s="32" t="inlineStr">
        <is>
          <t>P14</t>
        </is>
      </c>
      <c r="G186" s="32" t="n">
        <v>13</v>
      </c>
    </row>
    <row r="187">
      <c r="A187" s="32" t="n">
        <v>46</v>
      </c>
      <c r="B187" s="338">
        <f>F187&amp;H$2&amp;E187&amp;H$3</f>
        <v/>
      </c>
      <c r="C187" s="32">
        <f>G187</f>
        <v/>
      </c>
      <c r="E187" s="32" t="inlineStr">
        <is>
          <t>6BFX2001/AZ4</t>
        </is>
      </c>
      <c r="F187" s="32" t="inlineStr">
        <is>
          <t>P01</t>
        </is>
      </c>
      <c r="G187" s="32" t="n">
        <v>10</v>
      </c>
    </row>
  </sheetData>
  <pageMargins left="0.75" right="0.75" top="1" bottom="1" header="0.5" footer="0.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G4" sqref="G4"/>
    </sheetView>
  </sheetViews>
  <sheetFormatPr baseColWidth="8" defaultColWidth="9" defaultRowHeight="14.4"/>
  <cols>
    <col width="23.109375" customWidth="1" style="332" min="2" max="2"/>
    <col width="17.109375" customWidth="1" style="332" min="3" max="3"/>
  </cols>
  <sheetData>
    <row r="1" ht="22.2" customHeight="1" s="332">
      <c r="A1" s="434" t="inlineStr">
        <is>
          <t>XD202505135</t>
        </is>
      </c>
      <c r="B1" s="314" t="n"/>
      <c r="C1" s="312" t="n"/>
    </row>
    <row r="2" ht="22.2" customHeight="1" s="332">
      <c r="A2" s="434" t="inlineStr">
        <is>
          <t>JG305/30/50FG</t>
        </is>
      </c>
      <c r="B2" s="314" t="n"/>
      <c r="C2" s="312" t="n"/>
    </row>
    <row r="3" ht="22.2" customHeight="1" s="332">
      <c r="A3" s="27" t="inlineStr">
        <is>
          <t>原板号</t>
        </is>
      </c>
      <c r="B3" s="27" t="inlineStr">
        <is>
          <t>板号</t>
        </is>
      </c>
      <c r="C3" s="28" t="n"/>
    </row>
    <row r="4" ht="88.95" customHeight="1" s="332">
      <c r="A4" s="29" t="n">
        <v>1</v>
      </c>
      <c r="B4" s="30" t="inlineStr">
        <is>
          <t>P01-6BFX1511/Z2#</t>
        </is>
      </c>
      <c r="C4" s="17" t="n"/>
    </row>
    <row r="5" ht="88.95" customHeight="1" s="332">
      <c r="A5" s="29" t="n">
        <v>1</v>
      </c>
      <c r="B5" s="30" t="inlineStr">
        <is>
          <t>P01-6BFX1510/AZ1</t>
        </is>
      </c>
      <c r="C5" s="17" t="n"/>
    </row>
    <row r="6" ht="88.95" customHeight="1" s="332">
      <c r="A6" s="29" t="n">
        <v>1</v>
      </c>
      <c r="B6" s="30" t="inlineStr">
        <is>
          <t>P01-6BFX1510/AZ1</t>
        </is>
      </c>
      <c r="C6" s="17" t="n"/>
    </row>
    <row r="7" ht="88.95" customHeight="1" s="332">
      <c r="A7" s="29" t="n">
        <v>1</v>
      </c>
      <c r="B7" s="30" t="inlineStr">
        <is>
          <t>P01-6BFX1511/Z1</t>
        </is>
      </c>
      <c r="C7" s="17" t="n"/>
    </row>
    <row r="8" ht="88.95" customHeight="1" s="332">
      <c r="A8" s="29" t="n">
        <v>1</v>
      </c>
      <c r="B8" s="30" t="inlineStr">
        <is>
          <t>P01-6BFX1001/A104</t>
        </is>
      </c>
      <c r="C8" s="17" t="n"/>
    </row>
    <row r="9" ht="88.95" customHeight="1" s="332">
      <c r="A9" s="29" t="n">
        <v>1</v>
      </c>
      <c r="B9" s="30" t="inlineStr">
        <is>
          <t>P01-6BFX1509/Z2</t>
        </is>
      </c>
      <c r="C9" s="17" t="n"/>
    </row>
    <row r="10" ht="88.95" customHeight="1" s="332">
      <c r="A10" s="29" t="n">
        <v>1</v>
      </c>
      <c r="B10" s="30" t="inlineStr">
        <is>
          <t>P01-6BFX1515/AZ1</t>
        </is>
      </c>
      <c r="C10" s="17" t="n"/>
    </row>
    <row r="11" ht="88.95" customHeight="1" s="332">
      <c r="A11" s="29" t="n">
        <v>1</v>
      </c>
      <c r="B11" s="30" t="inlineStr">
        <is>
          <t>P01-6BFX1515/AZ1</t>
        </is>
      </c>
      <c r="C11" s="17" t="n"/>
    </row>
    <row r="12" ht="88.95" customHeight="1" s="332">
      <c r="A12" s="29" t="n">
        <v>1</v>
      </c>
      <c r="B12" s="30" t="inlineStr">
        <is>
          <t>P01-6BFX1514/AZ1</t>
        </is>
      </c>
      <c r="C12" s="17" t="n"/>
    </row>
    <row r="13" ht="88.95" customHeight="1" s="332">
      <c r="A13" s="29" t="n">
        <v>1</v>
      </c>
      <c r="B13" s="30" t="inlineStr">
        <is>
          <t>P01-6BFX1005/AZ2</t>
        </is>
      </c>
      <c r="C13" s="17" t="n"/>
    </row>
    <row r="14" ht="88.95" customHeight="1" s="332">
      <c r="A14" s="29" t="n">
        <v>1</v>
      </c>
      <c r="B14" s="30" t="inlineStr">
        <is>
          <t>P01-6BFX1003/Z2</t>
        </is>
      </c>
      <c r="C14" s="17" t="n"/>
    </row>
    <row r="15" ht="88.95" customHeight="1" s="332">
      <c r="A15" s="29" t="n">
        <v>1</v>
      </c>
      <c r="B15" s="30" t="inlineStr">
        <is>
          <t>P01-6BFX1507/AZ1</t>
        </is>
      </c>
      <c r="C15" s="17" t="n"/>
    </row>
    <row r="16" ht="88.95" customHeight="1" s="332">
      <c r="A16" s="29" t="n">
        <v>1</v>
      </c>
      <c r="B16" s="30" t="inlineStr">
        <is>
          <t>P01-6BFX1513/AZ1</t>
        </is>
      </c>
      <c r="C16" s="17" t="n"/>
    </row>
    <row r="17" ht="88.95" customHeight="1" s="332">
      <c r="A17" s="29" t="n">
        <v>1</v>
      </c>
      <c r="B17" s="30" t="inlineStr">
        <is>
          <t>P01-6BFX1513/AZ1</t>
        </is>
      </c>
      <c r="C17" s="17" t="n"/>
    </row>
    <row r="18" ht="88.95" customHeight="1" s="332">
      <c r="A18" s="29" t="n">
        <v>1</v>
      </c>
      <c r="B18" s="30" t="inlineStr">
        <is>
          <t>P01-6BFX1508/AZ1</t>
        </is>
      </c>
      <c r="C18" s="17" t="n"/>
    </row>
    <row r="19" ht="88.95" customHeight="1" s="332">
      <c r="A19" s="29" t="n">
        <v>1</v>
      </c>
      <c r="B19" s="30" t="inlineStr">
        <is>
          <t>P01-6BFX1508/AZ1</t>
        </is>
      </c>
      <c r="C19" s="17" t="n"/>
    </row>
    <row r="20" ht="88.95" customHeight="1" s="332">
      <c r="A20" s="29" t="n">
        <v>1</v>
      </c>
      <c r="B20" s="30" t="inlineStr">
        <is>
          <t>P01-6BFX1005/AZ1</t>
        </is>
      </c>
      <c r="C20" s="17" t="n"/>
    </row>
    <row r="21" ht="88.95" customHeight="1" s="332">
      <c r="A21" s="29" t="n">
        <v>1</v>
      </c>
      <c r="B21" s="30" t="inlineStr">
        <is>
          <t>P01-6BFX1018/XX1</t>
        </is>
      </c>
      <c r="C21" s="17" t="n"/>
    </row>
    <row r="22" ht="88.95" customHeight="1" s="332">
      <c r="A22" s="29" t="n">
        <v>1</v>
      </c>
      <c r="B22" s="30" t="inlineStr">
        <is>
          <t>P01-6BFX1017/XX1</t>
        </is>
      </c>
      <c r="C22" s="17" t="n"/>
    </row>
    <row r="23" ht="88.95" customHeight="1" s="332">
      <c r="A23" s="29" t="n">
        <v>1</v>
      </c>
      <c r="B23" s="31" t="inlineStr">
        <is>
          <t>P01-6BFX2001/AZ4#</t>
        </is>
      </c>
      <c r="C23" s="17" t="n"/>
    </row>
    <row r="24" ht="88.95" customHeight="1" s="332">
      <c r="A24" s="29" t="n">
        <v>1</v>
      </c>
      <c r="B24" s="31" t="inlineStr">
        <is>
          <t>P01-6BFX1516/AZ2</t>
        </is>
      </c>
      <c r="C24" s="17" t="n"/>
    </row>
  </sheetData>
  <autoFilter ref="A3:B24"/>
  <mergeCells count="2">
    <mergeCell ref="A1:C1"/>
    <mergeCell ref="A2:C2"/>
  </mergeCells>
  <printOptions horizontalCentered="1"/>
  <pageMargins left="0" right="0" top="0" bottom="0" header="0.5" footer="0.5"/>
  <pageSetup orientation="portrait" paperSize="9" scale="200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F4" sqref="F4"/>
    </sheetView>
  </sheetViews>
  <sheetFormatPr baseColWidth="8" defaultColWidth="9" defaultRowHeight="14.4"/>
  <cols>
    <col width="17.109375" customWidth="1" style="332" min="2" max="2"/>
    <col width="20.109375" customWidth="1" style="332" min="3" max="3"/>
  </cols>
  <sheetData>
    <row r="1" ht="22.2" customHeight="1" s="332">
      <c r="A1" s="434" t="inlineStr">
        <is>
          <t>XD202505135</t>
        </is>
      </c>
      <c r="B1" s="314" t="n"/>
      <c r="C1" s="312" t="n"/>
    </row>
    <row r="2" ht="22.2" customHeight="1" s="332">
      <c r="A2" s="434" t="inlineStr">
        <is>
          <t>JG405/30/50FG</t>
        </is>
      </c>
      <c r="B2" s="314" t="n"/>
      <c r="C2" s="312" t="n"/>
    </row>
    <row r="3" ht="51.6" customHeight="1" s="332">
      <c r="A3" s="20" t="inlineStr">
        <is>
          <t>原板号</t>
        </is>
      </c>
      <c r="B3" s="20" t="inlineStr">
        <is>
          <t>板号</t>
        </is>
      </c>
      <c r="C3" s="21" t="n"/>
    </row>
    <row r="4" ht="103.95" customHeight="1" s="332">
      <c r="A4" s="22" t="inlineStr">
        <is>
          <t>1</t>
        </is>
      </c>
      <c r="B4" s="23" t="inlineStr">
        <is>
          <t>P04-6BFX1515/8#</t>
        </is>
      </c>
      <c r="C4" s="21" t="n"/>
    </row>
    <row r="5" ht="103.95" customHeight="1" s="332">
      <c r="A5" s="22" t="inlineStr">
        <is>
          <t>1</t>
        </is>
      </c>
      <c r="B5" s="24" t="inlineStr">
        <is>
          <t>P09-6BFX1502/4#</t>
        </is>
      </c>
      <c r="C5" s="21" t="n"/>
    </row>
    <row r="6" ht="103.95" customHeight="1" s="332">
      <c r="A6" s="22" t="inlineStr">
        <is>
          <t>1</t>
        </is>
      </c>
      <c r="B6" s="25" t="inlineStr">
        <is>
          <t>P09-6BFX1502/2#</t>
        </is>
      </c>
      <c r="C6" s="21" t="n"/>
    </row>
    <row r="7" ht="103.95" customHeight="1" s="332">
      <c r="A7" s="22" t="inlineStr">
        <is>
          <t>1</t>
        </is>
      </c>
      <c r="B7" s="23" t="inlineStr">
        <is>
          <t>P07-6BFX1501/2#</t>
        </is>
      </c>
      <c r="C7" s="21" t="n"/>
    </row>
    <row r="8" ht="103.95" customHeight="1" s="332">
      <c r="A8" s="22" t="inlineStr">
        <is>
          <t>1</t>
        </is>
      </c>
      <c r="B8" s="23" t="inlineStr">
        <is>
          <t>P09-6BFX1502/9#</t>
        </is>
      </c>
      <c r="C8" s="21" t="n"/>
    </row>
    <row r="9" ht="103.95" customHeight="1" s="332">
      <c r="A9" s="22" t="inlineStr">
        <is>
          <t>2</t>
        </is>
      </c>
      <c r="B9" s="23" t="inlineStr">
        <is>
          <t>P03-6BFX1519/2#</t>
        </is>
      </c>
      <c r="C9" s="21" t="n"/>
    </row>
    <row r="10" ht="103.95" customHeight="1" s="332">
      <c r="A10" s="22" t="inlineStr">
        <is>
          <t>2</t>
        </is>
      </c>
      <c r="B10" s="23" t="inlineStr">
        <is>
          <t>P07-6BFX1501/1</t>
        </is>
      </c>
      <c r="C10" s="21" t="n"/>
    </row>
    <row r="11" ht="103.95" customHeight="1" s="332">
      <c r="A11" s="22" t="inlineStr">
        <is>
          <t>2</t>
        </is>
      </c>
      <c r="B11" s="23" t="inlineStr">
        <is>
          <t>P04-6BFX1515/8#</t>
        </is>
      </c>
      <c r="C11" s="21" t="n"/>
    </row>
    <row r="12" ht="103.95" customHeight="1" s="332">
      <c r="A12" s="22" t="inlineStr">
        <is>
          <t>2</t>
        </is>
      </c>
      <c r="B12" s="23" t="inlineStr">
        <is>
          <t>P04-6BFX1515/9#</t>
        </is>
      </c>
      <c r="C12" s="21" t="n"/>
    </row>
    <row r="13" ht="103.95" customHeight="1" s="332">
      <c r="A13" s="22" t="inlineStr">
        <is>
          <t>2</t>
        </is>
      </c>
      <c r="B13" s="23" t="inlineStr">
        <is>
          <t>P08-6BFX1507/6#</t>
        </is>
      </c>
      <c r="C13" s="21" t="n"/>
    </row>
    <row r="14" ht="103.95" customHeight="1" s="332">
      <c r="A14" s="22" t="inlineStr">
        <is>
          <t>3</t>
        </is>
      </c>
      <c r="B14" s="23" t="inlineStr">
        <is>
          <t>P09-6BFX1502/11#</t>
        </is>
      </c>
      <c r="C14" s="21" t="n"/>
    </row>
    <row r="15" ht="103.95" customHeight="1" s="332">
      <c r="A15" s="22" t="inlineStr">
        <is>
          <t>3</t>
        </is>
      </c>
      <c r="B15" s="23" t="inlineStr">
        <is>
          <t>P05-6BFX1508/2#</t>
        </is>
      </c>
      <c r="C15" s="21" t="n"/>
    </row>
    <row r="16" ht="103.95" customHeight="1" s="332">
      <c r="A16" s="22" t="inlineStr">
        <is>
          <t>3</t>
        </is>
      </c>
      <c r="B16" s="23" t="inlineStr">
        <is>
          <t>P05-6BFX1508/1#</t>
        </is>
      </c>
      <c r="C16" s="21" t="n"/>
    </row>
    <row r="17" ht="103.95" customHeight="1" s="332">
      <c r="A17" s="22" t="inlineStr">
        <is>
          <t>3</t>
        </is>
      </c>
      <c r="B17" s="23" t="inlineStr">
        <is>
          <t>P07-6BFX1501/3</t>
        </is>
      </c>
      <c r="C17" s="21" t="n"/>
    </row>
    <row r="18" ht="103.95" customHeight="1" s="332">
      <c r="A18" s="22" t="inlineStr">
        <is>
          <t>4</t>
        </is>
      </c>
      <c r="B18" s="23" t="inlineStr">
        <is>
          <t>P03-6BFX1519/4#</t>
        </is>
      </c>
      <c r="C18" s="21" t="n"/>
    </row>
    <row r="19" ht="103.95" customHeight="1" s="332">
      <c r="A19" s="22" t="inlineStr">
        <is>
          <t>4</t>
        </is>
      </c>
      <c r="B19" s="23" t="inlineStr">
        <is>
          <t>P08-6BFX1507/4#</t>
        </is>
      </c>
      <c r="C19" s="21" t="n"/>
    </row>
    <row r="20" ht="103.95" customHeight="1" s="332">
      <c r="A20" s="22" t="inlineStr">
        <is>
          <t>4</t>
        </is>
      </c>
      <c r="B20" s="23" t="inlineStr">
        <is>
          <t>P08-6BFX1507/2#</t>
        </is>
      </c>
      <c r="C20" s="21" t="n"/>
    </row>
    <row r="21" ht="103.95" customHeight="1" s="332">
      <c r="A21" s="22" t="inlineStr">
        <is>
          <t>4</t>
        </is>
      </c>
      <c r="B21" s="23" t="inlineStr">
        <is>
          <t>P08-6BFX1507/3#</t>
        </is>
      </c>
      <c r="C21" s="21" t="n"/>
    </row>
    <row r="22" ht="103.95" customHeight="1" s="332">
      <c r="A22" s="22" t="inlineStr">
        <is>
          <t>5</t>
        </is>
      </c>
      <c r="B22" s="23" t="inlineStr">
        <is>
          <t>P08-6BFX1507/1#</t>
        </is>
      </c>
      <c r="C22" s="21" t="n"/>
    </row>
    <row r="23" ht="103.95" customHeight="1" s="332">
      <c r="A23" s="22" t="inlineStr">
        <is>
          <t>5</t>
        </is>
      </c>
      <c r="B23" s="23" t="inlineStr">
        <is>
          <t>P09-6BFX1502/10#</t>
        </is>
      </c>
      <c r="C23" s="21" t="n"/>
    </row>
    <row r="24" ht="103.95" customHeight="1" s="332">
      <c r="A24" s="22" t="inlineStr">
        <is>
          <t>5</t>
        </is>
      </c>
      <c r="B24" s="23" t="inlineStr">
        <is>
          <t>P06-6BFX1513/2#</t>
        </is>
      </c>
      <c r="C24" s="21" t="n"/>
    </row>
    <row r="25" ht="103.95" customHeight="1" s="332">
      <c r="A25" s="22" t="inlineStr">
        <is>
          <t>5</t>
        </is>
      </c>
      <c r="B25" s="23" t="inlineStr">
        <is>
          <t>P06-6BFX1513/1#</t>
        </is>
      </c>
      <c r="C25" s="21" t="n"/>
    </row>
    <row r="26" ht="25.8" customHeight="1" s="332">
      <c r="A26" s="26" t="n"/>
      <c r="B26" s="26" t="n"/>
      <c r="C26" s="26" t="n"/>
    </row>
  </sheetData>
  <autoFilter ref="A3:B25"/>
  <mergeCells count="2">
    <mergeCell ref="A1:C1"/>
    <mergeCell ref="A2:C2"/>
  </mergeCells>
  <printOptions horizontalCentered="1"/>
  <pageMargins left="0" right="0" top="0" bottom="0" header="0.5" footer="0.5"/>
  <pageSetup orientation="portrait" paperSize="9" scale="200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49"/>
  <sheetViews>
    <sheetView topLeftCell="A140" workbookViewId="0">
      <selection activeCell="A149" sqref="A149"/>
    </sheetView>
  </sheetViews>
  <sheetFormatPr baseColWidth="8" defaultColWidth="9" defaultRowHeight="14.4"/>
  <cols>
    <col width="30" customWidth="1" style="332" min="1" max="1"/>
    <col width="18.109375" customWidth="1" style="332" min="2" max="2"/>
  </cols>
  <sheetData>
    <row r="1" ht="22.2" customHeight="1" s="332">
      <c r="A1" s="434" t="inlineStr">
        <is>
          <t>XD202505135</t>
        </is>
      </c>
      <c r="B1" s="312" t="n"/>
      <c r="C1" s="18" t="n"/>
    </row>
    <row r="2" ht="22.2" customHeight="1" s="332">
      <c r="A2" s="434" t="inlineStr">
        <is>
          <t>JG405/30/100FG</t>
        </is>
      </c>
      <c r="B2" s="312" t="n"/>
      <c r="C2" s="18" t="n"/>
    </row>
    <row r="3" ht="103.95" customHeight="1" s="332">
      <c r="A3" s="19" t="inlineStr">
        <is>
          <t>P11-6BFX2007/1</t>
        </is>
      </c>
      <c r="B3" s="17" t="n"/>
    </row>
    <row r="4" ht="103.95" customHeight="1" s="332">
      <c r="A4" s="19" t="inlineStr">
        <is>
          <t>P11-6BFX2007/2</t>
        </is>
      </c>
      <c r="B4" s="17" t="n"/>
    </row>
    <row r="5" ht="103.95" customHeight="1" s="332">
      <c r="A5" s="19" t="inlineStr">
        <is>
          <t>P11-6BFX2007/3</t>
        </is>
      </c>
      <c r="B5" s="17" t="n"/>
    </row>
    <row r="6" ht="103.95" customHeight="1" s="332">
      <c r="A6" s="19" t="inlineStr">
        <is>
          <t>P11-6BFX2007/4</t>
        </is>
      </c>
      <c r="B6" s="17" t="n"/>
    </row>
    <row r="7" ht="103.95" customHeight="1" s="332">
      <c r="A7" s="19" t="inlineStr">
        <is>
          <t>P11-6BFX2007/5</t>
        </is>
      </c>
      <c r="B7" s="17" t="n"/>
    </row>
    <row r="8" ht="103.95" customHeight="1" s="332">
      <c r="A8" s="19" t="inlineStr">
        <is>
          <t>P11-6BFX2007/6</t>
        </is>
      </c>
      <c r="B8" s="17" t="n"/>
    </row>
    <row r="9" ht="103.95" customHeight="1" s="332">
      <c r="A9" s="19" t="inlineStr">
        <is>
          <t>P11-6BFX2007/7</t>
        </is>
      </c>
      <c r="B9" s="17" t="n"/>
    </row>
    <row r="10" ht="103.95" customHeight="1" s="332">
      <c r="A10" s="19" t="inlineStr">
        <is>
          <t>P11-6BFX2007/8</t>
        </is>
      </c>
      <c r="B10" s="17" t="n"/>
    </row>
    <row r="11" ht="103.95" customHeight="1" s="332">
      <c r="A11" s="19" t="inlineStr">
        <is>
          <t>P11-6BFX2007/9</t>
        </is>
      </c>
      <c r="B11" s="17" t="n"/>
    </row>
    <row r="12" ht="103.95" customHeight="1" s="332">
      <c r="A12" s="19" t="inlineStr">
        <is>
          <t>P11-6BFX2007/10</t>
        </is>
      </c>
      <c r="B12" s="17" t="n"/>
    </row>
    <row r="13" ht="103.95" customHeight="1" s="332">
      <c r="A13" s="19" t="inlineStr">
        <is>
          <t>P12-6BFX2007/11</t>
        </is>
      </c>
      <c r="B13" s="17" t="n"/>
    </row>
    <row r="14" ht="103.95" customHeight="1" s="332">
      <c r="A14" s="19" t="inlineStr">
        <is>
          <t>P12-6BFX2007/12</t>
        </is>
      </c>
      <c r="B14" s="17" t="n"/>
    </row>
    <row r="15" ht="103.95" customHeight="1" s="332">
      <c r="A15" s="19" t="inlineStr">
        <is>
          <t>P12-6BFX2007/13</t>
        </is>
      </c>
      <c r="B15" s="17" t="n"/>
    </row>
    <row r="16" ht="103.95" customHeight="1" s="332">
      <c r="A16" s="19" t="inlineStr">
        <is>
          <t>P12-6BFX2007/14</t>
        </is>
      </c>
      <c r="B16" s="17" t="n"/>
    </row>
    <row r="17" ht="103.95" customHeight="1" s="332">
      <c r="A17" s="19" t="inlineStr">
        <is>
          <t>P12-6BFX2007/15</t>
        </is>
      </c>
      <c r="B17" s="17" t="n"/>
    </row>
    <row r="18" ht="103.95" customHeight="1" s="332">
      <c r="A18" s="19" t="inlineStr">
        <is>
          <t>P12-6BFX2007/16</t>
        </is>
      </c>
      <c r="B18" s="17" t="n"/>
    </row>
    <row r="19" ht="103.95" customHeight="1" s="332">
      <c r="A19" s="19" t="inlineStr">
        <is>
          <t>P12-6BFX2007/17</t>
        </is>
      </c>
      <c r="B19" s="17" t="n"/>
    </row>
    <row r="20" ht="103.95" customHeight="1" s="332">
      <c r="A20" s="19" t="inlineStr">
        <is>
          <t>P13-6BFX1509/1#</t>
        </is>
      </c>
      <c r="B20" s="17" t="n"/>
    </row>
    <row r="21" ht="103.95" customHeight="1" s="332">
      <c r="A21" s="19" t="inlineStr">
        <is>
          <t>P13-6BFX1509/2#</t>
        </is>
      </c>
      <c r="B21" s="17" t="n"/>
    </row>
    <row r="22" ht="103.95" customHeight="1" s="332">
      <c r="A22" s="19" t="inlineStr">
        <is>
          <t>P13-6BFX1509/3#</t>
        </is>
      </c>
      <c r="B22" s="17" t="n"/>
    </row>
    <row r="23" ht="103.95" customHeight="1" s="332">
      <c r="A23" s="19" t="inlineStr">
        <is>
          <t>P13-6BFX1509/4#</t>
        </is>
      </c>
      <c r="B23" s="17" t="n"/>
    </row>
    <row r="24" ht="103.95" customHeight="1" s="332">
      <c r="A24" s="19" t="inlineStr">
        <is>
          <t>P13-6BFX1509/5#</t>
        </is>
      </c>
      <c r="B24" s="17" t="n"/>
    </row>
    <row r="25" ht="103.95" customHeight="1" s="332">
      <c r="A25" s="19" t="inlineStr">
        <is>
          <t>P13-6BFX1509/6#</t>
        </is>
      </c>
      <c r="B25" s="17" t="n"/>
    </row>
    <row r="26" ht="103.95" customHeight="1" s="332">
      <c r="A26" s="19" t="inlineStr">
        <is>
          <t>P14-6BFX2001/1#</t>
        </is>
      </c>
      <c r="B26" s="17" t="n"/>
    </row>
    <row r="27" ht="103.95" customHeight="1" s="332">
      <c r="A27" s="19" t="inlineStr">
        <is>
          <t>P14-6BFX2001/2#</t>
        </is>
      </c>
      <c r="B27" s="17" t="n"/>
    </row>
    <row r="28" ht="103.95" customHeight="1" s="332">
      <c r="A28" s="19" t="inlineStr">
        <is>
          <t>P14-6BFX2001/3#</t>
        </is>
      </c>
      <c r="B28" s="17" t="n"/>
    </row>
    <row r="29" ht="103.95" customHeight="1" s="332">
      <c r="A29" s="19" t="inlineStr">
        <is>
          <t>P14-6BFX2001/4#</t>
        </is>
      </c>
      <c r="B29" s="17" t="n"/>
    </row>
    <row r="30" ht="103.95" customHeight="1" s="332">
      <c r="A30" s="19" t="inlineStr">
        <is>
          <t>P14-6BFX2001/5#</t>
        </is>
      </c>
      <c r="B30" s="17" t="n"/>
    </row>
    <row r="31" ht="103.95" customHeight="1" s="332">
      <c r="A31" s="19" t="inlineStr">
        <is>
          <t>P14-6BFX2001/6#</t>
        </is>
      </c>
      <c r="B31" s="17" t="n"/>
    </row>
    <row r="32" ht="103.95" customHeight="1" s="332">
      <c r="A32" s="19" t="inlineStr">
        <is>
          <t>P14-6BFX2001/7</t>
        </is>
      </c>
      <c r="B32" s="17" t="n"/>
    </row>
    <row r="33" ht="103.95" customHeight="1" s="332">
      <c r="A33" s="19" t="inlineStr">
        <is>
          <t>P14-6BFX2001/8</t>
        </is>
      </c>
      <c r="B33" s="17" t="n"/>
    </row>
    <row r="34" ht="103.95" customHeight="1" s="332">
      <c r="A34" s="19" t="inlineStr">
        <is>
          <t>P14-6BFX2001/9#</t>
        </is>
      </c>
      <c r="B34" s="17" t="n"/>
    </row>
    <row r="35" ht="103.95" customHeight="1" s="332">
      <c r="A35" s="19" t="inlineStr">
        <is>
          <t>P14-6BFX2001/10#</t>
        </is>
      </c>
      <c r="B35" s="17" t="n"/>
    </row>
    <row r="36" ht="103.95" customHeight="1" s="332">
      <c r="A36" s="19" t="inlineStr">
        <is>
          <t>P14-6BFX2001/11#</t>
        </is>
      </c>
      <c r="B36" s="17" t="n"/>
    </row>
    <row r="37" ht="103.95" customHeight="1" s="332">
      <c r="A37" s="19" t="inlineStr">
        <is>
          <t>P14-6BFX2001/12#</t>
        </is>
      </c>
      <c r="B37" s="17" t="n"/>
    </row>
    <row r="38" ht="103.95" customHeight="1" s="332">
      <c r="A38" s="19" t="inlineStr">
        <is>
          <t>P15-6BFX1009/1#</t>
        </is>
      </c>
      <c r="B38" s="17" t="n"/>
    </row>
    <row r="39" ht="103.95" customHeight="1" s="332">
      <c r="A39" s="19" t="inlineStr">
        <is>
          <t>P15-6BFX1009/2#</t>
        </is>
      </c>
      <c r="B39" s="17" t="n"/>
    </row>
    <row r="40" ht="103.95" customHeight="1" s="332">
      <c r="A40" s="19" t="inlineStr">
        <is>
          <t>P15-6BFX1013/1#</t>
        </is>
      </c>
      <c r="B40" s="17" t="n"/>
    </row>
    <row r="41" ht="103.95" customHeight="1" s="332">
      <c r="A41" s="19" t="inlineStr">
        <is>
          <t>P15-6BFX1013/2#</t>
        </is>
      </c>
      <c r="B41" s="17" t="n"/>
    </row>
    <row r="42" ht="103.95" customHeight="1" s="332">
      <c r="A42" s="19" t="inlineStr">
        <is>
          <t>P15-6BFX1013/3#</t>
        </is>
      </c>
      <c r="B42" s="17" t="n"/>
    </row>
    <row r="43" ht="103.95" customHeight="1" s="332">
      <c r="A43" s="19" t="inlineStr">
        <is>
          <t>P15-6BFX1014/1#</t>
        </is>
      </c>
      <c r="B43" s="17" t="n"/>
    </row>
    <row r="44" ht="103.95" customHeight="1" s="332">
      <c r="A44" s="19" t="inlineStr">
        <is>
          <t>P15-6BFX1014/2#</t>
        </is>
      </c>
      <c r="B44" s="17" t="n"/>
    </row>
    <row r="45" ht="103.95" customHeight="1" s="332">
      <c r="A45" s="19" t="inlineStr">
        <is>
          <t>P16-6BFX1017/1#</t>
        </is>
      </c>
      <c r="B45" s="17" t="n"/>
    </row>
    <row r="46" ht="103.95" customHeight="1" s="332">
      <c r="A46" s="19" t="inlineStr">
        <is>
          <t>P16-6BFX1018/1#</t>
        </is>
      </c>
      <c r="B46" s="17" t="n"/>
    </row>
    <row r="47" ht="103.95" customHeight="1" s="332">
      <c r="A47" s="19" t="inlineStr">
        <is>
          <t>P16-6BFX1018/2#</t>
        </is>
      </c>
      <c r="B47" s="17" t="n"/>
    </row>
    <row r="48" ht="103.95" customHeight="1" s="332">
      <c r="A48" s="19" t="inlineStr">
        <is>
          <t>P17-6BFX1010/1#</t>
        </is>
      </c>
      <c r="B48" s="17" t="n"/>
    </row>
    <row r="49" ht="103.95" customHeight="1" s="332">
      <c r="A49" s="19" t="inlineStr">
        <is>
          <t>P17-6BFX1010/2#</t>
        </is>
      </c>
      <c r="B49" s="17" t="n"/>
    </row>
    <row r="50" ht="103.95" customHeight="1" s="332">
      <c r="A50" s="19" t="inlineStr">
        <is>
          <t>P17-6BFX1010/3#</t>
        </is>
      </c>
      <c r="B50" s="17" t="n"/>
    </row>
    <row r="51" ht="103.95" customHeight="1" s="332">
      <c r="A51" s="19" t="inlineStr">
        <is>
          <t>P17-6BFX1010/4#</t>
        </is>
      </c>
      <c r="B51" s="17" t="n"/>
    </row>
    <row r="52" ht="103.95" customHeight="1" s="332">
      <c r="A52" s="19" t="inlineStr">
        <is>
          <t>P17-6BFX1010/5</t>
        </is>
      </c>
      <c r="B52" s="17" t="n"/>
    </row>
    <row r="53" ht="103.95" customHeight="1" s="332">
      <c r="A53" s="19" t="inlineStr">
        <is>
          <t>P17-6BFX1010/6</t>
        </is>
      </c>
      <c r="B53" s="17" t="n"/>
    </row>
    <row r="54" ht="103.95" customHeight="1" s="332">
      <c r="A54" s="19" t="inlineStr">
        <is>
          <t>P17-6BFX1010/7</t>
        </is>
      </c>
      <c r="B54" s="17" t="n"/>
    </row>
    <row r="55" ht="103.95" customHeight="1" s="332">
      <c r="A55" s="19" t="inlineStr">
        <is>
          <t>P17-6BFX1016/1#</t>
        </is>
      </c>
      <c r="B55" s="17" t="n"/>
    </row>
    <row r="56" ht="103.95" customHeight="1" s="332">
      <c r="A56" s="19" t="inlineStr">
        <is>
          <t>P18-6BFX1001/1#</t>
        </is>
      </c>
      <c r="B56" s="17" t="n"/>
    </row>
    <row r="57" ht="103.95" customHeight="1" s="332">
      <c r="A57" s="19" t="inlineStr">
        <is>
          <t>P18-6BFX1001/2#</t>
        </is>
      </c>
      <c r="B57" s="17" t="n"/>
    </row>
    <row r="58" ht="103.95" customHeight="1" s="332">
      <c r="A58" s="19" t="inlineStr">
        <is>
          <t>P18-6BFX1001/3#</t>
        </is>
      </c>
      <c r="B58" s="17" t="n"/>
    </row>
    <row r="59" ht="103.95" customHeight="1" s="332">
      <c r="A59" s="19" t="inlineStr">
        <is>
          <t>P18-6BFX1001/4#</t>
        </is>
      </c>
      <c r="B59" s="17" t="n"/>
    </row>
    <row r="60" ht="103.95" customHeight="1" s="332">
      <c r="A60" s="19" t="inlineStr">
        <is>
          <t>P18-6BFX1002/1#</t>
        </is>
      </c>
      <c r="B60" s="17" t="n"/>
    </row>
    <row r="61" ht="103.95" customHeight="1" s="332">
      <c r="A61" s="19" t="inlineStr">
        <is>
          <t>P18-6BFX1002/2#</t>
        </is>
      </c>
      <c r="B61" s="17" t="n"/>
    </row>
    <row r="62" ht="103.95" customHeight="1" s="332">
      <c r="A62" s="19" t="inlineStr">
        <is>
          <t>P18-6BFX1002/3#</t>
        </is>
      </c>
      <c r="B62" s="17" t="n"/>
    </row>
    <row r="63" ht="103.95" customHeight="1" s="332">
      <c r="A63" s="19" t="inlineStr">
        <is>
          <t>P18-6BFX1002/4#</t>
        </is>
      </c>
      <c r="B63" s="17" t="n"/>
    </row>
    <row r="64" ht="103.95" customHeight="1" s="332">
      <c r="A64" s="19" t="inlineStr">
        <is>
          <t>P18-6BFX1002/5#</t>
        </is>
      </c>
      <c r="B64" s="17" t="n"/>
    </row>
    <row r="65" ht="103.95" customHeight="1" s="332">
      <c r="A65" s="19" t="inlineStr">
        <is>
          <t>P18-6BFX1002/6#</t>
        </is>
      </c>
      <c r="B65" s="17" t="n"/>
    </row>
    <row r="66" ht="103.95" customHeight="1" s="332">
      <c r="A66" s="19" t="inlineStr">
        <is>
          <t>P18-6BFX1002/7#</t>
        </is>
      </c>
      <c r="B66" s="17" t="n"/>
    </row>
    <row r="67" ht="103.95" customHeight="1" s="332">
      <c r="A67" s="19" t="inlineStr">
        <is>
          <t>P18-6BFX1002/8#</t>
        </is>
      </c>
      <c r="B67" s="17" t="n"/>
    </row>
    <row r="68" ht="103.95" customHeight="1" s="332">
      <c r="A68" s="19" t="inlineStr">
        <is>
          <t>P18-6BFX1002/9#</t>
        </is>
      </c>
      <c r="B68" s="17" t="n"/>
    </row>
    <row r="69" ht="103.95" customHeight="1" s="332">
      <c r="A69" s="19" t="inlineStr">
        <is>
          <t>P18-6BFX1002/10#</t>
        </is>
      </c>
      <c r="B69" s="17" t="n"/>
    </row>
    <row r="70" ht="103.95" customHeight="1" s="332">
      <c r="A70" s="19" t="inlineStr">
        <is>
          <t>P18-6BFX1002/11#</t>
        </is>
      </c>
      <c r="B70" s="17" t="n"/>
    </row>
    <row r="71" ht="103.95" customHeight="1" s="332">
      <c r="A71" s="19" t="inlineStr">
        <is>
          <t>P18-6BFX1002/12#</t>
        </is>
      </c>
      <c r="B71" s="17" t="n"/>
    </row>
    <row r="72" ht="103.95" customHeight="1" s="332">
      <c r="A72" s="19" t="inlineStr">
        <is>
          <t>P18-6BFX1002/13#</t>
        </is>
      </c>
      <c r="B72" s="17" t="n"/>
    </row>
    <row r="73" ht="103.95" customHeight="1" s="332">
      <c r="A73" s="19" t="inlineStr">
        <is>
          <t>P18-6BFX1002/14#</t>
        </is>
      </c>
      <c r="B73" s="17" t="n"/>
    </row>
    <row r="74" ht="103.95" customHeight="1" s="332">
      <c r="A74" s="19" t="inlineStr">
        <is>
          <t>P18-6BFX1002/15#</t>
        </is>
      </c>
      <c r="B74" s="17" t="n"/>
    </row>
    <row r="75" ht="103.95" customHeight="1" s="332">
      <c r="A75" s="19" t="inlineStr">
        <is>
          <t>P19-6BFX1003/1#</t>
        </is>
      </c>
      <c r="B75" s="17" t="n"/>
    </row>
    <row r="76" ht="103.95" customHeight="1" s="332">
      <c r="A76" s="19" t="inlineStr">
        <is>
          <t>P19-6BFX1003/2#</t>
        </is>
      </c>
      <c r="B76" s="17" t="n"/>
    </row>
    <row r="77" ht="103.95" customHeight="1" s="332">
      <c r="A77" s="19" t="inlineStr">
        <is>
          <t>P19-6BFX1003/3</t>
        </is>
      </c>
      <c r="B77" s="17" t="n"/>
    </row>
    <row r="78" ht="103.95" customHeight="1" s="332">
      <c r="A78" s="19" t="inlineStr">
        <is>
          <t>P19-6BFX1004/1#</t>
        </is>
      </c>
      <c r="B78" s="17" t="n"/>
    </row>
    <row r="79" ht="103.95" customHeight="1" s="332">
      <c r="A79" s="19" t="inlineStr">
        <is>
          <t>P19-6BFX1004/2#</t>
        </is>
      </c>
      <c r="B79" s="17" t="n"/>
    </row>
    <row r="80" ht="103.95" customHeight="1" s="332">
      <c r="A80" s="19" t="inlineStr">
        <is>
          <t>P19-6BFX1004/3#</t>
        </is>
      </c>
      <c r="B80" s="17" t="n"/>
    </row>
    <row r="81" ht="103.95" customHeight="1" s="332">
      <c r="A81" s="19" t="inlineStr">
        <is>
          <t>P19-6BFX1004/4#</t>
        </is>
      </c>
      <c r="B81" s="17" t="n"/>
    </row>
    <row r="82" ht="103.95" customHeight="1" s="332">
      <c r="A82" s="19" t="inlineStr">
        <is>
          <t>P19-6BFX1004/5#</t>
        </is>
      </c>
      <c r="B82" s="17" t="n"/>
    </row>
    <row r="83" ht="103.95" customHeight="1" s="332">
      <c r="A83" s="19" t="inlineStr">
        <is>
          <t>P19-6BFX1004/6#</t>
        </is>
      </c>
      <c r="B83" s="17" t="n"/>
    </row>
    <row r="84" ht="103.95" customHeight="1" s="332">
      <c r="A84" s="19" t="inlineStr">
        <is>
          <t>P19-6BFX1004/7#</t>
        </is>
      </c>
      <c r="B84" s="17" t="n"/>
    </row>
    <row r="85" ht="103.95" customHeight="1" s="332">
      <c r="A85" s="19" t="inlineStr">
        <is>
          <t>P19-6BFX1004/8#</t>
        </is>
      </c>
      <c r="B85" s="17" t="n"/>
    </row>
    <row r="86" ht="103.95" customHeight="1" s="332">
      <c r="A86" s="19" t="inlineStr">
        <is>
          <t>P19-6BFX1004/9#</t>
        </is>
      </c>
      <c r="B86" s="17" t="n"/>
    </row>
    <row r="87" ht="103.95" customHeight="1" s="332">
      <c r="A87" s="19" t="inlineStr">
        <is>
          <t>P19-6BFX1004/10</t>
        </is>
      </c>
      <c r="B87" s="17" t="n"/>
    </row>
    <row r="88" ht="103.95" customHeight="1" s="332">
      <c r="A88" s="19" t="inlineStr">
        <is>
          <t>P19-6BFX1004/11</t>
        </is>
      </c>
      <c r="B88" s="17" t="n"/>
    </row>
    <row r="89" ht="103.95" customHeight="1" s="332">
      <c r="A89" s="19" t="inlineStr">
        <is>
          <t>P19-6BFX1004/12#</t>
        </is>
      </c>
      <c r="B89" s="17" t="n"/>
    </row>
    <row r="90" ht="103.95" customHeight="1" s="332">
      <c r="A90" s="19" t="inlineStr">
        <is>
          <t>P19-6BFX1004/13#</t>
        </is>
      </c>
      <c r="B90" s="17" t="n"/>
    </row>
    <row r="91" ht="103.95" customHeight="1" s="332">
      <c r="A91" s="19" t="inlineStr">
        <is>
          <t>P19-6BFX1004/14#</t>
        </is>
      </c>
      <c r="B91" s="17" t="n"/>
    </row>
    <row r="92" ht="103.95" customHeight="1" s="332">
      <c r="A92" s="19" t="inlineStr">
        <is>
          <t>P19-6BFX1004/15#</t>
        </is>
      </c>
      <c r="B92" s="17" t="n"/>
    </row>
    <row r="93" ht="103.95" customHeight="1" s="332">
      <c r="A93" s="19" t="inlineStr">
        <is>
          <t>P19-6BFX1004/16#</t>
        </is>
      </c>
      <c r="B93" s="17" t="n"/>
    </row>
    <row r="94" ht="103.95" customHeight="1" s="332">
      <c r="A94" s="19" t="inlineStr">
        <is>
          <t>P19-6BFX1004/17</t>
        </is>
      </c>
      <c r="B94" s="17" t="n"/>
    </row>
    <row r="95" ht="103.95" customHeight="1" s="332">
      <c r="A95" s="19" t="inlineStr">
        <is>
          <t>P19-6BFX1004/18#</t>
        </is>
      </c>
      <c r="B95" s="17" t="n"/>
    </row>
    <row r="96" ht="103.95" customHeight="1" s="332">
      <c r="A96" s="19" t="inlineStr">
        <is>
          <t>P20-6BFX1005/1#</t>
        </is>
      </c>
      <c r="B96" s="17" t="n"/>
    </row>
    <row r="97" ht="103.95" customHeight="1" s="332">
      <c r="A97" s="19" t="inlineStr">
        <is>
          <t>P20-6BFX1005/2#</t>
        </is>
      </c>
      <c r="B97" s="17" t="n"/>
    </row>
    <row r="98" ht="103.95" customHeight="1" s="332">
      <c r="A98" s="19" t="inlineStr">
        <is>
          <t>P20-6BFX1006/1#</t>
        </is>
      </c>
      <c r="B98" s="17" t="n"/>
    </row>
    <row r="99" ht="103.95" customHeight="1" s="332">
      <c r="A99" s="19" t="inlineStr">
        <is>
          <t>P20-6BFX1006/2#</t>
        </is>
      </c>
      <c r="B99" s="17" t="n"/>
    </row>
    <row r="100" ht="103.95" customHeight="1" s="332">
      <c r="A100" s="19" t="inlineStr">
        <is>
          <t>P20-6BFX1006/3#</t>
        </is>
      </c>
      <c r="B100" s="17" t="n"/>
    </row>
    <row r="101" ht="103.95" customHeight="1" s="332">
      <c r="A101" s="19" t="inlineStr">
        <is>
          <t>P20-6BFX1006/4#</t>
        </is>
      </c>
      <c r="B101" s="17" t="n"/>
    </row>
    <row r="102" ht="103.95" customHeight="1" s="332">
      <c r="A102" s="19" t="inlineStr">
        <is>
          <t>P20-6BFX1006/5#</t>
        </is>
      </c>
      <c r="B102" s="17" t="n"/>
    </row>
    <row r="103" ht="103.95" customHeight="1" s="332">
      <c r="A103" s="19" t="inlineStr">
        <is>
          <t>P20-6BFX1006/6#</t>
        </is>
      </c>
      <c r="B103" s="17" t="n"/>
    </row>
    <row r="104" ht="103.95" customHeight="1" s="332">
      <c r="A104" s="19" t="inlineStr">
        <is>
          <t>P20-6BFX1006/7#</t>
        </is>
      </c>
      <c r="B104" s="17" t="n"/>
    </row>
    <row r="105" ht="103.95" customHeight="1" s="332">
      <c r="A105" s="19" t="inlineStr">
        <is>
          <t>P20-6BFX1006/8#</t>
        </is>
      </c>
      <c r="B105" s="17" t="n"/>
    </row>
    <row r="106" ht="103.95" customHeight="1" s="332">
      <c r="A106" s="19" t="inlineStr">
        <is>
          <t>P20-6BFX1006/9#</t>
        </is>
      </c>
      <c r="B106" s="17" t="n"/>
    </row>
    <row r="107" ht="103.95" customHeight="1" s="332">
      <c r="A107" s="19" t="inlineStr">
        <is>
          <t>P20-6BFX1006/10#</t>
        </is>
      </c>
      <c r="B107" s="17" t="n"/>
    </row>
    <row r="108" ht="103.95" customHeight="1" s="332">
      <c r="A108" s="19" t="inlineStr">
        <is>
          <t>P20-6BFX1006/11#</t>
        </is>
      </c>
      <c r="B108" s="17" t="n"/>
    </row>
    <row r="109" ht="103.95" customHeight="1" s="332">
      <c r="A109" s="19" t="inlineStr">
        <is>
          <t>P20-6BFX1006/12#</t>
        </is>
      </c>
      <c r="B109" s="17" t="n"/>
    </row>
    <row r="110" ht="103.95" customHeight="1" s="332">
      <c r="A110" s="19" t="inlineStr">
        <is>
          <t>P20-6BFX1006/13</t>
        </is>
      </c>
      <c r="B110" s="17" t="n"/>
    </row>
    <row r="111" ht="103.95" customHeight="1" s="332">
      <c r="A111" s="19" t="inlineStr">
        <is>
          <t>P20-6BFX1006/14#</t>
        </is>
      </c>
      <c r="B111" s="17" t="n"/>
    </row>
    <row r="112" ht="103.95" customHeight="1" s="332">
      <c r="A112" s="19" t="inlineStr">
        <is>
          <t>P20-6BFX1006/15#</t>
        </is>
      </c>
      <c r="B112" s="17" t="n"/>
    </row>
    <row r="113" ht="103.95" customHeight="1" s="332">
      <c r="A113" s="19" t="inlineStr">
        <is>
          <t>P20-6BFX1006/16#</t>
        </is>
      </c>
      <c r="B113" s="17" t="n"/>
    </row>
    <row r="114" ht="103.95" customHeight="1" s="332">
      <c r="A114" s="19" t="inlineStr">
        <is>
          <t>P20-6BFX1006/17#</t>
        </is>
      </c>
      <c r="B114" s="17" t="n"/>
    </row>
    <row r="115" ht="103.95" customHeight="1" s="332">
      <c r="A115" s="19" t="inlineStr">
        <is>
          <t>P21-6BFX1007/1#</t>
        </is>
      </c>
      <c r="B115" s="17" t="n"/>
    </row>
    <row r="116" ht="103.95" customHeight="1" s="332">
      <c r="A116" s="19" t="inlineStr">
        <is>
          <t>P21-6BFX1007/2#</t>
        </is>
      </c>
      <c r="B116" s="17" t="n"/>
    </row>
    <row r="117" ht="103.95" customHeight="1" s="332">
      <c r="A117" s="19" t="inlineStr">
        <is>
          <t>P21-6BFX1007/3#</t>
        </is>
      </c>
      <c r="B117" s="17" t="n"/>
    </row>
    <row r="118" ht="103.95" customHeight="1" s="332">
      <c r="A118" s="19" t="inlineStr">
        <is>
          <t>P21-6BFX1007/4#</t>
        </is>
      </c>
      <c r="B118" s="17" t="n"/>
    </row>
    <row r="119" ht="103.95" customHeight="1" s="332">
      <c r="A119" s="19" t="inlineStr">
        <is>
          <t>P21-6BFX1007/5</t>
        </is>
      </c>
      <c r="B119" s="17" t="n"/>
    </row>
    <row r="120" ht="103.95" customHeight="1" s="332">
      <c r="A120" s="19" t="inlineStr">
        <is>
          <t>P21-6BFX1007/6</t>
        </is>
      </c>
      <c r="B120" s="17" t="n"/>
    </row>
    <row r="121" ht="103.95" customHeight="1" s="332">
      <c r="A121" s="19" t="inlineStr">
        <is>
          <t>P21-6BFX1007/7#</t>
        </is>
      </c>
      <c r="B121" s="17" t="n"/>
    </row>
    <row r="122" ht="103.95" customHeight="1" s="332">
      <c r="A122" s="19" t="inlineStr">
        <is>
          <t>P21-6BFX1008/1#</t>
        </is>
      </c>
      <c r="B122" s="17" t="n"/>
    </row>
    <row r="123" ht="103.95" customHeight="1" s="332">
      <c r="A123" s="19" t="inlineStr">
        <is>
          <t>P21-6BFX1008/2#</t>
        </is>
      </c>
      <c r="B123" s="17" t="n"/>
    </row>
    <row r="124" ht="103.95" customHeight="1" s="332">
      <c r="A124" s="19" t="inlineStr">
        <is>
          <t>P21-6BFX1008/3#</t>
        </is>
      </c>
      <c r="B124" s="17" t="n"/>
    </row>
    <row r="125" ht="103.95" customHeight="1" s="332">
      <c r="A125" s="19" t="inlineStr">
        <is>
          <t>P21-6BFX1008/4#</t>
        </is>
      </c>
      <c r="B125" s="17" t="n"/>
    </row>
    <row r="126" ht="103.95" customHeight="1" s="332">
      <c r="A126" s="19" t="inlineStr">
        <is>
          <t>P21-6BFX1008/5#</t>
        </is>
      </c>
      <c r="B126" s="17" t="n"/>
    </row>
    <row r="127" ht="103.95" customHeight="1" s="332">
      <c r="A127" s="19" t="inlineStr">
        <is>
          <t>P21-6BFX1008/6#</t>
        </is>
      </c>
      <c r="B127" s="17" t="n"/>
    </row>
    <row r="128" ht="103.95" customHeight="1" s="332">
      <c r="A128" s="19" t="inlineStr">
        <is>
          <t>P21-6BFX1008/7#</t>
        </is>
      </c>
      <c r="B128" s="17" t="n"/>
    </row>
    <row r="129" ht="103.95" customHeight="1" s="332">
      <c r="A129" s="19" t="inlineStr">
        <is>
          <t>P21-6BFX1008/8#</t>
        </is>
      </c>
      <c r="B129" s="17" t="n"/>
    </row>
    <row r="130" ht="103.95" customHeight="1" s="332">
      <c r="A130" s="19" t="inlineStr">
        <is>
          <t>P21-6BFX1008/9#</t>
        </is>
      </c>
      <c r="B130" s="17" t="n"/>
    </row>
    <row r="131" ht="103.95" customHeight="1" s="332">
      <c r="A131" s="19" t="inlineStr">
        <is>
          <t>P21-6BFX1008/10#</t>
        </is>
      </c>
      <c r="B131" s="17" t="n"/>
    </row>
    <row r="132" ht="103.95" customHeight="1" s="332">
      <c r="A132" s="19" t="inlineStr">
        <is>
          <t>P21-6BFX1008/11#</t>
        </is>
      </c>
      <c r="B132" s="17" t="n"/>
    </row>
    <row r="133" ht="103.95" customHeight="1" s="332">
      <c r="A133" s="19" t="inlineStr">
        <is>
          <t>P21-6BFX1008/12#</t>
        </is>
      </c>
      <c r="B133" s="17" t="n"/>
    </row>
    <row r="134" ht="103.95" customHeight="1" s="332">
      <c r="A134" s="19" t="inlineStr">
        <is>
          <t>P21-6BFX1008/13#</t>
        </is>
      </c>
      <c r="B134" s="17" t="n"/>
    </row>
    <row r="135" ht="103.95" customHeight="1" s="332">
      <c r="A135" s="19" t="inlineStr">
        <is>
          <t>P22-6BFX1011/1#</t>
        </is>
      </c>
      <c r="B135" s="17" t="n"/>
    </row>
    <row r="136" ht="103.95" customHeight="1" s="332">
      <c r="A136" s="19" t="inlineStr">
        <is>
          <t>P22-6BFX1011/2#</t>
        </is>
      </c>
      <c r="B136" s="17" t="n"/>
    </row>
    <row r="137" ht="103.95" customHeight="1" s="332">
      <c r="A137" s="19" t="inlineStr">
        <is>
          <t>P22-6BFX1011/3#</t>
        </is>
      </c>
      <c r="B137" s="17" t="n"/>
    </row>
    <row r="138" ht="103.95" customHeight="1" s="332">
      <c r="A138" s="19" t="inlineStr">
        <is>
          <t>P22-6BFX1011/4#</t>
        </is>
      </c>
      <c r="B138" s="17" t="n"/>
    </row>
    <row r="139" ht="103.95" customHeight="1" s="332">
      <c r="A139" s="19" t="inlineStr">
        <is>
          <t>P22-6BFX1011/5#</t>
        </is>
      </c>
      <c r="B139" s="17" t="n"/>
    </row>
    <row r="140" ht="103.95" customHeight="1" s="332">
      <c r="A140" s="19" t="inlineStr">
        <is>
          <t>P22-6BFX1011/6#</t>
        </is>
      </c>
      <c r="B140" s="17" t="n"/>
    </row>
    <row r="141" ht="103.95" customHeight="1" s="332">
      <c r="A141" s="19" t="inlineStr">
        <is>
          <t>P22-6BFX1011/7</t>
        </is>
      </c>
      <c r="B141" s="17" t="n"/>
    </row>
    <row r="142" ht="103.95" customHeight="1" s="332">
      <c r="A142" s="19" t="inlineStr">
        <is>
          <t>P22-6BFX1012/1#</t>
        </is>
      </c>
      <c r="B142" s="17" t="n"/>
    </row>
    <row r="143" ht="103.95" customHeight="1" s="332">
      <c r="A143" s="19" t="inlineStr">
        <is>
          <t>P22-6BFX1012/2#</t>
        </is>
      </c>
      <c r="B143" s="17" t="n"/>
    </row>
    <row r="144" ht="103.95" customHeight="1" s="332">
      <c r="A144" s="19" t="inlineStr">
        <is>
          <t>P22-6BFX1012/3#</t>
        </is>
      </c>
      <c r="B144" s="17" t="n"/>
    </row>
    <row r="145" ht="103.95" customHeight="1" s="332">
      <c r="A145" s="19" t="inlineStr">
        <is>
          <t>P22-6BFX1012/4#</t>
        </is>
      </c>
      <c r="B145" s="17" t="n"/>
    </row>
    <row r="146" ht="103.95" customHeight="1" s="332">
      <c r="A146" s="19" t="inlineStr">
        <is>
          <t>P22-6BFX1012/5#</t>
        </is>
      </c>
      <c r="B146" s="17" t="n"/>
    </row>
    <row r="147" ht="103.95" customHeight="1" s="332">
      <c r="A147" s="19" t="inlineStr">
        <is>
          <t>P22-6BFX1012/6#</t>
        </is>
      </c>
      <c r="B147" s="17" t="n"/>
    </row>
    <row r="148" ht="103.95" customHeight="1" s="332">
      <c r="A148" s="19" t="inlineStr">
        <is>
          <t>P22-6BFX1012/7#</t>
        </is>
      </c>
      <c r="B148" s="17" t="n"/>
    </row>
    <row r="149" ht="103.95" customHeight="1" s="332">
      <c r="A149" s="19" t="inlineStr">
        <is>
          <t>P22-6BFX1012/8#</t>
        </is>
      </c>
      <c r="B149" s="17" t="n"/>
    </row>
  </sheetData>
  <mergeCells count="2">
    <mergeCell ref="A2:B2"/>
    <mergeCell ref="A1:B1"/>
  </mergeCells>
  <printOptions horizontalCentered="1" verticalCentered="1"/>
  <pageMargins left="0" right="0" top="0" bottom="0" header="0.5" footer="0.5"/>
  <pageSetup orientation="portrait" paperSize="9" scale="200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4" sqref="E4"/>
    </sheetView>
  </sheetViews>
  <sheetFormatPr baseColWidth="8" defaultColWidth="9" defaultRowHeight="14.4"/>
  <cols>
    <col width="28.6640625" customWidth="1" style="332" min="1" max="1"/>
    <col width="17" customWidth="1" style="332" min="2" max="2"/>
  </cols>
  <sheetData>
    <row r="1" ht="22.2" customHeight="1" s="332">
      <c r="A1" s="434" t="inlineStr">
        <is>
          <t>XD202505135</t>
        </is>
      </c>
      <c r="B1" s="312" t="n"/>
    </row>
    <row r="2" ht="22.2" customHeight="1" s="332">
      <c r="A2" s="496" t="inlineStr">
        <is>
          <t>JG505/30/100FG</t>
        </is>
      </c>
      <c r="B2" s="312" t="n"/>
    </row>
    <row r="3" ht="103.95" customHeight="1" s="332">
      <c r="A3" s="16" t="inlineStr">
        <is>
          <t>P23-6BFX1520/1</t>
        </is>
      </c>
      <c r="B3" s="17" t="n"/>
    </row>
    <row r="4" ht="103.95" customHeight="1" s="332">
      <c r="A4" s="16" t="inlineStr">
        <is>
          <t>P23-6BFX1520/2</t>
        </is>
      </c>
      <c r="B4" s="17" t="n"/>
    </row>
  </sheetData>
  <mergeCells count="2">
    <mergeCell ref="A2:B2"/>
    <mergeCell ref="A1:B1"/>
  </mergeCells>
  <printOptions horizontalCentered="1"/>
  <pageMargins left="0" right="0" top="0" bottom="0" header="0.5" footer="0.5"/>
  <pageSetup orientation="portrait" paperSize="9" scale="200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 filterMode="1">
    <outlinePr summaryBelow="1" summaryRight="1"/>
    <pageSetUpPr/>
  </sheetPr>
  <dimension ref="A1:J202"/>
  <sheetViews>
    <sheetView topLeftCell="A151" workbookViewId="0">
      <selection activeCell="G172" sqref="G172:H172"/>
    </sheetView>
  </sheetViews>
  <sheetFormatPr baseColWidth="8" defaultColWidth="9" defaultRowHeight="14.4"/>
  <cols>
    <col width="9" customWidth="1" style="12" min="1" max="2"/>
    <col width="6.21875" customWidth="1" style="12" min="3" max="3"/>
    <col width="9.33203125" customWidth="1" style="12" min="4" max="6"/>
    <col width="9.77734375" customWidth="1" style="12" min="7" max="7"/>
    <col width="9.6640625" customWidth="1" style="12" min="8" max="8"/>
    <col width="15.109375" customWidth="1" style="12" min="9" max="10"/>
    <col width="9" customWidth="1" style="12" min="11" max="11"/>
    <col width="9" customWidth="1" style="12" min="12" max="16384"/>
  </cols>
  <sheetData>
    <row r="1">
      <c r="B1" s="323" t="inlineStr">
        <is>
          <t>SAR管廊 格栅清单</t>
        </is>
      </c>
      <c r="C1" s="314" t="n"/>
      <c r="D1" s="314" t="n"/>
      <c r="E1" s="314" t="n"/>
      <c r="F1" s="314" t="n"/>
      <c r="G1" s="314" t="n"/>
      <c r="H1" s="312" t="n"/>
      <c r="I1" s="323" t="n"/>
      <c r="J1" s="323" t="n"/>
    </row>
    <row r="2">
      <c r="B2" s="323" t="inlineStr">
        <is>
          <t>型号：JG255/30/100FG</t>
        </is>
      </c>
      <c r="C2" s="314" t="n"/>
      <c r="D2" s="314" t="n"/>
      <c r="E2" s="314" t="n"/>
      <c r="F2" s="314" t="n"/>
      <c r="G2" s="314" t="n"/>
      <c r="H2" s="312" t="n"/>
      <c r="I2" s="323" t="n"/>
      <c r="J2" s="323" t="n"/>
    </row>
    <row r="3">
      <c r="B3" s="323" t="inlineStr">
        <is>
          <t>编号</t>
        </is>
      </c>
      <c r="C3" s="323" t="inlineStr">
        <is>
          <t>图</t>
        </is>
      </c>
      <c r="D3" s="323" t="inlineStr">
        <is>
          <t>长度mm</t>
        </is>
      </c>
      <c r="E3" s="323" t="inlineStr">
        <is>
          <t>宽度mm</t>
        </is>
      </c>
      <c r="F3" s="323" t="inlineStr">
        <is>
          <t>数量</t>
        </is>
      </c>
      <c r="G3" s="323" t="inlineStr">
        <is>
          <t>面积m^2</t>
        </is>
      </c>
      <c r="H3" s="323" t="inlineStr">
        <is>
          <t>重量kg</t>
        </is>
      </c>
      <c r="I3" s="323" t="n"/>
      <c r="J3" s="323" t="inlineStr">
        <is>
          <t>EL</t>
        </is>
      </c>
    </row>
    <row r="4">
      <c r="B4" s="311" t="n"/>
      <c r="C4" s="311" t="n"/>
      <c r="D4" s="311" t="n"/>
      <c r="E4" s="311" t="n"/>
      <c r="F4" s="311" t="n"/>
      <c r="G4" s="311" t="n"/>
      <c r="H4" s="311" t="n"/>
      <c r="I4" s="323" t="n"/>
      <c r="J4" s="311" t="n"/>
    </row>
    <row r="5">
      <c r="B5" s="323" t="inlineStr">
        <is>
          <t>A-1</t>
        </is>
      </c>
      <c r="C5" s="323" t="n"/>
      <c r="D5" s="323" t="n">
        <v>1190</v>
      </c>
      <c r="E5" s="323" t="n">
        <v>605</v>
      </c>
      <c r="F5" s="323" t="n">
        <v>1</v>
      </c>
      <c r="G5" s="452">
        <f>D5*E5*F5/1000000</f>
        <v/>
      </c>
      <c r="H5" s="452">
        <f>G5*40.4</f>
        <v/>
      </c>
      <c r="I5" s="323" t="inlineStr">
        <is>
          <t>1#管廊</t>
        </is>
      </c>
      <c r="J5" s="323" t="inlineStr">
        <is>
          <t>EL5.5M</t>
        </is>
      </c>
    </row>
    <row r="6">
      <c r="B6" s="323" t="inlineStr">
        <is>
          <t>A-2</t>
        </is>
      </c>
      <c r="C6" s="323" t="n"/>
      <c r="D6" s="323" t="n">
        <v>1190</v>
      </c>
      <c r="E6" s="323" t="n">
        <v>635</v>
      </c>
      <c r="F6" s="323" t="n">
        <v>1</v>
      </c>
      <c r="G6" s="452">
        <f>D6*E6*F6/1000000</f>
        <v/>
      </c>
      <c r="H6" s="452">
        <f>G6*40.4</f>
        <v/>
      </c>
      <c r="I6" s="323" t="inlineStr">
        <is>
          <t>1#管廊</t>
        </is>
      </c>
      <c r="J6" s="323" t="inlineStr">
        <is>
          <t>EL5.5M</t>
        </is>
      </c>
    </row>
    <row r="7" hidden="1" s="332">
      <c r="B7" s="323" t="inlineStr">
        <is>
          <t>A-3</t>
        </is>
      </c>
      <c r="C7" s="323" t="n"/>
      <c r="D7" s="323" t="n">
        <v>1190</v>
      </c>
      <c r="E7" s="323" t="n">
        <v>995</v>
      </c>
      <c r="F7" s="323" t="n">
        <v>5</v>
      </c>
      <c r="G7" s="452">
        <f>D7*E7*F7/1000000</f>
        <v/>
      </c>
      <c r="H7" s="452">
        <f>G7*40.4</f>
        <v/>
      </c>
      <c r="I7" s="323" t="inlineStr">
        <is>
          <t>1#管廊</t>
        </is>
      </c>
      <c r="J7" s="323" t="inlineStr">
        <is>
          <t>EL5.5M</t>
        </is>
      </c>
    </row>
    <row r="8" hidden="1" s="332">
      <c r="B8" s="323" t="inlineStr">
        <is>
          <t>A-4</t>
        </is>
      </c>
      <c r="C8" s="13" t="inlineStr">
        <is>
          <t>#</t>
        </is>
      </c>
      <c r="D8" s="323" t="n">
        <v>1190</v>
      </c>
      <c r="E8" s="323" t="n">
        <v>995</v>
      </c>
      <c r="F8" s="323" t="n">
        <v>1</v>
      </c>
      <c r="G8" s="452">
        <f>D8*E8*F8/1000000</f>
        <v/>
      </c>
      <c r="H8" s="452">
        <f>G8*40.4</f>
        <v/>
      </c>
      <c r="I8" s="323" t="inlineStr">
        <is>
          <t>1#管廊</t>
        </is>
      </c>
      <c r="J8" s="323" t="inlineStr">
        <is>
          <t>EL5.5M</t>
        </is>
      </c>
    </row>
    <row r="9" hidden="1" s="332">
      <c r="B9" s="323" t="inlineStr">
        <is>
          <t>A-5</t>
        </is>
      </c>
      <c r="C9" s="13" t="inlineStr">
        <is>
          <t>#</t>
        </is>
      </c>
      <c r="D9" s="323" t="n">
        <v>1190</v>
      </c>
      <c r="E9" s="323" t="n">
        <v>995</v>
      </c>
      <c r="F9" s="323" t="n">
        <v>1</v>
      </c>
      <c r="G9" s="452">
        <f>D9*E9*F9/1000000</f>
        <v/>
      </c>
      <c r="H9" s="452">
        <f>G9*40.4</f>
        <v/>
      </c>
      <c r="I9" s="323" t="inlineStr">
        <is>
          <t>1#管廊</t>
        </is>
      </c>
      <c r="J9" s="323" t="inlineStr">
        <is>
          <t>EL5.5M</t>
        </is>
      </c>
    </row>
    <row r="10" hidden="1" s="332">
      <c r="B10" s="323" t="inlineStr">
        <is>
          <t>A-6</t>
        </is>
      </c>
      <c r="C10" s="13" t="inlineStr">
        <is>
          <t>#</t>
        </is>
      </c>
      <c r="D10" s="323" t="n">
        <v>1190</v>
      </c>
      <c r="E10" s="323" t="n">
        <v>995</v>
      </c>
      <c r="F10" s="323" t="n">
        <v>1</v>
      </c>
      <c r="G10" s="452">
        <f>D10*E10*F10/1000000</f>
        <v/>
      </c>
      <c r="H10" s="452">
        <f>G10*40.4</f>
        <v/>
      </c>
      <c r="I10" s="323" t="inlineStr">
        <is>
          <t>1#管廊</t>
        </is>
      </c>
      <c r="J10" s="323" t="inlineStr">
        <is>
          <t>EL5.5M</t>
        </is>
      </c>
    </row>
    <row r="11">
      <c r="B11" s="323" t="inlineStr">
        <is>
          <t>A-7</t>
        </is>
      </c>
      <c r="C11" s="323" t="n"/>
      <c r="D11" s="323" t="n">
        <v>2365</v>
      </c>
      <c r="E11" s="323" t="n">
        <v>935</v>
      </c>
      <c r="F11" s="323" t="n">
        <v>1</v>
      </c>
      <c r="G11" s="452">
        <f>D11*E11*F11/1000000</f>
        <v/>
      </c>
      <c r="H11" s="452">
        <f>G11*40.4</f>
        <v/>
      </c>
      <c r="I11" s="323" t="inlineStr">
        <is>
          <t>1#管廊</t>
        </is>
      </c>
      <c r="J11" s="323" t="inlineStr">
        <is>
          <t>EL5.5M</t>
        </is>
      </c>
    </row>
    <row r="12" hidden="1" s="332">
      <c r="B12" s="323" t="inlineStr">
        <is>
          <t>A-8</t>
        </is>
      </c>
      <c r="C12" s="323" t="n"/>
      <c r="D12" s="323" t="n">
        <v>2365</v>
      </c>
      <c r="E12" s="323" t="n">
        <v>995</v>
      </c>
      <c r="F12" s="323" t="n">
        <v>4</v>
      </c>
      <c r="G12" s="452">
        <f>D12*E12*F12/1000000</f>
        <v/>
      </c>
      <c r="H12" s="452">
        <f>G12*40.4</f>
        <v/>
      </c>
      <c r="I12" s="323" t="inlineStr">
        <is>
          <t>1#管廊</t>
        </is>
      </c>
      <c r="J12" s="323" t="inlineStr">
        <is>
          <t>EL5.5M</t>
        </is>
      </c>
    </row>
    <row r="13" hidden="1" s="332">
      <c r="B13" s="323" t="inlineStr">
        <is>
          <t>A-9</t>
        </is>
      </c>
      <c r="C13" s="13" t="inlineStr">
        <is>
          <t>#</t>
        </is>
      </c>
      <c r="D13" s="323" t="n">
        <v>2365</v>
      </c>
      <c r="E13" s="323" t="n">
        <v>995</v>
      </c>
      <c r="F13" s="323" t="n">
        <v>1</v>
      </c>
      <c r="G13" s="452">
        <f>D13*E13*F13/1000000</f>
        <v/>
      </c>
      <c r="H13" s="452">
        <f>G13*40.4</f>
        <v/>
      </c>
      <c r="I13" s="323" t="inlineStr">
        <is>
          <t>1#管廊</t>
        </is>
      </c>
      <c r="J13" s="323" t="inlineStr">
        <is>
          <t>EL5.5M</t>
        </is>
      </c>
    </row>
    <row r="14">
      <c r="B14" s="323" t="inlineStr">
        <is>
          <t>A-10</t>
        </is>
      </c>
      <c r="C14" s="13" t="inlineStr">
        <is>
          <t>#</t>
        </is>
      </c>
      <c r="D14" s="323" t="n">
        <v>2365</v>
      </c>
      <c r="E14" s="323" t="n">
        <v>935</v>
      </c>
      <c r="F14" s="323" t="n">
        <v>1</v>
      </c>
      <c r="G14" s="452">
        <f>D14*E14*F14/1000000</f>
        <v/>
      </c>
      <c r="H14" s="452">
        <f>G14*40.4</f>
        <v/>
      </c>
      <c r="I14" s="323" t="inlineStr">
        <is>
          <t>1#管廊</t>
        </is>
      </c>
      <c r="J14" s="323" t="inlineStr">
        <is>
          <t>EL5.5M</t>
        </is>
      </c>
    </row>
    <row r="15">
      <c r="B15" s="323" t="inlineStr">
        <is>
          <t>A-11</t>
        </is>
      </c>
      <c r="C15" s="323" t="n"/>
      <c r="D15" s="323" t="n">
        <v>2365</v>
      </c>
      <c r="E15" s="323" t="n">
        <v>575</v>
      </c>
      <c r="F15" s="323" t="n">
        <v>1</v>
      </c>
      <c r="G15" s="452">
        <f>D15*E15*F15/1000000</f>
        <v/>
      </c>
      <c r="H15" s="452">
        <f>G15*40.4</f>
        <v/>
      </c>
      <c r="I15" s="323" t="inlineStr">
        <is>
          <t>1#管廊</t>
        </is>
      </c>
      <c r="J15" s="323" t="inlineStr">
        <is>
          <t>EL5.5M</t>
        </is>
      </c>
    </row>
    <row r="16">
      <c r="B16" s="323" t="inlineStr">
        <is>
          <t>A-12</t>
        </is>
      </c>
      <c r="C16" s="323" t="n"/>
      <c r="D16" s="323" t="n">
        <v>2365</v>
      </c>
      <c r="E16" s="323" t="n">
        <v>605</v>
      </c>
      <c r="F16" s="323" t="n">
        <v>2</v>
      </c>
      <c r="G16" s="452">
        <f>D16*E16*F16/1000000</f>
        <v/>
      </c>
      <c r="H16" s="452">
        <f>G16*40.4</f>
        <v/>
      </c>
      <c r="I16" s="323" t="inlineStr">
        <is>
          <t>1#管廊</t>
        </is>
      </c>
      <c r="J16" s="323" t="inlineStr">
        <is>
          <t>EL5.5M</t>
        </is>
      </c>
    </row>
    <row r="17" hidden="1" s="332">
      <c r="B17" s="323" t="inlineStr">
        <is>
          <t>A-13</t>
        </is>
      </c>
      <c r="C17" s="13" t="inlineStr">
        <is>
          <t>#</t>
        </is>
      </c>
      <c r="D17" s="323" t="n">
        <v>2365</v>
      </c>
      <c r="E17" s="323" t="n">
        <v>995</v>
      </c>
      <c r="F17" s="323" t="n">
        <v>1</v>
      </c>
      <c r="G17" s="452">
        <f>D17*E17*F17/1000000</f>
        <v/>
      </c>
      <c r="H17" s="452">
        <f>G17*40.4</f>
        <v/>
      </c>
      <c r="I17" s="323" t="inlineStr">
        <is>
          <t>1#管廊</t>
        </is>
      </c>
      <c r="J17" s="323" t="inlineStr">
        <is>
          <t>EL5.5M</t>
        </is>
      </c>
    </row>
    <row r="18">
      <c r="B18" s="323" t="inlineStr">
        <is>
          <t>A-14</t>
        </is>
      </c>
      <c r="C18" s="13" t="inlineStr">
        <is>
          <t>#</t>
        </is>
      </c>
      <c r="D18" s="323" t="n">
        <v>2365</v>
      </c>
      <c r="E18" s="323" t="n">
        <v>575</v>
      </c>
      <c r="F18" s="323" t="n">
        <v>1</v>
      </c>
      <c r="G18" s="452">
        <f>D18*E18*F18/1000000</f>
        <v/>
      </c>
      <c r="H18" s="452">
        <f>G18*40.4</f>
        <v/>
      </c>
      <c r="I18" s="323" t="inlineStr">
        <is>
          <t>1#管廊</t>
        </is>
      </c>
      <c r="J18" s="323" t="inlineStr">
        <is>
          <t>EL5.5M</t>
        </is>
      </c>
    </row>
    <row r="19">
      <c r="B19" s="323" t="inlineStr">
        <is>
          <t>A-15</t>
        </is>
      </c>
      <c r="C19" s="323" t="n"/>
      <c r="D19" s="323" t="n">
        <v>2390</v>
      </c>
      <c r="E19" s="323" t="n">
        <v>575</v>
      </c>
      <c r="F19" s="323" t="n">
        <v>2</v>
      </c>
      <c r="G19" s="452">
        <f>D19*E19*F19/1000000</f>
        <v/>
      </c>
      <c r="H19" s="452">
        <f>G19*40.4</f>
        <v/>
      </c>
      <c r="I19" s="323" t="inlineStr">
        <is>
          <t>1#管廊</t>
        </is>
      </c>
      <c r="J19" s="323" t="inlineStr">
        <is>
          <t>EL5.5M</t>
        </is>
      </c>
    </row>
    <row r="20">
      <c r="B20" s="323" t="inlineStr">
        <is>
          <t>A-16</t>
        </is>
      </c>
      <c r="C20" s="323" t="n"/>
      <c r="D20" s="323" t="n">
        <v>2390</v>
      </c>
      <c r="E20" s="323" t="n">
        <v>605</v>
      </c>
      <c r="F20" s="323" t="n">
        <v>2</v>
      </c>
      <c r="G20" s="452">
        <f>D20*E20*F20/1000000</f>
        <v/>
      </c>
      <c r="H20" s="452">
        <f>G20*40.4</f>
        <v/>
      </c>
      <c r="I20" s="323" t="inlineStr">
        <is>
          <t>1#管廊</t>
        </is>
      </c>
      <c r="J20" s="323" t="inlineStr">
        <is>
          <t>EL5.5M</t>
        </is>
      </c>
    </row>
    <row r="21" hidden="1" s="332">
      <c r="B21" s="323" t="inlineStr">
        <is>
          <t>A-17</t>
        </is>
      </c>
      <c r="C21" s="323" t="n"/>
      <c r="D21" s="323" t="n">
        <v>2390</v>
      </c>
      <c r="E21" s="323" t="n">
        <v>995</v>
      </c>
      <c r="F21" s="323" t="n">
        <v>6</v>
      </c>
      <c r="G21" s="452">
        <f>D21*E21*F21/1000000</f>
        <v/>
      </c>
      <c r="H21" s="452">
        <f>G21*40.4</f>
        <v/>
      </c>
      <c r="I21" s="323" t="inlineStr">
        <is>
          <t>1#管廊</t>
        </is>
      </c>
      <c r="J21" s="323" t="inlineStr">
        <is>
          <t>EL5.5M</t>
        </is>
      </c>
    </row>
    <row r="22">
      <c r="B22" s="323" t="inlineStr">
        <is>
          <t>A-18</t>
        </is>
      </c>
      <c r="C22" s="323" t="n"/>
      <c r="D22" s="323" t="n">
        <v>2390</v>
      </c>
      <c r="E22" s="323" t="n">
        <v>935</v>
      </c>
      <c r="F22" s="323" t="n">
        <v>2</v>
      </c>
      <c r="G22" s="452">
        <f>D22*E22*F22/1000000</f>
        <v/>
      </c>
      <c r="H22" s="452">
        <f>G22*40.4</f>
        <v/>
      </c>
      <c r="I22" s="323" t="inlineStr">
        <is>
          <t>1#管廊</t>
        </is>
      </c>
      <c r="J22" s="323" t="inlineStr">
        <is>
          <t>EL5.5M</t>
        </is>
      </c>
    </row>
    <row r="23">
      <c r="B23" s="323" t="inlineStr">
        <is>
          <t>A-19</t>
        </is>
      </c>
      <c r="C23" s="323" t="n"/>
      <c r="D23" s="323" t="n">
        <v>1165</v>
      </c>
      <c r="E23" s="323" t="n">
        <v>935</v>
      </c>
      <c r="F23" s="323" t="n">
        <v>1</v>
      </c>
      <c r="G23" s="452">
        <f>D23*E23*F23/1000000</f>
        <v/>
      </c>
      <c r="H23" s="452">
        <f>G23*40.4</f>
        <v/>
      </c>
      <c r="I23" s="323" t="inlineStr">
        <is>
          <t>1#管廊</t>
        </is>
      </c>
      <c r="J23" s="323" t="inlineStr">
        <is>
          <t>EL5.5M</t>
        </is>
      </c>
    </row>
    <row r="24" hidden="1" s="332">
      <c r="B24" s="323" t="inlineStr">
        <is>
          <t>A-20</t>
        </is>
      </c>
      <c r="C24" s="323" t="n"/>
      <c r="D24" s="323" t="n">
        <v>1165</v>
      </c>
      <c r="E24" s="323" t="n">
        <v>995</v>
      </c>
      <c r="F24" s="323" t="n">
        <v>4</v>
      </c>
      <c r="G24" s="452">
        <f>D24*E24*F24/1000000</f>
        <v/>
      </c>
      <c r="H24" s="452">
        <f>G24*40.4</f>
        <v/>
      </c>
      <c r="I24" s="323" t="inlineStr">
        <is>
          <t>1#管廊</t>
        </is>
      </c>
      <c r="J24" s="323" t="inlineStr">
        <is>
          <t>EL5.5M</t>
        </is>
      </c>
    </row>
    <row r="25" hidden="1" s="332">
      <c r="B25" s="323" t="inlineStr">
        <is>
          <t>A-21</t>
        </is>
      </c>
      <c r="C25" s="13" t="inlineStr">
        <is>
          <t>#</t>
        </is>
      </c>
      <c r="D25" s="323" t="n">
        <v>1165</v>
      </c>
      <c r="E25" s="323" t="n">
        <v>995</v>
      </c>
      <c r="F25" s="323" t="n">
        <v>1</v>
      </c>
      <c r="G25" s="452">
        <f>D25*E25*F25/1000000</f>
        <v/>
      </c>
      <c r="H25" s="452">
        <f>G25*40.4</f>
        <v/>
      </c>
      <c r="I25" s="323" t="inlineStr">
        <is>
          <t>1#管廊</t>
        </is>
      </c>
      <c r="J25" s="323" t="inlineStr">
        <is>
          <t>EL5.5M</t>
        </is>
      </c>
    </row>
    <row r="26">
      <c r="B26" s="323" t="inlineStr">
        <is>
          <t>A-22</t>
        </is>
      </c>
      <c r="C26" s="13" t="inlineStr">
        <is>
          <t>#</t>
        </is>
      </c>
      <c r="D26" s="323" t="n">
        <v>1165</v>
      </c>
      <c r="E26" s="323" t="n">
        <v>935</v>
      </c>
      <c r="F26" s="323" t="n">
        <v>1</v>
      </c>
      <c r="G26" s="452">
        <f>D26*E26*F26/1000000</f>
        <v/>
      </c>
      <c r="H26" s="452">
        <f>G26*40.4</f>
        <v/>
      </c>
      <c r="I26" s="323" t="inlineStr">
        <is>
          <t>1#管廊</t>
        </is>
      </c>
      <c r="J26" s="323" t="inlineStr">
        <is>
          <t>EL5.5M</t>
        </is>
      </c>
    </row>
    <row r="27">
      <c r="B27" s="323" t="inlineStr">
        <is>
          <t>A-23</t>
        </is>
      </c>
      <c r="C27" s="323" t="n"/>
      <c r="D27" s="323" t="n">
        <v>1165</v>
      </c>
      <c r="E27" s="323" t="n">
        <v>575</v>
      </c>
      <c r="F27" s="323" t="n">
        <v>1</v>
      </c>
      <c r="G27" s="452">
        <f>D27*E27*F27/1000000</f>
        <v/>
      </c>
      <c r="H27" s="452">
        <f>G27*40.4</f>
        <v/>
      </c>
      <c r="I27" s="323" t="inlineStr">
        <is>
          <t>1#管廊</t>
        </is>
      </c>
      <c r="J27" s="323" t="inlineStr">
        <is>
          <t>EL5.5M</t>
        </is>
      </c>
    </row>
    <row r="28">
      <c r="B28" s="323" t="inlineStr">
        <is>
          <t>A-24</t>
        </is>
      </c>
      <c r="C28" s="323" t="n"/>
      <c r="D28" s="323" t="n">
        <v>1165</v>
      </c>
      <c r="E28" s="323" t="n">
        <v>605</v>
      </c>
      <c r="F28" s="323" t="n">
        <v>2</v>
      </c>
      <c r="G28" s="452">
        <f>D28*E28*F28/1000000</f>
        <v/>
      </c>
      <c r="H28" s="452">
        <f>G28*40.4</f>
        <v/>
      </c>
      <c r="I28" s="323" t="inlineStr">
        <is>
          <t>1#管廊</t>
        </is>
      </c>
      <c r="J28" s="323" t="inlineStr">
        <is>
          <t>EL5.5M</t>
        </is>
      </c>
    </row>
    <row r="29" hidden="1" s="332">
      <c r="B29" s="323" t="inlineStr">
        <is>
          <t>A-25</t>
        </is>
      </c>
      <c r="C29" s="13" t="inlineStr">
        <is>
          <t>#</t>
        </is>
      </c>
      <c r="D29" s="323" t="n">
        <v>1165</v>
      </c>
      <c r="E29" s="323" t="n">
        <v>995</v>
      </c>
      <c r="F29" s="323" t="n">
        <v>1</v>
      </c>
      <c r="G29" s="452">
        <f>D29*E29*F29/1000000</f>
        <v/>
      </c>
      <c r="H29" s="452">
        <f>G29*40.4</f>
        <v/>
      </c>
      <c r="I29" s="323" t="inlineStr">
        <is>
          <t>1#管廊</t>
        </is>
      </c>
      <c r="J29" s="323" t="inlineStr">
        <is>
          <t>EL5.5M</t>
        </is>
      </c>
    </row>
    <row r="30">
      <c r="B30" s="323" t="inlineStr">
        <is>
          <t>A-26</t>
        </is>
      </c>
      <c r="C30" s="13" t="inlineStr">
        <is>
          <t>#</t>
        </is>
      </c>
      <c r="D30" s="323" t="n">
        <v>1165</v>
      </c>
      <c r="E30" s="323" t="n">
        <v>575</v>
      </c>
      <c r="F30" s="323" t="n">
        <v>1</v>
      </c>
      <c r="G30" s="452">
        <f>D30*E30*F30/1000000</f>
        <v/>
      </c>
      <c r="H30" s="452">
        <f>G30*40.4</f>
        <v/>
      </c>
      <c r="I30" s="323" t="inlineStr">
        <is>
          <t>1#管廊</t>
        </is>
      </c>
      <c r="J30" s="323" t="inlineStr">
        <is>
          <t>EL5.5M</t>
        </is>
      </c>
    </row>
    <row r="31">
      <c r="B31" s="323" t="inlineStr">
        <is>
          <t>A-27</t>
        </is>
      </c>
      <c r="C31" s="13" t="inlineStr">
        <is>
          <t>#</t>
        </is>
      </c>
      <c r="D31" s="323" t="n">
        <v>990</v>
      </c>
      <c r="E31" s="323" t="n">
        <v>455</v>
      </c>
      <c r="F31" s="323" t="n">
        <v>1</v>
      </c>
      <c r="G31" s="452">
        <f>D31*E31*F31/1000000</f>
        <v/>
      </c>
      <c r="H31" s="452">
        <f>G31*40.4</f>
        <v/>
      </c>
      <c r="I31" s="323" t="inlineStr">
        <is>
          <t>1#管廊</t>
        </is>
      </c>
      <c r="J31" s="323" t="inlineStr">
        <is>
          <t>EL5.5M</t>
        </is>
      </c>
    </row>
    <row r="32" hidden="1" s="332">
      <c r="B32" s="323" t="inlineStr">
        <is>
          <t>A-28</t>
        </is>
      </c>
      <c r="C32" s="323" t="n"/>
      <c r="D32" s="323" t="n">
        <v>990</v>
      </c>
      <c r="E32" s="323" t="n">
        <v>995</v>
      </c>
      <c r="F32" s="323" t="n">
        <v>3</v>
      </c>
      <c r="G32" s="452">
        <f>D32*E32*F32/1000000</f>
        <v/>
      </c>
      <c r="H32" s="452">
        <f>G32*40.4</f>
        <v/>
      </c>
      <c r="I32" s="323" t="inlineStr">
        <is>
          <t>1#管廊</t>
        </is>
      </c>
      <c r="J32" s="323" t="inlineStr">
        <is>
          <t>EL5.5M</t>
        </is>
      </c>
    </row>
    <row r="33" hidden="1" s="332">
      <c r="B33" s="323" t="inlineStr">
        <is>
          <t>A-29</t>
        </is>
      </c>
      <c r="C33" s="13" t="inlineStr">
        <is>
          <t>#</t>
        </is>
      </c>
      <c r="D33" s="323" t="n">
        <v>990</v>
      </c>
      <c r="E33" s="323" t="n">
        <v>995</v>
      </c>
      <c r="F33" s="323" t="n">
        <v>1</v>
      </c>
      <c r="G33" s="452">
        <f>D33*E33*F33/1000000</f>
        <v/>
      </c>
      <c r="H33" s="452">
        <f>G33*40.4</f>
        <v/>
      </c>
      <c r="I33" s="323" t="inlineStr">
        <is>
          <t>1#管廊</t>
        </is>
      </c>
      <c r="J33" s="323" t="inlineStr">
        <is>
          <t>EL5.5M</t>
        </is>
      </c>
    </row>
    <row r="34" hidden="1" s="332">
      <c r="B34" s="323" t="inlineStr">
        <is>
          <t>A-30</t>
        </is>
      </c>
      <c r="C34" s="13" t="inlineStr">
        <is>
          <t>#</t>
        </is>
      </c>
      <c r="D34" s="323" t="n">
        <v>990</v>
      </c>
      <c r="E34" s="323" t="n">
        <v>995</v>
      </c>
      <c r="F34" s="323" t="n">
        <v>1</v>
      </c>
      <c r="G34" s="452">
        <f>D34*E34*F34/1000000</f>
        <v/>
      </c>
      <c r="H34" s="452">
        <f>G34*40.4</f>
        <v/>
      </c>
      <c r="I34" s="323" t="inlineStr">
        <is>
          <t>1#管廊</t>
        </is>
      </c>
      <c r="J34" s="323" t="inlineStr">
        <is>
          <t>EL5.5M</t>
        </is>
      </c>
    </row>
    <row r="35" hidden="1" s="332">
      <c r="B35" s="323" t="inlineStr">
        <is>
          <t>A-31</t>
        </is>
      </c>
      <c r="C35" s="323" t="n"/>
      <c r="D35" s="323" t="n">
        <v>690</v>
      </c>
      <c r="E35" s="323" t="n">
        <v>995</v>
      </c>
      <c r="F35" s="323" t="n">
        <v>4</v>
      </c>
      <c r="G35" s="452">
        <f>D35*E35*F35/1000000</f>
        <v/>
      </c>
      <c r="H35" s="452">
        <f>G35*40.4</f>
        <v/>
      </c>
      <c r="I35" s="323" t="inlineStr">
        <is>
          <t>1#管廊</t>
        </is>
      </c>
      <c r="J35" s="323" t="inlineStr">
        <is>
          <t>EL5.5M</t>
        </is>
      </c>
    </row>
    <row r="36" hidden="1" s="332">
      <c r="B36" s="323" t="inlineStr">
        <is>
          <t>A-32</t>
        </is>
      </c>
      <c r="C36" s="13" t="inlineStr">
        <is>
          <t>#</t>
        </is>
      </c>
      <c r="D36" s="323" t="n">
        <v>690</v>
      </c>
      <c r="E36" s="323" t="n">
        <v>995</v>
      </c>
      <c r="F36" s="323" t="n">
        <v>1</v>
      </c>
      <c r="G36" s="452">
        <f>D36*E36*F36/1000000</f>
        <v/>
      </c>
      <c r="H36" s="452">
        <f>G36*40.4</f>
        <v/>
      </c>
      <c r="I36" s="323" t="inlineStr">
        <is>
          <t>1#管廊</t>
        </is>
      </c>
      <c r="J36" s="323" t="inlineStr">
        <is>
          <t>EL5.5M</t>
        </is>
      </c>
    </row>
    <row r="37">
      <c r="B37" s="323" t="inlineStr">
        <is>
          <t>B-1</t>
        </is>
      </c>
      <c r="C37" s="13" t="inlineStr">
        <is>
          <t>#</t>
        </is>
      </c>
      <c r="D37" s="323" t="n">
        <v>1190</v>
      </c>
      <c r="E37" s="323" t="n">
        <v>605</v>
      </c>
      <c r="F37" s="323" t="n">
        <v>1</v>
      </c>
      <c r="G37" s="452">
        <f>D37*E37*F37/1000000</f>
        <v/>
      </c>
      <c r="H37" s="452">
        <f>G37*40.4</f>
        <v/>
      </c>
      <c r="I37" s="323" t="inlineStr">
        <is>
          <t>1#管廊</t>
        </is>
      </c>
      <c r="J37" s="323" t="inlineStr">
        <is>
          <t>EL8M</t>
        </is>
      </c>
    </row>
    <row r="38">
      <c r="B38" s="323" t="inlineStr">
        <is>
          <t>B-2</t>
        </is>
      </c>
      <c r="C38" s="323" t="n"/>
      <c r="D38" s="323" t="n">
        <v>1190</v>
      </c>
      <c r="E38" s="323" t="n">
        <v>635</v>
      </c>
      <c r="F38" s="323" t="n">
        <v>1</v>
      </c>
      <c r="G38" s="452">
        <f>D38*E38*F38/1000000</f>
        <v/>
      </c>
      <c r="H38" s="452">
        <f>G38*40.4</f>
        <v/>
      </c>
      <c r="I38" s="323" t="inlineStr">
        <is>
          <t>1#管廊</t>
        </is>
      </c>
      <c r="J38" s="323" t="inlineStr">
        <is>
          <t>EL8M</t>
        </is>
      </c>
    </row>
    <row r="39" hidden="1" s="332">
      <c r="B39" s="323" t="inlineStr">
        <is>
          <t>B-3</t>
        </is>
      </c>
      <c r="C39" s="323" t="n"/>
      <c r="D39" s="323" t="n">
        <v>1190</v>
      </c>
      <c r="E39" s="323" t="n">
        <v>995</v>
      </c>
      <c r="F39" s="323" t="n">
        <v>7</v>
      </c>
      <c r="G39" s="452">
        <f>D39*E39*F39/1000000</f>
        <v/>
      </c>
      <c r="H39" s="452">
        <f>G39*40.4</f>
        <v/>
      </c>
      <c r="I39" s="323" t="inlineStr">
        <is>
          <t>1#管廊</t>
        </is>
      </c>
      <c r="J39" s="323" t="inlineStr">
        <is>
          <t>EL8M</t>
        </is>
      </c>
    </row>
    <row r="40" hidden="1" s="332">
      <c r="B40" s="323" t="inlineStr">
        <is>
          <t>B-4</t>
        </is>
      </c>
      <c r="C40" s="13" t="inlineStr">
        <is>
          <t>#</t>
        </is>
      </c>
      <c r="D40" s="323" t="n">
        <v>1190</v>
      </c>
      <c r="E40" s="323" t="n">
        <v>995</v>
      </c>
      <c r="F40" s="323" t="n">
        <v>1</v>
      </c>
      <c r="G40" s="452">
        <f>D40*E40*F40/1000000</f>
        <v/>
      </c>
      <c r="H40" s="452">
        <f>G40*40.4</f>
        <v/>
      </c>
      <c r="I40" s="323" t="inlineStr">
        <is>
          <t>1#管廊</t>
        </is>
      </c>
      <c r="J40" s="323" t="inlineStr">
        <is>
          <t>EL8M</t>
        </is>
      </c>
    </row>
    <row r="41">
      <c r="B41" s="323" t="inlineStr">
        <is>
          <t>B-5</t>
        </is>
      </c>
      <c r="C41" s="323" t="n"/>
      <c r="D41" s="323" t="n">
        <v>2365</v>
      </c>
      <c r="E41" s="323" t="n">
        <v>575</v>
      </c>
      <c r="F41" s="323" t="n">
        <v>1</v>
      </c>
      <c r="G41" s="452">
        <f>D41*E41*F41/1000000</f>
        <v/>
      </c>
      <c r="H41" s="452">
        <f>G41*40.4</f>
        <v/>
      </c>
      <c r="I41" s="323" t="inlineStr">
        <is>
          <t>1#管廊</t>
        </is>
      </c>
      <c r="J41" s="323" t="inlineStr">
        <is>
          <t>EL8M</t>
        </is>
      </c>
    </row>
    <row r="42">
      <c r="B42" s="323" t="inlineStr">
        <is>
          <t>B-6</t>
        </is>
      </c>
      <c r="C42" s="323" t="n"/>
      <c r="D42" s="323" t="n">
        <v>2365</v>
      </c>
      <c r="E42" s="323" t="n">
        <v>605</v>
      </c>
      <c r="F42" s="323" t="n">
        <v>2</v>
      </c>
      <c r="G42" s="452">
        <f>D42*E42*F42/1000000</f>
        <v/>
      </c>
      <c r="H42" s="452">
        <f>G42*40.4</f>
        <v/>
      </c>
      <c r="I42" s="323" t="inlineStr">
        <is>
          <t>1#管廊</t>
        </is>
      </c>
      <c r="J42" s="323" t="inlineStr">
        <is>
          <t>EL8M</t>
        </is>
      </c>
    </row>
    <row r="43" hidden="1" s="332">
      <c r="B43" s="323" t="inlineStr">
        <is>
          <t>B-7</t>
        </is>
      </c>
      <c r="C43" s="13" t="inlineStr">
        <is>
          <t>#</t>
        </is>
      </c>
      <c r="D43" s="323" t="n">
        <v>2365</v>
      </c>
      <c r="E43" s="323" t="n">
        <v>995</v>
      </c>
      <c r="F43" s="323" t="n">
        <v>1</v>
      </c>
      <c r="G43" s="452">
        <f>D43*E43*F43/1000000</f>
        <v/>
      </c>
      <c r="H43" s="452">
        <f>G43*40.4</f>
        <v/>
      </c>
      <c r="I43" s="323" t="inlineStr">
        <is>
          <t>1#管廊</t>
        </is>
      </c>
      <c r="J43" s="323" t="inlineStr">
        <is>
          <t>EL8M</t>
        </is>
      </c>
    </row>
    <row r="44">
      <c r="B44" s="323" t="inlineStr">
        <is>
          <t>B-8</t>
        </is>
      </c>
      <c r="C44" s="13" t="inlineStr">
        <is>
          <t>#</t>
        </is>
      </c>
      <c r="D44" s="323" t="n">
        <v>2365</v>
      </c>
      <c r="E44" s="323" t="n">
        <v>935</v>
      </c>
      <c r="F44" s="323" t="n">
        <v>1</v>
      </c>
      <c r="G44" s="452">
        <f>D44*E44*F44/1000000</f>
        <v/>
      </c>
      <c r="H44" s="452">
        <f>G44*40.4</f>
        <v/>
      </c>
      <c r="I44" s="323" t="inlineStr">
        <is>
          <t>1#管廊</t>
        </is>
      </c>
      <c r="J44" s="323" t="inlineStr">
        <is>
          <t>EL8M</t>
        </is>
      </c>
    </row>
    <row r="45" hidden="1" s="332">
      <c r="B45" s="323" t="inlineStr">
        <is>
          <t>B-9</t>
        </is>
      </c>
      <c r="C45" s="323" t="n"/>
      <c r="D45" s="323" t="n">
        <v>2365</v>
      </c>
      <c r="E45" s="323" t="n">
        <v>995</v>
      </c>
      <c r="F45" s="323" t="n">
        <v>4</v>
      </c>
      <c r="G45" s="452">
        <f>D45*E45*F45/1000000</f>
        <v/>
      </c>
      <c r="H45" s="452">
        <f>G45*40.4</f>
        <v/>
      </c>
      <c r="I45" s="323" t="inlineStr">
        <is>
          <t>1#管廊</t>
        </is>
      </c>
      <c r="J45" s="323" t="inlineStr">
        <is>
          <t>EL8M</t>
        </is>
      </c>
    </row>
    <row r="46">
      <c r="B46" s="323" t="inlineStr">
        <is>
          <t>B-10</t>
        </is>
      </c>
      <c r="C46" s="323" t="n"/>
      <c r="D46" s="323" t="n">
        <v>2365</v>
      </c>
      <c r="E46" s="323" t="n">
        <v>935</v>
      </c>
      <c r="F46" s="323" t="n">
        <v>1</v>
      </c>
      <c r="G46" s="452">
        <f>D46*E46*F46/1000000</f>
        <v/>
      </c>
      <c r="H46" s="452">
        <f>G46*40.4</f>
        <v/>
      </c>
      <c r="I46" s="323" t="inlineStr">
        <is>
          <t>1#管廊</t>
        </is>
      </c>
      <c r="J46" s="323" t="inlineStr">
        <is>
          <t>EL8M</t>
        </is>
      </c>
    </row>
    <row r="47" hidden="1" s="332">
      <c r="B47" s="323" t="inlineStr">
        <is>
          <t>B-11</t>
        </is>
      </c>
      <c r="C47" s="13" t="inlineStr">
        <is>
          <t>#</t>
        </is>
      </c>
      <c r="D47" s="323" t="n">
        <v>2365</v>
      </c>
      <c r="E47" s="323" t="n">
        <v>995</v>
      </c>
      <c r="F47" s="323" t="n">
        <v>1</v>
      </c>
      <c r="G47" s="452">
        <f>D47*E47*F47/1000000</f>
        <v/>
      </c>
      <c r="H47" s="452">
        <f>G47*40.4</f>
        <v/>
      </c>
      <c r="I47" s="323" t="inlineStr">
        <is>
          <t>1#管廊</t>
        </is>
      </c>
      <c r="J47" s="323" t="inlineStr">
        <is>
          <t>EL8M</t>
        </is>
      </c>
    </row>
    <row r="48">
      <c r="B48" s="323" t="inlineStr">
        <is>
          <t>B-12</t>
        </is>
      </c>
      <c r="C48" s="13" t="inlineStr">
        <is>
          <t>#</t>
        </is>
      </c>
      <c r="D48" s="323" t="n">
        <v>2365</v>
      </c>
      <c r="E48" s="323" t="n">
        <v>575</v>
      </c>
      <c r="F48" s="323" t="n">
        <v>1</v>
      </c>
      <c r="G48" s="452">
        <f>D48*E48*F48/1000000</f>
        <v/>
      </c>
      <c r="H48" s="452">
        <f>G48*40.4</f>
        <v/>
      </c>
      <c r="I48" s="323" t="inlineStr">
        <is>
          <t>1#管廊</t>
        </is>
      </c>
      <c r="J48" s="323" t="inlineStr">
        <is>
          <t>EL8M</t>
        </is>
      </c>
    </row>
    <row r="49">
      <c r="B49" s="323" t="inlineStr">
        <is>
          <t>B-13</t>
        </is>
      </c>
      <c r="C49" s="323" t="n"/>
      <c r="D49" s="323" t="n">
        <v>2390</v>
      </c>
      <c r="E49" s="323" t="n">
        <v>575</v>
      </c>
      <c r="F49" s="323" t="n">
        <v>2</v>
      </c>
      <c r="G49" s="452">
        <f>D49*E49*F49/1000000</f>
        <v/>
      </c>
      <c r="H49" s="452">
        <f>G49*40.4</f>
        <v/>
      </c>
      <c r="I49" s="323" t="inlineStr">
        <is>
          <t>1#管廊</t>
        </is>
      </c>
      <c r="J49" s="323" t="inlineStr">
        <is>
          <t>EL8M</t>
        </is>
      </c>
    </row>
    <row r="50">
      <c r="B50" s="323" t="inlineStr">
        <is>
          <t>B-14</t>
        </is>
      </c>
      <c r="C50" s="323" t="n"/>
      <c r="D50" s="323" t="n">
        <v>2390</v>
      </c>
      <c r="E50" s="323" t="n">
        <v>605</v>
      </c>
      <c r="F50" s="323" t="n">
        <v>2</v>
      </c>
      <c r="G50" s="452">
        <f>D50*E50*F50/1000000</f>
        <v/>
      </c>
      <c r="H50" s="452">
        <f>G50*40.4</f>
        <v/>
      </c>
      <c r="I50" s="323" t="inlineStr">
        <is>
          <t>1#管廊</t>
        </is>
      </c>
      <c r="J50" s="323" t="inlineStr">
        <is>
          <t>EL8M</t>
        </is>
      </c>
    </row>
    <row r="51" hidden="1" s="332">
      <c r="B51" s="323" t="inlineStr">
        <is>
          <t>B-15</t>
        </is>
      </c>
      <c r="C51" s="323" t="n"/>
      <c r="D51" s="323" t="n">
        <v>2390</v>
      </c>
      <c r="E51" s="323" t="n">
        <v>995</v>
      </c>
      <c r="F51" s="323" t="n">
        <v>6</v>
      </c>
      <c r="G51" s="452">
        <f>D51*E51*F51/1000000</f>
        <v/>
      </c>
      <c r="H51" s="452">
        <f>G51*40.4</f>
        <v/>
      </c>
      <c r="I51" s="323" t="inlineStr">
        <is>
          <t>1#管廊</t>
        </is>
      </c>
      <c r="J51" s="323" t="inlineStr">
        <is>
          <t>EL8M</t>
        </is>
      </c>
    </row>
    <row r="52">
      <c r="B52" s="323" t="inlineStr">
        <is>
          <t>B-16</t>
        </is>
      </c>
      <c r="C52" s="323" t="n"/>
      <c r="D52" s="323" t="n">
        <v>2390</v>
      </c>
      <c r="E52" s="323" t="n">
        <v>935</v>
      </c>
      <c r="F52" s="323" t="n">
        <v>2</v>
      </c>
      <c r="G52" s="452">
        <f>D52*E52*F52/1000000</f>
        <v/>
      </c>
      <c r="H52" s="452">
        <f>G52*40.4</f>
        <v/>
      </c>
      <c r="I52" s="323" t="inlineStr">
        <is>
          <t>1#管廊</t>
        </is>
      </c>
      <c r="J52" s="323" t="inlineStr">
        <is>
          <t>EL8M</t>
        </is>
      </c>
    </row>
    <row r="53">
      <c r="B53" s="323" t="inlineStr">
        <is>
          <t>B-17</t>
        </is>
      </c>
      <c r="C53" s="323" t="n"/>
      <c r="D53" s="323" t="n">
        <v>1165</v>
      </c>
      <c r="E53" s="323" t="n">
        <v>935</v>
      </c>
      <c r="F53" s="323" t="n">
        <v>1</v>
      </c>
      <c r="G53" s="452">
        <f>D53*E53*F53/1000000</f>
        <v/>
      </c>
      <c r="H53" s="452">
        <f>G53*40.4</f>
        <v/>
      </c>
      <c r="I53" s="323" t="inlineStr">
        <is>
          <t>1#管廊</t>
        </is>
      </c>
      <c r="J53" s="323" t="inlineStr">
        <is>
          <t>EL8M</t>
        </is>
      </c>
    </row>
    <row r="54" hidden="1" s="332">
      <c r="B54" s="323" t="inlineStr">
        <is>
          <t>B-18</t>
        </is>
      </c>
      <c r="C54" s="323" t="n"/>
      <c r="D54" s="323" t="n">
        <v>1165</v>
      </c>
      <c r="E54" s="323" t="n">
        <v>995</v>
      </c>
      <c r="F54" s="323" t="n">
        <v>4</v>
      </c>
      <c r="G54" s="452">
        <f>D54*E54*F54/1000000</f>
        <v/>
      </c>
      <c r="H54" s="452">
        <f>G54*40.4</f>
        <v/>
      </c>
      <c r="I54" s="323" t="inlineStr">
        <is>
          <t>1#管廊</t>
        </is>
      </c>
      <c r="J54" s="323" t="inlineStr">
        <is>
          <t>EL8M</t>
        </is>
      </c>
    </row>
    <row r="55" hidden="1" s="332">
      <c r="B55" s="323" t="inlineStr">
        <is>
          <t>B-19</t>
        </is>
      </c>
      <c r="C55" s="13" t="inlineStr">
        <is>
          <t>#</t>
        </is>
      </c>
      <c r="D55" s="323" t="n">
        <v>1165</v>
      </c>
      <c r="E55" s="323" t="n">
        <v>995</v>
      </c>
      <c r="F55" s="323" t="n">
        <v>1</v>
      </c>
      <c r="G55" s="452">
        <f>D55*E55*F55/1000000</f>
        <v/>
      </c>
      <c r="H55" s="452">
        <f>G55*40.4</f>
        <v/>
      </c>
      <c r="I55" s="323" t="inlineStr">
        <is>
          <t>1#管廊</t>
        </is>
      </c>
      <c r="J55" s="323" t="inlineStr">
        <is>
          <t>EL8M</t>
        </is>
      </c>
    </row>
    <row r="56">
      <c r="B56" s="323" t="inlineStr">
        <is>
          <t>B-20</t>
        </is>
      </c>
      <c r="C56" s="13" t="inlineStr">
        <is>
          <t>#</t>
        </is>
      </c>
      <c r="D56" s="323" t="n">
        <v>1165</v>
      </c>
      <c r="E56" s="323" t="n">
        <v>935</v>
      </c>
      <c r="F56" s="323" t="n">
        <v>1</v>
      </c>
      <c r="G56" s="452">
        <f>D56*E56*F56/1000000</f>
        <v/>
      </c>
      <c r="H56" s="452">
        <f>G56*40.4</f>
        <v/>
      </c>
      <c r="I56" s="323" t="inlineStr">
        <is>
          <t>1#管廊</t>
        </is>
      </c>
      <c r="J56" s="323" t="inlineStr">
        <is>
          <t>EL8M</t>
        </is>
      </c>
    </row>
    <row r="57">
      <c r="B57" s="323" t="inlineStr">
        <is>
          <t>B-21</t>
        </is>
      </c>
      <c r="C57" s="323" t="n"/>
      <c r="D57" s="323" t="n">
        <v>1165</v>
      </c>
      <c r="E57" s="323" t="n">
        <v>575</v>
      </c>
      <c r="F57" s="323" t="n">
        <v>1</v>
      </c>
      <c r="G57" s="452">
        <f>D57*E57*F57/1000000</f>
        <v/>
      </c>
      <c r="H57" s="452">
        <f>G57*40.4</f>
        <v/>
      </c>
      <c r="I57" s="323" t="inlineStr">
        <is>
          <t>1#管廊</t>
        </is>
      </c>
      <c r="J57" s="323" t="inlineStr">
        <is>
          <t>EL8M</t>
        </is>
      </c>
    </row>
    <row r="58">
      <c r="B58" s="323" t="inlineStr">
        <is>
          <t>B-22</t>
        </is>
      </c>
      <c r="C58" s="323" t="n"/>
      <c r="D58" s="323" t="n">
        <v>1165</v>
      </c>
      <c r="E58" s="323" t="n">
        <v>605</v>
      </c>
      <c r="F58" s="323" t="n">
        <v>2</v>
      </c>
      <c r="G58" s="452">
        <f>D58*E58*F58/1000000</f>
        <v/>
      </c>
      <c r="H58" s="452">
        <f>G58*40.4</f>
        <v/>
      </c>
      <c r="I58" s="323" t="inlineStr">
        <is>
          <t>1#管廊</t>
        </is>
      </c>
      <c r="J58" s="323" t="inlineStr">
        <is>
          <t>EL8M</t>
        </is>
      </c>
    </row>
    <row r="59" hidden="1" s="332">
      <c r="B59" s="323" t="inlineStr">
        <is>
          <t>B-23</t>
        </is>
      </c>
      <c r="C59" s="13" t="inlineStr">
        <is>
          <t>#</t>
        </is>
      </c>
      <c r="D59" s="323" t="n">
        <v>1165</v>
      </c>
      <c r="E59" s="323" t="n">
        <v>995</v>
      </c>
      <c r="F59" s="323" t="n">
        <v>1</v>
      </c>
      <c r="G59" s="452">
        <f>D59*E59*F59/1000000</f>
        <v/>
      </c>
      <c r="H59" s="452">
        <f>G59*40.4</f>
        <v/>
      </c>
      <c r="I59" s="323" t="inlineStr">
        <is>
          <t>1#管廊</t>
        </is>
      </c>
      <c r="J59" s="323" t="inlineStr">
        <is>
          <t>EL8M</t>
        </is>
      </c>
    </row>
    <row r="60">
      <c r="B60" s="323" t="inlineStr">
        <is>
          <t>B-24</t>
        </is>
      </c>
      <c r="C60" s="13" t="inlineStr">
        <is>
          <t>#</t>
        </is>
      </c>
      <c r="D60" s="323" t="n">
        <v>1165</v>
      </c>
      <c r="E60" s="323" t="n">
        <v>575</v>
      </c>
      <c r="F60" s="323" t="n">
        <v>1</v>
      </c>
      <c r="G60" s="452">
        <f>D60*E60*F60/1000000</f>
        <v/>
      </c>
      <c r="H60" s="452">
        <f>G60*40.4</f>
        <v/>
      </c>
      <c r="I60" s="323" t="inlineStr">
        <is>
          <t>1#管廊</t>
        </is>
      </c>
      <c r="J60" s="323" t="inlineStr">
        <is>
          <t>EL8M</t>
        </is>
      </c>
    </row>
    <row r="61">
      <c r="B61" s="323" t="inlineStr">
        <is>
          <t>B-25</t>
        </is>
      </c>
      <c r="C61" s="13" t="inlineStr">
        <is>
          <t>#</t>
        </is>
      </c>
      <c r="D61" s="323" t="n">
        <v>990</v>
      </c>
      <c r="E61" s="323" t="n">
        <v>455</v>
      </c>
      <c r="F61" s="323" t="n">
        <v>1</v>
      </c>
      <c r="G61" s="452">
        <f>D61*E61*F61/1000000</f>
        <v/>
      </c>
      <c r="H61" s="452">
        <f>G61*40.4</f>
        <v/>
      </c>
      <c r="I61" s="323" t="inlineStr">
        <is>
          <t>1#管廊</t>
        </is>
      </c>
      <c r="J61" s="323" t="inlineStr">
        <is>
          <t>EL8M</t>
        </is>
      </c>
    </row>
    <row r="62" hidden="1" s="332">
      <c r="B62" s="323" t="inlineStr">
        <is>
          <t>B-26</t>
        </is>
      </c>
      <c r="C62" s="323" t="n"/>
      <c r="D62" s="323" t="n">
        <v>990</v>
      </c>
      <c r="E62" s="323" t="n">
        <v>995</v>
      </c>
      <c r="F62" s="323" t="n">
        <v>3</v>
      </c>
      <c r="G62" s="452">
        <f>D62*E62*F62/1000000</f>
        <v/>
      </c>
      <c r="H62" s="452">
        <f>G62*40.4</f>
        <v/>
      </c>
      <c r="I62" s="323" t="inlineStr">
        <is>
          <t>1#管廊</t>
        </is>
      </c>
      <c r="J62" s="323" t="inlineStr">
        <is>
          <t>EL8M</t>
        </is>
      </c>
    </row>
    <row r="63" hidden="1" s="332">
      <c r="B63" s="323" t="inlineStr">
        <is>
          <t>B-27</t>
        </is>
      </c>
      <c r="C63" s="13" t="inlineStr">
        <is>
          <t>#</t>
        </is>
      </c>
      <c r="D63" s="323" t="n">
        <v>990</v>
      </c>
      <c r="E63" s="323" t="n">
        <v>995</v>
      </c>
      <c r="F63" s="323" t="n">
        <v>1</v>
      </c>
      <c r="G63" s="452">
        <f>D63*E63*F63/1000000</f>
        <v/>
      </c>
      <c r="H63" s="452">
        <f>G63*40.4</f>
        <v/>
      </c>
      <c r="I63" s="323" t="inlineStr">
        <is>
          <t>1#管廊</t>
        </is>
      </c>
      <c r="J63" s="323" t="inlineStr">
        <is>
          <t>EL8M</t>
        </is>
      </c>
    </row>
    <row r="64" hidden="1" s="332">
      <c r="B64" s="323" t="inlineStr">
        <is>
          <t>B-28</t>
        </is>
      </c>
      <c r="C64" s="13" t="inlineStr">
        <is>
          <t>#</t>
        </is>
      </c>
      <c r="D64" s="323" t="n">
        <v>690</v>
      </c>
      <c r="E64" s="323" t="n">
        <v>995</v>
      </c>
      <c r="F64" s="323" t="n">
        <v>1</v>
      </c>
      <c r="G64" s="452">
        <f>D64*E64*F64/1000000</f>
        <v/>
      </c>
      <c r="H64" s="452">
        <f>G64*40.4</f>
        <v/>
      </c>
      <c r="I64" s="323" t="inlineStr">
        <is>
          <t>1#管廊</t>
        </is>
      </c>
      <c r="J64" s="323" t="inlineStr">
        <is>
          <t>EL8M</t>
        </is>
      </c>
    </row>
    <row r="65" hidden="1" s="332">
      <c r="B65" s="323" t="inlineStr">
        <is>
          <t>B-29</t>
        </is>
      </c>
      <c r="C65" s="323" t="n"/>
      <c r="D65" s="323" t="n">
        <v>690</v>
      </c>
      <c r="E65" s="323" t="n">
        <v>995</v>
      </c>
      <c r="F65" s="323" t="n">
        <v>4</v>
      </c>
      <c r="G65" s="452">
        <f>D65*E65*F65/1000000</f>
        <v/>
      </c>
      <c r="H65" s="452">
        <f>G65*40.4</f>
        <v/>
      </c>
      <c r="I65" s="323" t="inlineStr">
        <is>
          <t>1#管廊</t>
        </is>
      </c>
      <c r="J65" s="323" t="inlineStr">
        <is>
          <t>EL8M</t>
        </is>
      </c>
    </row>
    <row r="66" hidden="1" s="332">
      <c r="B66" s="323" t="inlineStr">
        <is>
          <t>B-30</t>
        </is>
      </c>
      <c r="C66" s="13" t="inlineStr">
        <is>
          <t>#</t>
        </is>
      </c>
      <c r="D66" s="323" t="n">
        <v>690</v>
      </c>
      <c r="E66" s="323" t="n">
        <v>995</v>
      </c>
      <c r="F66" s="323" t="n">
        <v>1</v>
      </c>
      <c r="G66" s="452">
        <f>D66*E66*F66/1000000</f>
        <v/>
      </c>
      <c r="H66" s="452">
        <f>G66*40.4</f>
        <v/>
      </c>
      <c r="I66" s="323" t="inlineStr">
        <is>
          <t>1#管廊</t>
        </is>
      </c>
      <c r="J66" s="323" t="inlineStr">
        <is>
          <t>EL8M</t>
        </is>
      </c>
    </row>
    <row r="67">
      <c r="B67" s="323" t="inlineStr">
        <is>
          <t>C-1</t>
        </is>
      </c>
      <c r="C67" s="323" t="n"/>
      <c r="D67" s="323" t="n">
        <v>790</v>
      </c>
      <c r="E67" s="323" t="n">
        <v>965</v>
      </c>
      <c r="F67" s="323" t="n">
        <v>1</v>
      </c>
      <c r="G67" s="452">
        <f>D67*E67*F67/1000000</f>
        <v/>
      </c>
      <c r="H67" s="452">
        <f>G67*40.4</f>
        <v/>
      </c>
      <c r="I67" s="323" t="inlineStr">
        <is>
          <t>1#管廊</t>
        </is>
      </c>
      <c r="J67" s="323" t="inlineStr">
        <is>
          <t>EL9.5M</t>
        </is>
      </c>
    </row>
    <row r="68" hidden="1" s="332">
      <c r="B68" s="323" t="inlineStr">
        <is>
          <t>C-2</t>
        </is>
      </c>
      <c r="C68" s="323" t="n"/>
      <c r="D68" s="323" t="n">
        <v>790</v>
      </c>
      <c r="E68" s="323" t="n">
        <v>995</v>
      </c>
      <c r="F68" s="323" t="n">
        <v>7</v>
      </c>
      <c r="G68" s="452">
        <f>D68*E68*F68/1000000</f>
        <v/>
      </c>
      <c r="H68" s="452">
        <f>G68*40.4</f>
        <v/>
      </c>
      <c r="I68" s="323" t="inlineStr">
        <is>
          <t>1#管廊</t>
        </is>
      </c>
      <c r="J68" s="323" t="inlineStr">
        <is>
          <t>EL9.5M</t>
        </is>
      </c>
    </row>
    <row r="69">
      <c r="B69" s="323" t="inlineStr">
        <is>
          <t>D-1</t>
        </is>
      </c>
      <c r="C69" s="323" t="n"/>
      <c r="D69" s="323" t="n">
        <v>1190</v>
      </c>
      <c r="E69" s="323" t="n">
        <v>605</v>
      </c>
      <c r="F69" s="323" t="n">
        <v>1</v>
      </c>
      <c r="G69" s="452">
        <f>D69*E69*F69/1000000</f>
        <v/>
      </c>
      <c r="H69" s="452">
        <f>G69*40.4</f>
        <v/>
      </c>
      <c r="I69" s="323" t="inlineStr">
        <is>
          <t>1#管廊</t>
        </is>
      </c>
      <c r="J69" s="323" t="inlineStr">
        <is>
          <t>EL10.5M</t>
        </is>
      </c>
    </row>
    <row r="70">
      <c r="B70" s="323" t="inlineStr">
        <is>
          <t>D-2</t>
        </is>
      </c>
      <c r="C70" s="323" t="n"/>
      <c r="D70" s="323" t="n">
        <v>1190</v>
      </c>
      <c r="E70" s="323" t="n">
        <v>635</v>
      </c>
      <c r="F70" s="323" t="n">
        <v>1</v>
      </c>
      <c r="G70" s="452">
        <f>D70*E70*F70/1000000</f>
        <v/>
      </c>
      <c r="H70" s="452">
        <f>G70*40.4</f>
        <v/>
      </c>
      <c r="I70" s="323" t="inlineStr">
        <is>
          <t>1#管廊</t>
        </is>
      </c>
      <c r="J70" s="323" t="inlineStr">
        <is>
          <t>EL10.5M</t>
        </is>
      </c>
    </row>
    <row r="71" hidden="1" s="332">
      <c r="B71" s="323" t="inlineStr">
        <is>
          <t>D-3</t>
        </is>
      </c>
      <c r="C71" s="323" t="n"/>
      <c r="D71" s="323" t="n">
        <v>1190</v>
      </c>
      <c r="E71" s="323" t="n">
        <v>995</v>
      </c>
      <c r="F71" s="323" t="n">
        <v>5</v>
      </c>
      <c r="G71" s="452">
        <f>D71*E71*F71/1000000</f>
        <v/>
      </c>
      <c r="H71" s="452">
        <f>G71*40.4</f>
        <v/>
      </c>
      <c r="I71" s="323" t="inlineStr">
        <is>
          <t>1#管廊</t>
        </is>
      </c>
      <c r="J71" s="323" t="inlineStr">
        <is>
          <t>EL10.5M</t>
        </is>
      </c>
    </row>
    <row r="72" hidden="1" s="332">
      <c r="B72" s="323" t="inlineStr">
        <is>
          <t>D-4</t>
        </is>
      </c>
      <c r="C72" s="13" t="inlineStr">
        <is>
          <t>#</t>
        </is>
      </c>
      <c r="D72" s="323" t="n">
        <v>1190</v>
      </c>
      <c r="E72" s="323" t="n">
        <v>995</v>
      </c>
      <c r="F72" s="323" t="n">
        <v>1</v>
      </c>
      <c r="G72" s="452">
        <f>D72*E72*F72/1000000</f>
        <v/>
      </c>
      <c r="H72" s="452">
        <f>G72*40.4</f>
        <v/>
      </c>
      <c r="I72" s="323" t="inlineStr">
        <is>
          <t>1#管廊</t>
        </is>
      </c>
      <c r="J72" s="323" t="inlineStr">
        <is>
          <t>EL10.5M</t>
        </is>
      </c>
    </row>
    <row r="73" hidden="1" s="332">
      <c r="B73" s="323" t="inlineStr">
        <is>
          <t>D-5</t>
        </is>
      </c>
      <c r="C73" s="13" t="inlineStr">
        <is>
          <t>#</t>
        </is>
      </c>
      <c r="D73" s="323" t="n">
        <v>1190</v>
      </c>
      <c r="E73" s="323" t="n">
        <v>995</v>
      </c>
      <c r="F73" s="323" t="n">
        <v>1</v>
      </c>
      <c r="G73" s="452">
        <f>D73*E73*F73/1000000</f>
        <v/>
      </c>
      <c r="H73" s="452">
        <f>G73*40.4</f>
        <v/>
      </c>
      <c r="I73" s="323" t="inlineStr">
        <is>
          <t>1#管廊</t>
        </is>
      </c>
      <c r="J73" s="323" t="inlineStr">
        <is>
          <t>EL10.5M</t>
        </is>
      </c>
    </row>
    <row r="74" hidden="1" s="332">
      <c r="B74" s="323" t="inlineStr">
        <is>
          <t>D-6</t>
        </is>
      </c>
      <c r="C74" s="13" t="inlineStr">
        <is>
          <t>#</t>
        </is>
      </c>
      <c r="D74" s="323" t="n">
        <v>1190</v>
      </c>
      <c r="E74" s="323" t="n">
        <v>995</v>
      </c>
      <c r="F74" s="323" t="n">
        <v>1</v>
      </c>
      <c r="G74" s="452">
        <f>D74*E74*F74/1000000</f>
        <v/>
      </c>
      <c r="H74" s="452">
        <f>G74*40.4</f>
        <v/>
      </c>
      <c r="I74" s="323" t="inlineStr">
        <is>
          <t>1#管廊</t>
        </is>
      </c>
      <c r="J74" s="323" t="inlineStr">
        <is>
          <t>EL10.5M</t>
        </is>
      </c>
    </row>
    <row r="75">
      <c r="B75" s="323" t="inlineStr">
        <is>
          <t>D-7</t>
        </is>
      </c>
      <c r="C75" s="323" t="n"/>
      <c r="D75" s="323" t="n">
        <v>2365</v>
      </c>
      <c r="E75" s="323" t="n">
        <v>935</v>
      </c>
      <c r="F75" s="323" t="n">
        <v>1</v>
      </c>
      <c r="G75" s="452">
        <f>D75*E75*F75/1000000</f>
        <v/>
      </c>
      <c r="H75" s="452">
        <f>G75*40.4</f>
        <v/>
      </c>
      <c r="I75" s="323" t="inlineStr">
        <is>
          <t>1#管廊</t>
        </is>
      </c>
      <c r="J75" s="323" t="inlineStr">
        <is>
          <t>EL10.5M</t>
        </is>
      </c>
    </row>
    <row r="76" hidden="1" s="332">
      <c r="B76" s="323" t="inlineStr">
        <is>
          <t>D-8</t>
        </is>
      </c>
      <c r="C76" s="323" t="n"/>
      <c r="D76" s="323" t="n">
        <v>2365</v>
      </c>
      <c r="E76" s="323" t="n">
        <v>995</v>
      </c>
      <c r="F76" s="323" t="n">
        <v>4</v>
      </c>
      <c r="G76" s="452">
        <f>D76*E76*F76/1000000</f>
        <v/>
      </c>
      <c r="H76" s="452">
        <f>G76*40.4</f>
        <v/>
      </c>
      <c r="I76" s="323" t="inlineStr">
        <is>
          <t>1#管廊</t>
        </is>
      </c>
      <c r="J76" s="323" t="inlineStr">
        <is>
          <t>EL10.5M</t>
        </is>
      </c>
    </row>
    <row r="77" hidden="1" s="332">
      <c r="B77" s="323" t="inlineStr">
        <is>
          <t>D-9</t>
        </is>
      </c>
      <c r="C77" s="13" t="inlineStr">
        <is>
          <t>#</t>
        </is>
      </c>
      <c r="D77" s="323" t="n">
        <v>2365</v>
      </c>
      <c r="E77" s="323" t="n">
        <v>995</v>
      </c>
      <c r="F77" s="323" t="n">
        <v>1</v>
      </c>
      <c r="G77" s="452">
        <f>D77*E77*F77/1000000</f>
        <v/>
      </c>
      <c r="H77" s="452">
        <f>G77*40.4</f>
        <v/>
      </c>
      <c r="I77" s="323" t="inlineStr">
        <is>
          <t>1#管廊</t>
        </is>
      </c>
      <c r="J77" s="323" t="inlineStr">
        <is>
          <t>EL10.5M</t>
        </is>
      </c>
    </row>
    <row r="78">
      <c r="B78" s="323" t="inlineStr">
        <is>
          <t>D-10</t>
        </is>
      </c>
      <c r="C78" s="13" t="inlineStr">
        <is>
          <t>#</t>
        </is>
      </c>
      <c r="D78" s="323" t="n">
        <v>2365</v>
      </c>
      <c r="E78" s="323" t="n">
        <v>935</v>
      </c>
      <c r="F78" s="323" t="n">
        <v>1</v>
      </c>
      <c r="G78" s="452">
        <f>D78*E78*F78/1000000</f>
        <v/>
      </c>
      <c r="H78" s="452">
        <f>G78*40.4</f>
        <v/>
      </c>
      <c r="I78" s="323" t="inlineStr">
        <is>
          <t>1#管廊</t>
        </is>
      </c>
      <c r="J78" s="323" t="inlineStr">
        <is>
          <t>EL10.5M</t>
        </is>
      </c>
    </row>
    <row r="79">
      <c r="B79" s="323" t="inlineStr">
        <is>
          <t>D-11</t>
        </is>
      </c>
      <c r="C79" s="323" t="n"/>
      <c r="D79" s="323" t="n">
        <v>2365</v>
      </c>
      <c r="E79" s="323" t="n">
        <v>575</v>
      </c>
      <c r="F79" s="323" t="n">
        <v>1</v>
      </c>
      <c r="G79" s="452">
        <f>D79*E79*F79/1000000</f>
        <v/>
      </c>
      <c r="H79" s="452">
        <f>G79*40.4</f>
        <v/>
      </c>
      <c r="I79" s="323" t="inlineStr">
        <is>
          <t>1#管廊</t>
        </is>
      </c>
      <c r="J79" s="323" t="inlineStr">
        <is>
          <t>EL10.5M</t>
        </is>
      </c>
    </row>
    <row r="80">
      <c r="B80" s="323" t="inlineStr">
        <is>
          <t>D-12</t>
        </is>
      </c>
      <c r="C80" s="323" t="n"/>
      <c r="D80" s="323" t="n">
        <v>2365</v>
      </c>
      <c r="E80" s="323" t="n">
        <v>605</v>
      </c>
      <c r="F80" s="323" t="n">
        <v>2</v>
      </c>
      <c r="G80" s="452">
        <f>D80*E80*F80/1000000</f>
        <v/>
      </c>
      <c r="H80" s="452">
        <f>G80*40.4</f>
        <v/>
      </c>
      <c r="I80" s="323" t="inlineStr">
        <is>
          <t>1#管廊</t>
        </is>
      </c>
      <c r="J80" s="323" t="inlineStr">
        <is>
          <t>EL10.5M</t>
        </is>
      </c>
    </row>
    <row r="81" hidden="1" s="332">
      <c r="B81" s="323" t="inlineStr">
        <is>
          <t>D-13</t>
        </is>
      </c>
      <c r="C81" s="13" t="inlineStr">
        <is>
          <t>#</t>
        </is>
      </c>
      <c r="D81" s="323" t="n">
        <v>2365</v>
      </c>
      <c r="E81" s="323" t="n">
        <v>995</v>
      </c>
      <c r="F81" s="323" t="n">
        <v>1</v>
      </c>
      <c r="G81" s="452">
        <f>D81*E81*F81/1000000</f>
        <v/>
      </c>
      <c r="H81" s="452">
        <f>G81*40.4</f>
        <v/>
      </c>
      <c r="I81" s="323" t="inlineStr">
        <is>
          <t>1#管廊</t>
        </is>
      </c>
      <c r="J81" s="323" t="inlineStr">
        <is>
          <t>EL10.5M</t>
        </is>
      </c>
    </row>
    <row r="82">
      <c r="B82" s="323" t="inlineStr">
        <is>
          <t>D-14</t>
        </is>
      </c>
      <c r="C82" s="13" t="inlineStr">
        <is>
          <t>#</t>
        </is>
      </c>
      <c r="D82" s="323" t="n">
        <v>2365</v>
      </c>
      <c r="E82" s="323" t="n">
        <v>575</v>
      </c>
      <c r="F82" s="323" t="n">
        <v>1</v>
      </c>
      <c r="G82" s="452">
        <f>D82*E82*F82/1000000</f>
        <v/>
      </c>
      <c r="H82" s="452">
        <f>G82*40.4</f>
        <v/>
      </c>
      <c r="I82" s="323" t="inlineStr">
        <is>
          <t>1#管廊</t>
        </is>
      </c>
      <c r="J82" s="323" t="inlineStr">
        <is>
          <t>EL10.5M</t>
        </is>
      </c>
    </row>
    <row r="83">
      <c r="B83" s="323" t="inlineStr">
        <is>
          <t>D-15</t>
        </is>
      </c>
      <c r="C83" s="323" t="n"/>
      <c r="D83" s="323" t="n">
        <v>2390</v>
      </c>
      <c r="E83" s="323" t="n">
        <v>575</v>
      </c>
      <c r="F83" s="323" t="n">
        <v>2</v>
      </c>
      <c r="G83" s="452">
        <f>D83*E83*F83/1000000</f>
        <v/>
      </c>
      <c r="H83" s="452">
        <f>G83*40.4</f>
        <v/>
      </c>
      <c r="I83" s="323" t="inlineStr">
        <is>
          <t>1#管廊</t>
        </is>
      </c>
      <c r="J83" s="323" t="inlineStr">
        <is>
          <t>EL10.5M</t>
        </is>
      </c>
    </row>
    <row r="84">
      <c r="B84" s="323" t="inlineStr">
        <is>
          <t>D-16</t>
        </is>
      </c>
      <c r="C84" s="323" t="n"/>
      <c r="D84" s="323" t="n">
        <v>2390</v>
      </c>
      <c r="E84" s="323" t="n">
        <v>605</v>
      </c>
      <c r="F84" s="323" t="n">
        <v>2</v>
      </c>
      <c r="G84" s="452">
        <f>D84*E84*F84/1000000</f>
        <v/>
      </c>
      <c r="H84" s="452">
        <f>G84*40.4</f>
        <v/>
      </c>
      <c r="I84" s="323" t="inlineStr">
        <is>
          <t>1#管廊</t>
        </is>
      </c>
      <c r="J84" s="323" t="inlineStr">
        <is>
          <t>EL10.5M</t>
        </is>
      </c>
    </row>
    <row r="85" hidden="1" s="332">
      <c r="B85" s="323" t="inlineStr">
        <is>
          <t>D-17</t>
        </is>
      </c>
      <c r="C85" s="323" t="n"/>
      <c r="D85" s="323" t="n">
        <v>2390</v>
      </c>
      <c r="E85" s="323" t="n">
        <v>995</v>
      </c>
      <c r="F85" s="323" t="n">
        <v>6</v>
      </c>
      <c r="G85" s="452">
        <f>D85*E85*F85/1000000</f>
        <v/>
      </c>
      <c r="H85" s="452">
        <f>G85*40.4</f>
        <v/>
      </c>
      <c r="I85" s="323" t="inlineStr">
        <is>
          <t>1#管廊</t>
        </is>
      </c>
      <c r="J85" s="323" t="inlineStr">
        <is>
          <t>EL10.5M</t>
        </is>
      </c>
    </row>
    <row r="86">
      <c r="B86" s="323" t="inlineStr">
        <is>
          <t>D-18</t>
        </is>
      </c>
      <c r="C86" s="323" t="n"/>
      <c r="D86" s="323" t="n">
        <v>2390</v>
      </c>
      <c r="E86" s="323" t="n">
        <v>935</v>
      </c>
      <c r="F86" s="323" t="n">
        <v>2</v>
      </c>
      <c r="G86" s="452">
        <f>D86*E86*F86/1000000</f>
        <v/>
      </c>
      <c r="H86" s="452">
        <f>G86*40.4</f>
        <v/>
      </c>
      <c r="I86" s="323" t="inlineStr">
        <is>
          <t>1#管廊</t>
        </is>
      </c>
      <c r="J86" s="323" t="inlineStr">
        <is>
          <t>EL10.5M</t>
        </is>
      </c>
    </row>
    <row r="87">
      <c r="B87" s="323" t="inlineStr">
        <is>
          <t>D-19</t>
        </is>
      </c>
      <c r="C87" s="323" t="n"/>
      <c r="D87" s="323" t="n">
        <v>1165</v>
      </c>
      <c r="E87" s="323" t="n">
        <v>935</v>
      </c>
      <c r="F87" s="323" t="n">
        <v>1</v>
      </c>
      <c r="G87" s="452">
        <f>D87*E87*F87/1000000</f>
        <v/>
      </c>
      <c r="H87" s="452">
        <f>G87*40.4</f>
        <v/>
      </c>
      <c r="I87" s="323" t="inlineStr">
        <is>
          <t>1#管廊</t>
        </is>
      </c>
      <c r="J87" s="323" t="inlineStr">
        <is>
          <t>EL10.5M</t>
        </is>
      </c>
    </row>
    <row r="88" hidden="1" s="332">
      <c r="B88" s="323" t="inlineStr">
        <is>
          <t>D-20</t>
        </is>
      </c>
      <c r="C88" s="323" t="n"/>
      <c r="D88" s="323" t="n">
        <v>1165</v>
      </c>
      <c r="E88" s="323" t="n">
        <v>995</v>
      </c>
      <c r="F88" s="323" t="n">
        <v>4</v>
      </c>
      <c r="G88" s="452">
        <f>D88*E88*F88/1000000</f>
        <v/>
      </c>
      <c r="H88" s="452">
        <f>G88*40.4</f>
        <v/>
      </c>
      <c r="I88" s="323" t="inlineStr">
        <is>
          <t>1#管廊</t>
        </is>
      </c>
      <c r="J88" s="323" t="inlineStr">
        <is>
          <t>EL10.5M</t>
        </is>
      </c>
    </row>
    <row r="89" hidden="1" s="332">
      <c r="B89" s="323" t="inlineStr">
        <is>
          <t>D-21</t>
        </is>
      </c>
      <c r="C89" s="13" t="inlineStr">
        <is>
          <t>#</t>
        </is>
      </c>
      <c r="D89" s="323" t="n">
        <v>1165</v>
      </c>
      <c r="E89" s="323" t="n">
        <v>995</v>
      </c>
      <c r="F89" s="323" t="n">
        <v>1</v>
      </c>
      <c r="G89" s="452">
        <f>D89*E89*F89/1000000</f>
        <v/>
      </c>
      <c r="H89" s="452">
        <f>G89*40.4</f>
        <v/>
      </c>
      <c r="I89" s="323" t="inlineStr">
        <is>
          <t>1#管廊</t>
        </is>
      </c>
      <c r="J89" s="323" t="inlineStr">
        <is>
          <t>EL10.5M</t>
        </is>
      </c>
    </row>
    <row r="90">
      <c r="B90" s="323" t="inlineStr">
        <is>
          <t>D-22</t>
        </is>
      </c>
      <c r="C90" s="13" t="inlineStr">
        <is>
          <t>#</t>
        </is>
      </c>
      <c r="D90" s="323" t="n">
        <v>1165</v>
      </c>
      <c r="E90" s="323" t="n">
        <v>935</v>
      </c>
      <c r="F90" s="323" t="n">
        <v>1</v>
      </c>
      <c r="G90" s="452">
        <f>D90*E90*F90/1000000</f>
        <v/>
      </c>
      <c r="H90" s="452">
        <f>G90*40.4</f>
        <v/>
      </c>
      <c r="I90" s="323" t="inlineStr">
        <is>
          <t>1#管廊</t>
        </is>
      </c>
      <c r="J90" s="323" t="inlineStr">
        <is>
          <t>EL10.5M</t>
        </is>
      </c>
    </row>
    <row r="91">
      <c r="B91" s="323" t="inlineStr">
        <is>
          <t>D-23</t>
        </is>
      </c>
      <c r="C91" s="323" t="n"/>
      <c r="D91" s="323" t="n">
        <v>1165</v>
      </c>
      <c r="E91" s="323" t="n">
        <v>575</v>
      </c>
      <c r="F91" s="323" t="n">
        <v>1</v>
      </c>
      <c r="G91" s="452">
        <f>D91*E91*F91/1000000</f>
        <v/>
      </c>
      <c r="H91" s="452">
        <f>G91*40.4</f>
        <v/>
      </c>
      <c r="I91" s="323" t="inlineStr">
        <is>
          <t>1#管廊</t>
        </is>
      </c>
      <c r="J91" s="323" t="inlineStr">
        <is>
          <t>EL10.5M</t>
        </is>
      </c>
    </row>
    <row r="92">
      <c r="B92" s="323" t="inlineStr">
        <is>
          <t>D-24</t>
        </is>
      </c>
      <c r="C92" s="323" t="n"/>
      <c r="D92" s="323" t="n">
        <v>1165</v>
      </c>
      <c r="E92" s="323" t="n">
        <v>605</v>
      </c>
      <c r="F92" s="323" t="n">
        <v>2</v>
      </c>
      <c r="G92" s="452">
        <f>D92*E92*F92/1000000</f>
        <v/>
      </c>
      <c r="H92" s="452">
        <f>G92*40.4</f>
        <v/>
      </c>
      <c r="I92" s="323" t="inlineStr">
        <is>
          <t>1#管廊</t>
        </is>
      </c>
      <c r="J92" s="323" t="inlineStr">
        <is>
          <t>EL10.5M</t>
        </is>
      </c>
    </row>
    <row r="93" hidden="1" s="332">
      <c r="B93" s="323" t="inlineStr">
        <is>
          <t>D-25</t>
        </is>
      </c>
      <c r="C93" s="13" t="inlineStr">
        <is>
          <t>#</t>
        </is>
      </c>
      <c r="D93" s="323" t="n">
        <v>1165</v>
      </c>
      <c r="E93" s="323" t="n">
        <v>995</v>
      </c>
      <c r="F93" s="323" t="n">
        <v>1</v>
      </c>
      <c r="G93" s="452">
        <f>D93*E93*F93/1000000</f>
        <v/>
      </c>
      <c r="H93" s="452">
        <f>G93*40.4</f>
        <v/>
      </c>
      <c r="I93" s="323" t="inlineStr">
        <is>
          <t>1#管廊</t>
        </is>
      </c>
      <c r="J93" s="323" t="inlineStr">
        <is>
          <t>EL10.5M</t>
        </is>
      </c>
    </row>
    <row r="94">
      <c r="B94" s="323" t="inlineStr">
        <is>
          <t>D-26</t>
        </is>
      </c>
      <c r="C94" s="13" t="inlineStr">
        <is>
          <t>#</t>
        </is>
      </c>
      <c r="D94" s="323" t="n">
        <v>1165</v>
      </c>
      <c r="E94" s="323" t="n">
        <v>575</v>
      </c>
      <c r="F94" s="323" t="n">
        <v>1</v>
      </c>
      <c r="G94" s="452">
        <f>D94*E94*F94/1000000</f>
        <v/>
      </c>
      <c r="H94" s="452">
        <f>G94*40.4</f>
        <v/>
      </c>
      <c r="I94" s="323" t="inlineStr">
        <is>
          <t>1#管廊</t>
        </is>
      </c>
      <c r="J94" s="323" t="inlineStr">
        <is>
          <t>EL10.5M</t>
        </is>
      </c>
    </row>
    <row r="95">
      <c r="B95" s="323" t="inlineStr">
        <is>
          <t>D-27</t>
        </is>
      </c>
      <c r="C95" s="13" t="inlineStr">
        <is>
          <t>#</t>
        </is>
      </c>
      <c r="D95" s="323" t="n">
        <v>1790</v>
      </c>
      <c r="E95" s="323" t="n">
        <v>425</v>
      </c>
      <c r="F95" s="323" t="n">
        <v>1</v>
      </c>
      <c r="G95" s="452">
        <f>D95*E95*F95/1000000</f>
        <v/>
      </c>
      <c r="H95" s="452">
        <f>G95*40.4</f>
        <v/>
      </c>
      <c r="I95" s="323" t="inlineStr">
        <is>
          <t>1#管廊</t>
        </is>
      </c>
      <c r="J95" s="323" t="inlineStr">
        <is>
          <t>EL10.5M</t>
        </is>
      </c>
    </row>
    <row r="96" hidden="1" s="332">
      <c r="B96" s="323" t="inlineStr">
        <is>
          <t>D-28</t>
        </is>
      </c>
      <c r="C96" s="323" t="n"/>
      <c r="D96" s="323" t="n">
        <v>1790</v>
      </c>
      <c r="E96" s="323" t="n">
        <v>995</v>
      </c>
      <c r="F96" s="323" t="n">
        <v>5</v>
      </c>
      <c r="G96" s="452">
        <f>D96*E96*F96/1000000</f>
        <v/>
      </c>
      <c r="H96" s="452">
        <f>G96*40.4</f>
        <v/>
      </c>
      <c r="I96" s="323" t="inlineStr">
        <is>
          <t>1#管廊</t>
        </is>
      </c>
      <c r="J96" s="323" t="inlineStr">
        <is>
          <t>EL10.5M</t>
        </is>
      </c>
    </row>
    <row r="97" hidden="1" s="332">
      <c r="B97" s="323" t="inlineStr">
        <is>
          <t>D-29</t>
        </is>
      </c>
      <c r="C97" s="13" t="inlineStr">
        <is>
          <t>#</t>
        </is>
      </c>
      <c r="D97" s="323" t="n">
        <v>1790</v>
      </c>
      <c r="E97" s="323" t="n">
        <v>995</v>
      </c>
      <c r="F97" s="323" t="n">
        <v>1</v>
      </c>
      <c r="G97" s="452">
        <f>D97*E97*F97/1000000</f>
        <v/>
      </c>
      <c r="H97" s="452">
        <f>G97*40.4</f>
        <v/>
      </c>
      <c r="I97" s="323" t="inlineStr">
        <is>
          <t>1#管廊</t>
        </is>
      </c>
      <c r="J97" s="323" t="inlineStr">
        <is>
          <t>EL10.5M</t>
        </is>
      </c>
    </row>
    <row r="98" hidden="1" s="332">
      <c r="B98" s="323" t="inlineStr">
        <is>
          <t>D-30</t>
        </is>
      </c>
      <c r="C98" s="13" t="inlineStr">
        <is>
          <t>#</t>
        </is>
      </c>
      <c r="D98" s="323" t="n">
        <v>1790</v>
      </c>
      <c r="E98" s="323" t="n">
        <v>995</v>
      </c>
      <c r="F98" s="323" t="n">
        <v>1</v>
      </c>
      <c r="G98" s="452">
        <f>D98*E98*F98/1000000</f>
        <v/>
      </c>
      <c r="H98" s="452">
        <f>G98*40.4</f>
        <v/>
      </c>
      <c r="I98" s="323" t="inlineStr">
        <is>
          <t>1#管廊</t>
        </is>
      </c>
      <c r="J98" s="323" t="inlineStr">
        <is>
          <t>EL10.5M</t>
        </is>
      </c>
    </row>
    <row r="99" hidden="1" s="332">
      <c r="B99" s="323" t="inlineStr">
        <is>
          <t>D-31</t>
        </is>
      </c>
      <c r="C99" s="323" t="n"/>
      <c r="D99" s="323" t="n">
        <v>990</v>
      </c>
      <c r="E99" s="323" t="n">
        <v>995</v>
      </c>
      <c r="F99" s="323" t="n">
        <v>2</v>
      </c>
      <c r="G99" s="452">
        <f>D99*E99*F99/1000000</f>
        <v/>
      </c>
      <c r="H99" s="452">
        <f>G99*40.4</f>
        <v/>
      </c>
      <c r="I99" s="323" t="inlineStr">
        <is>
          <t>1#管廊</t>
        </is>
      </c>
      <c r="J99" s="323" t="inlineStr">
        <is>
          <t>EL10.5M</t>
        </is>
      </c>
    </row>
    <row r="100" hidden="1" s="332">
      <c r="B100" s="323" t="inlineStr">
        <is>
          <t>D-32</t>
        </is>
      </c>
      <c r="C100" s="13" t="inlineStr">
        <is>
          <t>#</t>
        </is>
      </c>
      <c r="D100" s="323" t="n">
        <v>990</v>
      </c>
      <c r="E100" s="323" t="n">
        <v>995</v>
      </c>
      <c r="F100" s="323" t="n">
        <v>1</v>
      </c>
      <c r="G100" s="452">
        <f>D100*E100*F100/1000000</f>
        <v/>
      </c>
      <c r="H100" s="452">
        <f>G100*40.4</f>
        <v/>
      </c>
      <c r="I100" s="323" t="inlineStr">
        <is>
          <t>1#管廊</t>
        </is>
      </c>
      <c r="J100" s="323" t="inlineStr">
        <is>
          <t>EL10.5M</t>
        </is>
      </c>
    </row>
    <row r="101" hidden="1" s="332">
      <c r="B101" s="323" t="inlineStr">
        <is>
          <t>D-33</t>
        </is>
      </c>
      <c r="C101" s="13" t="inlineStr">
        <is>
          <t>#</t>
        </is>
      </c>
      <c r="D101" s="323" t="n">
        <v>990</v>
      </c>
      <c r="E101" s="323" t="n">
        <v>995</v>
      </c>
      <c r="F101" s="323" t="n">
        <v>1</v>
      </c>
      <c r="G101" s="452">
        <f>D101*E101*F101/1000000</f>
        <v/>
      </c>
      <c r="H101" s="452">
        <f>G101*40.4</f>
        <v/>
      </c>
      <c r="I101" s="323" t="inlineStr">
        <is>
          <t>1#管廊</t>
        </is>
      </c>
      <c r="J101" s="323" t="inlineStr">
        <is>
          <t>EL10.5M</t>
        </is>
      </c>
    </row>
    <row r="102" hidden="1" s="332">
      <c r="B102" s="323" t="inlineStr">
        <is>
          <t>D-34</t>
        </is>
      </c>
      <c r="C102" s="323" t="n"/>
      <c r="D102" s="323" t="n">
        <v>690</v>
      </c>
      <c r="E102" s="323" t="n">
        <v>995</v>
      </c>
      <c r="F102" s="323" t="n">
        <v>4</v>
      </c>
      <c r="G102" s="452">
        <f>D102*E102*F102/1000000</f>
        <v/>
      </c>
      <c r="H102" s="452">
        <f>G102*40.4</f>
        <v/>
      </c>
      <c r="I102" s="323" t="inlineStr">
        <is>
          <t>1#管廊</t>
        </is>
      </c>
      <c r="J102" s="323" t="inlineStr">
        <is>
          <t>EL10.5M</t>
        </is>
      </c>
    </row>
    <row r="103" hidden="1" s="332">
      <c r="B103" s="323" t="inlineStr">
        <is>
          <t>D-35</t>
        </is>
      </c>
      <c r="C103" s="13" t="inlineStr">
        <is>
          <t>#</t>
        </is>
      </c>
      <c r="D103" s="323" t="n">
        <v>690</v>
      </c>
      <c r="E103" s="323" t="n">
        <v>995</v>
      </c>
      <c r="F103" s="323" t="n">
        <v>1</v>
      </c>
      <c r="G103" s="452">
        <f>D103*E103*F103/1000000</f>
        <v/>
      </c>
      <c r="H103" s="452">
        <f>G103*40.4</f>
        <v/>
      </c>
      <c r="I103" s="323" t="inlineStr">
        <is>
          <t>1#管廊</t>
        </is>
      </c>
      <c r="J103" s="323" t="inlineStr">
        <is>
          <t>EL10.5M</t>
        </is>
      </c>
    </row>
    <row r="104">
      <c r="B104" s="323" t="inlineStr">
        <is>
          <t>E-1</t>
        </is>
      </c>
      <c r="C104" s="323" t="n"/>
      <c r="D104" s="323" t="n">
        <v>790</v>
      </c>
      <c r="E104" s="323" t="n">
        <v>905</v>
      </c>
      <c r="F104" s="323" t="n">
        <v>2</v>
      </c>
      <c r="G104" s="452">
        <f>D104*E104*F104/1000000</f>
        <v/>
      </c>
      <c r="H104" s="452">
        <f>G104*40.4</f>
        <v/>
      </c>
      <c r="I104" s="323" t="inlineStr">
        <is>
          <t>1#管廊</t>
        </is>
      </c>
      <c r="J104" s="323" t="inlineStr">
        <is>
          <t>EL13.5M</t>
        </is>
      </c>
    </row>
    <row r="105" hidden="1" s="332">
      <c r="B105" s="323" t="inlineStr">
        <is>
          <t>E-2</t>
        </is>
      </c>
      <c r="C105" s="323" t="n"/>
      <c r="D105" s="323" t="n">
        <v>790</v>
      </c>
      <c r="E105" s="323" t="n">
        <v>995</v>
      </c>
      <c r="F105" s="323" t="n">
        <v>93</v>
      </c>
      <c r="G105" s="452">
        <f>D105*E105*F105/1000000</f>
        <v/>
      </c>
      <c r="H105" s="452">
        <f>G105*40.4</f>
        <v/>
      </c>
      <c r="I105" s="323" t="inlineStr">
        <is>
          <t>1#管廊</t>
        </is>
      </c>
      <c r="J105" s="323" t="inlineStr">
        <is>
          <t>EL13.5M</t>
        </is>
      </c>
    </row>
    <row r="106" hidden="1" s="332">
      <c r="B106" s="323" t="inlineStr">
        <is>
          <t>E-3</t>
        </is>
      </c>
      <c r="C106" s="13" t="inlineStr">
        <is>
          <t>#</t>
        </is>
      </c>
      <c r="D106" s="323" t="n">
        <v>790</v>
      </c>
      <c r="E106" s="323" t="n">
        <v>995</v>
      </c>
      <c r="F106" s="323" t="n">
        <v>1</v>
      </c>
      <c r="G106" s="452">
        <f>D106*E106*F106/1000000</f>
        <v/>
      </c>
      <c r="H106" s="452">
        <f>G106*40.4</f>
        <v/>
      </c>
      <c r="I106" s="323" t="inlineStr">
        <is>
          <t>1#管廊</t>
        </is>
      </c>
      <c r="J106" s="323" t="inlineStr">
        <is>
          <t>EL13.5M</t>
        </is>
      </c>
    </row>
    <row r="107" hidden="1" s="332">
      <c r="B107" s="323" t="inlineStr">
        <is>
          <t>E-4</t>
        </is>
      </c>
      <c r="C107" s="13" t="inlineStr">
        <is>
          <t>#</t>
        </is>
      </c>
      <c r="D107" s="323" t="n">
        <v>790</v>
      </c>
      <c r="E107" s="323" t="n">
        <v>995</v>
      </c>
      <c r="F107" s="323" t="n">
        <v>1</v>
      </c>
      <c r="G107" s="452">
        <f>D107*E107*F107/1000000</f>
        <v/>
      </c>
      <c r="H107" s="452">
        <f>G107*40.4</f>
        <v/>
      </c>
      <c r="I107" s="323" t="inlineStr">
        <is>
          <t>1#管廊</t>
        </is>
      </c>
      <c r="J107" s="323" t="inlineStr">
        <is>
          <t>EL13.5M</t>
        </is>
      </c>
    </row>
    <row r="108" hidden="1" s="332">
      <c r="B108" s="323" t="inlineStr">
        <is>
          <t>E-5</t>
        </is>
      </c>
      <c r="C108" s="13" t="inlineStr">
        <is>
          <t>#</t>
        </is>
      </c>
      <c r="D108" s="323" t="n">
        <v>790</v>
      </c>
      <c r="E108" s="323" t="n">
        <v>995</v>
      </c>
      <c r="F108" s="323" t="n">
        <v>1</v>
      </c>
      <c r="G108" s="452">
        <f>D108*E108*F108/1000000</f>
        <v/>
      </c>
      <c r="H108" s="452">
        <f>G108*40.4</f>
        <v/>
      </c>
      <c r="I108" s="323" t="inlineStr">
        <is>
          <t>1#管廊</t>
        </is>
      </c>
      <c r="J108" s="323" t="inlineStr">
        <is>
          <t>EL13.5M</t>
        </is>
      </c>
    </row>
    <row r="109" hidden="1" s="332">
      <c r="B109" s="323" t="inlineStr">
        <is>
          <t>E-6</t>
        </is>
      </c>
      <c r="C109" s="13" t="inlineStr">
        <is>
          <t>#</t>
        </is>
      </c>
      <c r="D109" s="323" t="n">
        <v>790</v>
      </c>
      <c r="E109" s="323" t="n">
        <v>990</v>
      </c>
      <c r="F109" s="323" t="n">
        <v>1</v>
      </c>
      <c r="G109" s="452">
        <f>D109*E109*F109/1000000</f>
        <v/>
      </c>
      <c r="H109" s="452">
        <f>G109*40.4</f>
        <v/>
      </c>
      <c r="I109" s="323" t="inlineStr">
        <is>
          <t>1#管廊</t>
        </is>
      </c>
      <c r="J109" s="323" t="inlineStr">
        <is>
          <t>EL13.5M</t>
        </is>
      </c>
    </row>
    <row r="110">
      <c r="B110" s="323" t="inlineStr">
        <is>
          <t>F-1</t>
        </is>
      </c>
      <c r="C110" s="323" t="n"/>
      <c r="D110" s="323" t="n">
        <v>790</v>
      </c>
      <c r="E110" s="323" t="n">
        <v>965</v>
      </c>
      <c r="F110" s="323" t="n">
        <v>1</v>
      </c>
      <c r="G110" s="452">
        <f>D110*E110*F110/1000000</f>
        <v/>
      </c>
      <c r="H110" s="452">
        <f>G110*40.4</f>
        <v/>
      </c>
      <c r="I110" s="323" t="inlineStr">
        <is>
          <t>1#管廊</t>
        </is>
      </c>
      <c r="J110" s="323" t="inlineStr">
        <is>
          <t>EL16M</t>
        </is>
      </c>
    </row>
    <row r="111" hidden="1" s="332">
      <c r="B111" s="323" t="inlineStr">
        <is>
          <t>F-2</t>
        </is>
      </c>
      <c r="C111" s="323" t="n"/>
      <c r="D111" s="323" t="n">
        <v>790</v>
      </c>
      <c r="E111" s="323" t="n">
        <v>995</v>
      </c>
      <c r="F111" s="323" t="n">
        <v>5</v>
      </c>
      <c r="G111" s="452">
        <f>D111*E111*F111/1000000</f>
        <v/>
      </c>
      <c r="H111" s="452">
        <f>G111*40.4</f>
        <v/>
      </c>
      <c r="I111" s="323" t="inlineStr">
        <is>
          <t>1#管廊</t>
        </is>
      </c>
      <c r="J111" s="323" t="inlineStr">
        <is>
          <t>EL16M</t>
        </is>
      </c>
    </row>
    <row r="112">
      <c r="B112" s="323" t="inlineStr">
        <is>
          <t>F-3</t>
        </is>
      </c>
      <c r="C112" s="323" t="n"/>
      <c r="D112" s="323" t="n">
        <v>790</v>
      </c>
      <c r="E112" s="323" t="n">
        <v>575</v>
      </c>
      <c r="F112" s="323" t="n">
        <v>1</v>
      </c>
      <c r="G112" s="452">
        <f>D112*E112*F112/1000000</f>
        <v/>
      </c>
      <c r="H112" s="452">
        <f>G112*40.4</f>
        <v/>
      </c>
      <c r="I112" s="323" t="inlineStr">
        <is>
          <t>1#管廊</t>
        </is>
      </c>
      <c r="J112" s="323" t="inlineStr">
        <is>
          <t>EL16M</t>
        </is>
      </c>
    </row>
    <row r="113">
      <c r="B113" s="323" t="inlineStr">
        <is>
          <t>F-4</t>
        </is>
      </c>
      <c r="C113" s="323" t="n"/>
      <c r="D113" s="323" t="n">
        <v>790</v>
      </c>
      <c r="E113" s="323" t="n">
        <v>605</v>
      </c>
      <c r="F113" s="323" t="n">
        <v>1</v>
      </c>
      <c r="G113" s="452">
        <f>D113*E113*F113/1000000</f>
        <v/>
      </c>
      <c r="H113" s="452">
        <f>G113*40.4</f>
        <v/>
      </c>
      <c r="I113" s="323" t="inlineStr">
        <is>
          <t>1#管廊</t>
        </is>
      </c>
      <c r="J113" s="323" t="inlineStr">
        <is>
          <t>EL16M</t>
        </is>
      </c>
    </row>
    <row r="114" hidden="1" s="332">
      <c r="B114" s="323" t="inlineStr">
        <is>
          <t>F-5</t>
        </is>
      </c>
      <c r="C114" s="323" t="n"/>
      <c r="D114" s="323" t="n">
        <v>990</v>
      </c>
      <c r="E114" s="323" t="n">
        <v>995</v>
      </c>
      <c r="F114" s="323" t="n">
        <v>4</v>
      </c>
      <c r="G114" s="452">
        <f>D114*E114*F114/1000000</f>
        <v/>
      </c>
      <c r="H114" s="452">
        <f>G114*40.4</f>
        <v/>
      </c>
      <c r="I114" s="323" t="inlineStr">
        <is>
          <t>1#管廊</t>
        </is>
      </c>
      <c r="J114" s="323" t="inlineStr">
        <is>
          <t>EL16M</t>
        </is>
      </c>
    </row>
    <row r="115">
      <c r="B115" s="323" t="inlineStr">
        <is>
          <t>G-1</t>
        </is>
      </c>
      <c r="C115" s="323" t="n"/>
      <c r="D115" s="323" t="n">
        <v>1940</v>
      </c>
      <c r="E115" s="323" t="n">
        <v>545</v>
      </c>
      <c r="F115" s="323" t="n">
        <v>5</v>
      </c>
      <c r="G115" s="452">
        <f>D115*E115*F115/1000000</f>
        <v/>
      </c>
      <c r="H115" s="452">
        <f>G115*40.4</f>
        <v/>
      </c>
      <c r="I115" s="323" t="inlineStr">
        <is>
          <t>1#管廊</t>
        </is>
      </c>
      <c r="J115" s="323" t="inlineStr">
        <is>
          <t>楼梯平台</t>
        </is>
      </c>
    </row>
    <row r="116" hidden="1" s="332">
      <c r="B116" s="323" t="inlineStr">
        <is>
          <t>G-2</t>
        </is>
      </c>
      <c r="C116" s="323" t="n"/>
      <c r="D116" s="323" t="n">
        <v>1940</v>
      </c>
      <c r="E116" s="323" t="n">
        <v>995</v>
      </c>
      <c r="F116" s="323" t="n">
        <v>2</v>
      </c>
      <c r="G116" s="452">
        <f>D116*E116*F116/1000000</f>
        <v/>
      </c>
      <c r="H116" s="452">
        <f>G116*40.4</f>
        <v/>
      </c>
      <c r="I116" s="323" t="inlineStr">
        <is>
          <t>1#管廊</t>
        </is>
      </c>
      <c r="J116" s="323" t="inlineStr">
        <is>
          <t>楼梯平台</t>
        </is>
      </c>
    </row>
    <row r="117">
      <c r="B117" s="323" t="inlineStr">
        <is>
          <t>G-3</t>
        </is>
      </c>
      <c r="C117" s="323" t="n"/>
      <c r="D117" s="323" t="n">
        <v>1940</v>
      </c>
      <c r="E117" s="323" t="n">
        <v>695</v>
      </c>
      <c r="F117" s="323" t="n">
        <v>1</v>
      </c>
      <c r="G117" s="452">
        <f>D117*E117*F117/1000000</f>
        <v/>
      </c>
      <c r="H117" s="452">
        <f>G117*40.4</f>
        <v/>
      </c>
      <c r="I117" s="323" t="inlineStr">
        <is>
          <t>1#管廊</t>
        </is>
      </c>
      <c r="J117" s="323" t="inlineStr">
        <is>
          <t>楼梯平台</t>
        </is>
      </c>
    </row>
    <row r="118">
      <c r="B118" s="323" t="inlineStr">
        <is>
          <t>G-4</t>
        </is>
      </c>
      <c r="C118" s="323" t="n"/>
      <c r="D118" s="323" t="n">
        <v>890</v>
      </c>
      <c r="E118" s="323" t="n">
        <v>515</v>
      </c>
      <c r="F118" s="323" t="n">
        <v>2</v>
      </c>
      <c r="G118" s="452">
        <f>D118*E118*F118/1000000</f>
        <v/>
      </c>
      <c r="H118" s="452">
        <f>G118*40.4</f>
        <v/>
      </c>
      <c r="I118" s="323" t="inlineStr">
        <is>
          <t>1#管廊</t>
        </is>
      </c>
      <c r="J118" s="323" t="inlineStr">
        <is>
          <t>楼梯平台</t>
        </is>
      </c>
    </row>
    <row r="119" hidden="1" s="332">
      <c r="B119" s="323" t="inlineStr">
        <is>
          <t>H-1</t>
        </is>
      </c>
      <c r="C119" s="13" t="inlineStr">
        <is>
          <t>#</t>
        </is>
      </c>
      <c r="D119" s="323" t="n">
        <v>1190</v>
      </c>
      <c r="E119" s="323" t="n">
        <v>995</v>
      </c>
      <c r="F119" s="323" t="n">
        <v>1</v>
      </c>
      <c r="G119" s="452">
        <f>D119*E119*F119/1000000</f>
        <v/>
      </c>
      <c r="H119" s="452">
        <f>G119*40.4</f>
        <v/>
      </c>
      <c r="I119" s="323" t="inlineStr">
        <is>
          <t>2#管廊</t>
        </is>
      </c>
      <c r="J119" s="323" t="inlineStr">
        <is>
          <t>EL5.5M</t>
        </is>
      </c>
    </row>
    <row r="120" hidden="1" s="332">
      <c r="B120" s="323" t="inlineStr">
        <is>
          <t>H-2</t>
        </is>
      </c>
      <c r="C120" s="323" t="n"/>
      <c r="D120" s="323" t="n">
        <v>1190</v>
      </c>
      <c r="E120" s="323" t="n">
        <v>995</v>
      </c>
      <c r="F120" s="323" t="n">
        <v>2</v>
      </c>
      <c r="G120" s="452">
        <f>D120*E120*F120/1000000</f>
        <v/>
      </c>
      <c r="H120" s="452">
        <f>G120*40.4</f>
        <v/>
      </c>
      <c r="I120" s="323" t="inlineStr">
        <is>
          <t>2#管廊</t>
        </is>
      </c>
      <c r="J120" s="323" t="inlineStr">
        <is>
          <t>EL5.5M</t>
        </is>
      </c>
    </row>
    <row r="121">
      <c r="B121" s="323" t="inlineStr">
        <is>
          <t>H-3</t>
        </is>
      </c>
      <c r="C121" s="13" t="inlineStr">
        <is>
          <t>#</t>
        </is>
      </c>
      <c r="D121" s="323" t="n">
        <v>1190</v>
      </c>
      <c r="E121" s="323" t="n">
        <v>485</v>
      </c>
      <c r="F121" s="323" t="n">
        <v>1</v>
      </c>
      <c r="G121" s="452">
        <f>D121*E121*F121/1000000</f>
        <v/>
      </c>
      <c r="H121" s="452">
        <f>G121*40.4</f>
        <v/>
      </c>
      <c r="I121" s="323" t="inlineStr">
        <is>
          <t>2#管廊</t>
        </is>
      </c>
      <c r="J121" s="323" t="inlineStr">
        <is>
          <t>EL5.5M</t>
        </is>
      </c>
    </row>
    <row r="122">
      <c r="B122" s="323" t="inlineStr">
        <is>
          <t>J-1</t>
        </is>
      </c>
      <c r="C122" s="323" t="n"/>
      <c r="D122" s="323" t="n">
        <v>900</v>
      </c>
      <c r="E122" s="323" t="n">
        <v>635</v>
      </c>
      <c r="F122" s="323" t="n">
        <v>4</v>
      </c>
      <c r="G122" s="452">
        <f>D122*E122*F122/1000000</f>
        <v/>
      </c>
      <c r="H122" s="452">
        <f>G122*40.4</f>
        <v/>
      </c>
      <c r="I122" s="323" t="inlineStr">
        <is>
          <t>2#管廊</t>
        </is>
      </c>
      <c r="J122" s="323" t="inlineStr">
        <is>
          <t>EL6.5M</t>
        </is>
      </c>
    </row>
    <row r="123">
      <c r="B123" s="323" t="inlineStr">
        <is>
          <t>J-2</t>
        </is>
      </c>
      <c r="C123" s="323" t="n"/>
      <c r="D123" s="323" t="n">
        <v>900</v>
      </c>
      <c r="E123" s="323" t="n">
        <v>605</v>
      </c>
      <c r="F123" s="323" t="n">
        <v>1</v>
      </c>
      <c r="G123" s="452">
        <f>D123*E123*F123/1000000</f>
        <v/>
      </c>
      <c r="H123" s="452">
        <f>G123*40.4</f>
        <v/>
      </c>
      <c r="I123" s="323" t="inlineStr">
        <is>
          <t>2#管廊</t>
        </is>
      </c>
      <c r="J123" s="323" t="inlineStr">
        <is>
          <t>EL6.5M</t>
        </is>
      </c>
    </row>
    <row r="124">
      <c r="B124" s="323" t="inlineStr">
        <is>
          <t>J-3</t>
        </is>
      </c>
      <c r="C124" s="323" t="n"/>
      <c r="D124" s="323" t="n">
        <v>900</v>
      </c>
      <c r="E124" s="323" t="n">
        <v>665</v>
      </c>
      <c r="F124" s="323" t="n">
        <v>3</v>
      </c>
      <c r="G124" s="452">
        <f>D124*E124*F124/1000000</f>
        <v/>
      </c>
      <c r="H124" s="452">
        <f>G124*40.4</f>
        <v/>
      </c>
      <c r="I124" s="323" t="inlineStr">
        <is>
          <t>2#管廊</t>
        </is>
      </c>
      <c r="J124" s="323" t="inlineStr">
        <is>
          <t>EL6.5M</t>
        </is>
      </c>
    </row>
    <row r="125">
      <c r="B125" s="323" t="inlineStr">
        <is>
          <t>J-4</t>
        </is>
      </c>
      <c r="C125" s="323" t="n"/>
      <c r="D125" s="323" t="n">
        <v>900</v>
      </c>
      <c r="E125" s="323" t="n">
        <v>545</v>
      </c>
      <c r="F125" s="323" t="n">
        <v>2</v>
      </c>
      <c r="G125" s="452">
        <f>D125*E125*F125/1000000</f>
        <v/>
      </c>
      <c r="H125" s="452">
        <f>G125*40.4</f>
        <v/>
      </c>
      <c r="I125" s="323" t="inlineStr">
        <is>
          <t>2#管廊</t>
        </is>
      </c>
      <c r="J125" s="323" t="inlineStr">
        <is>
          <t>EL6.5M</t>
        </is>
      </c>
    </row>
    <row r="126">
      <c r="B126" s="323" t="inlineStr">
        <is>
          <t>J-5</t>
        </is>
      </c>
      <c r="C126" s="323" t="n"/>
      <c r="D126" s="323" t="n">
        <v>900</v>
      </c>
      <c r="E126" s="323" t="n">
        <v>515</v>
      </c>
      <c r="F126" s="323" t="n">
        <v>1</v>
      </c>
      <c r="G126" s="452">
        <f>D126*E126*F126/1000000</f>
        <v/>
      </c>
      <c r="H126" s="452">
        <f>G126*40.4</f>
        <v/>
      </c>
      <c r="I126" s="323" t="inlineStr">
        <is>
          <t>2#管廊</t>
        </is>
      </c>
      <c r="J126" s="323" t="inlineStr">
        <is>
          <t>EL6.5M</t>
        </is>
      </c>
    </row>
    <row r="127" hidden="1" s="332">
      <c r="B127" s="323" t="inlineStr">
        <is>
          <t>J-6</t>
        </is>
      </c>
      <c r="C127" s="323" t="n"/>
      <c r="D127" s="323" t="n">
        <v>900</v>
      </c>
      <c r="E127" s="323" t="n">
        <v>995</v>
      </c>
      <c r="F127" s="323" t="n">
        <v>1</v>
      </c>
      <c r="G127" s="452">
        <f>D127*E127*F127/1000000</f>
        <v/>
      </c>
      <c r="H127" s="452">
        <f>G127*40.4</f>
        <v/>
      </c>
      <c r="I127" s="323" t="inlineStr">
        <is>
          <t>2#管廊</t>
        </is>
      </c>
      <c r="J127" s="323" t="inlineStr">
        <is>
          <t>EL6.5M</t>
        </is>
      </c>
    </row>
    <row r="128">
      <c r="B128" s="323" t="inlineStr">
        <is>
          <t>J-7</t>
        </is>
      </c>
      <c r="C128" s="323" t="n"/>
      <c r="D128" s="323" t="n">
        <v>790</v>
      </c>
      <c r="E128" s="323" t="n">
        <v>935</v>
      </c>
      <c r="F128" s="323" t="n">
        <v>1</v>
      </c>
      <c r="G128" s="452">
        <f>D128*E128*F128/1000000</f>
        <v/>
      </c>
      <c r="H128" s="452">
        <f>G128*40.4</f>
        <v/>
      </c>
      <c r="I128" s="323" t="inlineStr">
        <is>
          <t>2#管廊</t>
        </is>
      </c>
      <c r="J128" s="323" t="inlineStr">
        <is>
          <t>EL6.5M</t>
        </is>
      </c>
    </row>
    <row r="129" hidden="1" s="332">
      <c r="B129" s="323" t="inlineStr">
        <is>
          <t>J-8</t>
        </is>
      </c>
      <c r="C129" s="323" t="n"/>
      <c r="D129" s="323" t="n">
        <v>790</v>
      </c>
      <c r="E129" s="323" t="n">
        <v>995</v>
      </c>
      <c r="F129" s="323" t="n">
        <v>8</v>
      </c>
      <c r="G129" s="452">
        <f>D129*E129*F129/1000000</f>
        <v/>
      </c>
      <c r="H129" s="452">
        <f>G129*40.4</f>
        <v/>
      </c>
      <c r="I129" s="323" t="inlineStr">
        <is>
          <t>2#管廊</t>
        </is>
      </c>
      <c r="J129" s="323" t="inlineStr">
        <is>
          <t>EL6.5M</t>
        </is>
      </c>
    </row>
    <row r="130">
      <c r="B130" s="323" t="inlineStr">
        <is>
          <t>K-1</t>
        </is>
      </c>
      <c r="C130" s="323" t="n"/>
      <c r="D130" s="323" t="n">
        <v>2390</v>
      </c>
      <c r="E130" s="323" t="n">
        <v>485</v>
      </c>
      <c r="F130" s="323" t="n">
        <v>1</v>
      </c>
      <c r="G130" s="452">
        <f>D130*E130*F130/1000000</f>
        <v/>
      </c>
      <c r="H130" s="452">
        <f>G130*40.4</f>
        <v/>
      </c>
      <c r="I130" s="323" t="inlineStr">
        <is>
          <t>2#管廊</t>
        </is>
      </c>
      <c r="J130" s="323" t="inlineStr">
        <is>
          <t>EL7.5M</t>
        </is>
      </c>
    </row>
    <row r="131" hidden="1" s="332">
      <c r="B131" s="323" t="inlineStr">
        <is>
          <t>K-2</t>
        </is>
      </c>
      <c r="C131" s="13" t="inlineStr">
        <is>
          <t>#</t>
        </is>
      </c>
      <c r="D131" s="323" t="n">
        <v>2390</v>
      </c>
      <c r="E131" s="323" t="n">
        <v>995</v>
      </c>
      <c r="F131" s="323" t="n">
        <v>1</v>
      </c>
      <c r="G131" s="452">
        <f>D131*E131*F131/1000000</f>
        <v/>
      </c>
      <c r="H131" s="452">
        <f>G131*40.4</f>
        <v/>
      </c>
      <c r="I131" s="323" t="inlineStr">
        <is>
          <t>2#管廊</t>
        </is>
      </c>
      <c r="J131" s="323" t="inlineStr">
        <is>
          <t>EL7.5M</t>
        </is>
      </c>
    </row>
    <row r="132">
      <c r="B132" s="323" t="inlineStr">
        <is>
          <t>L-1</t>
        </is>
      </c>
      <c r="C132" s="323" t="n"/>
      <c r="D132" s="323" t="n">
        <v>1190</v>
      </c>
      <c r="E132" s="323" t="n">
        <v>575</v>
      </c>
      <c r="F132" s="323" t="n">
        <v>1</v>
      </c>
      <c r="G132" s="452">
        <f>D132*E132*F132/1000000</f>
        <v/>
      </c>
      <c r="H132" s="452">
        <f>G132*40.4</f>
        <v/>
      </c>
      <c r="I132" s="323" t="inlineStr">
        <is>
          <t>2#管廊</t>
        </is>
      </c>
      <c r="J132" s="323" t="inlineStr">
        <is>
          <t>EL9.5M</t>
        </is>
      </c>
    </row>
    <row r="133">
      <c r="B133" s="323" t="inlineStr">
        <is>
          <t>L-2</t>
        </is>
      </c>
      <c r="C133" s="323" t="n"/>
      <c r="D133" s="323" t="n">
        <v>1190</v>
      </c>
      <c r="E133" s="323" t="n">
        <v>605</v>
      </c>
      <c r="F133" s="323" t="n">
        <v>1</v>
      </c>
      <c r="G133" s="452">
        <f>D133*E133*F133/1000000</f>
        <v/>
      </c>
      <c r="H133" s="452">
        <f>G133*40.4</f>
        <v/>
      </c>
      <c r="I133" s="323" t="inlineStr">
        <is>
          <t>2#管廊</t>
        </is>
      </c>
      <c r="J133" s="323" t="inlineStr">
        <is>
          <t>EL9.5M</t>
        </is>
      </c>
    </row>
    <row r="134">
      <c r="B134" s="323" t="inlineStr">
        <is>
          <t>L-3</t>
        </is>
      </c>
      <c r="C134" s="323" t="n"/>
      <c r="D134" s="323" t="n">
        <v>2365</v>
      </c>
      <c r="E134" s="323" t="n">
        <v>935</v>
      </c>
      <c r="F134" s="323" t="n">
        <v>2</v>
      </c>
      <c r="G134" s="452">
        <f>D134*E134*F134/1000000</f>
        <v/>
      </c>
      <c r="H134" s="452">
        <f>G134*40.4</f>
        <v/>
      </c>
      <c r="I134" s="323" t="inlineStr">
        <is>
          <t>2#管廊</t>
        </is>
      </c>
      <c r="J134" s="323" t="inlineStr">
        <is>
          <t>EL9.5M</t>
        </is>
      </c>
    </row>
    <row r="135" hidden="1" s="332">
      <c r="B135" s="323" t="inlineStr">
        <is>
          <t>L-4</t>
        </is>
      </c>
      <c r="C135" s="323" t="n"/>
      <c r="D135" s="323" t="n">
        <v>2365</v>
      </c>
      <c r="E135" s="323" t="n">
        <v>995</v>
      </c>
      <c r="F135" s="323" t="n">
        <v>8</v>
      </c>
      <c r="G135" s="452">
        <f>D135*E135*F135/1000000</f>
        <v/>
      </c>
      <c r="H135" s="452">
        <f>G135*40.4</f>
        <v/>
      </c>
      <c r="I135" s="323" t="inlineStr">
        <is>
          <t>2#管廊</t>
        </is>
      </c>
      <c r="J135" s="323" t="inlineStr">
        <is>
          <t>EL9.5M</t>
        </is>
      </c>
    </row>
    <row r="136" hidden="1" s="332">
      <c r="B136" s="323" t="inlineStr">
        <is>
          <t>L-5</t>
        </is>
      </c>
      <c r="C136" s="13" t="inlineStr">
        <is>
          <t>#</t>
        </is>
      </c>
      <c r="D136" s="323" t="n">
        <v>2365</v>
      </c>
      <c r="E136" s="323" t="n">
        <v>995</v>
      </c>
      <c r="F136" s="323" t="n">
        <v>3</v>
      </c>
      <c r="G136" s="452">
        <f>D136*E136*F136/1000000</f>
        <v/>
      </c>
      <c r="H136" s="452">
        <f>G136*40.4</f>
        <v/>
      </c>
      <c r="I136" s="323" t="inlineStr">
        <is>
          <t>2#管廊</t>
        </is>
      </c>
      <c r="J136" s="323" t="inlineStr">
        <is>
          <t>EL9.5M</t>
        </is>
      </c>
    </row>
    <row r="137">
      <c r="B137" s="323" t="inlineStr">
        <is>
          <t>L-6</t>
        </is>
      </c>
      <c r="C137" s="323" t="n"/>
      <c r="D137" s="323" t="n">
        <v>2390</v>
      </c>
      <c r="E137" s="323" t="n">
        <v>935</v>
      </c>
      <c r="F137" s="323" t="n">
        <v>5</v>
      </c>
      <c r="G137" s="452">
        <f>D137*E137*F137/1000000</f>
        <v/>
      </c>
      <c r="H137" s="452">
        <f>G137*40.4</f>
        <v/>
      </c>
      <c r="I137" s="323" t="inlineStr">
        <is>
          <t>2#管廊</t>
        </is>
      </c>
      <c r="J137" s="323" t="inlineStr">
        <is>
          <t>EL9.5M</t>
        </is>
      </c>
    </row>
    <row r="138" hidden="1" s="332">
      <c r="B138" s="323" t="inlineStr">
        <is>
          <t>L-7</t>
        </is>
      </c>
      <c r="C138" s="323" t="n"/>
      <c r="D138" s="323" t="n">
        <v>2390</v>
      </c>
      <c r="E138" s="323" t="n">
        <v>995</v>
      </c>
      <c r="F138" s="323" t="n">
        <v>14</v>
      </c>
      <c r="G138" s="452">
        <f>D138*E138*F138/1000000</f>
        <v/>
      </c>
      <c r="H138" s="452">
        <f>G138*40.4</f>
        <v/>
      </c>
      <c r="I138" s="323" t="inlineStr">
        <is>
          <t>2#管廊</t>
        </is>
      </c>
      <c r="J138" s="323" t="inlineStr">
        <is>
          <t>EL9.5M</t>
        </is>
      </c>
    </row>
    <row r="139">
      <c r="B139" s="323" t="inlineStr">
        <is>
          <t>L-8</t>
        </is>
      </c>
      <c r="C139" s="323" t="n"/>
      <c r="D139" s="323" t="n">
        <v>1165</v>
      </c>
      <c r="E139" s="323" t="n">
        <v>935</v>
      </c>
      <c r="F139" s="323" t="n">
        <v>3</v>
      </c>
      <c r="G139" s="452">
        <f>D139*E139*F139/1000000</f>
        <v/>
      </c>
      <c r="H139" s="452">
        <f>G139*40.4</f>
        <v/>
      </c>
      <c r="I139" s="323" t="inlineStr">
        <is>
          <t>2#管廊</t>
        </is>
      </c>
      <c r="J139" s="323" t="inlineStr">
        <is>
          <t>EL9.5M</t>
        </is>
      </c>
    </row>
    <row r="140" hidden="1" s="332">
      <c r="B140" s="323" t="inlineStr">
        <is>
          <t>L-9</t>
        </is>
      </c>
      <c r="C140" s="323" t="n"/>
      <c r="D140" s="323" t="n">
        <v>1165</v>
      </c>
      <c r="E140" s="323" t="n">
        <v>995</v>
      </c>
      <c r="F140" s="323" t="n">
        <v>11</v>
      </c>
      <c r="G140" s="452">
        <f>D140*E140*F140/1000000</f>
        <v/>
      </c>
      <c r="H140" s="452">
        <f>G140*40.4</f>
        <v/>
      </c>
      <c r="I140" s="323" t="inlineStr">
        <is>
          <t>2#管廊</t>
        </is>
      </c>
      <c r="J140" s="323" t="inlineStr">
        <is>
          <t>EL9.5M</t>
        </is>
      </c>
    </row>
    <row r="141" hidden="1" s="332">
      <c r="B141" s="323" t="inlineStr">
        <is>
          <t>L-10</t>
        </is>
      </c>
      <c r="C141" s="13" t="inlineStr">
        <is>
          <t>#</t>
        </is>
      </c>
      <c r="D141" s="323" t="n">
        <v>1165</v>
      </c>
      <c r="E141" s="323" t="n">
        <v>995</v>
      </c>
      <c r="F141" s="323" t="n">
        <v>3</v>
      </c>
      <c r="G141" s="452">
        <f>D141*E141*F141/1000000</f>
        <v/>
      </c>
      <c r="H141" s="452">
        <f>G141*40.4</f>
        <v/>
      </c>
      <c r="I141" s="323" t="inlineStr">
        <is>
          <t>2#管廊</t>
        </is>
      </c>
      <c r="J141" s="323" t="inlineStr">
        <is>
          <t>EL9.5M</t>
        </is>
      </c>
    </row>
    <row r="142">
      <c r="B142" s="323" t="inlineStr">
        <is>
          <t>L-11</t>
        </is>
      </c>
      <c r="C142" s="13" t="inlineStr">
        <is>
          <t>#</t>
        </is>
      </c>
      <c r="D142" s="323" t="n">
        <v>990</v>
      </c>
      <c r="E142" s="323" t="n">
        <v>485</v>
      </c>
      <c r="F142" s="323" t="n">
        <v>1</v>
      </c>
      <c r="G142" s="452">
        <f>D142*E142*F142/1000000</f>
        <v/>
      </c>
      <c r="H142" s="452">
        <f>G142*40.4</f>
        <v/>
      </c>
      <c r="I142" s="323" t="inlineStr">
        <is>
          <t>2#管廊</t>
        </is>
      </c>
      <c r="J142" s="323" t="inlineStr">
        <is>
          <t>EL9.5M</t>
        </is>
      </c>
    </row>
    <row r="143" hidden="1" s="332">
      <c r="B143" s="323" t="inlineStr">
        <is>
          <t>L-12</t>
        </is>
      </c>
      <c r="C143" s="323" t="n"/>
      <c r="D143" s="323" t="n">
        <v>990</v>
      </c>
      <c r="E143" s="323" t="n">
        <v>995</v>
      </c>
      <c r="F143" s="323" t="n">
        <v>1</v>
      </c>
      <c r="G143" s="452">
        <f>D143*E143*F143/1000000</f>
        <v/>
      </c>
      <c r="H143" s="452">
        <f>G143*40.4</f>
        <v/>
      </c>
      <c r="I143" s="323" t="inlineStr">
        <is>
          <t>2#管廊</t>
        </is>
      </c>
      <c r="J143" s="323" t="inlineStr">
        <is>
          <t>EL9.5M</t>
        </is>
      </c>
    </row>
    <row r="144">
      <c r="B144" s="323" t="inlineStr">
        <is>
          <t>L-13</t>
        </is>
      </c>
      <c r="C144" s="13" t="inlineStr">
        <is>
          <t>#</t>
        </is>
      </c>
      <c r="D144" s="323" t="n">
        <v>2365</v>
      </c>
      <c r="E144" s="323" t="n">
        <v>935</v>
      </c>
      <c r="F144" s="323" t="n">
        <v>1</v>
      </c>
      <c r="G144" s="452">
        <f>D144*E144*F144/1000000</f>
        <v/>
      </c>
      <c r="H144" s="452">
        <f>G144*40.4</f>
        <v/>
      </c>
      <c r="I144" s="323" t="inlineStr">
        <is>
          <t>2#管廊</t>
        </is>
      </c>
      <c r="J144" s="323" t="inlineStr">
        <is>
          <t>EL9.5M</t>
        </is>
      </c>
    </row>
    <row r="145">
      <c r="B145" s="323" t="inlineStr">
        <is>
          <t>L-14</t>
        </is>
      </c>
      <c r="C145" s="13" t="inlineStr">
        <is>
          <t>#</t>
        </is>
      </c>
      <c r="D145" s="323" t="n">
        <v>1165</v>
      </c>
      <c r="E145" s="323" t="n">
        <v>935</v>
      </c>
      <c r="F145" s="323" t="n">
        <v>2</v>
      </c>
      <c r="G145" s="452">
        <f>D145*E145*F145/1000000</f>
        <v/>
      </c>
      <c r="H145" s="452">
        <f>G145*40.4</f>
        <v/>
      </c>
      <c r="I145" s="323" t="inlineStr">
        <is>
          <t>2#管廊</t>
        </is>
      </c>
      <c r="J145" s="323" t="inlineStr">
        <is>
          <t>EL9.5M</t>
        </is>
      </c>
    </row>
    <row r="146">
      <c r="B146" s="323" t="inlineStr">
        <is>
          <t>L-15</t>
        </is>
      </c>
      <c r="C146" s="323" t="n"/>
      <c r="D146" s="323" t="n">
        <v>1165</v>
      </c>
      <c r="E146" s="323" t="n">
        <v>425</v>
      </c>
      <c r="F146" s="323" t="n">
        <v>1</v>
      </c>
      <c r="G146" s="452">
        <f>D146*E146*F146/1000000</f>
        <v/>
      </c>
      <c r="H146" s="452">
        <f>G146*40.4</f>
        <v/>
      </c>
      <c r="I146" s="323" t="inlineStr">
        <is>
          <t>2#管廊</t>
        </is>
      </c>
      <c r="J146" s="323" t="inlineStr">
        <is>
          <t>EL9.5M</t>
        </is>
      </c>
    </row>
    <row r="147">
      <c r="B147" s="323" t="inlineStr">
        <is>
          <t>L-16</t>
        </is>
      </c>
      <c r="C147" s="323" t="n"/>
      <c r="D147" s="323" t="n">
        <v>2390</v>
      </c>
      <c r="E147" s="323" t="n">
        <v>425</v>
      </c>
      <c r="F147" s="323" t="n">
        <v>2</v>
      </c>
      <c r="G147" s="452">
        <f>D147*E147*F147/1000000</f>
        <v/>
      </c>
      <c r="H147" s="452">
        <f>G147*40.4</f>
        <v/>
      </c>
      <c r="I147" s="323" t="inlineStr">
        <is>
          <t>2#管廊</t>
        </is>
      </c>
      <c r="J147" s="323" t="inlineStr">
        <is>
          <t>EL9.5M</t>
        </is>
      </c>
    </row>
    <row r="148">
      <c r="B148" s="323" t="inlineStr">
        <is>
          <t>L-17</t>
        </is>
      </c>
      <c r="C148" s="323" t="n"/>
      <c r="D148" s="323" t="n">
        <v>2365</v>
      </c>
      <c r="E148" s="323" t="n">
        <v>425</v>
      </c>
      <c r="F148" s="323" t="n">
        <v>1</v>
      </c>
      <c r="G148" s="452">
        <f>D148*E148*F148/1000000</f>
        <v/>
      </c>
      <c r="H148" s="452">
        <f>G148*40.4</f>
        <v/>
      </c>
      <c r="I148" s="323" t="inlineStr">
        <is>
          <t>2#管廊</t>
        </is>
      </c>
      <c r="J148" s="323" t="inlineStr">
        <is>
          <t>EL9.5M</t>
        </is>
      </c>
    </row>
    <row r="149">
      <c r="B149" s="323" t="inlineStr">
        <is>
          <t>L-18</t>
        </is>
      </c>
      <c r="C149" s="13" t="inlineStr">
        <is>
          <t>#</t>
        </is>
      </c>
      <c r="D149" s="323" t="n">
        <v>2365</v>
      </c>
      <c r="E149" s="323" t="n">
        <v>425</v>
      </c>
      <c r="F149" s="323" t="n">
        <v>1</v>
      </c>
      <c r="G149" s="452">
        <f>D149*E149*F149/1000000</f>
        <v/>
      </c>
      <c r="H149" s="452">
        <f>G149*40.4</f>
        <v/>
      </c>
      <c r="I149" s="323" t="inlineStr">
        <is>
          <t>2#管廊</t>
        </is>
      </c>
      <c r="J149" s="323" t="inlineStr">
        <is>
          <t>EL9.5M</t>
        </is>
      </c>
    </row>
    <row r="150">
      <c r="B150" s="323" t="inlineStr">
        <is>
          <t>L-19</t>
        </is>
      </c>
      <c r="C150" s="13" t="inlineStr">
        <is>
          <t>#</t>
        </is>
      </c>
      <c r="D150" s="323" t="n">
        <v>1165</v>
      </c>
      <c r="E150" s="323" t="n">
        <v>425</v>
      </c>
      <c r="F150" s="323" t="n">
        <v>1</v>
      </c>
      <c r="G150" s="452">
        <f>D150*E150*F150/1000000</f>
        <v/>
      </c>
      <c r="H150" s="452">
        <f>G150*40.4</f>
        <v/>
      </c>
      <c r="I150" s="323" t="inlineStr">
        <is>
          <t>2#管廊</t>
        </is>
      </c>
      <c r="J150" s="323" t="inlineStr">
        <is>
          <t>EL9.5M</t>
        </is>
      </c>
    </row>
    <row r="151">
      <c r="B151" s="323" t="inlineStr">
        <is>
          <t>L-20</t>
        </is>
      </c>
      <c r="C151" s="323" t="n"/>
      <c r="D151" s="323" t="n">
        <v>2365</v>
      </c>
      <c r="E151" s="323" t="n">
        <v>695</v>
      </c>
      <c r="F151" s="323" t="n">
        <v>1</v>
      </c>
      <c r="G151" s="452">
        <f>D151*E151*F151/1000000</f>
        <v/>
      </c>
      <c r="H151" s="452">
        <f>G151*40.4</f>
        <v/>
      </c>
      <c r="I151" s="323" t="inlineStr">
        <is>
          <t>2#管廊</t>
        </is>
      </c>
      <c r="J151" s="323" t="inlineStr">
        <is>
          <t>EL9.5M</t>
        </is>
      </c>
    </row>
    <row r="152">
      <c r="B152" s="323" t="inlineStr">
        <is>
          <t>L-21</t>
        </is>
      </c>
      <c r="C152" s="13" t="inlineStr">
        <is>
          <t>#</t>
        </is>
      </c>
      <c r="D152" s="323" t="n">
        <v>2365</v>
      </c>
      <c r="E152" s="323" t="n">
        <v>665</v>
      </c>
      <c r="F152" s="323" t="n">
        <v>1</v>
      </c>
      <c r="G152" s="452">
        <f>D152*E152*F152/1000000</f>
        <v/>
      </c>
      <c r="H152" s="452">
        <f>G152*40.4</f>
        <v/>
      </c>
      <c r="I152" s="323" t="inlineStr">
        <is>
          <t>2#管廊</t>
        </is>
      </c>
      <c r="J152" s="323" t="inlineStr">
        <is>
          <t>EL9.5M</t>
        </is>
      </c>
    </row>
    <row r="153">
      <c r="B153" s="323" t="inlineStr">
        <is>
          <t>L-22</t>
        </is>
      </c>
      <c r="C153" s="13" t="inlineStr">
        <is>
          <t>#</t>
        </is>
      </c>
      <c r="D153" s="323" t="n">
        <v>2365</v>
      </c>
      <c r="E153" s="323" t="n">
        <v>575</v>
      </c>
      <c r="F153" s="323" t="n">
        <v>1</v>
      </c>
      <c r="G153" s="452">
        <f>D153*E153*F153/1000000</f>
        <v/>
      </c>
      <c r="H153" s="452">
        <f>G153*40.4</f>
        <v/>
      </c>
      <c r="I153" s="323" t="inlineStr">
        <is>
          <t>2#管廊</t>
        </is>
      </c>
      <c r="J153" s="323" t="inlineStr">
        <is>
          <t>EL9.5M</t>
        </is>
      </c>
    </row>
    <row r="154">
      <c r="B154" s="323" t="inlineStr">
        <is>
          <t>L-23</t>
        </is>
      </c>
      <c r="C154" s="13" t="inlineStr">
        <is>
          <t>#</t>
        </is>
      </c>
      <c r="D154" s="323" t="n">
        <v>2365</v>
      </c>
      <c r="E154" s="323" t="n">
        <v>635</v>
      </c>
      <c r="F154" s="323" t="n">
        <v>1</v>
      </c>
      <c r="G154" s="452">
        <f>D154*E154*F154/1000000</f>
        <v/>
      </c>
      <c r="H154" s="452">
        <f>G154*40.4</f>
        <v/>
      </c>
      <c r="I154" s="323" t="inlineStr">
        <is>
          <t>2#管廊</t>
        </is>
      </c>
      <c r="J154" s="323" t="inlineStr">
        <is>
          <t>EL9.5M</t>
        </is>
      </c>
    </row>
    <row r="155">
      <c r="B155" s="323" t="inlineStr">
        <is>
          <t>L-24</t>
        </is>
      </c>
      <c r="C155" s="323" t="n"/>
      <c r="D155" s="323" t="n">
        <v>2365</v>
      </c>
      <c r="E155" s="323" t="n">
        <v>635</v>
      </c>
      <c r="F155" s="323" t="n">
        <v>1</v>
      </c>
      <c r="G155" s="452">
        <f>D155*E155*F155/1000000</f>
        <v/>
      </c>
      <c r="H155" s="452">
        <f>G155*40.4</f>
        <v/>
      </c>
      <c r="I155" s="323" t="inlineStr">
        <is>
          <t>2#管廊</t>
        </is>
      </c>
      <c r="J155" s="323" t="inlineStr">
        <is>
          <t>EL9.5M</t>
        </is>
      </c>
    </row>
    <row r="156" hidden="1" s="332">
      <c r="B156" s="323" t="inlineStr">
        <is>
          <t>L-25</t>
        </is>
      </c>
      <c r="C156" s="13" t="inlineStr">
        <is>
          <t>#</t>
        </is>
      </c>
      <c r="D156" s="323" t="n">
        <v>2365</v>
      </c>
      <c r="E156" s="323" t="n">
        <v>995</v>
      </c>
      <c r="F156" s="323" t="n">
        <v>1</v>
      </c>
      <c r="G156" s="452">
        <f>D156*E156*F156/1000000</f>
        <v/>
      </c>
      <c r="H156" s="452">
        <f>G156*40.4</f>
        <v/>
      </c>
      <c r="I156" s="323" t="inlineStr">
        <is>
          <t>2#管廊</t>
        </is>
      </c>
      <c r="J156" s="323" t="inlineStr">
        <is>
          <t>EL9.5M</t>
        </is>
      </c>
    </row>
    <row r="157">
      <c r="B157" s="323" t="inlineStr">
        <is>
          <t>L-26</t>
        </is>
      </c>
      <c r="C157" s="13" t="inlineStr">
        <is>
          <t>#</t>
        </is>
      </c>
      <c r="D157" s="323" t="n">
        <v>2365</v>
      </c>
      <c r="E157" s="323" t="n">
        <v>665</v>
      </c>
      <c r="F157" s="323" t="n">
        <v>1</v>
      </c>
      <c r="G157" s="452">
        <f>D157*E157*F157/1000000</f>
        <v/>
      </c>
      <c r="H157" s="452">
        <f>G157*40.4</f>
        <v/>
      </c>
      <c r="I157" s="323" t="inlineStr">
        <is>
          <t>2#管廊</t>
        </is>
      </c>
      <c r="J157" s="323" t="inlineStr">
        <is>
          <t>EL9.5M</t>
        </is>
      </c>
    </row>
    <row r="158">
      <c r="B158" s="323" t="inlineStr">
        <is>
          <t>M-1</t>
        </is>
      </c>
      <c r="C158" s="323" t="n"/>
      <c r="D158" s="323" t="n">
        <v>790</v>
      </c>
      <c r="E158" s="323" t="n">
        <v>695</v>
      </c>
      <c r="F158" s="323" t="n">
        <v>1</v>
      </c>
      <c r="G158" s="452">
        <f>D158*E158*F158/1000000</f>
        <v/>
      </c>
      <c r="H158" s="452">
        <f>G158*40.4</f>
        <v/>
      </c>
      <c r="I158" s="323" t="inlineStr">
        <is>
          <t>2#管廊</t>
        </is>
      </c>
      <c r="J158" s="323" t="inlineStr">
        <is>
          <t>EL12.5M</t>
        </is>
      </c>
    </row>
    <row r="159" hidden="1" s="332">
      <c r="B159" s="323" t="inlineStr">
        <is>
          <t>M-2</t>
        </is>
      </c>
      <c r="C159" s="323" t="n"/>
      <c r="D159" s="323" t="n">
        <v>790</v>
      </c>
      <c r="E159" s="323" t="n">
        <v>995</v>
      </c>
      <c r="F159" s="323" t="n">
        <v>76</v>
      </c>
      <c r="G159" s="452">
        <f>D159*E159*F159/1000000</f>
        <v/>
      </c>
      <c r="H159" s="452">
        <f>G159*40.4</f>
        <v/>
      </c>
      <c r="I159" s="323" t="inlineStr">
        <is>
          <t>2#管廊</t>
        </is>
      </c>
      <c r="J159" s="323" t="inlineStr">
        <is>
          <t>EL12.5M</t>
        </is>
      </c>
    </row>
    <row r="160">
      <c r="B160" s="323" t="inlineStr">
        <is>
          <t>M-3</t>
        </is>
      </c>
      <c r="C160" s="323" t="n"/>
      <c r="D160" s="323" t="n">
        <v>2190</v>
      </c>
      <c r="E160" s="323" t="n">
        <v>575</v>
      </c>
      <c r="F160" s="323" t="n">
        <v>1</v>
      </c>
      <c r="G160" s="452">
        <f>D160*E160*F160/1000000</f>
        <v/>
      </c>
      <c r="H160" s="452">
        <f>G160*40.4</f>
        <v/>
      </c>
      <c r="I160" s="323" t="inlineStr">
        <is>
          <t>2#管廊</t>
        </is>
      </c>
      <c r="J160" s="323" t="inlineStr">
        <is>
          <t>EL12.5M</t>
        </is>
      </c>
    </row>
    <row r="161" hidden="1" s="332">
      <c r="B161" s="323" t="inlineStr">
        <is>
          <t>M-4</t>
        </is>
      </c>
      <c r="C161" s="323" t="n"/>
      <c r="D161" s="323" t="n">
        <v>2190</v>
      </c>
      <c r="E161" s="323" t="n">
        <v>995</v>
      </c>
      <c r="F161" s="323" t="n">
        <v>1</v>
      </c>
      <c r="G161" s="452">
        <f>D161*E161*F161/1000000</f>
        <v/>
      </c>
      <c r="H161" s="452">
        <f>G161*40.4</f>
        <v/>
      </c>
      <c r="I161" s="323" t="inlineStr">
        <is>
          <t>2#管廊</t>
        </is>
      </c>
      <c r="J161" s="323" t="inlineStr">
        <is>
          <t>EL12.5M</t>
        </is>
      </c>
    </row>
    <row r="162">
      <c r="B162" s="323" t="inlineStr">
        <is>
          <t>M-5</t>
        </is>
      </c>
      <c r="C162" s="13" t="inlineStr">
        <is>
          <t>#</t>
        </is>
      </c>
      <c r="D162" s="323" t="n">
        <v>2990</v>
      </c>
      <c r="E162" s="323" t="n">
        <v>965</v>
      </c>
      <c r="F162" s="323" t="n">
        <v>1</v>
      </c>
      <c r="G162" s="452">
        <f>D162*E162*F162/1000000</f>
        <v/>
      </c>
      <c r="H162" s="452">
        <f>G162*40.4</f>
        <v/>
      </c>
      <c r="I162" s="323" t="inlineStr">
        <is>
          <t>2#管廊</t>
        </is>
      </c>
      <c r="J162" s="323" t="inlineStr">
        <is>
          <t>EL12.5M</t>
        </is>
      </c>
    </row>
    <row r="163" hidden="1" s="332">
      <c r="B163" s="323" t="inlineStr">
        <is>
          <t>M-6</t>
        </is>
      </c>
      <c r="C163" s="323" t="n"/>
      <c r="D163" s="323" t="n">
        <v>2990</v>
      </c>
      <c r="E163" s="323" t="n">
        <v>995</v>
      </c>
      <c r="F163" s="323" t="n">
        <v>3</v>
      </c>
      <c r="G163" s="452">
        <f>D163*E163*F163/1000000</f>
        <v/>
      </c>
      <c r="H163" s="452">
        <f>G163*40.4</f>
        <v/>
      </c>
      <c r="I163" s="323" t="inlineStr">
        <is>
          <t>2#管廊</t>
        </is>
      </c>
      <c r="J163" s="323" t="inlineStr">
        <is>
          <t>EL12.5M</t>
        </is>
      </c>
    </row>
    <row r="164" hidden="1" s="332">
      <c r="B164" s="323" t="inlineStr">
        <is>
          <t>M-7</t>
        </is>
      </c>
      <c r="C164" s="13" t="inlineStr">
        <is>
          <t>#</t>
        </is>
      </c>
      <c r="D164" s="323" t="n">
        <v>2990</v>
      </c>
      <c r="E164" s="323" t="n">
        <v>995</v>
      </c>
      <c r="F164" s="323" t="n">
        <v>1</v>
      </c>
      <c r="G164" s="452">
        <f>D164*E164*F164/1000000</f>
        <v/>
      </c>
      <c r="H164" s="452">
        <f>G164*40.4</f>
        <v/>
      </c>
      <c r="I164" s="323" t="inlineStr">
        <is>
          <t>2#管廊</t>
        </is>
      </c>
      <c r="J164" s="323" t="inlineStr">
        <is>
          <t>EL12.5M</t>
        </is>
      </c>
    </row>
    <row r="165">
      <c r="B165" s="323" t="inlineStr">
        <is>
          <t>M-8</t>
        </is>
      </c>
      <c r="C165" s="323" t="n"/>
      <c r="D165" s="323" t="n">
        <v>790</v>
      </c>
      <c r="E165" s="323" t="n">
        <v>515</v>
      </c>
      <c r="F165" s="323" t="n">
        <v>1</v>
      </c>
      <c r="G165" s="452">
        <f>D165*E165*F165/1000000</f>
        <v/>
      </c>
      <c r="H165" s="452">
        <f>G165*40.4</f>
        <v/>
      </c>
      <c r="I165" s="323" t="inlineStr">
        <is>
          <t>2#管廊</t>
        </is>
      </c>
      <c r="J165" s="323" t="inlineStr">
        <is>
          <t>EL12.5M</t>
        </is>
      </c>
    </row>
    <row r="166">
      <c r="B166" s="323" t="inlineStr">
        <is>
          <t>M-9</t>
        </is>
      </c>
      <c r="C166" s="323" t="n"/>
      <c r="D166" s="323" t="n">
        <v>790</v>
      </c>
      <c r="E166" s="323" t="n">
        <v>575</v>
      </c>
      <c r="F166" s="323" t="n">
        <v>2</v>
      </c>
      <c r="G166" s="452">
        <f>D166*E166*F166/1000000</f>
        <v/>
      </c>
      <c r="H166" s="452">
        <f>G166*40.4</f>
        <v/>
      </c>
      <c r="I166" s="323" t="inlineStr">
        <is>
          <t>2#管廊</t>
        </is>
      </c>
      <c r="J166" s="323" t="inlineStr">
        <is>
          <t>EL12.5M</t>
        </is>
      </c>
    </row>
    <row r="167" hidden="1" s="332">
      <c r="B167" s="323" t="inlineStr">
        <is>
          <t>M-10</t>
        </is>
      </c>
      <c r="C167" s="13" t="inlineStr">
        <is>
          <t>#</t>
        </is>
      </c>
      <c r="D167" s="323" t="n">
        <v>790</v>
      </c>
      <c r="E167" s="323" t="n">
        <v>995</v>
      </c>
      <c r="F167" s="323" t="n">
        <v>1</v>
      </c>
      <c r="G167" s="452">
        <f>D167*E167*F167/1000000</f>
        <v/>
      </c>
      <c r="H167" s="452">
        <f>G167*40.4</f>
        <v/>
      </c>
      <c r="I167" s="323" t="inlineStr">
        <is>
          <t>2#管廊</t>
        </is>
      </c>
      <c r="J167" s="323" t="inlineStr">
        <is>
          <t>EL12.5M</t>
        </is>
      </c>
    </row>
    <row r="168" hidden="1" s="332">
      <c r="B168" s="323" t="inlineStr">
        <is>
          <t>M-11</t>
        </is>
      </c>
      <c r="C168" s="13" t="inlineStr">
        <is>
          <t>#</t>
        </is>
      </c>
      <c r="D168" s="323" t="n">
        <v>790</v>
      </c>
      <c r="E168" s="323" t="n">
        <v>995</v>
      </c>
      <c r="F168" s="323" t="n">
        <v>1</v>
      </c>
      <c r="G168" s="452">
        <f>D168*E168*F168/1000000</f>
        <v/>
      </c>
      <c r="H168" s="452">
        <f>G168*40.4</f>
        <v/>
      </c>
      <c r="I168" s="323" t="inlineStr">
        <is>
          <t>2#管廊</t>
        </is>
      </c>
      <c r="J168" s="323" t="inlineStr">
        <is>
          <t>EL12.5M</t>
        </is>
      </c>
    </row>
    <row r="169" hidden="1" s="332">
      <c r="B169" s="323" t="inlineStr">
        <is>
          <t>M-12</t>
        </is>
      </c>
      <c r="C169" s="13" t="inlineStr">
        <is>
          <t>#</t>
        </is>
      </c>
      <c r="D169" s="323" t="n">
        <v>790</v>
      </c>
      <c r="E169" s="323" t="n">
        <v>995</v>
      </c>
      <c r="F169" s="323" t="n">
        <v>1</v>
      </c>
      <c r="G169" s="452">
        <f>D169*E169*F169/1000000</f>
        <v/>
      </c>
      <c r="H169" s="452">
        <f>G169*40.4</f>
        <v/>
      </c>
      <c r="I169" s="323" t="inlineStr">
        <is>
          <t>2#管廊</t>
        </is>
      </c>
      <c r="J169" s="323" t="inlineStr">
        <is>
          <t>EL12.5M</t>
        </is>
      </c>
    </row>
    <row r="170" hidden="1" s="332">
      <c r="B170" s="323" t="inlineStr">
        <is>
          <t>M-13</t>
        </is>
      </c>
      <c r="C170" s="13" t="inlineStr">
        <is>
          <t>#</t>
        </is>
      </c>
      <c r="D170" s="323" t="n">
        <v>790</v>
      </c>
      <c r="E170" s="323" t="n">
        <v>995</v>
      </c>
      <c r="F170" s="323" t="n">
        <v>1</v>
      </c>
      <c r="G170" s="452">
        <f>D170*E170*F170/1000000</f>
        <v/>
      </c>
      <c r="H170" s="452">
        <f>G170*40.4</f>
        <v/>
      </c>
      <c r="I170" s="323" t="inlineStr">
        <is>
          <t>2#管廊</t>
        </is>
      </c>
      <c r="J170" s="323" t="inlineStr">
        <is>
          <t>EL12.5M</t>
        </is>
      </c>
    </row>
    <row r="171" hidden="1" s="332">
      <c r="B171" s="323" t="inlineStr">
        <is>
          <t>M-14</t>
        </is>
      </c>
      <c r="C171" s="13" t="inlineStr">
        <is>
          <t>#</t>
        </is>
      </c>
      <c r="D171" s="323" t="n">
        <v>790</v>
      </c>
      <c r="E171" s="323" t="n">
        <v>995</v>
      </c>
      <c r="F171" s="323" t="n">
        <v>1</v>
      </c>
      <c r="G171" s="452">
        <f>D171*E171*F171/1000000</f>
        <v/>
      </c>
      <c r="H171" s="452">
        <f>G171*40.4</f>
        <v/>
      </c>
      <c r="I171" s="323" t="inlineStr">
        <is>
          <t>2#管廊</t>
        </is>
      </c>
      <c r="J171" s="323" t="inlineStr">
        <is>
          <t>EL12.5M</t>
        </is>
      </c>
    </row>
    <row r="172">
      <c r="B172" s="323" t="inlineStr">
        <is>
          <t>M-15</t>
        </is>
      </c>
      <c r="C172" s="323" t="n"/>
      <c r="D172" s="323" t="n">
        <v>790</v>
      </c>
      <c r="E172" s="323" t="n">
        <v>935</v>
      </c>
      <c r="F172" s="323" t="n">
        <v>1</v>
      </c>
      <c r="G172" s="452">
        <f>D172*E172*F172/1000000</f>
        <v/>
      </c>
      <c r="H172" s="452">
        <f>G172*40.4</f>
        <v/>
      </c>
      <c r="I172" s="323" t="inlineStr">
        <is>
          <t>2#管廊</t>
        </is>
      </c>
      <c r="J172" s="323" t="inlineStr">
        <is>
          <t>EL12.5M</t>
        </is>
      </c>
    </row>
    <row r="173">
      <c r="B173" s="323" t="inlineStr">
        <is>
          <t>N-1</t>
        </is>
      </c>
      <c r="C173" s="323" t="n"/>
      <c r="D173" s="323" t="n">
        <v>1190</v>
      </c>
      <c r="E173" s="323" t="n">
        <v>515</v>
      </c>
      <c r="F173" s="323" t="n">
        <v>2</v>
      </c>
      <c r="G173" s="452">
        <f>D173*E173*F173/1000000</f>
        <v/>
      </c>
      <c r="H173" s="452">
        <f>G173*40.4</f>
        <v/>
      </c>
      <c r="I173" s="323" t="inlineStr">
        <is>
          <t>2#管廊</t>
        </is>
      </c>
      <c r="J173" s="323" t="inlineStr">
        <is>
          <t>EL13.5M</t>
        </is>
      </c>
    </row>
    <row r="174" hidden="1" s="332">
      <c r="B174" s="323" t="inlineStr">
        <is>
          <t>N-2</t>
        </is>
      </c>
      <c r="C174" s="323" t="n"/>
      <c r="D174" s="323" t="n">
        <v>1190</v>
      </c>
      <c r="E174" s="323" t="n">
        <v>995</v>
      </c>
      <c r="F174" s="323" t="n">
        <v>2</v>
      </c>
      <c r="G174" s="452">
        <f>D174*E174*F174/1000000</f>
        <v/>
      </c>
      <c r="H174" s="452">
        <f>G174*40.4</f>
        <v/>
      </c>
      <c r="I174" s="323" t="inlineStr">
        <is>
          <t>2#管廊</t>
        </is>
      </c>
      <c r="J174" s="323" t="inlineStr">
        <is>
          <t>EL13.5M</t>
        </is>
      </c>
    </row>
    <row r="175">
      <c r="B175" s="323" t="inlineStr">
        <is>
          <t>N-3</t>
        </is>
      </c>
      <c r="C175" s="323" t="n"/>
      <c r="D175" s="323" t="n">
        <v>1090</v>
      </c>
      <c r="E175" s="323" t="n">
        <v>695</v>
      </c>
      <c r="F175" s="323" t="n">
        <v>2</v>
      </c>
      <c r="G175" s="452">
        <f>D175*E175*F175/1000000</f>
        <v/>
      </c>
      <c r="H175" s="452">
        <f>G175*40.4</f>
        <v/>
      </c>
      <c r="I175" s="323" t="inlineStr">
        <is>
          <t>2#管廊</t>
        </is>
      </c>
      <c r="J175" s="323" t="inlineStr">
        <is>
          <t>EL13.5M</t>
        </is>
      </c>
    </row>
    <row r="176">
      <c r="B176" s="323" t="inlineStr">
        <is>
          <t>N-4</t>
        </is>
      </c>
      <c r="C176" s="323" t="n"/>
      <c r="D176" s="323" t="n">
        <v>1090</v>
      </c>
      <c r="E176" s="323" t="n">
        <v>575</v>
      </c>
      <c r="F176" s="323" t="n">
        <v>1</v>
      </c>
      <c r="G176" s="452">
        <f>D176*E176*F176/1000000</f>
        <v/>
      </c>
      <c r="H176" s="452">
        <f>G176*40.4</f>
        <v/>
      </c>
      <c r="I176" s="323" t="inlineStr">
        <is>
          <t>2#管廊</t>
        </is>
      </c>
      <c r="J176" s="323" t="inlineStr">
        <is>
          <t>EL13.5M</t>
        </is>
      </c>
    </row>
    <row r="177">
      <c r="B177" s="323" t="inlineStr">
        <is>
          <t>N-5</t>
        </is>
      </c>
      <c r="C177" s="323" t="n"/>
      <c r="D177" s="323" t="n">
        <v>1090</v>
      </c>
      <c r="E177" s="323" t="n">
        <v>605</v>
      </c>
      <c r="F177" s="323" t="n">
        <v>1</v>
      </c>
      <c r="G177" s="452">
        <f>D177*E177*F177/1000000</f>
        <v/>
      </c>
      <c r="H177" s="452">
        <f>G177*40.4</f>
        <v/>
      </c>
      <c r="I177" s="323" t="inlineStr">
        <is>
          <t>2#管廊</t>
        </is>
      </c>
      <c r="J177" s="323" t="inlineStr">
        <is>
          <t>EL13.5M</t>
        </is>
      </c>
    </row>
    <row r="178" hidden="1" s="332">
      <c r="B178" s="323" t="inlineStr">
        <is>
          <t>N-6</t>
        </is>
      </c>
      <c r="C178" s="323" t="n"/>
      <c r="D178" s="323" t="n">
        <v>1090</v>
      </c>
      <c r="E178" s="323" t="n">
        <v>995</v>
      </c>
      <c r="F178" s="323" t="n">
        <v>2</v>
      </c>
      <c r="G178" s="452">
        <f>D178*E178*F178/1000000</f>
        <v/>
      </c>
      <c r="H178" s="452">
        <f>G178*40.4</f>
        <v/>
      </c>
      <c r="I178" s="323" t="inlineStr">
        <is>
          <t>2#管廊</t>
        </is>
      </c>
      <c r="J178" s="323" t="inlineStr">
        <is>
          <t>EL13.5M</t>
        </is>
      </c>
    </row>
    <row r="179" hidden="1" s="332">
      <c r="B179" s="323" t="inlineStr">
        <is>
          <t>N-7</t>
        </is>
      </c>
      <c r="C179" s="13" t="inlineStr">
        <is>
          <t>#</t>
        </is>
      </c>
      <c r="D179" s="323" t="n">
        <v>1090</v>
      </c>
      <c r="E179" s="323" t="n">
        <v>995</v>
      </c>
      <c r="F179" s="323" t="n">
        <v>1</v>
      </c>
      <c r="G179" s="452">
        <f>D179*E179*F179/1000000</f>
        <v/>
      </c>
      <c r="H179" s="452">
        <f>G179*40.4</f>
        <v/>
      </c>
      <c r="I179" s="323" t="inlineStr">
        <is>
          <t>2#管廊</t>
        </is>
      </c>
      <c r="J179" s="323" t="inlineStr">
        <is>
          <t>EL13.5M</t>
        </is>
      </c>
    </row>
    <row r="180" hidden="1" s="332">
      <c r="B180" s="323" t="inlineStr">
        <is>
          <t>P-1</t>
        </is>
      </c>
      <c r="C180" s="323" t="n"/>
      <c r="D180" s="323" t="n">
        <v>790</v>
      </c>
      <c r="E180" s="323" t="n">
        <v>990</v>
      </c>
      <c r="F180" s="323" t="n">
        <v>1</v>
      </c>
      <c r="G180" s="452">
        <f>D180*E180*F180/1000000</f>
        <v/>
      </c>
      <c r="H180" s="452">
        <f>G180*40.4</f>
        <v/>
      </c>
      <c r="I180" s="323" t="inlineStr">
        <is>
          <t>2#管廊</t>
        </is>
      </c>
      <c r="J180" s="323" t="inlineStr">
        <is>
          <t>EL14.5M</t>
        </is>
      </c>
    </row>
    <row r="181">
      <c r="B181" s="323" t="inlineStr">
        <is>
          <t>Q-1</t>
        </is>
      </c>
      <c r="C181" s="323" t="n"/>
      <c r="D181" s="323" t="n">
        <v>790</v>
      </c>
      <c r="E181" s="323" t="n">
        <v>935</v>
      </c>
      <c r="F181" s="323" t="n">
        <v>1</v>
      </c>
      <c r="G181" s="452">
        <f>D181*E181*F181/1000000</f>
        <v/>
      </c>
      <c r="H181" s="452">
        <f>G181*40.4</f>
        <v/>
      </c>
      <c r="I181" s="323" t="inlineStr">
        <is>
          <t>2#管廊</t>
        </is>
      </c>
      <c r="J181" s="323" t="inlineStr">
        <is>
          <t>EL10M</t>
        </is>
      </c>
    </row>
    <row r="182" hidden="1" s="332">
      <c r="B182" s="323" t="inlineStr">
        <is>
          <t>Q-2</t>
        </is>
      </c>
      <c r="C182" s="323" t="n"/>
      <c r="D182" s="323" t="n">
        <v>790</v>
      </c>
      <c r="E182" s="323" t="n">
        <v>995</v>
      </c>
      <c r="F182" s="323" t="n">
        <v>8</v>
      </c>
      <c r="G182" s="452">
        <f>D182*E182*F182/1000000</f>
        <v/>
      </c>
      <c r="H182" s="452">
        <f>G182*40.4</f>
        <v/>
      </c>
      <c r="I182" s="323" t="inlineStr">
        <is>
          <t>2#管廊</t>
        </is>
      </c>
      <c r="J182" s="323" t="inlineStr">
        <is>
          <t>EL10M</t>
        </is>
      </c>
    </row>
    <row r="183">
      <c r="B183" s="323" t="inlineStr">
        <is>
          <t>R-1</t>
        </is>
      </c>
      <c r="C183" s="323" t="n"/>
      <c r="D183" s="323" t="n">
        <v>990</v>
      </c>
      <c r="E183" s="323" t="n">
        <v>695</v>
      </c>
      <c r="F183" s="323" t="n">
        <v>2</v>
      </c>
      <c r="G183" s="452">
        <f>D183*E183*F183/1000000</f>
        <v/>
      </c>
      <c r="H183" s="452">
        <f>G183*40.4</f>
        <v/>
      </c>
      <c r="I183" s="323" t="inlineStr">
        <is>
          <t>2#管廊</t>
        </is>
      </c>
      <c r="J183" s="323" t="inlineStr">
        <is>
          <t>EL15M</t>
        </is>
      </c>
    </row>
    <row r="184">
      <c r="B184" s="323" t="inlineStr">
        <is>
          <t>R-2</t>
        </is>
      </c>
      <c r="C184" s="323" t="n"/>
      <c r="D184" s="323" t="n">
        <v>790</v>
      </c>
      <c r="E184" s="323" t="n">
        <v>575</v>
      </c>
      <c r="F184" s="323" t="n">
        <v>1</v>
      </c>
      <c r="G184" s="452">
        <f>D184*E184*F184/1000000</f>
        <v/>
      </c>
      <c r="H184" s="452">
        <f>G184*40.4</f>
        <v/>
      </c>
      <c r="I184" s="323" t="inlineStr">
        <is>
          <t>2#管廊</t>
        </is>
      </c>
      <c r="J184" s="323" t="inlineStr">
        <is>
          <t>EL15M</t>
        </is>
      </c>
    </row>
    <row r="185">
      <c r="B185" s="323" t="inlineStr">
        <is>
          <t>R-3</t>
        </is>
      </c>
      <c r="C185" s="323" t="n"/>
      <c r="D185" s="323" t="n">
        <v>790</v>
      </c>
      <c r="E185" s="323" t="n">
        <v>605</v>
      </c>
      <c r="F185" s="323" t="n">
        <v>1</v>
      </c>
      <c r="G185" s="452">
        <f>D185*E185*F185/1000000</f>
        <v/>
      </c>
      <c r="H185" s="452">
        <f>G185*40.4</f>
        <v/>
      </c>
      <c r="I185" s="323" t="inlineStr">
        <is>
          <t>2#管廊</t>
        </is>
      </c>
      <c r="J185" s="323" t="inlineStr">
        <is>
          <t>EL15M</t>
        </is>
      </c>
    </row>
    <row r="186" hidden="1" s="332">
      <c r="B186" s="323" t="inlineStr">
        <is>
          <t>R-4</t>
        </is>
      </c>
      <c r="C186" s="323" t="n"/>
      <c r="D186" s="323" t="n">
        <v>790</v>
      </c>
      <c r="E186" s="323" t="n">
        <v>995</v>
      </c>
      <c r="F186" s="323" t="n">
        <v>6</v>
      </c>
      <c r="G186" s="452">
        <f>D186*E186*F186/1000000</f>
        <v/>
      </c>
      <c r="H186" s="452">
        <f>G186*40.4</f>
        <v/>
      </c>
      <c r="I186" s="323" t="inlineStr">
        <is>
          <t>2#管廊</t>
        </is>
      </c>
      <c r="J186" s="323" t="inlineStr">
        <is>
          <t>EL15M</t>
        </is>
      </c>
    </row>
    <row r="187">
      <c r="B187" s="323" t="inlineStr">
        <is>
          <t>R-5</t>
        </is>
      </c>
      <c r="C187" s="323" t="n"/>
      <c r="D187" s="323" t="n">
        <v>790</v>
      </c>
      <c r="E187" s="323" t="n">
        <v>785</v>
      </c>
      <c r="F187" s="323" t="n">
        <v>1</v>
      </c>
      <c r="G187" s="452">
        <f>D187*E187*F187/1000000</f>
        <v/>
      </c>
      <c r="H187" s="452">
        <f>G187*40.4</f>
        <v/>
      </c>
      <c r="I187" s="323" t="inlineStr">
        <is>
          <t>2#管廊</t>
        </is>
      </c>
      <c r="J187" s="323" t="inlineStr">
        <is>
          <t>EL15M</t>
        </is>
      </c>
    </row>
    <row r="188">
      <c r="B188" s="13" t="inlineStr">
        <is>
          <t>小计</t>
        </is>
      </c>
      <c r="C188" s="13" t="n"/>
      <c r="D188" s="13" t="n"/>
      <c r="E188" s="13" t="n"/>
      <c r="F188" s="13">
        <f>SUM(F5:F187)</f>
        <v/>
      </c>
      <c r="G188" s="497">
        <f>SUM(G5:G187)</f>
        <v/>
      </c>
      <c r="H188" s="498">
        <f>SUM(H5:H187)</f>
        <v/>
      </c>
      <c r="I188" s="13" t="n"/>
      <c r="J188" s="13" t="n"/>
    </row>
    <row r="190">
      <c r="B190" s="323" t="inlineStr">
        <is>
          <t>江西富煌管廊 踏步清单</t>
        </is>
      </c>
      <c r="C190" s="314" t="n"/>
      <c r="D190" s="314" t="n"/>
      <c r="E190" s="314" t="n"/>
      <c r="F190" s="314" t="n"/>
      <c r="G190" s="314" t="n"/>
      <c r="H190" s="312" t="n"/>
    </row>
    <row r="191">
      <c r="B191" s="323" t="inlineStr">
        <is>
          <t>型号：JT3(JG255/30/100FG)</t>
        </is>
      </c>
      <c r="C191" s="314" t="n"/>
      <c r="D191" s="314" t="n"/>
      <c r="E191" s="314" t="n"/>
      <c r="F191" s="314" t="n"/>
      <c r="G191" s="314" t="n"/>
      <c r="H191" s="312" t="n"/>
    </row>
    <row r="192">
      <c r="B192" s="323" t="inlineStr">
        <is>
          <t>编号</t>
        </is>
      </c>
      <c r="C192" s="323" t="inlineStr">
        <is>
          <t>图</t>
        </is>
      </c>
      <c r="D192" s="323" t="inlineStr">
        <is>
          <t>长度mm</t>
        </is>
      </c>
      <c r="E192" s="323" t="inlineStr">
        <is>
          <t>宽度mm</t>
        </is>
      </c>
      <c r="F192" s="323" t="inlineStr">
        <is>
          <t>数量</t>
        </is>
      </c>
      <c r="G192" s="323" t="inlineStr">
        <is>
          <t>面积m^2</t>
        </is>
      </c>
      <c r="H192" s="323" t="inlineStr">
        <is>
          <t>重量kg</t>
        </is>
      </c>
    </row>
    <row r="193">
      <c r="B193" s="311" t="n"/>
      <c r="C193" s="311" t="n"/>
      <c r="D193" s="311" t="n"/>
      <c r="E193" s="311" t="n"/>
      <c r="F193" s="311" t="n"/>
      <c r="G193" s="311" t="n"/>
      <c r="H193" s="311" t="n"/>
    </row>
    <row r="194">
      <c r="A194" s="0" t="inlineStr">
        <is>
          <t>P13</t>
        </is>
      </c>
      <c r="B194" s="323" t="inlineStr">
        <is>
          <t>TB1</t>
        </is>
      </c>
      <c r="C194" s="323" t="n"/>
      <c r="D194" s="323" t="n">
        <v>900</v>
      </c>
      <c r="E194" s="323" t="n">
        <v>275</v>
      </c>
      <c r="F194" s="323" t="n">
        <v>75</v>
      </c>
      <c r="G194" s="452">
        <f>D194*E194*F194/1000000</f>
        <v/>
      </c>
      <c r="H194" s="452">
        <f>10.97*F194</f>
        <v/>
      </c>
      <c r="I194" s="12" t="inlineStr">
        <is>
          <t>江西富煌管廊</t>
        </is>
      </c>
      <c r="J194" s="12" t="inlineStr">
        <is>
          <t>踏步板</t>
        </is>
      </c>
    </row>
    <row r="195">
      <c r="A195" s="0" t="inlineStr">
        <is>
          <t>P13</t>
        </is>
      </c>
      <c r="B195" s="323" t="inlineStr">
        <is>
          <t>TB2</t>
        </is>
      </c>
      <c r="C195" s="323" t="n"/>
      <c r="D195" s="323" t="n">
        <v>900</v>
      </c>
      <c r="E195" s="323" t="n">
        <v>245</v>
      </c>
      <c r="F195" s="323" t="n">
        <v>45</v>
      </c>
      <c r="G195" s="452">
        <f>D195*E195*F195/1000000</f>
        <v/>
      </c>
      <c r="H195" s="452">
        <f>9.89*F195</f>
        <v/>
      </c>
      <c r="I195" s="12" t="inlineStr">
        <is>
          <t>江西富煌管廊</t>
        </is>
      </c>
      <c r="J195" s="12" t="inlineStr">
        <is>
          <t>踏步板</t>
        </is>
      </c>
    </row>
    <row r="196">
      <c r="A196" s="323" t="inlineStr">
        <is>
          <t>小计</t>
        </is>
      </c>
      <c r="B196" s="323" t="n"/>
      <c r="C196" s="323" t="n"/>
      <c r="D196" s="323" t="n"/>
      <c r="E196" s="323" t="n"/>
      <c r="F196" s="323" t="n"/>
      <c r="G196" s="452" t="n"/>
      <c r="H196" s="452" t="n"/>
    </row>
    <row r="197">
      <c r="A197" s="0" t="inlineStr">
        <is>
          <t>P20</t>
        </is>
      </c>
      <c r="B197" s="323" t="inlineStr">
        <is>
          <t>TB2</t>
        </is>
      </c>
      <c r="C197" s="323" t="n"/>
      <c r="D197" s="323" t="n">
        <v>900</v>
      </c>
      <c r="E197" s="323" t="n">
        <v>245</v>
      </c>
      <c r="F197" s="323" t="n">
        <v>85</v>
      </c>
      <c r="G197" s="452">
        <f>D197*E197*F197/1000000</f>
        <v/>
      </c>
      <c r="H197" s="452">
        <f>9.89*F197</f>
        <v/>
      </c>
      <c r="I197" s="12" t="inlineStr">
        <is>
          <t>江西富煌管廊</t>
        </is>
      </c>
      <c r="J197" s="12" t="inlineStr">
        <is>
          <t>踏步板</t>
        </is>
      </c>
    </row>
    <row r="198">
      <c r="A198" s="0" t="inlineStr">
        <is>
          <t>P20</t>
        </is>
      </c>
      <c r="B198" s="323" t="inlineStr">
        <is>
          <t>TB3</t>
        </is>
      </c>
      <c r="C198" s="323" t="n"/>
      <c r="D198" s="323" t="n">
        <v>900</v>
      </c>
      <c r="E198" s="323" t="n">
        <v>80</v>
      </c>
      <c r="F198" s="323" t="n">
        <v>1</v>
      </c>
      <c r="G198" s="452">
        <f>D198*E198*F198/1000000</f>
        <v/>
      </c>
      <c r="H198" s="452">
        <f>3.47*F198</f>
        <v/>
      </c>
      <c r="I198" s="12" t="inlineStr">
        <is>
          <t>江西富煌管廊</t>
        </is>
      </c>
      <c r="J198" s="12" t="inlineStr">
        <is>
          <t>踏步板</t>
        </is>
      </c>
    </row>
    <row r="199">
      <c r="A199" s="0" t="inlineStr">
        <is>
          <t>P20</t>
        </is>
      </c>
      <c r="B199" s="323" t="inlineStr">
        <is>
          <t>TB4</t>
        </is>
      </c>
      <c r="C199" s="323" t="n"/>
      <c r="D199" s="323" t="n">
        <v>800</v>
      </c>
      <c r="E199" s="323" t="n">
        <v>275</v>
      </c>
      <c r="F199" s="323" t="n">
        <v>15</v>
      </c>
      <c r="G199" s="452">
        <f>D199*E199*F199/1000000</f>
        <v/>
      </c>
      <c r="H199" s="452">
        <f>9.81*F199</f>
        <v/>
      </c>
      <c r="I199" s="12" t="inlineStr">
        <is>
          <t>江西富煌管廊</t>
        </is>
      </c>
      <c r="J199" s="12" t="inlineStr">
        <is>
          <t>踏步板</t>
        </is>
      </c>
    </row>
    <row r="200">
      <c r="A200" s="0" t="inlineStr">
        <is>
          <t>P20</t>
        </is>
      </c>
      <c r="B200" s="323" t="inlineStr">
        <is>
          <t>TB5</t>
        </is>
      </c>
      <c r="C200" s="323" t="n"/>
      <c r="D200" s="323" t="n">
        <v>800</v>
      </c>
      <c r="E200" s="323" t="n">
        <v>245</v>
      </c>
      <c r="F200" s="323" t="n">
        <v>20</v>
      </c>
      <c r="G200" s="452">
        <f>D200*E200*F200/1000000</f>
        <v/>
      </c>
      <c r="H200" s="452">
        <f>8.85*F200</f>
        <v/>
      </c>
      <c r="I200" s="12" t="inlineStr">
        <is>
          <t>江西富煌管廊</t>
        </is>
      </c>
      <c r="J200" s="12" t="inlineStr">
        <is>
          <t>踏步板</t>
        </is>
      </c>
    </row>
    <row r="201">
      <c r="A201" s="0" t="inlineStr">
        <is>
          <t>P20</t>
        </is>
      </c>
      <c r="B201" s="323" t="inlineStr">
        <is>
          <t>TB6</t>
        </is>
      </c>
      <c r="C201" s="323" t="n"/>
      <c r="D201" s="323" t="n">
        <v>800</v>
      </c>
      <c r="E201" s="323" t="n">
        <v>80</v>
      </c>
      <c r="F201" s="323" t="n">
        <v>2</v>
      </c>
      <c r="G201" s="452">
        <f>D201*E201*F201/1000000</f>
        <v/>
      </c>
      <c r="H201" s="323">
        <f>3.11*F201</f>
        <v/>
      </c>
      <c r="I201" s="12" t="inlineStr">
        <is>
          <t>江西富煌管廊</t>
        </is>
      </c>
      <c r="J201" s="12" t="inlineStr">
        <is>
          <t>踏步板</t>
        </is>
      </c>
    </row>
    <row r="202">
      <c r="A202" s="323" t="inlineStr">
        <is>
          <t>小计</t>
        </is>
      </c>
      <c r="C202" s="13" t="n"/>
      <c r="D202" s="13" t="n"/>
      <c r="E202" s="13" t="n"/>
      <c r="F202" s="323">
        <f>SUM(F194:F201)</f>
        <v/>
      </c>
      <c r="G202" s="497" t="n"/>
      <c r="H202" s="498" t="n"/>
    </row>
  </sheetData>
  <autoFilter ref="B4:O188">
    <filterColumn colId="3" hiddenButton="0" showButton="1">
      <filters blank="1">
        <filter val="425"/>
        <filter val="455"/>
        <filter val="485"/>
        <filter val="515"/>
        <filter val="545"/>
        <filter val="575"/>
        <filter val="605"/>
        <filter val="635"/>
        <filter val="665"/>
        <filter val="695"/>
        <filter val="785"/>
        <filter val="905"/>
        <filter val="935"/>
        <filter val="965"/>
      </filters>
    </filterColumn>
  </autoFilter>
  <mergeCells count="19">
    <mergeCell ref="B3:B4"/>
    <mergeCell ref="F3:F4"/>
    <mergeCell ref="F192:F193"/>
    <mergeCell ref="H192:H193"/>
    <mergeCell ref="G3:G4"/>
    <mergeCell ref="C192:C193"/>
    <mergeCell ref="D3:D4"/>
    <mergeCell ref="G192:G193"/>
    <mergeCell ref="B190:H190"/>
    <mergeCell ref="B192:B193"/>
    <mergeCell ref="H3:H4"/>
    <mergeCell ref="B2:H2"/>
    <mergeCell ref="D192:D193"/>
    <mergeCell ref="J3:J4"/>
    <mergeCell ref="B1:H1"/>
    <mergeCell ref="C3:C4"/>
    <mergeCell ref="E3:E4"/>
    <mergeCell ref="E192:E193"/>
    <mergeCell ref="B191:H19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40"/>
  <sheetViews>
    <sheetView workbookViewId="0">
      <selection activeCell="C8" sqref="C8:D8"/>
    </sheetView>
  </sheetViews>
  <sheetFormatPr baseColWidth="8" defaultColWidth="9" defaultRowHeight="14.4"/>
  <cols>
    <col width="4.88671875" customWidth="1" style="332" min="1" max="1"/>
    <col width="14.5546875" customWidth="1" style="332" min="2" max="2"/>
    <col width="12.21875" customWidth="1" style="332" min="3" max="3"/>
    <col width="20.77734375" customWidth="1" style="332" min="4" max="4"/>
    <col width="8.5546875" customWidth="1" style="332" min="5" max="5"/>
    <col width="8.88671875" customWidth="1" style="332" min="6" max="8"/>
    <col width="10.109375" customWidth="1" style="332" min="9" max="9"/>
    <col width="20.33203125" customWidth="1" style="332" min="10" max="10"/>
    <col width="52.77734375" customWidth="1" style="332" min="11" max="11"/>
    <col width="21" customWidth="1" style="332" min="13" max="13"/>
    <col width="11.77734375" customWidth="1" style="332" min="14" max="16"/>
  </cols>
  <sheetData>
    <row r="1" ht="43.95" customHeight="1" s="332">
      <c r="A1" s="331" t="inlineStr">
        <is>
          <t>工作联系单</t>
        </is>
      </c>
    </row>
    <row r="2" ht="34.05" customHeight="1" s="332">
      <c r="A2" s="329" t="inlineStr">
        <is>
          <t>工作指令：</t>
        </is>
      </c>
      <c r="B2" s="312" t="n"/>
      <c r="C2" s="333" t="inlineStr">
        <is>
          <t>HT202505135</t>
        </is>
      </c>
      <c r="D2" s="312" t="n"/>
      <c r="E2" s="329" t="inlineStr">
        <is>
          <t>客户</t>
        </is>
      </c>
      <c r="F2" s="326" t="inlineStr">
        <is>
          <t>中国核工业华兴建设有限公司</t>
        </is>
      </c>
      <c r="G2" s="314" t="n"/>
      <c r="H2" s="312" t="n"/>
      <c r="I2" s="329" t="inlineStr">
        <is>
          <t>下单日期</t>
        </is>
      </c>
      <c r="J2" s="277">
        <f>TODAY()</f>
        <v/>
      </c>
    </row>
    <row r="3" ht="27" customHeight="1" s="332">
      <c r="A3" s="329" t="inlineStr">
        <is>
          <t>项目</t>
        </is>
      </c>
      <c r="B3" s="312" t="n"/>
      <c r="C3" s="329" t="inlineStr">
        <is>
          <t>广东陆丰核电项目</t>
        </is>
      </c>
      <c r="D3" s="312" t="n"/>
      <c r="E3" s="329" t="inlineStr">
        <is>
          <t>业务员</t>
        </is>
      </c>
      <c r="F3" s="329" t="inlineStr">
        <is>
          <t>毛伊卡</t>
        </is>
      </c>
      <c r="G3" s="314" t="n"/>
      <c r="H3" s="312" t="n"/>
      <c r="I3" s="278" t="inlineStr">
        <is>
          <t>发货日期</t>
        </is>
      </c>
      <c r="J3" s="329" t="n"/>
    </row>
    <row r="4" ht="37.05" customHeight="1" s="332">
      <c r="A4" s="323" t="inlineStr">
        <is>
          <t>序号</t>
        </is>
      </c>
      <c r="B4" s="323" t="inlineStr">
        <is>
          <t>生产令号</t>
        </is>
      </c>
      <c r="C4" s="323" t="inlineStr">
        <is>
          <t>名称</t>
        </is>
      </c>
      <c r="D4" s="323" t="inlineStr">
        <is>
          <t>型号</t>
        </is>
      </c>
      <c r="E4" s="323" t="inlineStr">
        <is>
          <t>车间</t>
        </is>
      </c>
      <c r="F4" s="281" t="inlineStr">
        <is>
          <t>产品数量(件)</t>
        </is>
      </c>
      <c r="G4" s="281" t="inlineStr">
        <is>
          <t>生产重量（Kg)</t>
        </is>
      </c>
      <c r="H4" s="267" t="inlineStr">
        <is>
          <t>材料类型</t>
        </is>
      </c>
      <c r="I4" s="323" t="inlineStr">
        <is>
          <t>备注</t>
        </is>
      </c>
      <c r="J4" s="312" t="n"/>
    </row>
    <row r="5" ht="31.05" customHeight="1" s="332">
      <c r="A5" s="323" t="n">
        <v>2</v>
      </c>
      <c r="B5" s="282" t="inlineStr">
        <is>
          <t>XD202505135</t>
        </is>
      </c>
      <c r="C5" s="283" t="inlineStr">
        <is>
          <t>钢格板</t>
        </is>
      </c>
      <c r="D5" s="283" t="inlineStr">
        <is>
          <t>JG305/30/50FG</t>
        </is>
      </c>
      <c r="E5" s="323" t="inlineStr">
        <is>
          <t>成品一</t>
        </is>
      </c>
      <c r="F5" s="323">
        <f>'10装箱单 成品一 (2)'!G25</f>
        <v/>
      </c>
      <c r="G5" s="447">
        <f>'10装箱单 成品一 (2)'!I25/1.12</f>
        <v/>
      </c>
      <c r="H5" s="323" t="inlineStr">
        <is>
          <t>带料</t>
        </is>
      </c>
      <c r="I5" s="323" t="n"/>
      <c r="J5" s="312" t="n"/>
    </row>
    <row r="6" ht="31.05" customHeight="1" s="332">
      <c r="A6" s="323" t="n">
        <v>3</v>
      </c>
      <c r="B6" s="282" t="inlineStr">
        <is>
          <t>XD202505135</t>
        </is>
      </c>
      <c r="C6" s="283" t="inlineStr">
        <is>
          <t>钢格板</t>
        </is>
      </c>
      <c r="D6" s="283" t="inlineStr">
        <is>
          <t>JG405/30/50FG</t>
        </is>
      </c>
      <c r="E6" s="323" t="inlineStr">
        <is>
          <t>成品一</t>
        </is>
      </c>
      <c r="F6" s="323">
        <f>'10装箱单 成品一 (3)'!G86</f>
        <v/>
      </c>
      <c r="G6" s="447">
        <f>'10装箱单 成品一 (3)'!I86/1.12</f>
        <v/>
      </c>
      <c r="H6" s="323" t="inlineStr">
        <is>
          <t>带料</t>
        </is>
      </c>
      <c r="I6" s="323" t="n"/>
      <c r="J6" s="312" t="n"/>
    </row>
    <row r="7" ht="31.05" customHeight="1" s="332">
      <c r="A7" s="323" t="n">
        <v>1</v>
      </c>
      <c r="B7" s="282" t="inlineStr">
        <is>
          <t>XD202505135</t>
        </is>
      </c>
      <c r="C7" s="283" t="inlineStr">
        <is>
          <t>钢格板</t>
        </is>
      </c>
      <c r="D7" s="283" t="inlineStr">
        <is>
          <t>JG405/30/100FG</t>
        </is>
      </c>
      <c r="E7" s="282" t="inlineStr">
        <is>
          <t>成品二</t>
        </is>
      </c>
      <c r="F7" s="323">
        <f>'10装箱单 成品二1'!G165</f>
        <v/>
      </c>
      <c r="G7" s="447">
        <f>'10装箱单 成品二1'!I165/1.12</f>
        <v/>
      </c>
      <c r="H7" s="323" t="inlineStr">
        <is>
          <t>扁钢卷</t>
        </is>
      </c>
      <c r="I7" s="323" t="n"/>
      <c r="J7" s="312" t="n"/>
    </row>
    <row r="8" ht="31.05" customHeight="1" s="332">
      <c r="A8" s="323" t="n">
        <v>4</v>
      </c>
      <c r="B8" s="282" t="inlineStr">
        <is>
          <t>XD202505135</t>
        </is>
      </c>
      <c r="C8" s="283" t="inlineStr">
        <is>
          <t>钢格板</t>
        </is>
      </c>
      <c r="D8" s="283" t="inlineStr">
        <is>
          <t>JG505/30/100FG</t>
        </is>
      </c>
      <c r="E8" s="323" t="inlineStr">
        <is>
          <t>成品二</t>
        </is>
      </c>
      <c r="F8" s="323">
        <f>'10装箱单 成品二'!G10</f>
        <v/>
      </c>
      <c r="G8" s="447">
        <f>'10装箱单 成品二'!I10/1.12</f>
        <v/>
      </c>
      <c r="H8" s="323" t="inlineStr">
        <is>
          <t>扁钢卷</t>
        </is>
      </c>
      <c r="I8" s="323" t="n"/>
      <c r="J8" s="312" t="n"/>
    </row>
    <row r="9" ht="31.05" customHeight="1" s="332">
      <c r="A9" s="323" t="n">
        <v>5</v>
      </c>
      <c r="B9" s="282" t="inlineStr">
        <is>
          <t>XD202505135</t>
        </is>
      </c>
      <c r="C9" s="283" t="inlineStr">
        <is>
          <t>踏步板</t>
        </is>
      </c>
      <c r="D9" s="283" t="inlineStr">
        <is>
          <t>JT4(JG405/30/100FG)</t>
        </is>
      </c>
      <c r="E9" s="323" t="inlineStr">
        <is>
          <t>辅助</t>
        </is>
      </c>
      <c r="F9" s="323">
        <f>'10装箱单 辅助'!G9</f>
        <v/>
      </c>
      <c r="G9" s="447">
        <f>'10装箱单 辅助'!I9/1.12</f>
        <v/>
      </c>
      <c r="H9" s="323" t="inlineStr">
        <is>
          <t>带料</t>
        </is>
      </c>
      <c r="I9" s="323" t="n"/>
      <c r="J9" s="312" t="n"/>
    </row>
    <row r="10" ht="31.05" customHeight="1" s="332">
      <c r="A10" s="323" t="n">
        <v>6</v>
      </c>
      <c r="B10" s="282" t="inlineStr">
        <is>
          <t>XD202505135</t>
        </is>
      </c>
      <c r="C10" s="285" t="inlineStr">
        <is>
          <t>踢脚板</t>
        </is>
      </c>
      <c r="D10" s="283" t="inlineStr">
        <is>
          <t>200*6</t>
        </is>
      </c>
      <c r="E10" s="283" t="inlineStr">
        <is>
          <t>仓库</t>
        </is>
      </c>
      <c r="F10" s="323">
        <f>'10装箱单 成品二1'!J165/1000&amp;K10</f>
        <v/>
      </c>
      <c r="G10" s="447">
        <f>'10装箱单 成品二1'!K165</f>
        <v/>
      </c>
      <c r="H10" s="323" t="inlineStr">
        <is>
          <t>带料</t>
        </is>
      </c>
      <c r="I10" s="323" t="inlineStr">
        <is>
          <t>不单发 成品二</t>
        </is>
      </c>
      <c r="J10" s="312" t="n"/>
      <c r="K10" s="0" t="inlineStr">
        <is>
          <t>m</t>
        </is>
      </c>
    </row>
    <row r="11" ht="31.05" customHeight="1" s="332">
      <c r="A11" s="323" t="n">
        <v>7</v>
      </c>
      <c r="B11" s="282" t="inlineStr">
        <is>
          <t>XD202505135</t>
        </is>
      </c>
      <c r="C11" s="285" t="inlineStr">
        <is>
          <t>踢脚板</t>
        </is>
      </c>
      <c r="D11" s="283" t="inlineStr">
        <is>
          <t>200*6</t>
        </is>
      </c>
      <c r="E11" s="283" t="inlineStr">
        <is>
          <t>仓库</t>
        </is>
      </c>
      <c r="F11" s="323">
        <f>'10装箱单 成品一 (3)'!J86/1000&amp;K10</f>
        <v/>
      </c>
      <c r="G11" s="447">
        <f>'10装箱单 成品一 (3)'!K86</f>
        <v/>
      </c>
      <c r="H11" s="323" t="inlineStr">
        <is>
          <t>带料</t>
        </is>
      </c>
      <c r="I11" s="323" t="inlineStr">
        <is>
          <t>不单发 成品一</t>
        </is>
      </c>
      <c r="J11" s="312" t="n"/>
    </row>
    <row r="12" ht="31.05" customHeight="1" s="332">
      <c r="A12" s="323" t="n">
        <v>8</v>
      </c>
      <c r="B12" s="282" t="inlineStr">
        <is>
          <t>XD202505135</t>
        </is>
      </c>
      <c r="C12" s="285" t="inlineStr">
        <is>
          <t>踢脚板</t>
        </is>
      </c>
      <c r="D12" s="283" t="inlineStr">
        <is>
          <t>177*6</t>
        </is>
      </c>
      <c r="E12" s="283" t="inlineStr">
        <is>
          <t>仓库</t>
        </is>
      </c>
      <c r="F12" s="323">
        <f>'10装箱单 辅助'!J9/1000&amp;K10</f>
        <v/>
      </c>
      <c r="G12" s="447">
        <f>'10装箱单 辅助'!K9</f>
        <v/>
      </c>
      <c r="H12" s="323" t="inlineStr">
        <is>
          <t>带料</t>
        </is>
      </c>
      <c r="I12" s="323" t="inlineStr">
        <is>
          <t>不单发 辅助</t>
        </is>
      </c>
      <c r="J12" s="312" t="n"/>
    </row>
    <row r="13" ht="31.05" customHeight="1" s="332">
      <c r="A13" s="323" t="n">
        <v>9</v>
      </c>
      <c r="B13" s="282" t="inlineStr">
        <is>
          <t>XD202505135</t>
        </is>
      </c>
      <c r="C13" s="285" t="inlineStr">
        <is>
          <t>折弯花纹板</t>
        </is>
      </c>
      <c r="D13" s="283" t="inlineStr">
        <is>
          <t>50*25*3</t>
        </is>
      </c>
      <c r="E13" s="283" t="inlineStr">
        <is>
          <t>仓库</t>
        </is>
      </c>
      <c r="F13" s="323">
        <f>'10装箱单 成品二1'!L165/1000&amp;K10</f>
        <v/>
      </c>
      <c r="G13" s="447">
        <f>'10装箱单 成品二1'!M165</f>
        <v/>
      </c>
      <c r="H13" s="323" t="inlineStr">
        <is>
          <t>带料</t>
        </is>
      </c>
      <c r="I13" s="323" t="inlineStr">
        <is>
          <t>不单发 成品二</t>
        </is>
      </c>
      <c r="J13" s="312" t="n"/>
    </row>
    <row r="14" ht="31.05" customHeight="1" s="332">
      <c r="A14" s="323" t="n"/>
      <c r="B14" s="323" t="inlineStr">
        <is>
          <t>合计</t>
        </is>
      </c>
      <c r="C14" s="285" t="n"/>
      <c r="D14" s="283" t="n"/>
      <c r="E14" s="283" t="n"/>
      <c r="F14" s="323">
        <f>SUM(F5:F8)</f>
        <v/>
      </c>
      <c r="G14" s="447">
        <f>SUM(G5:G10)</f>
        <v/>
      </c>
      <c r="H14" s="323" t="n"/>
      <c r="I14" s="323" t="n"/>
      <c r="J14" s="312" t="n"/>
    </row>
    <row r="15" ht="37.95" customHeight="1" s="332">
      <c r="A15" s="324" t="inlineStr">
        <is>
          <t>制造验收标准</t>
        </is>
      </c>
      <c r="B15" s="312" t="n"/>
      <c r="C15" s="334" t="inlineStr">
        <is>
          <t>YB/T4001.1-2019</t>
        </is>
      </c>
      <c r="D15" s="314" t="n"/>
      <c r="E15" s="312" t="n"/>
      <c r="F15" s="324" t="inlineStr">
        <is>
          <t>扭钢</t>
        </is>
      </c>
      <c r="G15" s="312" t="n"/>
      <c r="H15" s="330" t="inlineStr">
        <is>
          <t>5.6mm</t>
        </is>
      </c>
      <c r="I15" s="314" t="n"/>
      <c r="J15" s="312" t="n"/>
      <c r="K15" s="279" t="n"/>
      <c r="M15" s="276" t="inlineStr">
        <is>
          <t>扁钢厚度5mm/4mm/3mm</t>
        </is>
      </c>
      <c r="N15" s="325" t="inlineStr">
        <is>
          <t>GB/T13912-2002
（最低点≥55um 平均值≥70um）</t>
        </is>
      </c>
      <c r="O15" s="314" t="n"/>
      <c r="P15" s="312" t="n"/>
    </row>
    <row r="16" ht="37.05" customHeight="1" s="332">
      <c r="A16" s="324" t="inlineStr">
        <is>
          <t>镀锌验收标准</t>
        </is>
      </c>
      <c r="B16" s="312" t="n"/>
      <c r="C16" s="322" t="inlineStr">
        <is>
          <t>GB/T13912-2020</t>
        </is>
      </c>
      <c r="D16" s="314" t="n"/>
      <c r="E16" s="312" t="n"/>
      <c r="F16" s="324" t="inlineStr">
        <is>
          <t>焊接要求</t>
        </is>
      </c>
      <c r="G16" s="312" t="n"/>
      <c r="H16" s="328" t="inlineStr">
        <is>
          <t>钢格板：单面焊, 踏步板：双面满焊</t>
        </is>
      </c>
      <c r="I16" s="314" t="n"/>
      <c r="J16" s="312" t="n"/>
      <c r="K16" s="279" t="n"/>
      <c r="M16" s="276" t="inlineStr">
        <is>
          <t>扁钢厚度6mm及以上</t>
        </is>
      </c>
      <c r="N16" s="325" t="inlineStr">
        <is>
          <t>GB/T13912-2002
（最低点≥70um 平均值≥85um）</t>
        </is>
      </c>
      <c r="O16" s="314" t="n"/>
      <c r="P16" s="312" t="n"/>
    </row>
    <row r="17" ht="27" customHeight="1" s="332">
      <c r="A17" s="324" t="inlineStr">
        <is>
          <t>材质</t>
        </is>
      </c>
      <c r="B17" s="312" t="n"/>
      <c r="C17" s="322" t="inlineStr">
        <is>
          <t>Q235B</t>
        </is>
      </c>
      <c r="D17" s="314" t="n"/>
      <c r="E17" s="312" t="n"/>
      <c r="F17" s="324" t="inlineStr">
        <is>
          <t>尺寸要求</t>
        </is>
      </c>
      <c r="G17" s="312" t="n"/>
      <c r="H17" s="328" t="inlineStr">
        <is>
          <t>无</t>
        </is>
      </c>
      <c r="I17" s="314" t="n"/>
      <c r="J17" s="312" t="n"/>
    </row>
    <row r="18" ht="46.95" customHeight="1" s="332">
      <c r="A18" s="324" t="inlineStr">
        <is>
          <t>扁钢</t>
        </is>
      </c>
      <c r="B18" s="312" t="n"/>
      <c r="C18" s="334" t="inlineStr">
        <is>
          <t>39.6*4.75                                          29.6*4.75                                             49.6*4.75</t>
        </is>
      </c>
      <c r="D18" s="314" t="n"/>
      <c r="E18" s="312" t="n"/>
      <c r="F18" s="324" t="inlineStr">
        <is>
          <t>包装要求</t>
        </is>
      </c>
      <c r="G18" s="312" t="n"/>
      <c r="H18" s="328" t="inlineStr">
        <is>
          <t>塑钢打包</t>
        </is>
      </c>
      <c r="I18" s="314" t="n"/>
      <c r="J18" s="312" t="n"/>
      <c r="M18" s="276" t="inlineStr">
        <is>
          <t>扁钢厚度4mm/5mm/6mm</t>
        </is>
      </c>
      <c r="N18" s="325" t="inlineStr">
        <is>
          <t>GB/T13912-2020
（最低点≥55um 平均值≥70um）</t>
        </is>
      </c>
      <c r="O18" s="314" t="n"/>
      <c r="P18" s="312" t="n"/>
    </row>
    <row r="19" ht="97.05" customHeight="1" s="332">
      <c r="A19" s="327" t="inlineStr">
        <is>
          <t>新核电项目，要求严格，钢格板包边每根单面满焊，与踢脚板焊接每根双面满焊，踏步板双面满焊，焊缝饱满且美观，焊渣飞溅必须处理干净。</t>
        </is>
      </c>
      <c r="B19" s="314" t="n"/>
      <c r="C19" s="314" t="n"/>
      <c r="D19" s="314" t="n"/>
      <c r="E19" s="314" t="n"/>
      <c r="F19" s="314" t="n"/>
      <c r="G19" s="314" t="n"/>
      <c r="H19" s="314" t="n"/>
      <c r="I19" s="314" t="n"/>
      <c r="J19" s="312" t="n"/>
      <c r="M19" s="276" t="inlineStr">
        <is>
          <t>扁钢厚度3mm</t>
        </is>
      </c>
      <c r="N19" s="325" t="inlineStr">
        <is>
          <t>GB/T13912-2020
（最低点≥45um 平均值≥55um）</t>
        </is>
      </c>
      <c r="O19" s="314" t="n"/>
      <c r="P19" s="312" t="n"/>
    </row>
    <row r="20" ht="55.05" customHeight="1" s="332">
      <c r="A20" s="327" t="inlineStr">
        <is>
          <t>附件
   无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2" t="n"/>
      <c r="M20" s="276" t="inlineStr">
        <is>
          <t>扁钢厚度6mm以上</t>
        </is>
      </c>
      <c r="N20" s="325" t="inlineStr">
        <is>
          <t>GB/T13912-2020
（最低点≥70um 平均值≥85um）</t>
        </is>
      </c>
      <c r="O20" s="314" t="n"/>
      <c r="P20" s="312" t="n"/>
    </row>
    <row r="21" ht="27" customHeight="1" s="332">
      <c r="A21" s="12" t="n"/>
      <c r="B21" s="12" t="inlineStr">
        <is>
          <t>编制：</t>
        </is>
      </c>
      <c r="C21" s="12" t="inlineStr">
        <is>
          <t>贺家贝</t>
        </is>
      </c>
      <c r="D21" s="12" t="n"/>
      <c r="E21" s="12" t="inlineStr">
        <is>
          <t>审核：</t>
        </is>
      </c>
      <c r="F21" s="12" t="n"/>
      <c r="G21" s="12" t="n"/>
      <c r="H21" s="275" t="inlineStr">
        <is>
          <t>批准：</t>
        </is>
      </c>
      <c r="I21" s="275" t="n"/>
      <c r="J21" s="275" t="n"/>
    </row>
    <row r="440">
      <c r="R440" s="0" t="inlineStr">
        <is>
          <t>铰链</t>
        </is>
      </c>
    </row>
  </sheetData>
  <mergeCells count="41">
    <mergeCell ref="C16:E16"/>
    <mergeCell ref="I6:J6"/>
    <mergeCell ref="A15:B15"/>
    <mergeCell ref="F16:G16"/>
    <mergeCell ref="N18:P18"/>
    <mergeCell ref="I11:J11"/>
    <mergeCell ref="F2:H2"/>
    <mergeCell ref="A20:J20"/>
    <mergeCell ref="H17:J17"/>
    <mergeCell ref="A19:J19"/>
    <mergeCell ref="H16:J16"/>
    <mergeCell ref="A16:B16"/>
    <mergeCell ref="N19:P19"/>
    <mergeCell ref="F15:G15"/>
    <mergeCell ref="I7:J7"/>
    <mergeCell ref="F18:G18"/>
    <mergeCell ref="C17:E17"/>
    <mergeCell ref="A18:B18"/>
    <mergeCell ref="A3:B3"/>
    <mergeCell ref="F17:G17"/>
    <mergeCell ref="H15:J15"/>
    <mergeCell ref="N15:P15"/>
    <mergeCell ref="A1:J1"/>
    <mergeCell ref="I12:J12"/>
    <mergeCell ref="A2:B2"/>
    <mergeCell ref="H18:J18"/>
    <mergeCell ref="C2:D2"/>
    <mergeCell ref="C18:E18"/>
    <mergeCell ref="I5:J5"/>
    <mergeCell ref="I14:J14"/>
    <mergeCell ref="I8:J8"/>
    <mergeCell ref="A17:B17"/>
    <mergeCell ref="N20:P20"/>
    <mergeCell ref="C15:E15"/>
    <mergeCell ref="I4:J4"/>
    <mergeCell ref="N16:P16"/>
    <mergeCell ref="I10:J10"/>
    <mergeCell ref="I13:J13"/>
    <mergeCell ref="F3:H3"/>
    <mergeCell ref="C3:D3"/>
    <mergeCell ref="I9:J9"/>
  </mergeCells>
  <pageMargins left="0.629861111111111" right="0.275" top="0.393055555555556" bottom="0.393055555555556" header="0.5" footer="0.196527777777778"/>
  <pageSetup orientation="portrait" paperSize="9" scale="80"/>
  <headerFooter>
    <oddHeader/>
    <oddFooter>&amp;C第 &amp;P 页，共 &amp;N 页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W199"/>
  <sheetViews>
    <sheetView topLeftCell="A169" workbookViewId="0">
      <selection activeCell="H199" sqref="H199"/>
    </sheetView>
  </sheetViews>
  <sheetFormatPr baseColWidth="8" defaultColWidth="9" defaultRowHeight="10.8"/>
  <cols>
    <col width="8.109375" customWidth="1" style="343" min="1" max="2"/>
    <col width="6" customWidth="1" style="343" min="3" max="3"/>
    <col width="6.88671875" customWidth="1" style="343" min="4" max="4"/>
    <col width="6.109375" customWidth="1" style="343" min="5" max="5"/>
    <col width="7.77734375" customWidth="1" style="343" min="6" max="6"/>
    <col width="8.77734375" customWidth="1" style="448" min="7" max="7"/>
    <col width="9.88671875" customWidth="1" style="448" min="8" max="8"/>
    <col width="17.88671875" customWidth="1" style="448" min="9" max="9"/>
    <col width="16.109375" customWidth="1" style="448" min="10" max="10"/>
    <col width="9" customWidth="1" style="343" min="11" max="16"/>
    <col width="11.77734375" customWidth="1" style="343" min="17" max="17"/>
    <col width="9" customWidth="1" style="343" min="18" max="22"/>
    <col hidden="1" width="8.88671875" customWidth="1" style="343" min="23" max="23"/>
    <col width="9" customWidth="1" style="343" min="24" max="24"/>
    <col width="9" customWidth="1" style="343" min="25" max="16384"/>
  </cols>
  <sheetData>
    <row r="1" ht="36" customHeight="1" s="332">
      <c r="A1" s="347">
        <f>'3工艺执行单'!B7&amp;W1</f>
        <v/>
      </c>
      <c r="B1" s="314" t="n"/>
      <c r="C1" s="314" t="n"/>
      <c r="D1" s="314" t="n"/>
      <c r="E1" s="314" t="n"/>
      <c r="F1" s="314" t="n"/>
      <c r="G1" s="314" t="n"/>
      <c r="H1" s="314" t="n"/>
      <c r="I1" s="314" t="n"/>
      <c r="J1" s="312" t="n"/>
      <c r="W1" s="343" t="inlineStr">
        <is>
          <t>箱件清单  PACKING LIST</t>
        </is>
      </c>
    </row>
    <row r="2" ht="28.95" customFormat="1" customHeight="1" s="2">
      <c r="A2" s="5" t="inlineStr">
        <is>
          <t>客户名称
CLIENT</t>
        </is>
      </c>
      <c r="B2" s="338">
        <f>'3工艺执行单'!F2</f>
        <v/>
      </c>
      <c r="C2" s="314" t="n"/>
      <c r="D2" s="312" t="n"/>
      <c r="E2" s="338" t="inlineStr">
        <is>
          <t>工作单号 JOB NO.</t>
        </is>
      </c>
      <c r="F2" s="312" t="n"/>
      <c r="G2" s="449">
        <f>'3工艺执行单'!C2</f>
        <v/>
      </c>
      <c r="H2" s="312" t="n"/>
      <c r="I2" s="450" t="inlineStr">
        <is>
          <t>日期
DATE</t>
        </is>
      </c>
      <c r="J2" s="10">
        <f>TODAY()</f>
        <v/>
      </c>
    </row>
    <row r="3" ht="31.05" customHeight="1" s="332">
      <c r="A3" s="5" t="inlineStr">
        <is>
          <t>项目名称
PROJECT</t>
        </is>
      </c>
      <c r="B3" s="345">
        <f>'3工艺执行单'!C3</f>
        <v/>
      </c>
      <c r="C3" s="314" t="n"/>
      <c r="D3" s="312" t="n"/>
      <c r="E3" s="338" t="inlineStr">
        <is>
          <t>品名 ITEM</t>
        </is>
      </c>
      <c r="F3" s="312" t="n"/>
      <c r="G3" s="450" t="inlineStr">
        <is>
          <t>镀锌钢格板/踏步板</t>
        </is>
      </c>
      <c r="H3" s="312" t="n"/>
      <c r="I3" s="450" t="inlineStr">
        <is>
          <t>规格型号
MODEL</t>
        </is>
      </c>
      <c r="J3" s="499" t="inlineStr">
        <is>
          <t>JG255/30/100FG
JT3(G255/30/100FG)</t>
        </is>
      </c>
    </row>
    <row r="4" ht="40.05" customFormat="1" customHeight="1" s="3">
      <c r="A4" s="345" t="inlineStr">
        <is>
          <t>包号
PACKAGE NO</t>
        </is>
      </c>
      <c r="B4" s="345" t="inlineStr">
        <is>
          <t>图号
DRAWING NO</t>
        </is>
      </c>
      <c r="C4" s="345" t="inlineStr">
        <is>
          <t>注
DRAWING</t>
        </is>
      </c>
      <c r="D4" s="345" t="inlineStr">
        <is>
          <t>长度
LENGTH（mm）</t>
        </is>
      </c>
      <c r="E4" s="345" t="inlineStr">
        <is>
          <t>宽度
WIDTH（mm）</t>
        </is>
      </c>
      <c r="F4" s="345" t="inlineStr">
        <is>
          <t>数量
QTY（件）</t>
        </is>
      </c>
      <c r="G4" s="450" t="inlineStr">
        <is>
          <t>面积
AREA（㎡）</t>
        </is>
      </c>
      <c r="H4" s="450" t="inlineStr">
        <is>
          <t>重量
WEIGHT（kg）</t>
        </is>
      </c>
      <c r="I4" s="450" t="inlineStr">
        <is>
          <t>备注 REMARK</t>
        </is>
      </c>
      <c r="J4" s="312" t="n"/>
    </row>
    <row r="5" ht="14.4" customHeight="1" s="332">
      <c r="A5" s="323" t="inlineStr">
        <is>
          <t>P01</t>
        </is>
      </c>
      <c r="B5" s="323" t="inlineStr">
        <is>
          <t>P01-A-31</t>
        </is>
      </c>
      <c r="C5" s="323" t="n"/>
      <c r="D5" s="323" t="n">
        <v>690</v>
      </c>
      <c r="E5" s="323" t="n">
        <v>995</v>
      </c>
      <c r="F5" s="323" t="n">
        <v>4</v>
      </c>
      <c r="G5" s="452">
        <f>D5*E5*F5/1000000</f>
        <v/>
      </c>
      <c r="H5" s="452">
        <f>G5*40.4</f>
        <v/>
      </c>
      <c r="I5" s="323" t="inlineStr">
        <is>
          <t>1#管廊</t>
        </is>
      </c>
      <c r="J5" s="323" t="inlineStr">
        <is>
          <t>EL5.5M</t>
        </is>
      </c>
      <c r="K5" s="343">
        <f>A5&amp;"-"&amp;B5&amp;C5</f>
        <v/>
      </c>
    </row>
    <row r="6" ht="14.4" customHeight="1" s="332">
      <c r="A6" s="323" t="inlineStr">
        <is>
          <t>P01</t>
        </is>
      </c>
      <c r="B6" s="323" t="inlineStr">
        <is>
          <t>P01-A-32#</t>
        </is>
      </c>
      <c r="C6" s="323" t="inlineStr">
        <is>
          <t>#</t>
        </is>
      </c>
      <c r="D6" s="323" t="n">
        <v>690</v>
      </c>
      <c r="E6" s="323" t="n">
        <v>995</v>
      </c>
      <c r="F6" s="323" t="n">
        <v>1</v>
      </c>
      <c r="G6" s="452">
        <f>D6*E6*F6/1000000</f>
        <v/>
      </c>
      <c r="H6" s="452">
        <f>G6*40.4</f>
        <v/>
      </c>
      <c r="I6" s="323" t="inlineStr">
        <is>
          <t>1#管廊</t>
        </is>
      </c>
      <c r="J6" s="323" t="inlineStr">
        <is>
          <t>EL5.5M</t>
        </is>
      </c>
      <c r="K6" s="343">
        <f>A6&amp;"-"&amp;B6&amp;C6</f>
        <v/>
      </c>
    </row>
    <row r="7" ht="14.4" customHeight="1" s="332">
      <c r="A7" s="323" t="inlineStr">
        <is>
          <t>P01</t>
        </is>
      </c>
      <c r="B7" s="323" t="inlineStr">
        <is>
          <t>P01-A-28</t>
        </is>
      </c>
      <c r="C7" s="323" t="n"/>
      <c r="D7" s="323" t="n">
        <v>990</v>
      </c>
      <c r="E7" s="323" t="n">
        <v>995</v>
      </c>
      <c r="F7" s="323" t="n">
        <v>3</v>
      </c>
      <c r="G7" s="452">
        <f>D7*E7*F7/1000000</f>
        <v/>
      </c>
      <c r="H7" s="452">
        <f>G7*40.4</f>
        <v/>
      </c>
      <c r="I7" s="323" t="inlineStr">
        <is>
          <t>1#管廊</t>
        </is>
      </c>
      <c r="J7" s="323" t="inlineStr">
        <is>
          <t>EL5.5M</t>
        </is>
      </c>
      <c r="K7" s="343">
        <f>A7&amp;"-"&amp;B7&amp;C7</f>
        <v/>
      </c>
    </row>
    <row r="8" ht="14.4" customHeight="1" s="332">
      <c r="A8" s="323" t="inlineStr">
        <is>
          <t>P01</t>
        </is>
      </c>
      <c r="B8" s="323" t="inlineStr">
        <is>
          <t>P01-A-29#</t>
        </is>
      </c>
      <c r="C8" s="323" t="inlineStr">
        <is>
          <t>#</t>
        </is>
      </c>
      <c r="D8" s="323" t="n">
        <v>990</v>
      </c>
      <c r="E8" s="323" t="n">
        <v>995</v>
      </c>
      <c r="F8" s="323" t="n">
        <v>1</v>
      </c>
      <c r="G8" s="452">
        <f>D8*E8*F8/1000000</f>
        <v/>
      </c>
      <c r="H8" s="452">
        <f>G8*40.4</f>
        <v/>
      </c>
      <c r="I8" s="323" t="inlineStr">
        <is>
          <t>1#管廊</t>
        </is>
      </c>
      <c r="J8" s="323" t="inlineStr">
        <is>
          <t>EL5.5M</t>
        </is>
      </c>
      <c r="K8" s="343">
        <f>A8&amp;"-"&amp;B8&amp;C8</f>
        <v/>
      </c>
    </row>
    <row r="9" ht="14.4" customHeight="1" s="332">
      <c r="A9" s="323" t="inlineStr">
        <is>
          <t>P01</t>
        </is>
      </c>
      <c r="B9" s="323" t="inlineStr">
        <is>
          <t>P01-A-30#</t>
        </is>
      </c>
      <c r="C9" s="323" t="inlineStr">
        <is>
          <t>#</t>
        </is>
      </c>
      <c r="D9" s="323" t="n">
        <v>990</v>
      </c>
      <c r="E9" s="323" t="n">
        <v>995</v>
      </c>
      <c r="F9" s="323" t="n">
        <v>1</v>
      </c>
      <c r="G9" s="452">
        <f>D9*E9*F9/1000000</f>
        <v/>
      </c>
      <c r="H9" s="452">
        <f>G9*40.4</f>
        <v/>
      </c>
      <c r="I9" s="323" t="inlineStr">
        <is>
          <t>1#管廊</t>
        </is>
      </c>
      <c r="J9" s="323" t="inlineStr">
        <is>
          <t>EL5.5M</t>
        </is>
      </c>
      <c r="K9" s="343">
        <f>A9&amp;"-"&amp;B9&amp;C9</f>
        <v/>
      </c>
    </row>
    <row r="10" ht="14.4" customHeight="1" s="332">
      <c r="A10" s="323" t="inlineStr">
        <is>
          <t>P01</t>
        </is>
      </c>
      <c r="B10" s="323" t="inlineStr">
        <is>
          <t>P01-A-20</t>
        </is>
      </c>
      <c r="C10" s="323" t="n"/>
      <c r="D10" s="323" t="n">
        <v>1165</v>
      </c>
      <c r="E10" s="323" t="n">
        <v>995</v>
      </c>
      <c r="F10" s="323" t="n">
        <v>4</v>
      </c>
      <c r="G10" s="452">
        <f>D10*E10*F10/1000000</f>
        <v/>
      </c>
      <c r="H10" s="452">
        <f>G10*40.4</f>
        <v/>
      </c>
      <c r="I10" s="323" t="inlineStr">
        <is>
          <t>1#管廊</t>
        </is>
      </c>
      <c r="J10" s="323" t="inlineStr">
        <is>
          <t>EL5.5M</t>
        </is>
      </c>
      <c r="K10" s="343">
        <f>A10&amp;"-"&amp;B10&amp;C10</f>
        <v/>
      </c>
    </row>
    <row r="11" ht="14.4" customHeight="1" s="332">
      <c r="A11" s="323" t="inlineStr">
        <is>
          <t>P01</t>
        </is>
      </c>
      <c r="B11" s="323" t="inlineStr">
        <is>
          <t>P01-A-21#</t>
        </is>
      </c>
      <c r="C11" s="323" t="inlineStr">
        <is>
          <t>#</t>
        </is>
      </c>
      <c r="D11" s="323" t="n">
        <v>1165</v>
      </c>
      <c r="E11" s="323" t="n">
        <v>995</v>
      </c>
      <c r="F11" s="323" t="n">
        <v>1</v>
      </c>
      <c r="G11" s="452">
        <f>D11*E11*F11/1000000</f>
        <v/>
      </c>
      <c r="H11" s="452">
        <f>G11*40.4</f>
        <v/>
      </c>
      <c r="I11" s="323" t="inlineStr">
        <is>
          <t>1#管廊</t>
        </is>
      </c>
      <c r="J11" s="323" t="inlineStr">
        <is>
          <t>EL5.5M</t>
        </is>
      </c>
      <c r="K11" s="343">
        <f>A11&amp;"-"&amp;B11&amp;C11</f>
        <v/>
      </c>
    </row>
    <row r="12" ht="14.4" customHeight="1" s="332">
      <c r="A12" s="323" t="inlineStr">
        <is>
          <t>P01</t>
        </is>
      </c>
      <c r="B12" s="323" t="inlineStr">
        <is>
          <t>P01-A-25#</t>
        </is>
      </c>
      <c r="C12" s="323" t="inlineStr">
        <is>
          <t>#</t>
        </is>
      </c>
      <c r="D12" s="323" t="n">
        <v>1165</v>
      </c>
      <c r="E12" s="323" t="n">
        <v>995</v>
      </c>
      <c r="F12" s="323" t="n">
        <v>1</v>
      </c>
      <c r="G12" s="452">
        <f>D12*E12*F12/1000000</f>
        <v/>
      </c>
      <c r="H12" s="452">
        <f>G12*40.4</f>
        <v/>
      </c>
      <c r="I12" s="323" t="inlineStr">
        <is>
          <t>1#管廊</t>
        </is>
      </c>
      <c r="J12" s="323" t="inlineStr">
        <is>
          <t>EL5.5M</t>
        </is>
      </c>
      <c r="K12" s="343">
        <f>A12&amp;"-"&amp;B12&amp;C12</f>
        <v/>
      </c>
    </row>
    <row r="13" ht="14.4" customHeight="1" s="332">
      <c r="A13" s="323" t="inlineStr">
        <is>
          <t>P01</t>
        </is>
      </c>
      <c r="B13" s="323" t="inlineStr">
        <is>
          <t>P01-A-3</t>
        </is>
      </c>
      <c r="C13" s="323" t="n"/>
      <c r="D13" s="323" t="n">
        <v>1190</v>
      </c>
      <c r="E13" s="323" t="n">
        <v>995</v>
      </c>
      <c r="F13" s="323" t="n">
        <v>5</v>
      </c>
      <c r="G13" s="452">
        <f>D13*E13*F13/1000000</f>
        <v/>
      </c>
      <c r="H13" s="452">
        <f>G13*40.4</f>
        <v/>
      </c>
      <c r="I13" s="323" t="inlineStr">
        <is>
          <t>1#管廊</t>
        </is>
      </c>
      <c r="J13" s="323" t="inlineStr">
        <is>
          <t>EL5.5M</t>
        </is>
      </c>
      <c r="K13" s="343">
        <f>A13&amp;"-"&amp;B13&amp;C13</f>
        <v/>
      </c>
    </row>
    <row r="14" ht="14.4" customHeight="1" s="332">
      <c r="A14" s="323" t="inlineStr">
        <is>
          <t>P01</t>
        </is>
      </c>
      <c r="B14" s="323" t="inlineStr">
        <is>
          <t>P01-A-4#</t>
        </is>
      </c>
      <c r="C14" s="323" t="inlineStr">
        <is>
          <t>#</t>
        </is>
      </c>
      <c r="D14" s="323" t="n">
        <v>1190</v>
      </c>
      <c r="E14" s="323" t="n">
        <v>995</v>
      </c>
      <c r="F14" s="323" t="n">
        <v>1</v>
      </c>
      <c r="G14" s="452">
        <f>D14*E14*F14/1000000</f>
        <v/>
      </c>
      <c r="H14" s="452">
        <f>G14*40.4</f>
        <v/>
      </c>
      <c r="I14" s="323" t="inlineStr">
        <is>
          <t>1#管廊</t>
        </is>
      </c>
      <c r="J14" s="323" t="inlineStr">
        <is>
          <t>EL5.5M</t>
        </is>
      </c>
      <c r="K14" s="343">
        <f>A14&amp;"-"&amp;B14&amp;C14</f>
        <v/>
      </c>
    </row>
    <row r="15" ht="14.4" customHeight="1" s="332">
      <c r="A15" s="323" t="inlineStr">
        <is>
          <t>P01</t>
        </is>
      </c>
      <c r="B15" s="323" t="inlineStr">
        <is>
          <t>P01-A-5#</t>
        </is>
      </c>
      <c r="C15" s="323" t="inlineStr">
        <is>
          <t>#</t>
        </is>
      </c>
      <c r="D15" s="323" t="n">
        <v>1190</v>
      </c>
      <c r="E15" s="323" t="n">
        <v>995</v>
      </c>
      <c r="F15" s="323" t="n">
        <v>1</v>
      </c>
      <c r="G15" s="452">
        <f>D15*E15*F15/1000000</f>
        <v/>
      </c>
      <c r="H15" s="452">
        <f>G15*40.4</f>
        <v/>
      </c>
      <c r="I15" s="323" t="inlineStr">
        <is>
          <t>1#管廊</t>
        </is>
      </c>
      <c r="J15" s="323" t="inlineStr">
        <is>
          <t>EL5.5M</t>
        </is>
      </c>
      <c r="K15" s="343">
        <f>A15&amp;"-"&amp;B15&amp;C15</f>
        <v/>
      </c>
    </row>
    <row r="16" ht="14.4" customHeight="1" s="332">
      <c r="A16" s="323" t="inlineStr">
        <is>
          <t>P01</t>
        </is>
      </c>
      <c r="B16" s="323" t="inlineStr">
        <is>
          <t>P01-A-6#</t>
        </is>
      </c>
      <c r="C16" s="323" t="inlineStr">
        <is>
          <t>#</t>
        </is>
      </c>
      <c r="D16" s="323" t="n">
        <v>1190</v>
      </c>
      <c r="E16" s="323" t="n">
        <v>995</v>
      </c>
      <c r="F16" s="323" t="n">
        <v>1</v>
      </c>
      <c r="G16" s="452">
        <f>D16*E16*F16/1000000</f>
        <v/>
      </c>
      <c r="H16" s="452">
        <f>G16*40.4</f>
        <v/>
      </c>
      <c r="I16" s="323" t="inlineStr">
        <is>
          <t>1#管廊</t>
        </is>
      </c>
      <c r="J16" s="323" t="inlineStr">
        <is>
          <t>EL5.5M</t>
        </is>
      </c>
      <c r="K16" s="343">
        <f>A16&amp;"-"&amp;B16&amp;C16</f>
        <v/>
      </c>
    </row>
    <row r="17" ht="14.4" customHeight="1" s="332">
      <c r="A17" s="323" t="inlineStr">
        <is>
          <t>P01</t>
        </is>
      </c>
      <c r="B17" s="323" t="inlineStr">
        <is>
          <t>P01-A-13#</t>
        </is>
      </c>
      <c r="C17" s="323" t="inlineStr">
        <is>
          <t>#</t>
        </is>
      </c>
      <c r="D17" s="323" t="n">
        <v>2365</v>
      </c>
      <c r="E17" s="323" t="n">
        <v>995</v>
      </c>
      <c r="F17" s="323" t="n">
        <v>1</v>
      </c>
      <c r="G17" s="452">
        <f>D17*E17*F17/1000000</f>
        <v/>
      </c>
      <c r="H17" s="452">
        <f>G17*40.4</f>
        <v/>
      </c>
      <c r="I17" s="323" t="inlineStr">
        <is>
          <t>1#管廊</t>
        </is>
      </c>
      <c r="J17" s="323" t="inlineStr">
        <is>
          <t>EL5.5M</t>
        </is>
      </c>
      <c r="K17" s="343">
        <f>A17&amp;"-"&amp;B17&amp;C17</f>
        <v/>
      </c>
    </row>
    <row r="18" ht="14.4" customHeight="1" s="332">
      <c r="A18" s="323" t="inlineStr">
        <is>
          <t>P01</t>
        </is>
      </c>
      <c r="B18" s="323" t="inlineStr">
        <is>
          <t>P01-A-8</t>
        </is>
      </c>
      <c r="C18" s="323" t="n"/>
      <c r="D18" s="323" t="n">
        <v>2365</v>
      </c>
      <c r="E18" s="323" t="n">
        <v>995</v>
      </c>
      <c r="F18" s="323" t="n">
        <v>4</v>
      </c>
      <c r="G18" s="452">
        <f>D18*E18*F18/1000000</f>
        <v/>
      </c>
      <c r="H18" s="452">
        <f>G18*40.4</f>
        <v/>
      </c>
      <c r="I18" s="323" t="inlineStr">
        <is>
          <t>1#管廊</t>
        </is>
      </c>
      <c r="J18" s="323" t="inlineStr">
        <is>
          <t>EL5.5M</t>
        </is>
      </c>
      <c r="K18" s="343">
        <f>A18&amp;"-"&amp;B18&amp;C18</f>
        <v/>
      </c>
    </row>
    <row r="19" ht="14.4" customHeight="1" s="332">
      <c r="A19" s="323" t="inlineStr">
        <is>
          <t>P01</t>
        </is>
      </c>
      <c r="B19" s="323" t="inlineStr">
        <is>
          <t>P01-A-9#</t>
        </is>
      </c>
      <c r="C19" s="323" t="inlineStr">
        <is>
          <t>#</t>
        </is>
      </c>
      <c r="D19" s="323" t="n">
        <v>2365</v>
      </c>
      <c r="E19" s="323" t="n">
        <v>995</v>
      </c>
      <c r="F19" s="323" t="n">
        <v>1</v>
      </c>
      <c r="G19" s="452">
        <f>D19*E19*F19/1000000</f>
        <v/>
      </c>
      <c r="H19" s="452">
        <f>G19*40.4</f>
        <v/>
      </c>
      <c r="I19" s="323" t="inlineStr">
        <is>
          <t>1#管廊</t>
        </is>
      </c>
      <c r="J19" s="323" t="inlineStr">
        <is>
          <t>EL5.5M</t>
        </is>
      </c>
      <c r="K19" s="343">
        <f>A19&amp;"-"&amp;B19&amp;C19</f>
        <v/>
      </c>
    </row>
    <row r="20" ht="14.4" customHeight="1" s="332">
      <c r="A20" s="323" t="inlineStr">
        <is>
          <t>P01</t>
        </is>
      </c>
      <c r="B20" s="323" t="inlineStr">
        <is>
          <t>P01-A-17</t>
        </is>
      </c>
      <c r="C20" s="323" t="n"/>
      <c r="D20" s="323" t="n">
        <v>2390</v>
      </c>
      <c r="E20" s="323" t="n">
        <v>995</v>
      </c>
      <c r="F20" s="323" t="n">
        <v>6</v>
      </c>
      <c r="G20" s="452">
        <f>D20*E20*F20/1000000</f>
        <v/>
      </c>
      <c r="H20" s="452">
        <f>G20*40.4</f>
        <v/>
      </c>
      <c r="I20" s="323" t="inlineStr">
        <is>
          <t>1#管廊</t>
        </is>
      </c>
      <c r="J20" s="323" t="inlineStr">
        <is>
          <t>EL5.5M</t>
        </is>
      </c>
      <c r="K20" s="343">
        <f>A20&amp;"-"&amp;B20&amp;C20</f>
        <v/>
      </c>
    </row>
    <row r="21" ht="14.4" customHeight="1" s="332">
      <c r="A21" s="323" t="inlineStr">
        <is>
          <t>P02</t>
        </is>
      </c>
      <c r="B21" s="323" t="inlineStr">
        <is>
          <t>P02-B-28#</t>
        </is>
      </c>
      <c r="C21" s="323" t="inlineStr">
        <is>
          <t>#</t>
        </is>
      </c>
      <c r="D21" s="323" t="n">
        <v>690</v>
      </c>
      <c r="E21" s="323" t="n">
        <v>995</v>
      </c>
      <c r="F21" s="323" t="n">
        <v>1</v>
      </c>
      <c r="G21" s="452">
        <f>D21*E21*F21/1000000</f>
        <v/>
      </c>
      <c r="H21" s="452">
        <f>G21*40.4</f>
        <v/>
      </c>
      <c r="I21" s="323" t="inlineStr">
        <is>
          <t>1#管廊</t>
        </is>
      </c>
      <c r="J21" s="323" t="inlineStr">
        <is>
          <t>EL8M</t>
        </is>
      </c>
      <c r="K21" s="343">
        <f>A21&amp;"-"&amp;B21&amp;C21</f>
        <v/>
      </c>
    </row>
    <row r="22" ht="14.4" customHeight="1" s="332">
      <c r="A22" s="323" t="inlineStr">
        <is>
          <t>P02</t>
        </is>
      </c>
      <c r="B22" s="323" t="inlineStr">
        <is>
          <t>P02-B-29</t>
        </is>
      </c>
      <c r="C22" s="323" t="n"/>
      <c r="D22" s="323" t="n">
        <v>690</v>
      </c>
      <c r="E22" s="323" t="n">
        <v>995</v>
      </c>
      <c r="F22" s="323" t="n">
        <v>4</v>
      </c>
      <c r="G22" s="452">
        <f>D22*E22*F22/1000000</f>
        <v/>
      </c>
      <c r="H22" s="452">
        <f>G22*40.4</f>
        <v/>
      </c>
      <c r="I22" s="323" t="inlineStr">
        <is>
          <t>1#管廊</t>
        </is>
      </c>
      <c r="J22" s="323" t="inlineStr">
        <is>
          <t>EL8M</t>
        </is>
      </c>
      <c r="K22" s="343">
        <f>A22&amp;"-"&amp;B22&amp;C22</f>
        <v/>
      </c>
    </row>
    <row r="23" ht="14.4" customHeight="1" s="332">
      <c r="A23" s="323" t="inlineStr">
        <is>
          <t>P02</t>
        </is>
      </c>
      <c r="B23" s="323" t="inlineStr">
        <is>
          <t>P02-B-30#</t>
        </is>
      </c>
      <c r="C23" s="323" t="inlineStr">
        <is>
          <t>#</t>
        </is>
      </c>
      <c r="D23" s="323" t="n">
        <v>690</v>
      </c>
      <c r="E23" s="323" t="n">
        <v>995</v>
      </c>
      <c r="F23" s="323" t="n">
        <v>1</v>
      </c>
      <c r="G23" s="452">
        <f>D23*E23*F23/1000000</f>
        <v/>
      </c>
      <c r="H23" s="452">
        <f>G23*40.4</f>
        <v/>
      </c>
      <c r="I23" s="323" t="inlineStr">
        <is>
          <t>1#管廊</t>
        </is>
      </c>
      <c r="J23" s="323" t="inlineStr">
        <is>
          <t>EL8M</t>
        </is>
      </c>
      <c r="K23" s="343">
        <f>A23&amp;"-"&amp;B23&amp;C23</f>
        <v/>
      </c>
    </row>
    <row r="24" ht="14.4" customHeight="1" s="332">
      <c r="A24" s="323" t="inlineStr">
        <is>
          <t>P02</t>
        </is>
      </c>
      <c r="B24" s="323" t="inlineStr">
        <is>
          <t>P02-B-26</t>
        </is>
      </c>
      <c r="C24" s="323" t="n"/>
      <c r="D24" s="323" t="n">
        <v>990</v>
      </c>
      <c r="E24" s="323" t="n">
        <v>995</v>
      </c>
      <c r="F24" s="323" t="n">
        <v>3</v>
      </c>
      <c r="G24" s="452">
        <f>D24*E24*F24/1000000</f>
        <v/>
      </c>
      <c r="H24" s="452">
        <f>G24*40.4</f>
        <v/>
      </c>
      <c r="I24" s="323" t="inlineStr">
        <is>
          <t>1#管廊</t>
        </is>
      </c>
      <c r="J24" s="323" t="inlineStr">
        <is>
          <t>EL8M</t>
        </is>
      </c>
      <c r="K24" s="343">
        <f>A24&amp;"-"&amp;B24&amp;C24</f>
        <v/>
      </c>
    </row>
    <row r="25" ht="14.4" customHeight="1" s="332">
      <c r="A25" s="323" t="inlineStr">
        <is>
          <t>P02</t>
        </is>
      </c>
      <c r="B25" s="323" t="inlineStr">
        <is>
          <t>P02-B-27#</t>
        </is>
      </c>
      <c r="C25" s="323" t="inlineStr">
        <is>
          <t>#</t>
        </is>
      </c>
      <c r="D25" s="323" t="n">
        <v>990</v>
      </c>
      <c r="E25" s="323" t="n">
        <v>995</v>
      </c>
      <c r="F25" s="323" t="n">
        <v>1</v>
      </c>
      <c r="G25" s="452">
        <f>D25*E25*F25/1000000</f>
        <v/>
      </c>
      <c r="H25" s="452">
        <f>G25*40.4</f>
        <v/>
      </c>
      <c r="I25" s="323" t="inlineStr">
        <is>
          <t>1#管廊</t>
        </is>
      </c>
      <c r="J25" s="323" t="inlineStr">
        <is>
          <t>EL8M</t>
        </is>
      </c>
      <c r="K25" s="343">
        <f>A25&amp;"-"&amp;B25&amp;C25</f>
        <v/>
      </c>
    </row>
    <row r="26" ht="14.4" customHeight="1" s="332">
      <c r="A26" s="323" t="inlineStr">
        <is>
          <t>P02</t>
        </is>
      </c>
      <c r="B26" s="323" t="inlineStr">
        <is>
          <t>P02-B-18</t>
        </is>
      </c>
      <c r="C26" s="323" t="n"/>
      <c r="D26" s="323" t="n">
        <v>1165</v>
      </c>
      <c r="E26" s="323" t="n">
        <v>995</v>
      </c>
      <c r="F26" s="323" t="n">
        <v>4</v>
      </c>
      <c r="G26" s="452">
        <f>D26*E26*F26/1000000</f>
        <v/>
      </c>
      <c r="H26" s="452">
        <f>G26*40.4</f>
        <v/>
      </c>
      <c r="I26" s="323" t="inlineStr">
        <is>
          <t>1#管廊</t>
        </is>
      </c>
      <c r="J26" s="323" t="inlineStr">
        <is>
          <t>EL8M</t>
        </is>
      </c>
      <c r="K26" s="343">
        <f>A26&amp;"-"&amp;B26&amp;C26</f>
        <v/>
      </c>
    </row>
    <row r="27" ht="14.4" customHeight="1" s="332">
      <c r="A27" s="323" t="inlineStr">
        <is>
          <t>P02</t>
        </is>
      </c>
      <c r="B27" s="323" t="inlineStr">
        <is>
          <t>P02-B-19#</t>
        </is>
      </c>
      <c r="C27" s="323" t="inlineStr">
        <is>
          <t>#</t>
        </is>
      </c>
      <c r="D27" s="323" t="n">
        <v>1165</v>
      </c>
      <c r="E27" s="323" t="n">
        <v>995</v>
      </c>
      <c r="F27" s="323" t="n">
        <v>1</v>
      </c>
      <c r="G27" s="452">
        <f>D27*E27*F27/1000000</f>
        <v/>
      </c>
      <c r="H27" s="452">
        <f>G27*40.4</f>
        <v/>
      </c>
      <c r="I27" s="323" t="inlineStr">
        <is>
          <t>1#管廊</t>
        </is>
      </c>
      <c r="J27" s="323" t="inlineStr">
        <is>
          <t>EL8M</t>
        </is>
      </c>
      <c r="K27" s="343">
        <f>A27&amp;"-"&amp;B27&amp;C27</f>
        <v/>
      </c>
    </row>
    <row r="28" ht="14.4" customHeight="1" s="332">
      <c r="A28" s="323" t="inlineStr">
        <is>
          <t>P02</t>
        </is>
      </c>
      <c r="B28" s="323" t="inlineStr">
        <is>
          <t>P02-B-23#</t>
        </is>
      </c>
      <c r="C28" s="323" t="inlineStr">
        <is>
          <t>#</t>
        </is>
      </c>
      <c r="D28" s="323" t="n">
        <v>1165</v>
      </c>
      <c r="E28" s="323" t="n">
        <v>995</v>
      </c>
      <c r="F28" s="323" t="n">
        <v>1</v>
      </c>
      <c r="G28" s="452">
        <f>D28*E28*F28/1000000</f>
        <v/>
      </c>
      <c r="H28" s="452">
        <f>G28*40.4</f>
        <v/>
      </c>
      <c r="I28" s="323" t="inlineStr">
        <is>
          <t>1#管廊</t>
        </is>
      </c>
      <c r="J28" s="323" t="inlineStr">
        <is>
          <t>EL8M</t>
        </is>
      </c>
      <c r="K28" s="343">
        <f>A28&amp;"-"&amp;B28&amp;C28</f>
        <v/>
      </c>
    </row>
    <row r="29" ht="14.4" customHeight="1" s="332">
      <c r="A29" s="323" t="inlineStr">
        <is>
          <t>P02</t>
        </is>
      </c>
      <c r="B29" s="323" t="inlineStr">
        <is>
          <t>P02-B-3</t>
        </is>
      </c>
      <c r="C29" s="323" t="n"/>
      <c r="D29" s="323" t="n">
        <v>1190</v>
      </c>
      <c r="E29" s="323" t="n">
        <v>995</v>
      </c>
      <c r="F29" s="323" t="n">
        <v>7</v>
      </c>
      <c r="G29" s="452">
        <f>D29*E29*F29/1000000</f>
        <v/>
      </c>
      <c r="H29" s="452">
        <f>G29*40.4</f>
        <v/>
      </c>
      <c r="I29" s="323" t="inlineStr">
        <is>
          <t>1#管廊</t>
        </is>
      </c>
      <c r="J29" s="323" t="inlineStr">
        <is>
          <t>EL8M</t>
        </is>
      </c>
      <c r="K29" s="343">
        <f>A29&amp;"-"&amp;B29&amp;C29</f>
        <v/>
      </c>
    </row>
    <row r="30" ht="14.4" customHeight="1" s="332">
      <c r="A30" s="323" t="inlineStr">
        <is>
          <t>P02</t>
        </is>
      </c>
      <c r="B30" s="323" t="inlineStr">
        <is>
          <t>P02-B-4#</t>
        </is>
      </c>
      <c r="C30" s="323" t="inlineStr">
        <is>
          <t>#</t>
        </is>
      </c>
      <c r="D30" s="323" t="n">
        <v>1190</v>
      </c>
      <c r="E30" s="323" t="n">
        <v>995</v>
      </c>
      <c r="F30" s="323" t="n">
        <v>1</v>
      </c>
      <c r="G30" s="452">
        <f>D30*E30*F30/1000000</f>
        <v/>
      </c>
      <c r="H30" s="452">
        <f>G30*40.4</f>
        <v/>
      </c>
      <c r="I30" s="323" t="inlineStr">
        <is>
          <t>1#管廊</t>
        </is>
      </c>
      <c r="J30" s="323" t="inlineStr">
        <is>
          <t>EL8M</t>
        </is>
      </c>
      <c r="K30" s="343">
        <f>A30&amp;"-"&amp;B30&amp;C30</f>
        <v/>
      </c>
    </row>
    <row r="31" ht="14.4" customHeight="1" s="332">
      <c r="A31" s="323" t="inlineStr">
        <is>
          <t>P02</t>
        </is>
      </c>
      <c r="B31" s="323" t="inlineStr">
        <is>
          <t>P02-B-11#</t>
        </is>
      </c>
      <c r="C31" s="323" t="inlineStr">
        <is>
          <t>#</t>
        </is>
      </c>
      <c r="D31" s="323" t="n">
        <v>2365</v>
      </c>
      <c r="E31" s="323" t="n">
        <v>995</v>
      </c>
      <c r="F31" s="323" t="n">
        <v>1</v>
      </c>
      <c r="G31" s="452">
        <f>D31*E31*F31/1000000</f>
        <v/>
      </c>
      <c r="H31" s="452">
        <f>G31*40.4</f>
        <v/>
      </c>
      <c r="I31" s="323" t="inlineStr">
        <is>
          <t>1#管廊</t>
        </is>
      </c>
      <c r="J31" s="323" t="inlineStr">
        <is>
          <t>EL8M</t>
        </is>
      </c>
      <c r="K31" s="343">
        <f>A31&amp;"-"&amp;B31&amp;C31</f>
        <v/>
      </c>
    </row>
    <row r="32" ht="14.4" customHeight="1" s="332">
      <c r="A32" s="323" t="inlineStr">
        <is>
          <t>P02</t>
        </is>
      </c>
      <c r="B32" s="323" t="inlineStr">
        <is>
          <t>P02-B-7#</t>
        </is>
      </c>
      <c r="C32" s="323" t="inlineStr">
        <is>
          <t>#</t>
        </is>
      </c>
      <c r="D32" s="323" t="n">
        <v>2365</v>
      </c>
      <c r="E32" s="323" t="n">
        <v>995</v>
      </c>
      <c r="F32" s="323" t="n">
        <v>1</v>
      </c>
      <c r="G32" s="452">
        <f>D32*E32*F32/1000000</f>
        <v/>
      </c>
      <c r="H32" s="452">
        <f>G32*40.4</f>
        <v/>
      </c>
      <c r="I32" s="323" t="inlineStr">
        <is>
          <t>1#管廊</t>
        </is>
      </c>
      <c r="J32" s="323" t="inlineStr">
        <is>
          <t>EL8M</t>
        </is>
      </c>
      <c r="K32" s="343">
        <f>A32&amp;"-"&amp;B32&amp;C32</f>
        <v/>
      </c>
    </row>
    <row r="33" ht="14.4" customHeight="1" s="332">
      <c r="A33" s="323" t="inlineStr">
        <is>
          <t>P02</t>
        </is>
      </c>
      <c r="B33" s="323" t="inlineStr">
        <is>
          <t>P02-B-9</t>
        </is>
      </c>
      <c r="C33" s="323" t="n"/>
      <c r="D33" s="323" t="n">
        <v>2365</v>
      </c>
      <c r="E33" s="323" t="n">
        <v>995</v>
      </c>
      <c r="F33" s="323" t="n">
        <v>4</v>
      </c>
      <c r="G33" s="452">
        <f>D33*E33*F33/1000000</f>
        <v/>
      </c>
      <c r="H33" s="452">
        <f>G33*40.4</f>
        <v/>
      </c>
      <c r="I33" s="323" t="inlineStr">
        <is>
          <t>1#管廊</t>
        </is>
      </c>
      <c r="J33" s="323" t="inlineStr">
        <is>
          <t>EL8M</t>
        </is>
      </c>
      <c r="K33" s="343">
        <f>A33&amp;"-"&amp;B33&amp;C33</f>
        <v/>
      </c>
    </row>
    <row r="34" ht="14.4" customHeight="1" s="332">
      <c r="A34" s="323" t="inlineStr">
        <is>
          <t>P02</t>
        </is>
      </c>
      <c r="B34" s="323" t="inlineStr">
        <is>
          <t>P02-B-15</t>
        </is>
      </c>
      <c r="C34" s="323" t="n"/>
      <c r="D34" s="323" t="n">
        <v>2390</v>
      </c>
      <c r="E34" s="323" t="n">
        <v>995</v>
      </c>
      <c r="F34" s="323" t="n">
        <v>6</v>
      </c>
      <c r="G34" s="452">
        <f>D34*E34*F34/1000000</f>
        <v/>
      </c>
      <c r="H34" s="452">
        <f>G34*40.4</f>
        <v/>
      </c>
      <c r="I34" s="323" t="inlineStr">
        <is>
          <t>1#管廊</t>
        </is>
      </c>
      <c r="J34" s="323" t="inlineStr">
        <is>
          <t>EL8M</t>
        </is>
      </c>
      <c r="K34" s="343">
        <f>A34&amp;"-"&amp;B34&amp;C34</f>
        <v/>
      </c>
    </row>
    <row r="35" ht="14.4" customHeight="1" s="332">
      <c r="A35" s="323" t="inlineStr">
        <is>
          <t>P03</t>
        </is>
      </c>
      <c r="B35" s="323" t="inlineStr">
        <is>
          <t>P03-C-2</t>
        </is>
      </c>
      <c r="C35" s="323" t="n"/>
      <c r="D35" s="323" t="n">
        <v>790</v>
      </c>
      <c r="E35" s="323" t="n">
        <v>995</v>
      </c>
      <c r="F35" s="323" t="n">
        <v>7</v>
      </c>
      <c r="G35" s="452">
        <f>D35*E35*F35/1000000</f>
        <v/>
      </c>
      <c r="H35" s="452">
        <f>G35*40.4</f>
        <v/>
      </c>
      <c r="I35" s="323" t="inlineStr">
        <is>
          <t>1#管廊</t>
        </is>
      </c>
      <c r="J35" s="323" t="inlineStr">
        <is>
          <t>EL9.5M</t>
        </is>
      </c>
      <c r="K35" s="343">
        <f>A35&amp;"-"&amp;B35&amp;C35</f>
        <v/>
      </c>
    </row>
    <row r="36" ht="14.4" customHeight="1" s="332">
      <c r="A36" s="323" t="inlineStr">
        <is>
          <t>P04</t>
        </is>
      </c>
      <c r="B36" s="323" t="inlineStr">
        <is>
          <t>P04-D-34</t>
        </is>
      </c>
      <c r="C36" s="323" t="n"/>
      <c r="D36" s="323" t="n">
        <v>690</v>
      </c>
      <c r="E36" s="323" t="n">
        <v>995</v>
      </c>
      <c r="F36" s="323" t="n">
        <v>4</v>
      </c>
      <c r="G36" s="452">
        <f>D36*E36*F36/1000000</f>
        <v/>
      </c>
      <c r="H36" s="452">
        <f>G36*40.4</f>
        <v/>
      </c>
      <c r="I36" s="323" t="inlineStr">
        <is>
          <t>1#管廊</t>
        </is>
      </c>
      <c r="J36" s="323" t="inlineStr">
        <is>
          <t>EL10.5M</t>
        </is>
      </c>
      <c r="K36" s="343">
        <f>A36&amp;"-"&amp;B36&amp;C36</f>
        <v/>
      </c>
    </row>
    <row r="37" ht="14.4" customHeight="1" s="332">
      <c r="A37" s="323" t="inlineStr">
        <is>
          <t>P04</t>
        </is>
      </c>
      <c r="B37" s="323" t="inlineStr">
        <is>
          <t>P04-D-35#</t>
        </is>
      </c>
      <c r="C37" s="323" t="inlineStr">
        <is>
          <t>#</t>
        </is>
      </c>
      <c r="D37" s="323" t="n">
        <v>690</v>
      </c>
      <c r="E37" s="323" t="n">
        <v>995</v>
      </c>
      <c r="F37" s="323" t="n">
        <v>1</v>
      </c>
      <c r="G37" s="452">
        <f>D37*E37*F37/1000000</f>
        <v/>
      </c>
      <c r="H37" s="452">
        <f>G37*40.4</f>
        <v/>
      </c>
      <c r="I37" s="323" t="inlineStr">
        <is>
          <t>1#管廊</t>
        </is>
      </c>
      <c r="J37" s="323" t="inlineStr">
        <is>
          <t>EL10.5M</t>
        </is>
      </c>
      <c r="K37" s="343">
        <f>A37&amp;"-"&amp;B37&amp;C37</f>
        <v/>
      </c>
    </row>
    <row r="38" ht="14.4" customHeight="1" s="332">
      <c r="A38" s="323" t="inlineStr">
        <is>
          <t>P04</t>
        </is>
      </c>
      <c r="B38" s="323" t="inlineStr">
        <is>
          <t>P04-D-31</t>
        </is>
      </c>
      <c r="C38" s="323" t="n"/>
      <c r="D38" s="323" t="n">
        <v>990</v>
      </c>
      <c r="E38" s="323" t="n">
        <v>995</v>
      </c>
      <c r="F38" s="323" t="n">
        <v>2</v>
      </c>
      <c r="G38" s="452">
        <f>D38*E38*F38/1000000</f>
        <v/>
      </c>
      <c r="H38" s="452">
        <f>G38*40.4</f>
        <v/>
      </c>
      <c r="I38" s="323" t="inlineStr">
        <is>
          <t>1#管廊</t>
        </is>
      </c>
      <c r="J38" s="323" t="inlineStr">
        <is>
          <t>EL10.5M</t>
        </is>
      </c>
      <c r="K38" s="343">
        <f>A38&amp;"-"&amp;B38&amp;C38</f>
        <v/>
      </c>
    </row>
    <row r="39" ht="14.4" customHeight="1" s="332">
      <c r="A39" s="323" t="inlineStr">
        <is>
          <t>P04</t>
        </is>
      </c>
      <c r="B39" s="323" t="inlineStr">
        <is>
          <t>P04-D-32#</t>
        </is>
      </c>
      <c r="C39" s="323" t="inlineStr">
        <is>
          <t>#</t>
        </is>
      </c>
      <c r="D39" s="323" t="n">
        <v>990</v>
      </c>
      <c r="E39" s="323" t="n">
        <v>995</v>
      </c>
      <c r="F39" s="323" t="n">
        <v>1</v>
      </c>
      <c r="G39" s="452">
        <f>D39*E39*F39/1000000</f>
        <v/>
      </c>
      <c r="H39" s="452">
        <f>G39*40.4</f>
        <v/>
      </c>
      <c r="I39" s="323" t="inlineStr">
        <is>
          <t>1#管廊</t>
        </is>
      </c>
      <c r="J39" s="323" t="inlineStr">
        <is>
          <t>EL10.5M</t>
        </is>
      </c>
      <c r="K39" s="343">
        <f>A39&amp;"-"&amp;B39&amp;C39</f>
        <v/>
      </c>
    </row>
    <row r="40" ht="14.4" customHeight="1" s="332">
      <c r="A40" s="323" t="inlineStr">
        <is>
          <t>P04</t>
        </is>
      </c>
      <c r="B40" s="323" t="inlineStr">
        <is>
          <t>P04-D-33#</t>
        </is>
      </c>
      <c r="C40" s="323" t="inlineStr">
        <is>
          <t>#</t>
        </is>
      </c>
      <c r="D40" s="323" t="n">
        <v>990</v>
      </c>
      <c r="E40" s="323" t="n">
        <v>995</v>
      </c>
      <c r="F40" s="323" t="n">
        <v>1</v>
      </c>
      <c r="G40" s="452">
        <f>D40*E40*F40/1000000</f>
        <v/>
      </c>
      <c r="H40" s="452">
        <f>G40*40.4</f>
        <v/>
      </c>
      <c r="I40" s="323" t="inlineStr">
        <is>
          <t>1#管廊</t>
        </is>
      </c>
      <c r="J40" s="323" t="inlineStr">
        <is>
          <t>EL10.5M</t>
        </is>
      </c>
      <c r="K40" s="343">
        <f>A40&amp;"-"&amp;B40&amp;C40</f>
        <v/>
      </c>
    </row>
    <row r="41" ht="14.4" customHeight="1" s="332">
      <c r="A41" s="323" t="inlineStr">
        <is>
          <t>P04</t>
        </is>
      </c>
      <c r="B41" s="323" t="inlineStr">
        <is>
          <t>P04-D-20</t>
        </is>
      </c>
      <c r="C41" s="323" t="n"/>
      <c r="D41" s="323" t="n">
        <v>1165</v>
      </c>
      <c r="E41" s="323" t="n">
        <v>995</v>
      </c>
      <c r="F41" s="323" t="n">
        <v>4</v>
      </c>
      <c r="G41" s="452">
        <f>D41*E41*F41/1000000</f>
        <v/>
      </c>
      <c r="H41" s="452">
        <f>G41*40.4</f>
        <v/>
      </c>
      <c r="I41" s="323" t="inlineStr">
        <is>
          <t>1#管廊</t>
        </is>
      </c>
      <c r="J41" s="323" t="inlineStr">
        <is>
          <t>EL10.5M</t>
        </is>
      </c>
      <c r="K41" s="343">
        <f>A41&amp;"-"&amp;B41&amp;C41</f>
        <v/>
      </c>
    </row>
    <row r="42" ht="14.4" customHeight="1" s="332">
      <c r="A42" s="323" t="inlineStr">
        <is>
          <t>P04</t>
        </is>
      </c>
      <c r="B42" s="323" t="inlineStr">
        <is>
          <t>P04-D-21#</t>
        </is>
      </c>
      <c r="C42" s="323" t="inlineStr">
        <is>
          <t>#</t>
        </is>
      </c>
      <c r="D42" s="323" t="n">
        <v>1165</v>
      </c>
      <c r="E42" s="323" t="n">
        <v>995</v>
      </c>
      <c r="F42" s="323" t="n">
        <v>1</v>
      </c>
      <c r="G42" s="452">
        <f>D42*E42*F42/1000000</f>
        <v/>
      </c>
      <c r="H42" s="452">
        <f>G42*40.4</f>
        <v/>
      </c>
      <c r="I42" s="323" t="inlineStr">
        <is>
          <t>1#管廊</t>
        </is>
      </c>
      <c r="J42" s="323" t="inlineStr">
        <is>
          <t>EL10.5M</t>
        </is>
      </c>
      <c r="K42" s="343">
        <f>A42&amp;"-"&amp;B42&amp;C42</f>
        <v/>
      </c>
    </row>
    <row r="43" ht="14.4" customHeight="1" s="332">
      <c r="A43" s="323" t="inlineStr">
        <is>
          <t>P04</t>
        </is>
      </c>
      <c r="B43" s="323" t="inlineStr">
        <is>
          <t>P04-D-25#</t>
        </is>
      </c>
      <c r="C43" s="323" t="inlineStr">
        <is>
          <t>#</t>
        </is>
      </c>
      <c r="D43" s="323" t="n">
        <v>1165</v>
      </c>
      <c r="E43" s="323" t="n">
        <v>995</v>
      </c>
      <c r="F43" s="323" t="n">
        <v>1</v>
      </c>
      <c r="G43" s="452">
        <f>D43*E43*F43/1000000</f>
        <v/>
      </c>
      <c r="H43" s="452">
        <f>G43*40.4</f>
        <v/>
      </c>
      <c r="I43" s="323" t="inlineStr">
        <is>
          <t>1#管廊</t>
        </is>
      </c>
      <c r="J43" s="323" t="inlineStr">
        <is>
          <t>EL10.5M</t>
        </is>
      </c>
      <c r="K43" s="343">
        <f>A43&amp;"-"&amp;B43&amp;C43</f>
        <v/>
      </c>
    </row>
    <row r="44" ht="14.4" customHeight="1" s="332">
      <c r="A44" s="323" t="inlineStr">
        <is>
          <t>P04</t>
        </is>
      </c>
      <c r="B44" s="323" t="inlineStr">
        <is>
          <t>P04-D-3</t>
        </is>
      </c>
      <c r="C44" s="323" t="n"/>
      <c r="D44" s="323" t="n">
        <v>1190</v>
      </c>
      <c r="E44" s="323" t="n">
        <v>995</v>
      </c>
      <c r="F44" s="323" t="n">
        <v>5</v>
      </c>
      <c r="G44" s="452">
        <f>D44*E44*F44/1000000</f>
        <v/>
      </c>
      <c r="H44" s="452">
        <f>G44*40.4</f>
        <v/>
      </c>
      <c r="I44" s="323" t="inlineStr">
        <is>
          <t>1#管廊</t>
        </is>
      </c>
      <c r="J44" s="323" t="inlineStr">
        <is>
          <t>EL10.5M</t>
        </is>
      </c>
      <c r="K44" s="343">
        <f>A44&amp;"-"&amp;B44&amp;C44</f>
        <v/>
      </c>
    </row>
    <row r="45" ht="14.4" customHeight="1" s="332">
      <c r="A45" s="323" t="inlineStr">
        <is>
          <t>P04</t>
        </is>
      </c>
      <c r="B45" s="323" t="inlineStr">
        <is>
          <t>P04-D-4#</t>
        </is>
      </c>
      <c r="C45" s="323" t="inlineStr">
        <is>
          <t>#</t>
        </is>
      </c>
      <c r="D45" s="323" t="n">
        <v>1190</v>
      </c>
      <c r="E45" s="323" t="n">
        <v>995</v>
      </c>
      <c r="F45" s="323" t="n">
        <v>1</v>
      </c>
      <c r="G45" s="452">
        <f>D45*E45*F45/1000000</f>
        <v/>
      </c>
      <c r="H45" s="452">
        <f>G45*40.4</f>
        <v/>
      </c>
      <c r="I45" s="323" t="inlineStr">
        <is>
          <t>1#管廊</t>
        </is>
      </c>
      <c r="J45" s="323" t="inlineStr">
        <is>
          <t>EL10.5M</t>
        </is>
      </c>
      <c r="K45" s="343">
        <f>A45&amp;"-"&amp;B45&amp;C45</f>
        <v/>
      </c>
    </row>
    <row r="46" ht="14.4" customHeight="1" s="332">
      <c r="A46" s="323" t="inlineStr">
        <is>
          <t>P04</t>
        </is>
      </c>
      <c r="B46" s="323" t="inlineStr">
        <is>
          <t>P04-D-5#</t>
        </is>
      </c>
      <c r="C46" s="323" t="inlineStr">
        <is>
          <t>#</t>
        </is>
      </c>
      <c r="D46" s="323" t="n">
        <v>1190</v>
      </c>
      <c r="E46" s="323" t="n">
        <v>995</v>
      </c>
      <c r="F46" s="323" t="n">
        <v>1</v>
      </c>
      <c r="G46" s="452">
        <f>D46*E46*F46/1000000</f>
        <v/>
      </c>
      <c r="H46" s="452">
        <f>G46*40.4</f>
        <v/>
      </c>
      <c r="I46" s="323" t="inlineStr">
        <is>
          <t>1#管廊</t>
        </is>
      </c>
      <c r="J46" s="323" t="inlineStr">
        <is>
          <t>EL10.5M</t>
        </is>
      </c>
      <c r="K46" s="343">
        <f>A46&amp;"-"&amp;B46&amp;C46</f>
        <v/>
      </c>
    </row>
    <row r="47" ht="14.4" customHeight="1" s="332">
      <c r="A47" s="323" t="inlineStr">
        <is>
          <t>P04</t>
        </is>
      </c>
      <c r="B47" s="323" t="inlineStr">
        <is>
          <t>P04-D-6#</t>
        </is>
      </c>
      <c r="C47" s="323" t="inlineStr">
        <is>
          <t>#</t>
        </is>
      </c>
      <c r="D47" s="323" t="n">
        <v>1190</v>
      </c>
      <c r="E47" s="323" t="n">
        <v>995</v>
      </c>
      <c r="F47" s="323" t="n">
        <v>1</v>
      </c>
      <c r="G47" s="452">
        <f>D47*E47*F47/1000000</f>
        <v/>
      </c>
      <c r="H47" s="452">
        <f>G47*40.4</f>
        <v/>
      </c>
      <c r="I47" s="323" t="inlineStr">
        <is>
          <t>1#管廊</t>
        </is>
      </c>
      <c r="J47" s="323" t="inlineStr">
        <is>
          <t>EL10.5M</t>
        </is>
      </c>
      <c r="K47" s="343">
        <f>A47&amp;"-"&amp;B47&amp;C47</f>
        <v/>
      </c>
    </row>
    <row r="48" ht="14.4" customHeight="1" s="332">
      <c r="A48" s="323" t="inlineStr">
        <is>
          <t>P04</t>
        </is>
      </c>
      <c r="B48" s="323" t="inlineStr">
        <is>
          <t>P04-D-28</t>
        </is>
      </c>
      <c r="C48" s="323" t="n"/>
      <c r="D48" s="323" t="n">
        <v>1790</v>
      </c>
      <c r="E48" s="323" t="n">
        <v>995</v>
      </c>
      <c r="F48" s="323" t="n">
        <v>5</v>
      </c>
      <c r="G48" s="452">
        <f>D48*E48*F48/1000000</f>
        <v/>
      </c>
      <c r="H48" s="452">
        <f>G48*40.4</f>
        <v/>
      </c>
      <c r="I48" s="323" t="inlineStr">
        <is>
          <t>1#管廊</t>
        </is>
      </c>
      <c r="J48" s="323" t="inlineStr">
        <is>
          <t>EL10.5M</t>
        </is>
      </c>
      <c r="K48" s="343">
        <f>A48&amp;"-"&amp;B48&amp;C48</f>
        <v/>
      </c>
    </row>
    <row r="49" ht="14.4" customHeight="1" s="332">
      <c r="A49" s="323" t="inlineStr">
        <is>
          <t>P04</t>
        </is>
      </c>
      <c r="B49" s="323" t="inlineStr">
        <is>
          <t>P04-D-29#</t>
        </is>
      </c>
      <c r="C49" s="323" t="inlineStr">
        <is>
          <t>#</t>
        </is>
      </c>
      <c r="D49" s="323" t="n">
        <v>1790</v>
      </c>
      <c r="E49" s="323" t="n">
        <v>995</v>
      </c>
      <c r="F49" s="323" t="n">
        <v>1</v>
      </c>
      <c r="G49" s="452">
        <f>D49*E49*F49/1000000</f>
        <v/>
      </c>
      <c r="H49" s="452">
        <f>G49*40.4</f>
        <v/>
      </c>
      <c r="I49" s="323" t="inlineStr">
        <is>
          <t>1#管廊</t>
        </is>
      </c>
      <c r="J49" s="323" t="inlineStr">
        <is>
          <t>EL10.5M</t>
        </is>
      </c>
      <c r="K49" s="343">
        <f>A49&amp;"-"&amp;B49&amp;C49</f>
        <v/>
      </c>
    </row>
    <row r="50" ht="14.4" customHeight="1" s="332">
      <c r="A50" s="323" t="inlineStr">
        <is>
          <t>P04</t>
        </is>
      </c>
      <c r="B50" s="323" t="inlineStr">
        <is>
          <t>P04-D-30#</t>
        </is>
      </c>
      <c r="C50" s="323" t="inlineStr">
        <is>
          <t>#</t>
        </is>
      </c>
      <c r="D50" s="323" t="n">
        <v>1790</v>
      </c>
      <c r="E50" s="323" t="n">
        <v>995</v>
      </c>
      <c r="F50" s="323" t="n">
        <v>1</v>
      </c>
      <c r="G50" s="452">
        <f>D50*E50*F50/1000000</f>
        <v/>
      </c>
      <c r="H50" s="452">
        <f>G50*40.4</f>
        <v/>
      </c>
      <c r="I50" s="323" t="inlineStr">
        <is>
          <t>1#管廊</t>
        </is>
      </c>
      <c r="J50" s="323" t="inlineStr">
        <is>
          <t>EL10.5M</t>
        </is>
      </c>
      <c r="K50" s="343">
        <f>A50&amp;"-"&amp;B50&amp;C50</f>
        <v/>
      </c>
    </row>
    <row r="51" ht="14.4" customHeight="1" s="332">
      <c r="A51" s="323" t="inlineStr">
        <is>
          <t>P04</t>
        </is>
      </c>
      <c r="B51" s="323" t="inlineStr">
        <is>
          <t>P04-D-13#</t>
        </is>
      </c>
      <c r="C51" s="323" t="inlineStr">
        <is>
          <t>#</t>
        </is>
      </c>
      <c r="D51" s="323" t="n">
        <v>2365</v>
      </c>
      <c r="E51" s="323" t="n">
        <v>995</v>
      </c>
      <c r="F51" s="323" t="n">
        <v>1</v>
      </c>
      <c r="G51" s="452">
        <f>D51*E51*F51/1000000</f>
        <v/>
      </c>
      <c r="H51" s="452">
        <f>G51*40.4</f>
        <v/>
      </c>
      <c r="I51" s="323" t="inlineStr">
        <is>
          <t>1#管廊</t>
        </is>
      </c>
      <c r="J51" s="323" t="inlineStr">
        <is>
          <t>EL10.5M</t>
        </is>
      </c>
      <c r="K51" s="343">
        <f>A51&amp;"-"&amp;B51&amp;C51</f>
        <v/>
      </c>
    </row>
    <row r="52" ht="14.4" customHeight="1" s="332">
      <c r="A52" s="323" t="inlineStr">
        <is>
          <t>P04</t>
        </is>
      </c>
      <c r="B52" s="323" t="inlineStr">
        <is>
          <t>P04-D-8</t>
        </is>
      </c>
      <c r="C52" s="323" t="n"/>
      <c r="D52" s="323" t="n">
        <v>2365</v>
      </c>
      <c r="E52" s="323" t="n">
        <v>995</v>
      </c>
      <c r="F52" s="323" t="n">
        <v>4</v>
      </c>
      <c r="G52" s="452">
        <f>D52*E52*F52/1000000</f>
        <v/>
      </c>
      <c r="H52" s="452">
        <f>G52*40.4</f>
        <v/>
      </c>
      <c r="I52" s="323" t="inlineStr">
        <is>
          <t>1#管廊</t>
        </is>
      </c>
      <c r="J52" s="323" t="inlineStr">
        <is>
          <t>EL10.5M</t>
        </is>
      </c>
      <c r="K52" s="343">
        <f>A52&amp;"-"&amp;B52&amp;C52</f>
        <v/>
      </c>
    </row>
    <row r="53" ht="14.4" customHeight="1" s="332">
      <c r="A53" s="323" t="inlineStr">
        <is>
          <t>P04</t>
        </is>
      </c>
      <c r="B53" s="323" t="inlineStr">
        <is>
          <t>P04-D-9#</t>
        </is>
      </c>
      <c r="C53" s="323" t="inlineStr">
        <is>
          <t>#</t>
        </is>
      </c>
      <c r="D53" s="323" t="n">
        <v>2365</v>
      </c>
      <c r="E53" s="323" t="n">
        <v>995</v>
      </c>
      <c r="F53" s="323" t="n">
        <v>1</v>
      </c>
      <c r="G53" s="452">
        <f>D53*E53*F53/1000000</f>
        <v/>
      </c>
      <c r="H53" s="452">
        <f>G53*40.4</f>
        <v/>
      </c>
      <c r="I53" s="323" t="inlineStr">
        <is>
          <t>1#管廊</t>
        </is>
      </c>
      <c r="J53" s="323" t="inlineStr">
        <is>
          <t>EL10.5M</t>
        </is>
      </c>
      <c r="K53" s="343">
        <f>A53&amp;"-"&amp;B53&amp;C53</f>
        <v/>
      </c>
    </row>
    <row r="54" ht="14.4" customHeight="1" s="332">
      <c r="A54" s="323" t="inlineStr">
        <is>
          <t>P04</t>
        </is>
      </c>
      <c r="B54" s="323" t="inlineStr">
        <is>
          <t>P04-D-17</t>
        </is>
      </c>
      <c r="C54" s="323" t="n"/>
      <c r="D54" s="323" t="n">
        <v>2390</v>
      </c>
      <c r="E54" s="323" t="n">
        <v>995</v>
      </c>
      <c r="F54" s="323" t="n">
        <v>2</v>
      </c>
      <c r="G54" s="452">
        <f>D54*E54*F54/1000000</f>
        <v/>
      </c>
      <c r="H54" s="452">
        <f>G54*40.4</f>
        <v/>
      </c>
      <c r="I54" s="323" t="inlineStr">
        <is>
          <t>1#管廊</t>
        </is>
      </c>
      <c r="J54" s="323" t="inlineStr">
        <is>
          <t>EL10.5M</t>
        </is>
      </c>
      <c r="K54" s="343">
        <f>A54&amp;"-"&amp;B54&amp;C54</f>
        <v/>
      </c>
    </row>
    <row r="55" ht="14.4" customHeight="1" s="332">
      <c r="A55" s="323" t="inlineStr">
        <is>
          <t>P05</t>
        </is>
      </c>
      <c r="B55" s="323" t="inlineStr">
        <is>
          <t>P05-D-17</t>
        </is>
      </c>
      <c r="C55" s="323" t="n"/>
      <c r="D55" s="323" t="n">
        <v>2390</v>
      </c>
      <c r="E55" s="323" t="n">
        <v>995</v>
      </c>
      <c r="F55" s="323" t="n">
        <v>4</v>
      </c>
      <c r="G55" s="452">
        <f>D55*E55*F55/1000000</f>
        <v/>
      </c>
      <c r="H55" s="452">
        <f>G55*40.4</f>
        <v/>
      </c>
      <c r="I55" s="323" t="inlineStr">
        <is>
          <t>1#管廊</t>
        </is>
      </c>
      <c r="J55" s="323" t="inlineStr">
        <is>
          <t>EL10.5M</t>
        </is>
      </c>
      <c r="K55" s="343">
        <f>A55&amp;"-"&amp;B55&amp;C55</f>
        <v/>
      </c>
    </row>
    <row r="56" ht="14.4" customHeight="1" s="332">
      <c r="A56" s="323" t="inlineStr">
        <is>
          <t>P06</t>
        </is>
      </c>
      <c r="B56" s="323" t="inlineStr">
        <is>
          <t>P06-E-2</t>
        </is>
      </c>
      <c r="C56" s="323" t="n"/>
      <c r="D56" s="323" t="n">
        <v>790</v>
      </c>
      <c r="E56" s="323" t="n">
        <v>995</v>
      </c>
      <c r="F56" s="323" t="n">
        <v>40</v>
      </c>
      <c r="G56" s="452">
        <f>D56*E56*F56/1000000</f>
        <v/>
      </c>
      <c r="H56" s="452">
        <f>G56*40.4</f>
        <v/>
      </c>
      <c r="I56" s="323" t="inlineStr">
        <is>
          <t>1#管廊</t>
        </is>
      </c>
      <c r="J56" s="323" t="inlineStr">
        <is>
          <t>EL13.5M</t>
        </is>
      </c>
      <c r="K56" s="343">
        <f>A56&amp;"-"&amp;B56&amp;C56</f>
        <v/>
      </c>
    </row>
    <row r="57" ht="14.4" customHeight="1" s="332">
      <c r="A57" s="323" t="inlineStr">
        <is>
          <t>P07</t>
        </is>
      </c>
      <c r="B57" s="323" t="inlineStr">
        <is>
          <t>P07-E-2</t>
        </is>
      </c>
      <c r="C57" s="323" t="n"/>
      <c r="D57" s="323" t="n">
        <v>790</v>
      </c>
      <c r="E57" s="323" t="n">
        <v>995</v>
      </c>
      <c r="F57" s="323" t="n">
        <v>40</v>
      </c>
      <c r="G57" s="452">
        <f>D57*E57*F57/1000000</f>
        <v/>
      </c>
      <c r="H57" s="452">
        <f>G57*40.4</f>
        <v/>
      </c>
      <c r="I57" s="323" t="inlineStr">
        <is>
          <t>1#管廊</t>
        </is>
      </c>
      <c r="J57" s="323" t="inlineStr">
        <is>
          <t>EL13.5M</t>
        </is>
      </c>
      <c r="K57" s="343">
        <f>A57&amp;"-"&amp;B57&amp;C57</f>
        <v/>
      </c>
    </row>
    <row r="58" ht="14.4" customHeight="1" s="332">
      <c r="A58" s="323" t="inlineStr">
        <is>
          <t>P08</t>
        </is>
      </c>
      <c r="B58" s="323" t="inlineStr">
        <is>
          <t>P08-E-2</t>
        </is>
      </c>
      <c r="C58" s="323" t="n"/>
      <c r="D58" s="323" t="n">
        <v>790</v>
      </c>
      <c r="E58" s="323" t="n">
        <v>995</v>
      </c>
      <c r="F58" s="323" t="n">
        <v>13</v>
      </c>
      <c r="G58" s="452">
        <f>D58*E58*F58/1000000</f>
        <v/>
      </c>
      <c r="H58" s="452">
        <f>G58*40.4</f>
        <v/>
      </c>
      <c r="I58" s="323" t="inlineStr">
        <is>
          <t>1#管廊</t>
        </is>
      </c>
      <c r="J58" s="323" t="inlineStr">
        <is>
          <t>EL13.5M</t>
        </is>
      </c>
      <c r="K58" s="343">
        <f>A58&amp;"-"&amp;B58&amp;C58</f>
        <v/>
      </c>
    </row>
    <row r="59" ht="14.4" customHeight="1" s="332">
      <c r="A59" s="323" t="inlineStr">
        <is>
          <t>P08</t>
        </is>
      </c>
      <c r="B59" s="323" t="inlineStr">
        <is>
          <t>P08-E-3#</t>
        </is>
      </c>
      <c r="C59" s="323" t="inlineStr">
        <is>
          <t>#</t>
        </is>
      </c>
      <c r="D59" s="323" t="n">
        <v>790</v>
      </c>
      <c r="E59" s="323" t="n">
        <v>995</v>
      </c>
      <c r="F59" s="323" t="n">
        <v>1</v>
      </c>
      <c r="G59" s="452">
        <f>D59*E59*F59/1000000</f>
        <v/>
      </c>
      <c r="H59" s="452">
        <f>G59*40.4</f>
        <v/>
      </c>
      <c r="I59" s="323" t="inlineStr">
        <is>
          <t>1#管廊</t>
        </is>
      </c>
      <c r="J59" s="323" t="inlineStr">
        <is>
          <t>EL13.5M</t>
        </is>
      </c>
      <c r="K59" s="343">
        <f>A59&amp;"-"&amp;B59&amp;C59</f>
        <v/>
      </c>
    </row>
    <row r="60" ht="14.4" customHeight="1" s="332">
      <c r="A60" s="323" t="inlineStr">
        <is>
          <t>P08</t>
        </is>
      </c>
      <c r="B60" s="323" t="inlineStr">
        <is>
          <t>P08-E-4#</t>
        </is>
      </c>
      <c r="C60" s="323" t="inlineStr">
        <is>
          <t>#</t>
        </is>
      </c>
      <c r="D60" s="323" t="n">
        <v>790</v>
      </c>
      <c r="E60" s="323" t="n">
        <v>995</v>
      </c>
      <c r="F60" s="323" t="n">
        <v>1</v>
      </c>
      <c r="G60" s="452">
        <f>D60*E60*F60/1000000</f>
        <v/>
      </c>
      <c r="H60" s="452">
        <f>G60*40.4</f>
        <v/>
      </c>
      <c r="I60" s="323" t="inlineStr">
        <is>
          <t>1#管廊</t>
        </is>
      </c>
      <c r="J60" s="323" t="inlineStr">
        <is>
          <t>EL13.5M</t>
        </is>
      </c>
      <c r="K60" s="343">
        <f>A60&amp;"-"&amp;B60&amp;C60</f>
        <v/>
      </c>
    </row>
    <row r="61" ht="14.4" customHeight="1" s="332">
      <c r="A61" s="323" t="inlineStr">
        <is>
          <t>P08</t>
        </is>
      </c>
      <c r="B61" s="323" t="inlineStr">
        <is>
          <t>P08-E-5#</t>
        </is>
      </c>
      <c r="C61" s="323" t="inlineStr">
        <is>
          <t>#</t>
        </is>
      </c>
      <c r="D61" s="323" t="n">
        <v>790</v>
      </c>
      <c r="E61" s="323" t="n">
        <v>995</v>
      </c>
      <c r="F61" s="323" t="n">
        <v>1</v>
      </c>
      <c r="G61" s="452">
        <f>D61*E61*F61/1000000</f>
        <v/>
      </c>
      <c r="H61" s="452">
        <f>G61*40.4</f>
        <v/>
      </c>
      <c r="I61" s="323" t="inlineStr">
        <is>
          <t>1#管廊</t>
        </is>
      </c>
      <c r="J61" s="323" t="inlineStr">
        <is>
          <t>EL13.5M</t>
        </is>
      </c>
      <c r="K61" s="343">
        <f>A61&amp;"-"&amp;B61&amp;C61</f>
        <v/>
      </c>
    </row>
    <row r="62" ht="14.4" customHeight="1" s="332">
      <c r="A62" s="323" t="inlineStr">
        <is>
          <t>P08</t>
        </is>
      </c>
      <c r="B62" s="323" t="inlineStr">
        <is>
          <t>P08-E-6#</t>
        </is>
      </c>
      <c r="C62" s="323" t="inlineStr">
        <is>
          <t>#</t>
        </is>
      </c>
      <c r="D62" s="323" t="n">
        <v>790</v>
      </c>
      <c r="E62" s="323" t="n">
        <v>990</v>
      </c>
      <c r="F62" s="323" t="n">
        <v>1</v>
      </c>
      <c r="G62" s="452">
        <f>D62*E62*F62/1000000</f>
        <v/>
      </c>
      <c r="H62" s="452">
        <f>G62*40.4</f>
        <v/>
      </c>
      <c r="I62" s="323" t="inlineStr">
        <is>
          <t>1#管廊</t>
        </is>
      </c>
      <c r="J62" s="323" t="inlineStr">
        <is>
          <t>EL13.5M</t>
        </is>
      </c>
      <c r="K62" s="343">
        <f>A62&amp;"-"&amp;B62&amp;C62</f>
        <v/>
      </c>
    </row>
    <row r="63" ht="14.4" customHeight="1" s="332">
      <c r="A63" s="323" t="inlineStr">
        <is>
          <t>P09</t>
        </is>
      </c>
      <c r="B63" s="323" t="inlineStr">
        <is>
          <t>P09-F-2</t>
        </is>
      </c>
      <c r="C63" s="323" t="n"/>
      <c r="D63" s="323" t="n">
        <v>790</v>
      </c>
      <c r="E63" s="323" t="n">
        <v>995</v>
      </c>
      <c r="F63" s="323" t="n">
        <v>5</v>
      </c>
      <c r="G63" s="452">
        <f>D63*E63*F63/1000000</f>
        <v/>
      </c>
      <c r="H63" s="452">
        <f>G63*40.4</f>
        <v/>
      </c>
      <c r="I63" s="323" t="inlineStr">
        <is>
          <t>1#管廊</t>
        </is>
      </c>
      <c r="J63" s="323" t="inlineStr">
        <is>
          <t>EL16M</t>
        </is>
      </c>
      <c r="K63" s="343">
        <f>A63&amp;"-"&amp;B63&amp;C63</f>
        <v/>
      </c>
    </row>
    <row r="64" ht="14.4" customHeight="1" s="332">
      <c r="A64" s="323" t="inlineStr">
        <is>
          <t>P09</t>
        </is>
      </c>
      <c r="B64" s="323" t="inlineStr">
        <is>
          <t>P09-F-5</t>
        </is>
      </c>
      <c r="C64" s="323" t="n"/>
      <c r="D64" s="323" t="n">
        <v>990</v>
      </c>
      <c r="E64" s="323" t="n">
        <v>995</v>
      </c>
      <c r="F64" s="323" t="n">
        <v>4</v>
      </c>
      <c r="G64" s="452">
        <f>D64*E64*F64/1000000</f>
        <v/>
      </c>
      <c r="H64" s="452">
        <f>G64*40.4</f>
        <v/>
      </c>
      <c r="I64" s="323" t="inlineStr">
        <is>
          <t>1#管廊</t>
        </is>
      </c>
      <c r="J64" s="323" t="inlineStr">
        <is>
          <t>EL16M</t>
        </is>
      </c>
      <c r="K64" s="343">
        <f>A64&amp;"-"&amp;B64&amp;C64</f>
        <v/>
      </c>
    </row>
    <row r="65" ht="14.4" customHeight="1" s="332">
      <c r="A65" s="323" t="inlineStr">
        <is>
          <t>P10</t>
        </is>
      </c>
      <c r="B65" s="323" t="inlineStr">
        <is>
          <t>P10-G-2</t>
        </is>
      </c>
      <c r="C65" s="323" t="n"/>
      <c r="D65" s="323" t="n">
        <v>1940</v>
      </c>
      <c r="E65" s="323" t="n">
        <v>995</v>
      </c>
      <c r="F65" s="323" t="n">
        <v>2</v>
      </c>
      <c r="G65" s="452">
        <f>D65*E65*F65/1000000</f>
        <v/>
      </c>
      <c r="H65" s="452">
        <f>G65*40.4</f>
        <v/>
      </c>
      <c r="I65" s="323" t="inlineStr">
        <is>
          <t>1#管廊</t>
        </is>
      </c>
      <c r="J65" s="323" t="inlineStr">
        <is>
          <t>楼梯平台</t>
        </is>
      </c>
      <c r="K65" s="343">
        <f>A65&amp;"-"&amp;B65&amp;C65</f>
        <v/>
      </c>
    </row>
    <row r="66" ht="14.4" customHeight="1" s="332">
      <c r="A66" s="323" t="inlineStr">
        <is>
          <t>P11</t>
        </is>
      </c>
      <c r="B66" s="323" t="inlineStr">
        <is>
          <t>P11-H-1#</t>
        </is>
      </c>
      <c r="C66" s="323" t="inlineStr">
        <is>
          <t>#</t>
        </is>
      </c>
      <c r="D66" s="323" t="n">
        <v>1190</v>
      </c>
      <c r="E66" s="323" t="n">
        <v>995</v>
      </c>
      <c r="F66" s="323" t="n">
        <v>1</v>
      </c>
      <c r="G66" s="452">
        <f>D66*E66*F66/1000000</f>
        <v/>
      </c>
      <c r="H66" s="452">
        <f>G66*40.4</f>
        <v/>
      </c>
      <c r="I66" s="323" t="inlineStr">
        <is>
          <t>2#管廊</t>
        </is>
      </c>
      <c r="J66" s="323" t="inlineStr">
        <is>
          <t>EL5.5M</t>
        </is>
      </c>
      <c r="K66" s="343">
        <f>A66&amp;"-"&amp;B66&amp;C66</f>
        <v/>
      </c>
    </row>
    <row r="67" ht="14.4" customHeight="1" s="332">
      <c r="A67" s="323" t="inlineStr">
        <is>
          <t>P11</t>
        </is>
      </c>
      <c r="B67" s="323" t="inlineStr">
        <is>
          <t>P11-H-2</t>
        </is>
      </c>
      <c r="C67" s="323" t="n"/>
      <c r="D67" s="323" t="n">
        <v>1190</v>
      </c>
      <c r="E67" s="323" t="n">
        <v>995</v>
      </c>
      <c r="F67" s="323" t="n">
        <v>2</v>
      </c>
      <c r="G67" s="452">
        <f>D67*E67*F67/1000000</f>
        <v/>
      </c>
      <c r="H67" s="452">
        <f>G67*40.4</f>
        <v/>
      </c>
      <c r="I67" s="323" t="inlineStr">
        <is>
          <t>2#管廊</t>
        </is>
      </c>
      <c r="J67" s="323" t="inlineStr">
        <is>
          <t>EL5.5M</t>
        </is>
      </c>
      <c r="K67" s="343">
        <f>A67&amp;"-"&amp;B67&amp;C67</f>
        <v/>
      </c>
    </row>
    <row r="68" ht="14.4" customHeight="1" s="332">
      <c r="A68" s="323" t="inlineStr">
        <is>
          <t>P12</t>
        </is>
      </c>
      <c r="B68" s="323" t="inlineStr">
        <is>
          <t>P12-J-8</t>
        </is>
      </c>
      <c r="C68" s="323" t="n"/>
      <c r="D68" s="323" t="n">
        <v>790</v>
      </c>
      <c r="E68" s="323" t="n">
        <v>995</v>
      </c>
      <c r="F68" s="323" t="n">
        <v>8</v>
      </c>
      <c r="G68" s="452">
        <f>D68*E68*F68/1000000</f>
        <v/>
      </c>
      <c r="H68" s="452">
        <f>G68*40.4</f>
        <v/>
      </c>
      <c r="I68" s="323" t="inlineStr">
        <is>
          <t>2#管廊</t>
        </is>
      </c>
      <c r="J68" s="323" t="inlineStr">
        <is>
          <t>EL6.5M</t>
        </is>
      </c>
      <c r="K68" s="343">
        <f>A68&amp;"-"&amp;B68&amp;C68</f>
        <v/>
      </c>
    </row>
    <row r="69" ht="14.4" customHeight="1" s="332">
      <c r="A69" s="323" t="inlineStr">
        <is>
          <t>P12</t>
        </is>
      </c>
      <c r="B69" s="323" t="inlineStr">
        <is>
          <t>P12-J-6</t>
        </is>
      </c>
      <c r="C69" s="323" t="n"/>
      <c r="D69" s="323" t="n">
        <v>900</v>
      </c>
      <c r="E69" s="323" t="n">
        <v>995</v>
      </c>
      <c r="F69" s="323" t="n">
        <v>1</v>
      </c>
      <c r="G69" s="452">
        <f>D69*E69*F69/1000000</f>
        <v/>
      </c>
      <c r="H69" s="452">
        <f>G69*40.4</f>
        <v/>
      </c>
      <c r="I69" s="323" t="inlineStr">
        <is>
          <t>2#管廊</t>
        </is>
      </c>
      <c r="J69" s="323" t="inlineStr">
        <is>
          <t>EL6.5M</t>
        </is>
      </c>
      <c r="K69" s="343">
        <f>A69&amp;"-"&amp;B69&amp;C69</f>
        <v/>
      </c>
    </row>
    <row r="70" ht="14.4" customHeight="1" s="332">
      <c r="A70" s="323" t="inlineStr">
        <is>
          <t>P12</t>
        </is>
      </c>
      <c r="B70" s="323" t="inlineStr">
        <is>
          <t>P12-K-2#</t>
        </is>
      </c>
      <c r="C70" s="323" t="inlineStr">
        <is>
          <t>#</t>
        </is>
      </c>
      <c r="D70" s="323" t="n">
        <v>2390</v>
      </c>
      <c r="E70" s="323" t="n">
        <v>995</v>
      </c>
      <c r="F70" s="323" t="n">
        <v>1</v>
      </c>
      <c r="G70" s="452">
        <f>D70*E70*F70/1000000</f>
        <v/>
      </c>
      <c r="H70" s="452">
        <f>G70*40.4</f>
        <v/>
      </c>
      <c r="I70" s="323" t="inlineStr">
        <is>
          <t>2#管廊</t>
        </is>
      </c>
      <c r="J70" s="323" t="inlineStr">
        <is>
          <t>EL7.5M</t>
        </is>
      </c>
      <c r="K70" s="343">
        <f>A70&amp;"-"&amp;B70&amp;C70</f>
        <v/>
      </c>
    </row>
    <row r="71" ht="14.4" customHeight="1" s="332">
      <c r="A71" s="323" t="inlineStr">
        <is>
          <t>P14</t>
        </is>
      </c>
      <c r="B71" s="323" t="inlineStr">
        <is>
          <t>P14-L-12</t>
        </is>
      </c>
      <c r="C71" s="323" t="n"/>
      <c r="D71" s="323" t="n">
        <v>990</v>
      </c>
      <c r="E71" s="323" t="n">
        <v>995</v>
      </c>
      <c r="F71" s="323" t="n">
        <v>1</v>
      </c>
      <c r="G71" s="452">
        <f>D71*E71*F71/1000000</f>
        <v/>
      </c>
      <c r="H71" s="452">
        <f>G71*40.4</f>
        <v/>
      </c>
      <c r="I71" s="323" t="inlineStr">
        <is>
          <t>2#管廊</t>
        </is>
      </c>
      <c r="J71" s="323" t="inlineStr">
        <is>
          <t>EL9.5M</t>
        </is>
      </c>
      <c r="K71" s="343">
        <f>A71&amp;"-"&amp;B71&amp;C71</f>
        <v/>
      </c>
    </row>
    <row r="72" ht="14.4" customHeight="1" s="332">
      <c r="A72" s="323" t="inlineStr">
        <is>
          <t>P14</t>
        </is>
      </c>
      <c r="B72" s="323" t="inlineStr">
        <is>
          <t>P14-L-10#</t>
        </is>
      </c>
      <c r="C72" s="323" t="inlineStr">
        <is>
          <t>#</t>
        </is>
      </c>
      <c r="D72" s="323" t="n">
        <v>1165</v>
      </c>
      <c r="E72" s="323" t="n">
        <v>995</v>
      </c>
      <c r="F72" s="323" t="n">
        <v>3</v>
      </c>
      <c r="G72" s="452">
        <f>D72*E72*F72/1000000</f>
        <v/>
      </c>
      <c r="H72" s="452">
        <f>G72*40.4</f>
        <v/>
      </c>
      <c r="I72" s="323" t="inlineStr">
        <is>
          <t>2#管廊</t>
        </is>
      </c>
      <c r="J72" s="323" t="inlineStr">
        <is>
          <t>EL9.5M</t>
        </is>
      </c>
      <c r="K72" s="343">
        <f>A72&amp;"-"&amp;B72&amp;C72</f>
        <v/>
      </c>
    </row>
    <row r="73" ht="14.4" customHeight="1" s="332">
      <c r="A73" s="323" t="inlineStr">
        <is>
          <t>P14</t>
        </is>
      </c>
      <c r="B73" s="323" t="inlineStr">
        <is>
          <t>P14-L-9</t>
        </is>
      </c>
      <c r="C73" s="323" t="n"/>
      <c r="D73" s="323" t="n">
        <v>1165</v>
      </c>
      <c r="E73" s="323" t="n">
        <v>995</v>
      </c>
      <c r="F73" s="323" t="n">
        <v>11</v>
      </c>
      <c r="G73" s="452">
        <f>D73*E73*F73/1000000</f>
        <v/>
      </c>
      <c r="H73" s="452">
        <f>G73*40.4</f>
        <v/>
      </c>
      <c r="I73" s="323" t="inlineStr">
        <is>
          <t>2#管廊</t>
        </is>
      </c>
      <c r="J73" s="323" t="inlineStr">
        <is>
          <t>EL9.5M</t>
        </is>
      </c>
      <c r="K73" s="343">
        <f>A73&amp;"-"&amp;B73&amp;C73</f>
        <v/>
      </c>
    </row>
    <row r="74" ht="14.4" customHeight="1" s="332">
      <c r="A74" s="323" t="inlineStr">
        <is>
          <t>P14</t>
        </is>
      </c>
      <c r="B74" s="323" t="inlineStr">
        <is>
          <t>P14-L-25#</t>
        </is>
      </c>
      <c r="C74" s="323" t="inlineStr">
        <is>
          <t>#</t>
        </is>
      </c>
      <c r="D74" s="323" t="n">
        <v>2365</v>
      </c>
      <c r="E74" s="323" t="n">
        <v>995</v>
      </c>
      <c r="F74" s="323" t="n">
        <v>1</v>
      </c>
      <c r="G74" s="452">
        <f>D74*E74*F74/1000000</f>
        <v/>
      </c>
      <c r="H74" s="452">
        <f>G74*40.4</f>
        <v/>
      </c>
      <c r="I74" s="323" t="inlineStr">
        <is>
          <t>2#管廊</t>
        </is>
      </c>
      <c r="J74" s="323" t="inlineStr">
        <is>
          <t>EL9.5M</t>
        </is>
      </c>
      <c r="K74" s="343">
        <f>A74&amp;"-"&amp;B74&amp;C74</f>
        <v/>
      </c>
    </row>
    <row r="75" ht="14.4" customHeight="1" s="332">
      <c r="A75" s="323" t="inlineStr">
        <is>
          <t>P14</t>
        </is>
      </c>
      <c r="B75" s="323" t="inlineStr">
        <is>
          <t>P14-L-4</t>
        </is>
      </c>
      <c r="C75" s="323" t="n"/>
      <c r="D75" s="323" t="n">
        <v>2365</v>
      </c>
      <c r="E75" s="323" t="n">
        <v>995</v>
      </c>
      <c r="F75" s="323" t="n">
        <v>8</v>
      </c>
      <c r="G75" s="452">
        <f>D75*E75*F75/1000000</f>
        <v/>
      </c>
      <c r="H75" s="452">
        <f>G75*40.4</f>
        <v/>
      </c>
      <c r="I75" s="323" t="inlineStr">
        <is>
          <t>2#管廊</t>
        </is>
      </c>
      <c r="J75" s="323" t="inlineStr">
        <is>
          <t>EL9.5M</t>
        </is>
      </c>
      <c r="K75" s="343">
        <f>A75&amp;"-"&amp;B75&amp;C75</f>
        <v/>
      </c>
    </row>
    <row r="76" ht="14.4" customHeight="1" s="332">
      <c r="A76" s="323" t="inlineStr">
        <is>
          <t>P14</t>
        </is>
      </c>
      <c r="B76" s="323" t="inlineStr">
        <is>
          <t>P14-L-5#</t>
        </is>
      </c>
      <c r="C76" s="323" t="inlineStr">
        <is>
          <t>#</t>
        </is>
      </c>
      <c r="D76" s="323" t="n">
        <v>2365</v>
      </c>
      <c r="E76" s="323" t="n">
        <v>995</v>
      </c>
      <c r="F76" s="323" t="n">
        <v>3</v>
      </c>
      <c r="G76" s="452">
        <f>D76*E76*F76/1000000</f>
        <v/>
      </c>
      <c r="H76" s="452">
        <f>G76*40.4</f>
        <v/>
      </c>
      <c r="I76" s="323" t="inlineStr">
        <is>
          <t>2#管廊</t>
        </is>
      </c>
      <c r="J76" s="323" t="inlineStr">
        <is>
          <t>EL9.5M</t>
        </is>
      </c>
      <c r="K76" s="343">
        <f>A76&amp;"-"&amp;B76&amp;C76</f>
        <v/>
      </c>
    </row>
    <row r="77" ht="14.4" customHeight="1" s="332">
      <c r="A77" s="323" t="inlineStr">
        <is>
          <t>P14</t>
        </is>
      </c>
      <c r="B77" s="323" t="inlineStr">
        <is>
          <t>P14-L-7</t>
        </is>
      </c>
      <c r="C77" s="323" t="n"/>
      <c r="D77" s="323" t="n">
        <v>2390</v>
      </c>
      <c r="E77" s="323" t="n">
        <v>995</v>
      </c>
      <c r="F77" s="323" t="n">
        <v>4</v>
      </c>
      <c r="G77" s="452">
        <f>D77*E77*F77/1000000</f>
        <v/>
      </c>
      <c r="H77" s="452">
        <f>G77*40.4</f>
        <v/>
      </c>
      <c r="I77" s="323" t="inlineStr">
        <is>
          <t>2#管廊</t>
        </is>
      </c>
      <c r="J77" s="323" t="inlineStr">
        <is>
          <t>EL9.5M</t>
        </is>
      </c>
      <c r="K77" s="343">
        <f>A77&amp;"-"&amp;B77&amp;C77</f>
        <v/>
      </c>
    </row>
    <row r="78" ht="14.4" customHeight="1" s="332">
      <c r="A78" s="323" t="inlineStr">
        <is>
          <t>P15</t>
        </is>
      </c>
      <c r="B78" s="323" t="inlineStr">
        <is>
          <t>P15-L-7</t>
        </is>
      </c>
      <c r="C78" s="323" t="n"/>
      <c r="D78" s="323" t="n">
        <v>2390</v>
      </c>
      <c r="E78" s="323" t="n">
        <v>995</v>
      </c>
      <c r="F78" s="323" t="n">
        <v>10</v>
      </c>
      <c r="G78" s="452">
        <f>D78*E78*F78/1000000</f>
        <v/>
      </c>
      <c r="H78" s="452">
        <f>G78*40.4</f>
        <v/>
      </c>
      <c r="I78" s="323" t="inlineStr">
        <is>
          <t>2#管廊</t>
        </is>
      </c>
      <c r="J78" s="323" t="inlineStr">
        <is>
          <t>EL9.5M</t>
        </is>
      </c>
      <c r="K78" s="343">
        <f>A78&amp;"-"&amp;B78&amp;C78</f>
        <v/>
      </c>
    </row>
    <row r="79" ht="14.4" customHeight="1" s="332">
      <c r="A79" s="323" t="inlineStr">
        <is>
          <t>P16</t>
        </is>
      </c>
      <c r="B79" s="323" t="inlineStr">
        <is>
          <t>P16-M-10#</t>
        </is>
      </c>
      <c r="C79" s="323" t="inlineStr">
        <is>
          <t>#</t>
        </is>
      </c>
      <c r="D79" s="323" t="n">
        <v>790</v>
      </c>
      <c r="E79" s="323" t="n">
        <v>995</v>
      </c>
      <c r="F79" s="323" t="n">
        <v>1</v>
      </c>
      <c r="G79" s="452">
        <f>D79*E79*F79/1000000</f>
        <v/>
      </c>
      <c r="H79" s="452">
        <f>G79*40.4</f>
        <v/>
      </c>
      <c r="I79" s="323" t="inlineStr">
        <is>
          <t>2#管廊</t>
        </is>
      </c>
      <c r="J79" s="323" t="inlineStr">
        <is>
          <t>EL12.5M</t>
        </is>
      </c>
      <c r="K79" s="343">
        <f>A79&amp;"-"&amp;B79&amp;C79</f>
        <v/>
      </c>
    </row>
    <row r="80" ht="14.4" customHeight="1" s="332">
      <c r="A80" s="323" t="inlineStr">
        <is>
          <t>P16</t>
        </is>
      </c>
      <c r="B80" s="323" t="inlineStr">
        <is>
          <t>P16-M-11#</t>
        </is>
      </c>
      <c r="C80" s="323" t="inlineStr">
        <is>
          <t>#</t>
        </is>
      </c>
      <c r="D80" s="323" t="n">
        <v>790</v>
      </c>
      <c r="E80" s="323" t="n">
        <v>995</v>
      </c>
      <c r="F80" s="323" t="n">
        <v>1</v>
      </c>
      <c r="G80" s="452">
        <f>D80*E80*F80/1000000</f>
        <v/>
      </c>
      <c r="H80" s="452">
        <f>G80*40.4</f>
        <v/>
      </c>
      <c r="I80" s="323" t="inlineStr">
        <is>
          <t>2#管廊</t>
        </is>
      </c>
      <c r="J80" s="323" t="inlineStr">
        <is>
          <t>EL12.5M</t>
        </is>
      </c>
      <c r="K80" s="343">
        <f>A80&amp;"-"&amp;B80&amp;C80</f>
        <v/>
      </c>
    </row>
    <row r="81" ht="14.4" customHeight="1" s="332">
      <c r="A81" s="323" t="inlineStr">
        <is>
          <t>P16</t>
        </is>
      </c>
      <c r="B81" s="323" t="inlineStr">
        <is>
          <t>P16-M-12#</t>
        </is>
      </c>
      <c r="C81" s="323" t="inlineStr">
        <is>
          <t>#</t>
        </is>
      </c>
      <c r="D81" s="323" t="n">
        <v>790</v>
      </c>
      <c r="E81" s="323" t="n">
        <v>995</v>
      </c>
      <c r="F81" s="323" t="n">
        <v>1</v>
      </c>
      <c r="G81" s="452">
        <f>D81*E81*F81/1000000</f>
        <v/>
      </c>
      <c r="H81" s="452">
        <f>G81*40.4</f>
        <v/>
      </c>
      <c r="I81" s="323" t="inlineStr">
        <is>
          <t>2#管廊</t>
        </is>
      </c>
      <c r="J81" s="323" t="inlineStr">
        <is>
          <t>EL12.5M</t>
        </is>
      </c>
      <c r="K81" s="343">
        <f>A81&amp;"-"&amp;B81&amp;C81</f>
        <v/>
      </c>
    </row>
    <row r="82" ht="14.4" customHeight="1" s="332">
      <c r="A82" s="323" t="inlineStr">
        <is>
          <t>P16</t>
        </is>
      </c>
      <c r="B82" s="323" t="inlineStr">
        <is>
          <t>P16-M-13#</t>
        </is>
      </c>
      <c r="C82" s="323" t="inlineStr">
        <is>
          <t>#</t>
        </is>
      </c>
      <c r="D82" s="323" t="n">
        <v>790</v>
      </c>
      <c r="E82" s="323" t="n">
        <v>995</v>
      </c>
      <c r="F82" s="323" t="n">
        <v>1</v>
      </c>
      <c r="G82" s="452">
        <f>D82*E82*F82/1000000</f>
        <v/>
      </c>
      <c r="H82" s="452">
        <f>G82*40.4</f>
        <v/>
      </c>
      <c r="I82" s="323" t="inlineStr">
        <is>
          <t>2#管廊</t>
        </is>
      </c>
      <c r="J82" s="323" t="inlineStr">
        <is>
          <t>EL12.5M</t>
        </is>
      </c>
      <c r="K82" s="343">
        <f>A82&amp;"-"&amp;B82&amp;C82</f>
        <v/>
      </c>
    </row>
    <row r="83" ht="14.4" customHeight="1" s="332">
      <c r="A83" s="323" t="inlineStr">
        <is>
          <t>P16</t>
        </is>
      </c>
      <c r="B83" s="323" t="inlineStr">
        <is>
          <t>P16-M-14#</t>
        </is>
      </c>
      <c r="C83" s="323" t="inlineStr">
        <is>
          <t>#</t>
        </is>
      </c>
      <c r="D83" s="323" t="n">
        <v>790</v>
      </c>
      <c r="E83" s="323" t="n">
        <v>995</v>
      </c>
      <c r="F83" s="323" t="n">
        <v>1</v>
      </c>
      <c r="G83" s="452">
        <f>D83*E83*F83/1000000</f>
        <v/>
      </c>
      <c r="H83" s="452">
        <f>G83*40.4</f>
        <v/>
      </c>
      <c r="I83" s="323" t="inlineStr">
        <is>
          <t>2#管廊</t>
        </is>
      </c>
      <c r="J83" s="323" t="inlineStr">
        <is>
          <t>EL12.5M</t>
        </is>
      </c>
      <c r="K83" s="343">
        <f>A83&amp;"-"&amp;B83&amp;C83</f>
        <v/>
      </c>
    </row>
    <row r="84" ht="14.4" customHeight="1" s="332">
      <c r="A84" s="323" t="inlineStr">
        <is>
          <t>P16</t>
        </is>
      </c>
      <c r="B84" s="323" t="inlineStr">
        <is>
          <t>P16-M-4</t>
        </is>
      </c>
      <c r="C84" s="323" t="n"/>
      <c r="D84" s="323" t="n">
        <v>2190</v>
      </c>
      <c r="E84" s="323" t="n">
        <v>995</v>
      </c>
      <c r="F84" s="323" t="n">
        <v>1</v>
      </c>
      <c r="G84" s="452">
        <f>D84*E84*F84/1000000</f>
        <v/>
      </c>
      <c r="H84" s="452">
        <f>G84*40.4</f>
        <v/>
      </c>
      <c r="I84" s="323" t="inlineStr">
        <is>
          <t>2#管廊</t>
        </is>
      </c>
      <c r="J84" s="323" t="inlineStr">
        <is>
          <t>EL12.5M</t>
        </is>
      </c>
      <c r="K84" s="343">
        <f>A84&amp;"-"&amp;B84&amp;C84</f>
        <v/>
      </c>
    </row>
    <row r="85" ht="14.4" customHeight="1" s="332">
      <c r="A85" s="323" t="inlineStr">
        <is>
          <t>P16</t>
        </is>
      </c>
      <c r="B85" s="323" t="inlineStr">
        <is>
          <t>P16-M-6</t>
        </is>
      </c>
      <c r="C85" s="323" t="n"/>
      <c r="D85" s="323" t="n">
        <v>2990</v>
      </c>
      <c r="E85" s="323" t="n">
        <v>995</v>
      </c>
      <c r="F85" s="323" t="n">
        <v>3</v>
      </c>
      <c r="G85" s="452">
        <f>D85*E85*F85/1000000</f>
        <v/>
      </c>
      <c r="H85" s="452">
        <f>G85*40.4</f>
        <v/>
      </c>
      <c r="I85" s="323" t="inlineStr">
        <is>
          <t>2#管廊</t>
        </is>
      </c>
      <c r="J85" s="323" t="inlineStr">
        <is>
          <t>EL12.5M</t>
        </is>
      </c>
      <c r="K85" s="343">
        <f>A85&amp;"-"&amp;B85&amp;C85</f>
        <v/>
      </c>
    </row>
    <row r="86" ht="14.4" customHeight="1" s="332">
      <c r="A86" s="323" t="inlineStr">
        <is>
          <t>P16</t>
        </is>
      </c>
      <c r="B86" s="323" t="inlineStr">
        <is>
          <t>P16-M-7#</t>
        </is>
      </c>
      <c r="C86" s="323" t="inlineStr">
        <is>
          <t>#</t>
        </is>
      </c>
      <c r="D86" s="323" t="n">
        <v>2990</v>
      </c>
      <c r="E86" s="323" t="n">
        <v>995</v>
      </c>
      <c r="F86" s="323" t="n">
        <v>1</v>
      </c>
      <c r="G86" s="452">
        <f>D86*E86*F86/1000000</f>
        <v/>
      </c>
      <c r="H86" s="452">
        <f>G86*40.4</f>
        <v/>
      </c>
      <c r="I86" s="323" t="inlineStr">
        <is>
          <t>2#管廊</t>
        </is>
      </c>
      <c r="J86" s="323" t="inlineStr">
        <is>
          <t>EL12.5M</t>
        </is>
      </c>
      <c r="K86" s="343">
        <f>A86&amp;"-"&amp;B86&amp;C86</f>
        <v/>
      </c>
    </row>
    <row r="87" ht="14.4" customHeight="1" s="332">
      <c r="A87" s="323" t="inlineStr">
        <is>
          <t>P17</t>
        </is>
      </c>
      <c r="B87" s="323" t="inlineStr">
        <is>
          <t>P17-M-2</t>
        </is>
      </c>
      <c r="C87" s="323" t="n"/>
      <c r="D87" s="323" t="n">
        <v>790</v>
      </c>
      <c r="E87" s="323" t="n">
        <v>995</v>
      </c>
      <c r="F87" s="323" t="n">
        <v>40</v>
      </c>
      <c r="G87" s="452">
        <f>D87*E87*F87/1000000</f>
        <v/>
      </c>
      <c r="H87" s="452">
        <f>G87*40.4</f>
        <v/>
      </c>
      <c r="I87" s="323" t="inlineStr">
        <is>
          <t>2#管廊</t>
        </is>
      </c>
      <c r="J87" s="323" t="inlineStr">
        <is>
          <t>EL12.5M</t>
        </is>
      </c>
      <c r="K87" s="343">
        <f>A87&amp;"-"&amp;B87&amp;C87</f>
        <v/>
      </c>
    </row>
    <row r="88" ht="14.4" customHeight="1" s="332">
      <c r="A88" s="323" t="inlineStr">
        <is>
          <t>P18</t>
        </is>
      </c>
      <c r="B88" s="323" t="inlineStr">
        <is>
          <t>P18-M-2</t>
        </is>
      </c>
      <c r="C88" s="323" t="n"/>
      <c r="D88" s="323" t="n">
        <v>790</v>
      </c>
      <c r="E88" s="323" t="n">
        <v>995</v>
      </c>
      <c r="F88" s="323" t="n">
        <v>36</v>
      </c>
      <c r="G88" s="452">
        <f>D88*E88*F88/1000000</f>
        <v/>
      </c>
      <c r="H88" s="452">
        <f>G88*40.4</f>
        <v/>
      </c>
      <c r="I88" s="323" t="inlineStr">
        <is>
          <t>2#管廊</t>
        </is>
      </c>
      <c r="J88" s="323" t="inlineStr">
        <is>
          <t>EL12.5M</t>
        </is>
      </c>
      <c r="K88" s="343">
        <f>A88&amp;"-"&amp;B88&amp;C88</f>
        <v/>
      </c>
    </row>
    <row r="89" ht="14.4" customHeight="1" s="332">
      <c r="A89" s="323" t="inlineStr">
        <is>
          <t>P19</t>
        </is>
      </c>
      <c r="B89" s="323" t="inlineStr">
        <is>
          <t>P19-N-6</t>
        </is>
      </c>
      <c r="C89" s="323" t="n"/>
      <c r="D89" s="323" t="n">
        <v>1090</v>
      </c>
      <c r="E89" s="323" t="n">
        <v>995</v>
      </c>
      <c r="F89" s="323" t="n">
        <v>2</v>
      </c>
      <c r="G89" s="452">
        <f>D89*E89*F89/1000000</f>
        <v/>
      </c>
      <c r="H89" s="452">
        <f>G89*40.4</f>
        <v/>
      </c>
      <c r="I89" s="323" t="inlineStr">
        <is>
          <t>2#管廊</t>
        </is>
      </c>
      <c r="J89" s="323" t="inlineStr">
        <is>
          <t>EL13.5M</t>
        </is>
      </c>
      <c r="K89" s="343">
        <f>A89&amp;"-"&amp;B89&amp;C89</f>
        <v/>
      </c>
    </row>
    <row r="90" ht="14.4" customHeight="1" s="332">
      <c r="A90" s="323" t="inlineStr">
        <is>
          <t>P19</t>
        </is>
      </c>
      <c r="B90" s="323" t="inlineStr">
        <is>
          <t>P19-N-7#</t>
        </is>
      </c>
      <c r="C90" s="323" t="inlineStr">
        <is>
          <t>#</t>
        </is>
      </c>
      <c r="D90" s="323" t="n">
        <v>1090</v>
      </c>
      <c r="E90" s="323" t="n">
        <v>995</v>
      </c>
      <c r="F90" s="323" t="n">
        <v>1</v>
      </c>
      <c r="G90" s="452">
        <f>D90*E90*F90/1000000</f>
        <v/>
      </c>
      <c r="H90" s="452">
        <f>G90*40.4</f>
        <v/>
      </c>
      <c r="I90" s="323" t="inlineStr">
        <is>
          <t>2#管廊</t>
        </is>
      </c>
      <c r="J90" s="323" t="inlineStr">
        <is>
          <t>EL13.5M</t>
        </is>
      </c>
      <c r="K90" s="343">
        <f>A90&amp;"-"&amp;B90&amp;C90</f>
        <v/>
      </c>
    </row>
    <row r="91" ht="14.4" customHeight="1" s="332">
      <c r="A91" s="323" t="inlineStr">
        <is>
          <t>P19</t>
        </is>
      </c>
      <c r="B91" s="323" t="inlineStr">
        <is>
          <t>P19-N-2</t>
        </is>
      </c>
      <c r="C91" s="323" t="n"/>
      <c r="D91" s="323" t="n">
        <v>1190</v>
      </c>
      <c r="E91" s="323" t="n">
        <v>995</v>
      </c>
      <c r="F91" s="323" t="n">
        <v>2</v>
      </c>
      <c r="G91" s="452">
        <f>D91*E91*F91/1000000</f>
        <v/>
      </c>
      <c r="H91" s="452">
        <f>G91*40.4</f>
        <v/>
      </c>
      <c r="I91" s="323" t="inlineStr">
        <is>
          <t>2#管廊</t>
        </is>
      </c>
      <c r="J91" s="323" t="inlineStr">
        <is>
          <t>EL13.5M</t>
        </is>
      </c>
      <c r="K91" s="343">
        <f>A91&amp;"-"&amp;B91&amp;C91</f>
        <v/>
      </c>
    </row>
    <row r="92" ht="14.4" customHeight="1" s="332">
      <c r="A92" s="323" t="inlineStr">
        <is>
          <t>P19</t>
        </is>
      </c>
      <c r="B92" s="323" t="inlineStr">
        <is>
          <t>P19-P-1</t>
        </is>
      </c>
      <c r="C92" s="323" t="n"/>
      <c r="D92" s="323" t="n">
        <v>790</v>
      </c>
      <c r="E92" s="323" t="n">
        <v>990</v>
      </c>
      <c r="F92" s="323" t="n">
        <v>1</v>
      </c>
      <c r="G92" s="452">
        <f>D92*E92*F92/1000000</f>
        <v/>
      </c>
      <c r="H92" s="452">
        <f>G92*40.4</f>
        <v/>
      </c>
      <c r="I92" s="323" t="inlineStr">
        <is>
          <t>2#管廊</t>
        </is>
      </c>
      <c r="J92" s="323" t="inlineStr">
        <is>
          <t>EL14.5M</t>
        </is>
      </c>
      <c r="K92" s="343">
        <f>A92&amp;"-"&amp;B92&amp;C92</f>
        <v/>
      </c>
    </row>
    <row r="93" ht="14.4" customHeight="1" s="332">
      <c r="A93" s="323" t="inlineStr">
        <is>
          <t>P21</t>
        </is>
      </c>
      <c r="B93" s="323" t="inlineStr">
        <is>
          <t>P21-Q-2</t>
        </is>
      </c>
      <c r="C93" s="323" t="n"/>
      <c r="D93" s="323" t="n">
        <v>790</v>
      </c>
      <c r="E93" s="323" t="n">
        <v>995</v>
      </c>
      <c r="F93" s="323" t="n">
        <v>8</v>
      </c>
      <c r="G93" s="452">
        <f>D93*E93*F93/1000000</f>
        <v/>
      </c>
      <c r="H93" s="452">
        <f>G93*40.4</f>
        <v/>
      </c>
      <c r="I93" s="323" t="inlineStr">
        <is>
          <t>2#管廊</t>
        </is>
      </c>
      <c r="J93" s="323" t="inlineStr">
        <is>
          <t>EL10M</t>
        </is>
      </c>
      <c r="K93" s="343">
        <f>A93&amp;"-"&amp;B93&amp;C93</f>
        <v/>
      </c>
    </row>
    <row r="94" ht="14.4" customHeight="1" s="332">
      <c r="A94" s="323" t="inlineStr">
        <is>
          <t>P22</t>
        </is>
      </c>
      <c r="B94" s="323" t="inlineStr">
        <is>
          <t>P22-R-4</t>
        </is>
      </c>
      <c r="C94" s="323" t="n"/>
      <c r="D94" s="323" t="n">
        <v>790</v>
      </c>
      <c r="E94" s="323" t="n">
        <v>995</v>
      </c>
      <c r="F94" s="323" t="n">
        <v>6</v>
      </c>
      <c r="G94" s="452">
        <f>D94*E94*F94/1000000</f>
        <v/>
      </c>
      <c r="H94" s="452">
        <f>G94*40.4</f>
        <v/>
      </c>
      <c r="I94" s="323" t="inlineStr">
        <is>
          <t>2#管廊</t>
        </is>
      </c>
      <c r="J94" s="323" t="inlineStr">
        <is>
          <t>EL15M</t>
        </is>
      </c>
      <c r="K94" s="343">
        <f>A94&amp;"-"&amp;B94&amp;C94</f>
        <v/>
      </c>
    </row>
    <row r="95" ht="14.4" customHeight="1" s="332">
      <c r="A95" s="323" t="inlineStr">
        <is>
          <t>P23</t>
        </is>
      </c>
      <c r="B95" s="323" t="inlineStr">
        <is>
          <t>P23-A-27#</t>
        </is>
      </c>
      <c r="C95" s="323" t="inlineStr">
        <is>
          <t>#</t>
        </is>
      </c>
      <c r="D95" s="323" t="n">
        <v>990</v>
      </c>
      <c r="E95" s="323" t="n">
        <v>455</v>
      </c>
      <c r="F95" s="323" t="n">
        <v>1</v>
      </c>
      <c r="G95" s="452">
        <f>D95*E95*F95/1000000</f>
        <v/>
      </c>
      <c r="H95" s="452">
        <f>G95*40.4</f>
        <v/>
      </c>
      <c r="I95" s="323" t="inlineStr">
        <is>
          <t>1#管廊</t>
        </is>
      </c>
      <c r="J95" s="323" t="inlineStr">
        <is>
          <t>EL5.5M</t>
        </is>
      </c>
      <c r="K95" s="343">
        <f>A95&amp;"-"&amp;B95&amp;C95</f>
        <v/>
      </c>
    </row>
    <row r="96" ht="14.4" customHeight="1" s="332">
      <c r="A96" s="323" t="inlineStr">
        <is>
          <t>P23</t>
        </is>
      </c>
      <c r="B96" s="323" t="inlineStr">
        <is>
          <t>P23-A-19</t>
        </is>
      </c>
      <c r="C96" s="323" t="n"/>
      <c r="D96" s="323" t="n">
        <v>1165</v>
      </c>
      <c r="E96" s="323" t="n">
        <v>935</v>
      </c>
      <c r="F96" s="323" t="n">
        <v>1</v>
      </c>
      <c r="G96" s="452">
        <f>D96*E96*F96/1000000</f>
        <v/>
      </c>
      <c r="H96" s="452">
        <f>G96*40.4</f>
        <v/>
      </c>
      <c r="I96" s="323" t="inlineStr">
        <is>
          <t>1#管廊</t>
        </is>
      </c>
      <c r="J96" s="323" t="inlineStr">
        <is>
          <t>EL5.5M</t>
        </is>
      </c>
      <c r="K96" s="343">
        <f>A96&amp;"-"&amp;B96&amp;C96</f>
        <v/>
      </c>
    </row>
    <row r="97" ht="14.4" customHeight="1" s="332">
      <c r="A97" s="323" t="inlineStr">
        <is>
          <t>P23</t>
        </is>
      </c>
      <c r="B97" s="323" t="inlineStr">
        <is>
          <t>P23-A-22#</t>
        </is>
      </c>
      <c r="C97" s="323" t="inlineStr">
        <is>
          <t>#</t>
        </is>
      </c>
      <c r="D97" s="323" t="n">
        <v>1165</v>
      </c>
      <c r="E97" s="323" t="n">
        <v>935</v>
      </c>
      <c r="F97" s="323" t="n">
        <v>1</v>
      </c>
      <c r="G97" s="452">
        <f>D97*E97*F97/1000000</f>
        <v/>
      </c>
      <c r="H97" s="452">
        <f>G97*40.4</f>
        <v/>
      </c>
      <c r="I97" s="323" t="inlineStr">
        <is>
          <t>1#管廊</t>
        </is>
      </c>
      <c r="J97" s="323" t="inlineStr">
        <is>
          <t>EL5.5M</t>
        </is>
      </c>
      <c r="K97" s="343">
        <f>A97&amp;"-"&amp;B97&amp;C97</f>
        <v/>
      </c>
    </row>
    <row r="98" ht="14.4" customHeight="1" s="332">
      <c r="A98" s="323" t="inlineStr">
        <is>
          <t>P23</t>
        </is>
      </c>
      <c r="B98" s="323" t="inlineStr">
        <is>
          <t>P23-A-23</t>
        </is>
      </c>
      <c r="C98" s="323" t="n"/>
      <c r="D98" s="323" t="n">
        <v>1165</v>
      </c>
      <c r="E98" s="323" t="n">
        <v>575</v>
      </c>
      <c r="F98" s="323" t="n">
        <v>1</v>
      </c>
      <c r="G98" s="452">
        <f>D98*E98*F98/1000000</f>
        <v/>
      </c>
      <c r="H98" s="452">
        <f>G98*40.4</f>
        <v/>
      </c>
      <c r="I98" s="323" t="inlineStr">
        <is>
          <t>1#管廊</t>
        </is>
      </c>
      <c r="J98" s="323" t="inlineStr">
        <is>
          <t>EL5.5M</t>
        </is>
      </c>
      <c r="K98" s="343">
        <f>A98&amp;"-"&amp;B98&amp;C98</f>
        <v/>
      </c>
    </row>
    <row r="99" ht="14.4" customHeight="1" s="332">
      <c r="A99" s="323" t="inlineStr">
        <is>
          <t>P23</t>
        </is>
      </c>
      <c r="B99" s="323" t="inlineStr">
        <is>
          <t>P23-A-24</t>
        </is>
      </c>
      <c r="C99" s="323" t="n"/>
      <c r="D99" s="323" t="n">
        <v>1165</v>
      </c>
      <c r="E99" s="323" t="n">
        <v>605</v>
      </c>
      <c r="F99" s="323" t="n">
        <v>2</v>
      </c>
      <c r="G99" s="452">
        <f>D99*E99*F99/1000000</f>
        <v/>
      </c>
      <c r="H99" s="452">
        <f>G99*40.4</f>
        <v/>
      </c>
      <c r="I99" s="323" t="inlineStr">
        <is>
          <t>1#管廊</t>
        </is>
      </c>
      <c r="J99" s="323" t="inlineStr">
        <is>
          <t>EL5.5M</t>
        </is>
      </c>
      <c r="K99" s="343">
        <f>A99&amp;"-"&amp;B99&amp;C99</f>
        <v/>
      </c>
    </row>
    <row r="100" ht="14.4" customHeight="1" s="332">
      <c r="A100" s="323" t="inlineStr">
        <is>
          <t>P23</t>
        </is>
      </c>
      <c r="B100" s="323" t="inlineStr">
        <is>
          <t>P23-A-26#</t>
        </is>
      </c>
      <c r="C100" s="323" t="inlineStr">
        <is>
          <t>#</t>
        </is>
      </c>
      <c r="D100" s="323" t="n">
        <v>1165</v>
      </c>
      <c r="E100" s="323" t="n">
        <v>575</v>
      </c>
      <c r="F100" s="323" t="n">
        <v>1</v>
      </c>
      <c r="G100" s="452">
        <f>D100*E100*F100/1000000</f>
        <v/>
      </c>
      <c r="H100" s="452">
        <f>G100*40.4</f>
        <v/>
      </c>
      <c r="I100" s="323" t="inlineStr">
        <is>
          <t>1#管廊</t>
        </is>
      </c>
      <c r="J100" s="323" t="inlineStr">
        <is>
          <t>EL5.5M</t>
        </is>
      </c>
      <c r="K100" s="343">
        <f>A100&amp;"-"&amp;B100&amp;C100</f>
        <v/>
      </c>
    </row>
    <row r="101" ht="14.4" customHeight="1" s="332">
      <c r="A101" s="323" t="inlineStr">
        <is>
          <t>P23</t>
        </is>
      </c>
      <c r="B101" s="323" t="inlineStr">
        <is>
          <t>P23-A-1</t>
        </is>
      </c>
      <c r="C101" s="323" t="n"/>
      <c r="D101" s="323" t="n">
        <v>1190</v>
      </c>
      <c r="E101" s="323" t="n">
        <v>605</v>
      </c>
      <c r="F101" s="323" t="n">
        <v>1</v>
      </c>
      <c r="G101" s="452">
        <f>D101*E101*F101/1000000</f>
        <v/>
      </c>
      <c r="H101" s="452">
        <f>G101*40.4</f>
        <v/>
      </c>
      <c r="I101" s="323" t="inlineStr">
        <is>
          <t>1#管廊</t>
        </is>
      </c>
      <c r="J101" s="323" t="inlineStr">
        <is>
          <t>EL5.5M</t>
        </is>
      </c>
      <c r="K101" s="343">
        <f>A101&amp;"-"&amp;B101&amp;C101</f>
        <v/>
      </c>
    </row>
    <row r="102" ht="14.4" customHeight="1" s="332">
      <c r="A102" s="323" t="inlineStr">
        <is>
          <t>P23</t>
        </is>
      </c>
      <c r="B102" s="323" t="inlineStr">
        <is>
          <t>P23-A-2</t>
        </is>
      </c>
      <c r="C102" s="323" t="n"/>
      <c r="D102" s="323" t="n">
        <v>1190</v>
      </c>
      <c r="E102" s="323" t="n">
        <v>635</v>
      </c>
      <c r="F102" s="323" t="n">
        <v>1</v>
      </c>
      <c r="G102" s="452">
        <f>D102*E102*F102/1000000</f>
        <v/>
      </c>
      <c r="H102" s="452">
        <f>G102*40.4</f>
        <v/>
      </c>
      <c r="I102" s="323" t="inlineStr">
        <is>
          <t>1#管廊</t>
        </is>
      </c>
      <c r="J102" s="323" t="inlineStr">
        <is>
          <t>EL5.5M</t>
        </is>
      </c>
      <c r="K102" s="343">
        <f>A102&amp;"-"&amp;B102&amp;C102</f>
        <v/>
      </c>
    </row>
    <row r="103" ht="14.4" customHeight="1" s="332">
      <c r="A103" s="323" t="inlineStr">
        <is>
          <t>P23</t>
        </is>
      </c>
      <c r="B103" s="323" t="inlineStr">
        <is>
          <t>P23-A-10#</t>
        </is>
      </c>
      <c r="C103" s="323" t="inlineStr">
        <is>
          <t>#</t>
        </is>
      </c>
      <c r="D103" s="323" t="n">
        <v>2365</v>
      </c>
      <c r="E103" s="323" t="n">
        <v>935</v>
      </c>
      <c r="F103" s="323" t="n">
        <v>1</v>
      </c>
      <c r="G103" s="452">
        <f>D103*E103*F103/1000000</f>
        <v/>
      </c>
      <c r="H103" s="452">
        <f>G103*40.4</f>
        <v/>
      </c>
      <c r="I103" s="323" t="inlineStr">
        <is>
          <t>1#管廊</t>
        </is>
      </c>
      <c r="J103" s="323" t="inlineStr">
        <is>
          <t>EL5.5M</t>
        </is>
      </c>
      <c r="K103" s="343">
        <f>A103&amp;"-"&amp;B103&amp;C103</f>
        <v/>
      </c>
    </row>
    <row r="104" ht="14.4" customHeight="1" s="332">
      <c r="A104" s="323" t="inlineStr">
        <is>
          <t>P23</t>
        </is>
      </c>
      <c r="B104" s="323" t="inlineStr">
        <is>
          <t>P23-A-11</t>
        </is>
      </c>
      <c r="C104" s="323" t="n"/>
      <c r="D104" s="323" t="n">
        <v>2365</v>
      </c>
      <c r="E104" s="323" t="n">
        <v>575</v>
      </c>
      <c r="F104" s="323" t="n">
        <v>1</v>
      </c>
      <c r="G104" s="452">
        <f>D104*E104*F104/1000000</f>
        <v/>
      </c>
      <c r="H104" s="452">
        <f>G104*40.4</f>
        <v/>
      </c>
      <c r="I104" s="323" t="inlineStr">
        <is>
          <t>1#管廊</t>
        </is>
      </c>
      <c r="J104" s="323" t="inlineStr">
        <is>
          <t>EL5.5M</t>
        </is>
      </c>
      <c r="K104" s="343">
        <f>A104&amp;"-"&amp;B104&amp;C104</f>
        <v/>
      </c>
    </row>
    <row r="105" ht="14.4" customHeight="1" s="332">
      <c r="A105" s="323" t="inlineStr">
        <is>
          <t>P23</t>
        </is>
      </c>
      <c r="B105" s="323" t="inlineStr">
        <is>
          <t>P23-A-12</t>
        </is>
      </c>
      <c r="C105" s="323" t="n"/>
      <c r="D105" s="323" t="n">
        <v>2365</v>
      </c>
      <c r="E105" s="323" t="n">
        <v>605</v>
      </c>
      <c r="F105" s="323" t="n">
        <v>2</v>
      </c>
      <c r="G105" s="452">
        <f>D105*E105*F105/1000000</f>
        <v/>
      </c>
      <c r="H105" s="452">
        <f>G105*40.4</f>
        <v/>
      </c>
      <c r="I105" s="323" t="inlineStr">
        <is>
          <t>1#管廊</t>
        </is>
      </c>
      <c r="J105" s="323" t="inlineStr">
        <is>
          <t>EL5.5M</t>
        </is>
      </c>
      <c r="K105" s="343">
        <f>A105&amp;"-"&amp;B105&amp;C105</f>
        <v/>
      </c>
    </row>
    <row r="106" ht="14.4" customHeight="1" s="332">
      <c r="A106" s="323" t="inlineStr">
        <is>
          <t>P23</t>
        </is>
      </c>
      <c r="B106" s="323" t="inlineStr">
        <is>
          <t>P23-A-14#</t>
        </is>
      </c>
      <c r="C106" s="323" t="inlineStr">
        <is>
          <t>#</t>
        </is>
      </c>
      <c r="D106" s="323" t="n">
        <v>2365</v>
      </c>
      <c r="E106" s="323" t="n">
        <v>575</v>
      </c>
      <c r="F106" s="323" t="n">
        <v>1</v>
      </c>
      <c r="G106" s="452">
        <f>D106*E106*F106/1000000</f>
        <v/>
      </c>
      <c r="H106" s="452">
        <f>G106*40.4</f>
        <v/>
      </c>
      <c r="I106" s="323" t="inlineStr">
        <is>
          <t>1#管廊</t>
        </is>
      </c>
      <c r="J106" s="323" t="inlineStr">
        <is>
          <t>EL5.5M</t>
        </is>
      </c>
      <c r="K106" s="343">
        <f>A106&amp;"-"&amp;B106&amp;C106</f>
        <v/>
      </c>
    </row>
    <row r="107" ht="14.4" customHeight="1" s="332">
      <c r="A107" s="323" t="inlineStr">
        <is>
          <t>P23</t>
        </is>
      </c>
      <c r="B107" s="323" t="inlineStr">
        <is>
          <t>P23-A-7</t>
        </is>
      </c>
      <c r="C107" s="323" t="n"/>
      <c r="D107" s="323" t="n">
        <v>2365</v>
      </c>
      <c r="E107" s="323" t="n">
        <v>935</v>
      </c>
      <c r="F107" s="323" t="n">
        <v>1</v>
      </c>
      <c r="G107" s="452">
        <f>D107*E107*F107/1000000</f>
        <v/>
      </c>
      <c r="H107" s="452">
        <f>G107*40.4</f>
        <v/>
      </c>
      <c r="I107" s="323" t="inlineStr">
        <is>
          <t>1#管廊</t>
        </is>
      </c>
      <c r="J107" s="323" t="inlineStr">
        <is>
          <t>EL5.5M</t>
        </is>
      </c>
      <c r="K107" s="343">
        <f>A107&amp;"-"&amp;B107&amp;C107</f>
        <v/>
      </c>
    </row>
    <row r="108" ht="14.4" customHeight="1" s="332">
      <c r="A108" s="323" t="inlineStr">
        <is>
          <t>P23</t>
        </is>
      </c>
      <c r="B108" s="323" t="inlineStr">
        <is>
          <t>P23-A-15</t>
        </is>
      </c>
      <c r="C108" s="323" t="n"/>
      <c r="D108" s="323" t="n">
        <v>2390</v>
      </c>
      <c r="E108" s="323" t="n">
        <v>575</v>
      </c>
      <c r="F108" s="323" t="n">
        <v>2</v>
      </c>
      <c r="G108" s="452">
        <f>D108*E108*F108/1000000</f>
        <v/>
      </c>
      <c r="H108" s="452">
        <f>G108*40.4</f>
        <v/>
      </c>
      <c r="I108" s="323" t="inlineStr">
        <is>
          <t>1#管廊</t>
        </is>
      </c>
      <c r="J108" s="323" t="inlineStr">
        <is>
          <t>EL5.5M</t>
        </is>
      </c>
      <c r="K108" s="343">
        <f>A108&amp;"-"&amp;B108&amp;C108</f>
        <v/>
      </c>
    </row>
    <row r="109" ht="14.4" customHeight="1" s="332">
      <c r="A109" s="323" t="inlineStr">
        <is>
          <t>P23</t>
        </is>
      </c>
      <c r="B109" s="323" t="inlineStr">
        <is>
          <t>P23-A-16</t>
        </is>
      </c>
      <c r="C109" s="323" t="n"/>
      <c r="D109" s="323" t="n">
        <v>2390</v>
      </c>
      <c r="E109" s="323" t="n">
        <v>605</v>
      </c>
      <c r="F109" s="323" t="n">
        <v>2</v>
      </c>
      <c r="G109" s="452">
        <f>D109*E109*F109/1000000</f>
        <v/>
      </c>
      <c r="H109" s="452">
        <f>G109*40.4</f>
        <v/>
      </c>
      <c r="I109" s="323" t="inlineStr">
        <is>
          <t>1#管廊</t>
        </is>
      </c>
      <c r="J109" s="323" t="inlineStr">
        <is>
          <t>EL5.5M</t>
        </is>
      </c>
      <c r="K109" s="343">
        <f>A109&amp;"-"&amp;B109&amp;C109</f>
        <v/>
      </c>
    </row>
    <row r="110" ht="14.4" customHeight="1" s="332">
      <c r="A110" s="323" t="inlineStr">
        <is>
          <t>P23</t>
        </is>
      </c>
      <c r="B110" s="323" t="inlineStr">
        <is>
          <t>P23-A-18</t>
        </is>
      </c>
      <c r="C110" s="323" t="n"/>
      <c r="D110" s="323" t="n">
        <v>2390</v>
      </c>
      <c r="E110" s="323" t="n">
        <v>935</v>
      </c>
      <c r="F110" s="323" t="n">
        <v>2</v>
      </c>
      <c r="G110" s="452">
        <f>D110*E110*F110/1000000</f>
        <v/>
      </c>
      <c r="H110" s="452">
        <f>G110*40.4</f>
        <v/>
      </c>
      <c r="I110" s="323" t="inlineStr">
        <is>
          <t>1#管廊</t>
        </is>
      </c>
      <c r="J110" s="323" t="inlineStr">
        <is>
          <t>EL5.5M</t>
        </is>
      </c>
      <c r="K110" s="343">
        <f>A110&amp;"-"&amp;B110&amp;C110</f>
        <v/>
      </c>
    </row>
    <row r="111" ht="14.4" customHeight="1" s="332">
      <c r="A111" s="323" t="inlineStr">
        <is>
          <t>P24</t>
        </is>
      </c>
      <c r="B111" s="323" t="inlineStr">
        <is>
          <t>P24-B-25#</t>
        </is>
      </c>
      <c r="C111" s="323" t="inlineStr">
        <is>
          <t>#</t>
        </is>
      </c>
      <c r="D111" s="323" t="n">
        <v>990</v>
      </c>
      <c r="E111" s="323" t="n">
        <v>455</v>
      </c>
      <c r="F111" s="323" t="n">
        <v>1</v>
      </c>
      <c r="G111" s="452">
        <f>D111*E111*F111/1000000</f>
        <v/>
      </c>
      <c r="H111" s="452">
        <f>G111*40.4</f>
        <v/>
      </c>
      <c r="I111" s="323" t="inlineStr">
        <is>
          <t>1#管廊</t>
        </is>
      </c>
      <c r="J111" s="323" t="inlineStr">
        <is>
          <t>EL8M</t>
        </is>
      </c>
      <c r="K111" s="343">
        <f>A111&amp;"-"&amp;B111&amp;C111</f>
        <v/>
      </c>
    </row>
    <row r="112" ht="14.4" customHeight="1" s="332">
      <c r="A112" s="323" t="inlineStr">
        <is>
          <t>P24</t>
        </is>
      </c>
      <c r="B112" s="323" t="inlineStr">
        <is>
          <t>P24-B-17</t>
        </is>
      </c>
      <c r="C112" s="323" t="n"/>
      <c r="D112" s="323" t="n">
        <v>1165</v>
      </c>
      <c r="E112" s="323" t="n">
        <v>935</v>
      </c>
      <c r="F112" s="323" t="n">
        <v>1</v>
      </c>
      <c r="G112" s="452">
        <f>D112*E112*F112/1000000</f>
        <v/>
      </c>
      <c r="H112" s="452">
        <f>G112*40.4</f>
        <v/>
      </c>
      <c r="I112" s="323" t="inlineStr">
        <is>
          <t>1#管廊</t>
        </is>
      </c>
      <c r="J112" s="323" t="inlineStr">
        <is>
          <t>EL8M</t>
        </is>
      </c>
      <c r="K112" s="343">
        <f>A112&amp;"-"&amp;B112&amp;C112</f>
        <v/>
      </c>
    </row>
    <row r="113" ht="14.4" customHeight="1" s="332">
      <c r="A113" s="323" t="inlineStr">
        <is>
          <t>P24</t>
        </is>
      </c>
      <c r="B113" s="323" t="inlineStr">
        <is>
          <t>P24-B-20#</t>
        </is>
      </c>
      <c r="C113" s="323" t="inlineStr">
        <is>
          <t>#</t>
        </is>
      </c>
      <c r="D113" s="323" t="n">
        <v>1165</v>
      </c>
      <c r="E113" s="323" t="n">
        <v>935</v>
      </c>
      <c r="F113" s="323" t="n">
        <v>1</v>
      </c>
      <c r="G113" s="452">
        <f>D113*E113*F113/1000000</f>
        <v/>
      </c>
      <c r="H113" s="452">
        <f>G113*40.4</f>
        <v/>
      </c>
      <c r="I113" s="323" t="inlineStr">
        <is>
          <t>1#管廊</t>
        </is>
      </c>
      <c r="J113" s="323" t="inlineStr">
        <is>
          <t>EL8M</t>
        </is>
      </c>
      <c r="K113" s="343">
        <f>A113&amp;"-"&amp;B113&amp;C113</f>
        <v/>
      </c>
    </row>
    <row r="114" ht="14.4" customHeight="1" s="332">
      <c r="A114" s="323" t="inlineStr">
        <is>
          <t>P24</t>
        </is>
      </c>
      <c r="B114" s="323" t="inlineStr">
        <is>
          <t>P24-B-21</t>
        </is>
      </c>
      <c r="C114" s="323" t="n"/>
      <c r="D114" s="323" t="n">
        <v>1165</v>
      </c>
      <c r="E114" s="323" t="n">
        <v>575</v>
      </c>
      <c r="F114" s="323" t="n">
        <v>1</v>
      </c>
      <c r="G114" s="452">
        <f>D114*E114*F114/1000000</f>
        <v/>
      </c>
      <c r="H114" s="452">
        <f>G114*40.4</f>
        <v/>
      </c>
      <c r="I114" s="323" t="inlineStr">
        <is>
          <t>1#管廊</t>
        </is>
      </c>
      <c r="J114" s="323" t="inlineStr">
        <is>
          <t>EL8M</t>
        </is>
      </c>
      <c r="K114" s="343">
        <f>A114&amp;"-"&amp;B114&amp;C114</f>
        <v/>
      </c>
    </row>
    <row r="115" ht="14.4" customHeight="1" s="332">
      <c r="A115" s="323" t="inlineStr">
        <is>
          <t>P24</t>
        </is>
      </c>
      <c r="B115" s="323" t="inlineStr">
        <is>
          <t>P24-B-22</t>
        </is>
      </c>
      <c r="C115" s="323" t="n"/>
      <c r="D115" s="323" t="n">
        <v>1165</v>
      </c>
      <c r="E115" s="323" t="n">
        <v>605</v>
      </c>
      <c r="F115" s="323" t="n">
        <v>2</v>
      </c>
      <c r="G115" s="452">
        <f>D115*E115*F115/1000000</f>
        <v/>
      </c>
      <c r="H115" s="452">
        <f>G115*40.4</f>
        <v/>
      </c>
      <c r="I115" s="323" t="inlineStr">
        <is>
          <t>1#管廊</t>
        </is>
      </c>
      <c r="J115" s="323" t="inlineStr">
        <is>
          <t>EL8M</t>
        </is>
      </c>
      <c r="K115" s="343">
        <f>A115&amp;"-"&amp;B115&amp;C115</f>
        <v/>
      </c>
    </row>
    <row r="116" ht="14.4" customHeight="1" s="332">
      <c r="A116" s="323" t="inlineStr">
        <is>
          <t>P24</t>
        </is>
      </c>
      <c r="B116" s="323" t="inlineStr">
        <is>
          <t>P24-B-24#</t>
        </is>
      </c>
      <c r="C116" s="323" t="inlineStr">
        <is>
          <t>#</t>
        </is>
      </c>
      <c r="D116" s="323" t="n">
        <v>1165</v>
      </c>
      <c r="E116" s="323" t="n">
        <v>575</v>
      </c>
      <c r="F116" s="323" t="n">
        <v>1</v>
      </c>
      <c r="G116" s="452">
        <f>D116*E116*F116/1000000</f>
        <v/>
      </c>
      <c r="H116" s="452">
        <f>G116*40.4</f>
        <v/>
      </c>
      <c r="I116" s="323" t="inlineStr">
        <is>
          <t>1#管廊</t>
        </is>
      </c>
      <c r="J116" s="323" t="inlineStr">
        <is>
          <t>EL8M</t>
        </is>
      </c>
      <c r="K116" s="343">
        <f>A116&amp;"-"&amp;B116&amp;C116</f>
        <v/>
      </c>
    </row>
    <row r="117" ht="14.4" customHeight="1" s="332">
      <c r="A117" s="323" t="inlineStr">
        <is>
          <t>P24</t>
        </is>
      </c>
      <c r="B117" s="323" t="inlineStr">
        <is>
          <t>P24-B-1#</t>
        </is>
      </c>
      <c r="C117" s="323" t="inlineStr">
        <is>
          <t>#</t>
        </is>
      </c>
      <c r="D117" s="323" t="n">
        <v>1190</v>
      </c>
      <c r="E117" s="323" t="n">
        <v>605</v>
      </c>
      <c r="F117" s="323" t="n">
        <v>1</v>
      </c>
      <c r="G117" s="452">
        <f>D117*E117*F117/1000000</f>
        <v/>
      </c>
      <c r="H117" s="452">
        <f>G117*40.4</f>
        <v/>
      </c>
      <c r="I117" s="323" t="inlineStr">
        <is>
          <t>1#管廊</t>
        </is>
      </c>
      <c r="J117" s="323" t="inlineStr">
        <is>
          <t>EL8M</t>
        </is>
      </c>
      <c r="K117" s="343">
        <f>A117&amp;"-"&amp;B117&amp;C117</f>
        <v/>
      </c>
    </row>
    <row r="118" ht="14.4" customHeight="1" s="332">
      <c r="A118" s="323" t="inlineStr">
        <is>
          <t>P24</t>
        </is>
      </c>
      <c r="B118" s="323" t="inlineStr">
        <is>
          <t>P24-B-2</t>
        </is>
      </c>
      <c r="C118" s="323" t="n"/>
      <c r="D118" s="323" t="n">
        <v>1190</v>
      </c>
      <c r="E118" s="323" t="n">
        <v>635</v>
      </c>
      <c r="F118" s="323" t="n">
        <v>1</v>
      </c>
      <c r="G118" s="452">
        <f>D118*E118*F118/1000000</f>
        <v/>
      </c>
      <c r="H118" s="452">
        <f>G118*40.4</f>
        <v/>
      </c>
      <c r="I118" s="323" t="inlineStr">
        <is>
          <t>1#管廊</t>
        </is>
      </c>
      <c r="J118" s="323" t="inlineStr">
        <is>
          <t>EL8M</t>
        </is>
      </c>
      <c r="K118" s="343">
        <f>A118&amp;"-"&amp;B118&amp;C118</f>
        <v/>
      </c>
    </row>
    <row r="119" ht="14.4" customHeight="1" s="332">
      <c r="A119" s="323" t="inlineStr">
        <is>
          <t>P24</t>
        </is>
      </c>
      <c r="B119" s="323" t="inlineStr">
        <is>
          <t>P24-B-10</t>
        </is>
      </c>
      <c r="C119" s="323" t="n"/>
      <c r="D119" s="323" t="n">
        <v>2365</v>
      </c>
      <c r="E119" s="323" t="n">
        <v>935</v>
      </c>
      <c r="F119" s="323" t="n">
        <v>1</v>
      </c>
      <c r="G119" s="452">
        <f>D119*E119*F119/1000000</f>
        <v/>
      </c>
      <c r="H119" s="452">
        <f>G119*40.4</f>
        <v/>
      </c>
      <c r="I119" s="323" t="inlineStr">
        <is>
          <t>1#管廊</t>
        </is>
      </c>
      <c r="J119" s="323" t="inlineStr">
        <is>
          <t>EL8M</t>
        </is>
      </c>
      <c r="K119" s="343">
        <f>A119&amp;"-"&amp;B119&amp;C119</f>
        <v/>
      </c>
    </row>
    <row r="120" ht="14.4" customHeight="1" s="332">
      <c r="A120" s="323" t="inlineStr">
        <is>
          <t>P24</t>
        </is>
      </c>
      <c r="B120" s="323" t="inlineStr">
        <is>
          <t>P24-B-12#</t>
        </is>
      </c>
      <c r="C120" s="323" t="inlineStr">
        <is>
          <t>#</t>
        </is>
      </c>
      <c r="D120" s="323" t="n">
        <v>2365</v>
      </c>
      <c r="E120" s="323" t="n">
        <v>575</v>
      </c>
      <c r="F120" s="323" t="n">
        <v>1</v>
      </c>
      <c r="G120" s="452">
        <f>D120*E120*F120/1000000</f>
        <v/>
      </c>
      <c r="H120" s="452">
        <f>G120*40.4</f>
        <v/>
      </c>
      <c r="I120" s="323" t="inlineStr">
        <is>
          <t>1#管廊</t>
        </is>
      </c>
      <c r="J120" s="323" t="inlineStr">
        <is>
          <t>EL8M</t>
        </is>
      </c>
      <c r="K120" s="343">
        <f>A120&amp;"-"&amp;B120&amp;C120</f>
        <v/>
      </c>
    </row>
    <row r="121" ht="14.4" customHeight="1" s="332">
      <c r="A121" s="323" t="inlineStr">
        <is>
          <t>P24</t>
        </is>
      </c>
      <c r="B121" s="323" t="inlineStr">
        <is>
          <t>P24-B-5</t>
        </is>
      </c>
      <c r="C121" s="323" t="n"/>
      <c r="D121" s="323" t="n">
        <v>2365</v>
      </c>
      <c r="E121" s="323" t="n">
        <v>575</v>
      </c>
      <c r="F121" s="323" t="n">
        <v>1</v>
      </c>
      <c r="G121" s="452">
        <f>D121*E121*F121/1000000</f>
        <v/>
      </c>
      <c r="H121" s="452">
        <f>G121*40.4</f>
        <v/>
      </c>
      <c r="I121" s="323" t="inlineStr">
        <is>
          <t>1#管廊</t>
        </is>
      </c>
      <c r="J121" s="323" t="inlineStr">
        <is>
          <t>EL8M</t>
        </is>
      </c>
      <c r="K121" s="343">
        <f>A121&amp;"-"&amp;B121&amp;C121</f>
        <v/>
      </c>
    </row>
    <row r="122" ht="14.4" customHeight="1" s="332">
      <c r="A122" s="323" t="inlineStr">
        <is>
          <t>P24</t>
        </is>
      </c>
      <c r="B122" s="323" t="inlineStr">
        <is>
          <t>P24-B-6</t>
        </is>
      </c>
      <c r="C122" s="323" t="n"/>
      <c r="D122" s="323" t="n">
        <v>2365</v>
      </c>
      <c r="E122" s="323" t="n">
        <v>605</v>
      </c>
      <c r="F122" s="323" t="n">
        <v>2</v>
      </c>
      <c r="G122" s="452">
        <f>D122*E122*F122/1000000</f>
        <v/>
      </c>
      <c r="H122" s="452">
        <f>G122*40.4</f>
        <v/>
      </c>
      <c r="I122" s="323" t="inlineStr">
        <is>
          <t>1#管廊</t>
        </is>
      </c>
      <c r="J122" s="323" t="inlineStr">
        <is>
          <t>EL8M</t>
        </is>
      </c>
      <c r="K122" s="343">
        <f>A122&amp;"-"&amp;B122&amp;C122</f>
        <v/>
      </c>
    </row>
    <row r="123" ht="14.4" customHeight="1" s="332">
      <c r="A123" s="323" t="inlineStr">
        <is>
          <t>P24</t>
        </is>
      </c>
      <c r="B123" s="323" t="inlineStr">
        <is>
          <t>P24-B-8#</t>
        </is>
      </c>
      <c r="C123" s="323" t="inlineStr">
        <is>
          <t>#</t>
        </is>
      </c>
      <c r="D123" s="323" t="n">
        <v>2365</v>
      </c>
      <c r="E123" s="323" t="n">
        <v>935</v>
      </c>
      <c r="F123" s="323" t="n">
        <v>1</v>
      </c>
      <c r="G123" s="452">
        <f>D123*E123*F123/1000000</f>
        <v/>
      </c>
      <c r="H123" s="452">
        <f>G123*40.4</f>
        <v/>
      </c>
      <c r="I123" s="323" t="inlineStr">
        <is>
          <t>1#管廊</t>
        </is>
      </c>
      <c r="J123" s="323" t="inlineStr">
        <is>
          <t>EL8M</t>
        </is>
      </c>
      <c r="K123" s="343">
        <f>A123&amp;"-"&amp;B123&amp;C123</f>
        <v/>
      </c>
    </row>
    <row r="124" ht="14.4" customHeight="1" s="332">
      <c r="A124" s="323" t="inlineStr">
        <is>
          <t>P24</t>
        </is>
      </c>
      <c r="B124" s="323" t="inlineStr">
        <is>
          <t>P24-B-13</t>
        </is>
      </c>
      <c r="C124" s="323" t="n"/>
      <c r="D124" s="323" t="n">
        <v>2390</v>
      </c>
      <c r="E124" s="323" t="n">
        <v>575</v>
      </c>
      <c r="F124" s="323" t="n">
        <v>2</v>
      </c>
      <c r="G124" s="452">
        <f>D124*E124*F124/1000000</f>
        <v/>
      </c>
      <c r="H124" s="452">
        <f>G124*40.4</f>
        <v/>
      </c>
      <c r="I124" s="323" t="inlineStr">
        <is>
          <t>1#管廊</t>
        </is>
      </c>
      <c r="J124" s="323" t="inlineStr">
        <is>
          <t>EL8M</t>
        </is>
      </c>
      <c r="K124" s="343">
        <f>A124&amp;"-"&amp;B124&amp;C124</f>
        <v/>
      </c>
    </row>
    <row r="125" ht="14.4" customHeight="1" s="332">
      <c r="A125" s="323" t="inlineStr">
        <is>
          <t>P24</t>
        </is>
      </c>
      <c r="B125" s="323" t="inlineStr">
        <is>
          <t>P24-B-14</t>
        </is>
      </c>
      <c r="C125" s="323" t="n"/>
      <c r="D125" s="323" t="n">
        <v>2390</v>
      </c>
      <c r="E125" s="323" t="n">
        <v>605</v>
      </c>
      <c r="F125" s="323" t="n">
        <v>2</v>
      </c>
      <c r="G125" s="452">
        <f>D125*E125*F125/1000000</f>
        <v/>
      </c>
      <c r="H125" s="452">
        <f>G125*40.4</f>
        <v/>
      </c>
      <c r="I125" s="323" t="inlineStr">
        <is>
          <t>1#管廊</t>
        </is>
      </c>
      <c r="J125" s="323" t="inlineStr">
        <is>
          <t>EL8M</t>
        </is>
      </c>
      <c r="K125" s="343">
        <f>A125&amp;"-"&amp;B125&amp;C125</f>
        <v/>
      </c>
    </row>
    <row r="126" ht="14.4" customHeight="1" s="332">
      <c r="A126" s="323" t="inlineStr">
        <is>
          <t>P24</t>
        </is>
      </c>
      <c r="B126" s="323" t="inlineStr">
        <is>
          <t>P24-B-16</t>
        </is>
      </c>
      <c r="C126" s="323" t="n"/>
      <c r="D126" s="323" t="n">
        <v>2390</v>
      </c>
      <c r="E126" s="323" t="n">
        <v>935</v>
      </c>
      <c r="F126" s="323" t="n">
        <v>2</v>
      </c>
      <c r="G126" s="452">
        <f>D126*E126*F126/1000000</f>
        <v/>
      </c>
      <c r="H126" s="452">
        <f>G126*40.4</f>
        <v/>
      </c>
      <c r="I126" s="323" t="inlineStr">
        <is>
          <t>1#管廊</t>
        </is>
      </c>
      <c r="J126" s="323" t="inlineStr">
        <is>
          <t>EL8M</t>
        </is>
      </c>
      <c r="K126" s="343">
        <f>A126&amp;"-"&amp;B126&amp;C126</f>
        <v/>
      </c>
    </row>
    <row r="127" ht="14.4" customHeight="1" s="332">
      <c r="A127" s="323" t="inlineStr">
        <is>
          <t>P24</t>
        </is>
      </c>
      <c r="B127" s="323" t="inlineStr">
        <is>
          <t>P24-C-1</t>
        </is>
      </c>
      <c r="C127" s="323" t="n"/>
      <c r="D127" s="323" t="n">
        <v>790</v>
      </c>
      <c r="E127" s="323" t="n">
        <v>965</v>
      </c>
      <c r="F127" s="323" t="n">
        <v>1</v>
      </c>
      <c r="G127" s="452">
        <f>D127*E127*F127/1000000</f>
        <v/>
      </c>
      <c r="H127" s="452">
        <f>G127*40.4</f>
        <v/>
      </c>
      <c r="I127" s="323" t="inlineStr">
        <is>
          <t>1#管廊</t>
        </is>
      </c>
      <c r="J127" s="323" t="inlineStr">
        <is>
          <t>EL9.5M</t>
        </is>
      </c>
      <c r="K127" s="343">
        <f>A127&amp;"-"&amp;B127&amp;C127</f>
        <v/>
      </c>
    </row>
    <row r="128" ht="14.4" customHeight="1" s="332">
      <c r="A128" s="323" t="inlineStr">
        <is>
          <t>P26</t>
        </is>
      </c>
      <c r="B128" s="323" t="inlineStr">
        <is>
          <t>P26-D-19</t>
        </is>
      </c>
      <c r="C128" s="323" t="n"/>
      <c r="D128" s="323" t="n">
        <v>1165</v>
      </c>
      <c r="E128" s="323" t="n">
        <v>935</v>
      </c>
      <c r="F128" s="323" t="n">
        <v>1</v>
      </c>
      <c r="G128" s="452">
        <f>D128*E128*F128/1000000</f>
        <v/>
      </c>
      <c r="H128" s="452">
        <f>G128*40.4</f>
        <v/>
      </c>
      <c r="I128" s="323" t="inlineStr">
        <is>
          <t>1#管廊</t>
        </is>
      </c>
      <c r="J128" s="323" t="inlineStr">
        <is>
          <t>EL10.5M</t>
        </is>
      </c>
      <c r="K128" s="343">
        <f>A128&amp;"-"&amp;B128&amp;C128</f>
        <v/>
      </c>
    </row>
    <row r="129" ht="14.4" customHeight="1" s="332">
      <c r="A129" s="323" t="inlineStr">
        <is>
          <t>P26</t>
        </is>
      </c>
      <c r="B129" s="323" t="inlineStr">
        <is>
          <t>P26-D-22#</t>
        </is>
      </c>
      <c r="C129" s="323" t="inlineStr">
        <is>
          <t>#</t>
        </is>
      </c>
      <c r="D129" s="323" t="n">
        <v>1165</v>
      </c>
      <c r="E129" s="323" t="n">
        <v>935</v>
      </c>
      <c r="F129" s="323" t="n">
        <v>1</v>
      </c>
      <c r="G129" s="452">
        <f>D129*E129*F129/1000000</f>
        <v/>
      </c>
      <c r="H129" s="452">
        <f>G129*40.4</f>
        <v/>
      </c>
      <c r="I129" s="323" t="inlineStr">
        <is>
          <t>1#管廊</t>
        </is>
      </c>
      <c r="J129" s="323" t="inlineStr">
        <is>
          <t>EL10.5M</t>
        </is>
      </c>
      <c r="K129" s="343">
        <f>A129&amp;"-"&amp;B129&amp;C129</f>
        <v/>
      </c>
    </row>
    <row r="130" ht="14.4" customHeight="1" s="332">
      <c r="A130" s="323" t="inlineStr">
        <is>
          <t>P26</t>
        </is>
      </c>
      <c r="B130" s="323" t="inlineStr">
        <is>
          <t>P26-D-23</t>
        </is>
      </c>
      <c r="C130" s="323" t="n"/>
      <c r="D130" s="323" t="n">
        <v>1165</v>
      </c>
      <c r="E130" s="323" t="n">
        <v>575</v>
      </c>
      <c r="F130" s="323" t="n">
        <v>1</v>
      </c>
      <c r="G130" s="452">
        <f>D130*E130*F130/1000000</f>
        <v/>
      </c>
      <c r="H130" s="452">
        <f>G130*40.4</f>
        <v/>
      </c>
      <c r="I130" s="323" t="inlineStr">
        <is>
          <t>1#管廊</t>
        </is>
      </c>
      <c r="J130" s="323" t="inlineStr">
        <is>
          <t>EL10.5M</t>
        </is>
      </c>
      <c r="K130" s="343">
        <f>A130&amp;"-"&amp;B130&amp;C130</f>
        <v/>
      </c>
    </row>
    <row r="131" ht="14.4" customHeight="1" s="332">
      <c r="A131" s="323" t="inlineStr">
        <is>
          <t>P26</t>
        </is>
      </c>
      <c r="B131" s="323" t="inlineStr">
        <is>
          <t>P26-D-24</t>
        </is>
      </c>
      <c r="C131" s="323" t="n"/>
      <c r="D131" s="323" t="n">
        <v>1165</v>
      </c>
      <c r="E131" s="323" t="n">
        <v>605</v>
      </c>
      <c r="F131" s="323" t="n">
        <v>2</v>
      </c>
      <c r="G131" s="452">
        <f>D131*E131*F131/1000000</f>
        <v/>
      </c>
      <c r="H131" s="452">
        <f>G131*40.4</f>
        <v/>
      </c>
      <c r="I131" s="323" t="inlineStr">
        <is>
          <t>1#管廊</t>
        </is>
      </c>
      <c r="J131" s="323" t="inlineStr">
        <is>
          <t>EL10.5M</t>
        </is>
      </c>
      <c r="K131" s="343">
        <f>A131&amp;"-"&amp;B131&amp;C131</f>
        <v/>
      </c>
    </row>
    <row r="132" ht="14.4" customHeight="1" s="332">
      <c r="A132" s="323" t="inlineStr">
        <is>
          <t>P26</t>
        </is>
      </c>
      <c r="B132" s="323" t="inlineStr">
        <is>
          <t>P26-D-26#</t>
        </is>
      </c>
      <c r="C132" s="323" t="inlineStr">
        <is>
          <t>#</t>
        </is>
      </c>
      <c r="D132" s="323" t="n">
        <v>1165</v>
      </c>
      <c r="E132" s="323" t="n">
        <v>575</v>
      </c>
      <c r="F132" s="323" t="n">
        <v>1</v>
      </c>
      <c r="G132" s="452">
        <f>D132*E132*F132/1000000</f>
        <v/>
      </c>
      <c r="H132" s="452">
        <f>G132*40.4</f>
        <v/>
      </c>
      <c r="I132" s="323" t="inlineStr">
        <is>
          <t>1#管廊</t>
        </is>
      </c>
      <c r="J132" s="323" t="inlineStr">
        <is>
          <t>EL10.5M</t>
        </is>
      </c>
      <c r="K132" s="343">
        <f>A132&amp;"-"&amp;B132&amp;C132</f>
        <v/>
      </c>
    </row>
    <row r="133" ht="14.4" customHeight="1" s="332">
      <c r="A133" s="323" t="inlineStr">
        <is>
          <t>P26</t>
        </is>
      </c>
      <c r="B133" s="323" t="inlineStr">
        <is>
          <t>P26-D-1</t>
        </is>
      </c>
      <c r="C133" s="323" t="n"/>
      <c r="D133" s="323" t="n">
        <v>1190</v>
      </c>
      <c r="E133" s="323" t="n">
        <v>605</v>
      </c>
      <c r="F133" s="323" t="n">
        <v>1</v>
      </c>
      <c r="G133" s="452">
        <f>D133*E133*F133/1000000</f>
        <v/>
      </c>
      <c r="H133" s="452">
        <f>G133*40.4</f>
        <v/>
      </c>
      <c r="I133" s="323" t="inlineStr">
        <is>
          <t>1#管廊</t>
        </is>
      </c>
      <c r="J133" s="323" t="inlineStr">
        <is>
          <t>EL10.5M</t>
        </is>
      </c>
      <c r="K133" s="343">
        <f>A133&amp;"-"&amp;B133&amp;C133</f>
        <v/>
      </c>
    </row>
    <row r="134" ht="14.4" customHeight="1" s="332">
      <c r="A134" s="323" t="inlineStr">
        <is>
          <t>P26</t>
        </is>
      </c>
      <c r="B134" s="323" t="inlineStr">
        <is>
          <t>P26-D-2</t>
        </is>
      </c>
      <c r="C134" s="323" t="n"/>
      <c r="D134" s="323" t="n">
        <v>1190</v>
      </c>
      <c r="E134" s="323" t="n">
        <v>635</v>
      </c>
      <c r="F134" s="323" t="n">
        <v>1</v>
      </c>
      <c r="G134" s="452">
        <f>D134*E134*F134/1000000</f>
        <v/>
      </c>
      <c r="H134" s="452">
        <f>G134*40.4</f>
        <v/>
      </c>
      <c r="I134" s="323" t="inlineStr">
        <is>
          <t>1#管廊</t>
        </is>
      </c>
      <c r="J134" s="323" t="inlineStr">
        <is>
          <t>EL10.5M</t>
        </is>
      </c>
      <c r="K134" s="343">
        <f>A134&amp;"-"&amp;B134&amp;C134</f>
        <v/>
      </c>
    </row>
    <row r="135" ht="14.4" customHeight="1" s="332">
      <c r="A135" s="323" t="inlineStr">
        <is>
          <t>P26</t>
        </is>
      </c>
      <c r="B135" s="323" t="inlineStr">
        <is>
          <t>P26-D-27#</t>
        </is>
      </c>
      <c r="C135" s="323" t="inlineStr">
        <is>
          <t>#</t>
        </is>
      </c>
      <c r="D135" s="323" t="n">
        <v>1790</v>
      </c>
      <c r="E135" s="323" t="n">
        <v>425</v>
      </c>
      <c r="F135" s="323" t="n">
        <v>1</v>
      </c>
      <c r="G135" s="452">
        <f>D135*E135*F135/1000000</f>
        <v/>
      </c>
      <c r="H135" s="452">
        <f>G135*40.4</f>
        <v/>
      </c>
      <c r="I135" s="323" t="inlineStr">
        <is>
          <t>1#管廊</t>
        </is>
      </c>
      <c r="J135" s="323" t="inlineStr">
        <is>
          <t>EL10.5M</t>
        </is>
      </c>
      <c r="K135" s="343">
        <f>A135&amp;"-"&amp;B135&amp;C135</f>
        <v/>
      </c>
    </row>
    <row r="136" ht="14.4" customHeight="1" s="332">
      <c r="A136" s="323" t="inlineStr">
        <is>
          <t>P26</t>
        </is>
      </c>
      <c r="B136" s="323" t="inlineStr">
        <is>
          <t>P26-D-10#</t>
        </is>
      </c>
      <c r="C136" s="323" t="inlineStr">
        <is>
          <t>#</t>
        </is>
      </c>
      <c r="D136" s="323" t="n">
        <v>2365</v>
      </c>
      <c r="E136" s="323" t="n">
        <v>935</v>
      </c>
      <c r="F136" s="323" t="n">
        <v>1</v>
      </c>
      <c r="G136" s="452">
        <f>D136*E136*F136/1000000</f>
        <v/>
      </c>
      <c r="H136" s="452">
        <f>G136*40.4</f>
        <v/>
      </c>
      <c r="I136" s="323" t="inlineStr">
        <is>
          <t>1#管廊</t>
        </is>
      </c>
      <c r="J136" s="323" t="inlineStr">
        <is>
          <t>EL10.5M</t>
        </is>
      </c>
      <c r="K136" s="343">
        <f>A136&amp;"-"&amp;B136&amp;C136</f>
        <v/>
      </c>
    </row>
    <row r="137" ht="14.4" customHeight="1" s="332">
      <c r="A137" s="323" t="inlineStr">
        <is>
          <t>P26</t>
        </is>
      </c>
      <c r="B137" s="323" t="inlineStr">
        <is>
          <t>P26-D-11</t>
        </is>
      </c>
      <c r="C137" s="323" t="n"/>
      <c r="D137" s="323" t="n">
        <v>2365</v>
      </c>
      <c r="E137" s="323" t="n">
        <v>575</v>
      </c>
      <c r="F137" s="323" t="n">
        <v>1</v>
      </c>
      <c r="G137" s="452">
        <f>D137*E137*F137/1000000</f>
        <v/>
      </c>
      <c r="H137" s="452">
        <f>G137*40.4</f>
        <v/>
      </c>
      <c r="I137" s="323" t="inlineStr">
        <is>
          <t>1#管廊</t>
        </is>
      </c>
      <c r="J137" s="323" t="inlineStr">
        <is>
          <t>EL10.5M</t>
        </is>
      </c>
      <c r="K137" s="343">
        <f>A137&amp;"-"&amp;B137&amp;C137</f>
        <v/>
      </c>
    </row>
    <row r="138" ht="14.4" customHeight="1" s="332">
      <c r="A138" s="323" t="inlineStr">
        <is>
          <t>P26</t>
        </is>
      </c>
      <c r="B138" s="323" t="inlineStr">
        <is>
          <t>P26-D-12</t>
        </is>
      </c>
      <c r="C138" s="323" t="n"/>
      <c r="D138" s="323" t="n">
        <v>2365</v>
      </c>
      <c r="E138" s="323" t="n">
        <v>605</v>
      </c>
      <c r="F138" s="323" t="n">
        <v>2</v>
      </c>
      <c r="G138" s="452">
        <f>D138*E138*F138/1000000</f>
        <v/>
      </c>
      <c r="H138" s="452">
        <f>G138*40.4</f>
        <v/>
      </c>
      <c r="I138" s="323" t="inlineStr">
        <is>
          <t>1#管廊</t>
        </is>
      </c>
      <c r="J138" s="323" t="inlineStr">
        <is>
          <t>EL10.5M</t>
        </is>
      </c>
      <c r="K138" s="343">
        <f>A138&amp;"-"&amp;B138&amp;C138</f>
        <v/>
      </c>
    </row>
    <row r="139" ht="14.4" customHeight="1" s="332">
      <c r="A139" s="323" t="inlineStr">
        <is>
          <t>P26</t>
        </is>
      </c>
      <c r="B139" s="323" t="inlineStr">
        <is>
          <t>P26-D-14#</t>
        </is>
      </c>
      <c r="C139" s="323" t="inlineStr">
        <is>
          <t>#</t>
        </is>
      </c>
      <c r="D139" s="323" t="n">
        <v>2365</v>
      </c>
      <c r="E139" s="323" t="n">
        <v>575</v>
      </c>
      <c r="F139" s="323" t="n">
        <v>1</v>
      </c>
      <c r="G139" s="452">
        <f>D139*E139*F139/1000000</f>
        <v/>
      </c>
      <c r="H139" s="452">
        <f>G139*40.4</f>
        <v/>
      </c>
      <c r="I139" s="323" t="inlineStr">
        <is>
          <t>1#管廊</t>
        </is>
      </c>
      <c r="J139" s="323" t="inlineStr">
        <is>
          <t>EL10.5M</t>
        </is>
      </c>
      <c r="K139" s="343">
        <f>A139&amp;"-"&amp;B139&amp;C139</f>
        <v/>
      </c>
    </row>
    <row r="140" ht="14.4" customHeight="1" s="332">
      <c r="A140" s="323" t="inlineStr">
        <is>
          <t>P26</t>
        </is>
      </c>
      <c r="B140" s="323" t="inlineStr">
        <is>
          <t>P26-D-7</t>
        </is>
      </c>
      <c r="C140" s="323" t="n"/>
      <c r="D140" s="323" t="n">
        <v>2365</v>
      </c>
      <c r="E140" s="323" t="n">
        <v>935</v>
      </c>
      <c r="F140" s="323" t="n">
        <v>1</v>
      </c>
      <c r="G140" s="452">
        <f>D140*E140*F140/1000000</f>
        <v/>
      </c>
      <c r="H140" s="452">
        <f>G140*40.4</f>
        <v/>
      </c>
      <c r="I140" s="323" t="inlineStr">
        <is>
          <t>1#管廊</t>
        </is>
      </c>
      <c r="J140" s="323" t="inlineStr">
        <is>
          <t>EL10.5M</t>
        </is>
      </c>
      <c r="K140" s="343">
        <f>A140&amp;"-"&amp;B140&amp;C140</f>
        <v/>
      </c>
    </row>
    <row r="141" ht="14.4" customHeight="1" s="332">
      <c r="A141" s="323" t="inlineStr">
        <is>
          <t>P26</t>
        </is>
      </c>
      <c r="B141" s="323" t="inlineStr">
        <is>
          <t>P26-D-15</t>
        </is>
      </c>
      <c r="C141" s="323" t="n"/>
      <c r="D141" s="323" t="n">
        <v>2390</v>
      </c>
      <c r="E141" s="323" t="n">
        <v>575</v>
      </c>
      <c r="F141" s="323" t="n">
        <v>2</v>
      </c>
      <c r="G141" s="452">
        <f>D141*E141*F141/1000000</f>
        <v/>
      </c>
      <c r="H141" s="452">
        <f>G141*40.4</f>
        <v/>
      </c>
      <c r="I141" s="323" t="inlineStr">
        <is>
          <t>1#管廊</t>
        </is>
      </c>
      <c r="J141" s="323" t="inlineStr">
        <is>
          <t>EL10.5M</t>
        </is>
      </c>
      <c r="K141" s="343">
        <f>A141&amp;"-"&amp;B141&amp;C141</f>
        <v/>
      </c>
    </row>
    <row r="142" ht="14.4" customHeight="1" s="332">
      <c r="A142" s="323" t="inlineStr">
        <is>
          <t>P26</t>
        </is>
      </c>
      <c r="B142" s="323" t="inlineStr">
        <is>
          <t>P26-D-16</t>
        </is>
      </c>
      <c r="C142" s="323" t="n"/>
      <c r="D142" s="323" t="n">
        <v>2390</v>
      </c>
      <c r="E142" s="323" t="n">
        <v>605</v>
      </c>
      <c r="F142" s="323" t="n">
        <v>2</v>
      </c>
      <c r="G142" s="452">
        <f>D142*E142*F142/1000000</f>
        <v/>
      </c>
      <c r="H142" s="452">
        <f>G142*40.4</f>
        <v/>
      </c>
      <c r="I142" s="323" t="inlineStr">
        <is>
          <t>1#管廊</t>
        </is>
      </c>
      <c r="J142" s="323" t="inlineStr">
        <is>
          <t>EL10.5M</t>
        </is>
      </c>
      <c r="K142" s="343">
        <f>A142&amp;"-"&amp;B142&amp;C142</f>
        <v/>
      </c>
    </row>
    <row r="143" ht="14.4" customHeight="1" s="332">
      <c r="A143" s="323" t="inlineStr">
        <is>
          <t>P26</t>
        </is>
      </c>
      <c r="B143" s="323" t="inlineStr">
        <is>
          <t>P26-D-18</t>
        </is>
      </c>
      <c r="C143" s="323" t="n"/>
      <c r="D143" s="323" t="n">
        <v>2390</v>
      </c>
      <c r="E143" s="323" t="n">
        <v>935</v>
      </c>
      <c r="F143" s="323" t="n">
        <v>2</v>
      </c>
      <c r="G143" s="452">
        <f>D143*E143*F143/1000000</f>
        <v/>
      </c>
      <c r="H143" s="452">
        <f>G143*40.4</f>
        <v/>
      </c>
      <c r="I143" s="323" t="inlineStr">
        <is>
          <t>1#管廊</t>
        </is>
      </c>
      <c r="J143" s="323" t="inlineStr">
        <is>
          <t>EL10.5M</t>
        </is>
      </c>
      <c r="K143" s="343">
        <f>A143&amp;"-"&amp;B143&amp;C143</f>
        <v/>
      </c>
    </row>
    <row r="144" ht="14.4" customHeight="1" s="332">
      <c r="A144" s="323" t="inlineStr">
        <is>
          <t>P27</t>
        </is>
      </c>
      <c r="B144" s="323" t="inlineStr">
        <is>
          <t>P27-E-1</t>
        </is>
      </c>
      <c r="C144" s="323" t="n"/>
      <c r="D144" s="323" t="n">
        <v>790</v>
      </c>
      <c r="E144" s="323" t="n">
        <v>905</v>
      </c>
      <c r="F144" s="323" t="n">
        <v>2</v>
      </c>
      <c r="G144" s="452">
        <f>D144*E144*F144/1000000</f>
        <v/>
      </c>
      <c r="H144" s="452">
        <f>G144*40.4</f>
        <v/>
      </c>
      <c r="I144" s="323" t="inlineStr">
        <is>
          <t>1#管廊</t>
        </is>
      </c>
      <c r="J144" s="323" t="inlineStr">
        <is>
          <t>EL13.5M</t>
        </is>
      </c>
      <c r="K144" s="343">
        <f>A144&amp;"-"&amp;B144&amp;C144</f>
        <v/>
      </c>
    </row>
    <row r="145" ht="14.4" customHeight="1" s="332">
      <c r="A145" s="323" t="inlineStr">
        <is>
          <t>P28</t>
        </is>
      </c>
      <c r="B145" s="323" t="inlineStr">
        <is>
          <t>P28-F-1</t>
        </is>
      </c>
      <c r="C145" s="323" t="n"/>
      <c r="D145" s="323" t="n">
        <v>790</v>
      </c>
      <c r="E145" s="323" t="n">
        <v>965</v>
      </c>
      <c r="F145" s="323" t="n">
        <v>1</v>
      </c>
      <c r="G145" s="452">
        <f>D145*E145*F145/1000000</f>
        <v/>
      </c>
      <c r="H145" s="452">
        <f>G145*40.4</f>
        <v/>
      </c>
      <c r="I145" s="323" t="inlineStr">
        <is>
          <t>1#管廊</t>
        </is>
      </c>
      <c r="J145" s="323" t="inlineStr">
        <is>
          <t>EL16M</t>
        </is>
      </c>
      <c r="K145" s="343">
        <f>A145&amp;"-"&amp;B145&amp;C145</f>
        <v/>
      </c>
    </row>
    <row r="146" ht="14.4" customHeight="1" s="332">
      <c r="A146" s="323" t="inlineStr">
        <is>
          <t>P28</t>
        </is>
      </c>
      <c r="B146" s="323" t="inlineStr">
        <is>
          <t>P28-F-3</t>
        </is>
      </c>
      <c r="C146" s="323" t="n"/>
      <c r="D146" s="323" t="n">
        <v>790</v>
      </c>
      <c r="E146" s="323" t="n">
        <v>575</v>
      </c>
      <c r="F146" s="323" t="n">
        <v>1</v>
      </c>
      <c r="G146" s="452">
        <f>D146*E146*F146/1000000</f>
        <v/>
      </c>
      <c r="H146" s="452">
        <f>G146*40.4</f>
        <v/>
      </c>
      <c r="I146" s="323" t="inlineStr">
        <is>
          <t>1#管廊</t>
        </is>
      </c>
      <c r="J146" s="323" t="inlineStr">
        <is>
          <t>EL16M</t>
        </is>
      </c>
      <c r="K146" s="343">
        <f>A146&amp;"-"&amp;B146&amp;C146</f>
        <v/>
      </c>
    </row>
    <row r="147" ht="14.4" customHeight="1" s="332">
      <c r="A147" s="323" t="inlineStr">
        <is>
          <t>P28</t>
        </is>
      </c>
      <c r="B147" s="323" t="inlineStr">
        <is>
          <t>P28-F-4</t>
        </is>
      </c>
      <c r="C147" s="323" t="n"/>
      <c r="D147" s="323" t="n">
        <v>790</v>
      </c>
      <c r="E147" s="323" t="n">
        <v>605</v>
      </c>
      <c r="F147" s="323" t="n">
        <v>1</v>
      </c>
      <c r="G147" s="452">
        <f>D147*E147*F147/1000000</f>
        <v/>
      </c>
      <c r="H147" s="452">
        <f>G147*40.4</f>
        <v/>
      </c>
      <c r="I147" s="323" t="inlineStr">
        <is>
          <t>1#管廊</t>
        </is>
      </c>
      <c r="J147" s="323" t="inlineStr">
        <is>
          <t>EL16M</t>
        </is>
      </c>
      <c r="K147" s="343">
        <f>A147&amp;"-"&amp;B147&amp;C147</f>
        <v/>
      </c>
    </row>
    <row r="148" ht="14.4" customHeight="1" s="332">
      <c r="A148" s="323" t="inlineStr">
        <is>
          <t>P29</t>
        </is>
      </c>
      <c r="B148" s="323" t="inlineStr">
        <is>
          <t>P29-G-4</t>
        </is>
      </c>
      <c r="C148" s="323" t="n"/>
      <c r="D148" s="323" t="n">
        <v>890</v>
      </c>
      <c r="E148" s="323" t="n">
        <v>515</v>
      </c>
      <c r="F148" s="323" t="n">
        <v>2</v>
      </c>
      <c r="G148" s="452">
        <f>D148*E148*F148/1000000</f>
        <v/>
      </c>
      <c r="H148" s="452">
        <f>G148*40.4</f>
        <v/>
      </c>
      <c r="I148" s="323" t="inlineStr">
        <is>
          <t>1#管廊</t>
        </is>
      </c>
      <c r="J148" s="323" t="inlineStr">
        <is>
          <t>楼梯平台</t>
        </is>
      </c>
      <c r="K148" s="343">
        <f>A148&amp;"-"&amp;B148&amp;C148</f>
        <v/>
      </c>
    </row>
    <row r="149" ht="14.4" customHeight="1" s="332">
      <c r="A149" s="323" t="inlineStr">
        <is>
          <t>P29</t>
        </is>
      </c>
      <c r="B149" s="323" t="inlineStr">
        <is>
          <t>P29-G-1</t>
        </is>
      </c>
      <c r="C149" s="323" t="n"/>
      <c r="D149" s="323" t="n">
        <v>1940</v>
      </c>
      <c r="E149" s="323" t="n">
        <v>545</v>
      </c>
      <c r="F149" s="323" t="n">
        <v>5</v>
      </c>
      <c r="G149" s="452">
        <f>D149*E149*F149/1000000</f>
        <v/>
      </c>
      <c r="H149" s="452">
        <f>G149*40.4</f>
        <v/>
      </c>
      <c r="I149" s="323" t="inlineStr">
        <is>
          <t>1#管廊</t>
        </is>
      </c>
      <c r="J149" s="323" t="inlineStr">
        <is>
          <t>楼梯平台</t>
        </is>
      </c>
      <c r="K149" s="343">
        <f>A149&amp;"-"&amp;B149&amp;C149</f>
        <v/>
      </c>
    </row>
    <row r="150" ht="14.4" customHeight="1" s="332">
      <c r="A150" s="323" t="inlineStr">
        <is>
          <t>P29</t>
        </is>
      </c>
      <c r="B150" s="323" t="inlineStr">
        <is>
          <t>P29-G-3</t>
        </is>
      </c>
      <c r="C150" s="323" t="n"/>
      <c r="D150" s="323" t="n">
        <v>1940</v>
      </c>
      <c r="E150" s="323" t="n">
        <v>695</v>
      </c>
      <c r="F150" s="323" t="n">
        <v>1</v>
      </c>
      <c r="G150" s="452">
        <f>D150*E150*F150/1000000</f>
        <v/>
      </c>
      <c r="H150" s="452">
        <f>G150*40.4</f>
        <v/>
      </c>
      <c r="I150" s="323" t="inlineStr">
        <is>
          <t>1#管廊</t>
        </is>
      </c>
      <c r="J150" s="323" t="inlineStr">
        <is>
          <t>楼梯平台</t>
        </is>
      </c>
      <c r="K150" s="343">
        <f>A150&amp;"-"&amp;B150&amp;C150</f>
        <v/>
      </c>
    </row>
    <row r="151" ht="14.4" customHeight="1" s="332">
      <c r="A151" s="323" t="inlineStr">
        <is>
          <t>P30</t>
        </is>
      </c>
      <c r="B151" s="323" t="inlineStr">
        <is>
          <t>P30-H-3#</t>
        </is>
      </c>
      <c r="C151" s="323" t="inlineStr">
        <is>
          <t>#</t>
        </is>
      </c>
      <c r="D151" s="323" t="n">
        <v>1190</v>
      </c>
      <c r="E151" s="323" t="n">
        <v>485</v>
      </c>
      <c r="F151" s="323" t="n">
        <v>1</v>
      </c>
      <c r="G151" s="452">
        <f>D151*E151*F151/1000000</f>
        <v/>
      </c>
      <c r="H151" s="452">
        <f>G151*40.4</f>
        <v/>
      </c>
      <c r="I151" s="323" t="inlineStr">
        <is>
          <t>2#管廊</t>
        </is>
      </c>
      <c r="J151" s="323" t="inlineStr">
        <is>
          <t>EL5.5M</t>
        </is>
      </c>
      <c r="K151" s="343">
        <f>A151&amp;"-"&amp;B151&amp;C151</f>
        <v/>
      </c>
    </row>
    <row r="152" ht="14.4" customHeight="1" s="332">
      <c r="A152" s="323" t="inlineStr">
        <is>
          <t>P31</t>
        </is>
      </c>
      <c r="B152" s="323" t="inlineStr">
        <is>
          <t>P31-J-7</t>
        </is>
      </c>
      <c r="C152" s="323" t="n"/>
      <c r="D152" s="323" t="n">
        <v>790</v>
      </c>
      <c r="E152" s="323" t="n">
        <v>935</v>
      </c>
      <c r="F152" s="323" t="n">
        <v>1</v>
      </c>
      <c r="G152" s="452">
        <f>D152*E152*F152/1000000</f>
        <v/>
      </c>
      <c r="H152" s="452">
        <f>G152*40.4</f>
        <v/>
      </c>
      <c r="I152" s="323" t="inlineStr">
        <is>
          <t>2#管廊</t>
        </is>
      </c>
      <c r="J152" s="323" t="inlineStr">
        <is>
          <t>EL6.5M</t>
        </is>
      </c>
      <c r="K152" s="343">
        <f>A152&amp;"-"&amp;B152&amp;C152</f>
        <v/>
      </c>
    </row>
    <row r="153" ht="14.4" customHeight="1" s="332">
      <c r="A153" s="323" t="inlineStr">
        <is>
          <t>P31</t>
        </is>
      </c>
      <c r="B153" s="323" t="inlineStr">
        <is>
          <t>P31-J-1</t>
        </is>
      </c>
      <c r="C153" s="323" t="n"/>
      <c r="D153" s="323" t="n">
        <v>900</v>
      </c>
      <c r="E153" s="323" t="n">
        <v>635</v>
      </c>
      <c r="F153" s="323" t="n">
        <v>4</v>
      </c>
      <c r="G153" s="452">
        <f>D153*E153*F153/1000000</f>
        <v/>
      </c>
      <c r="H153" s="452">
        <f>G153*40.4</f>
        <v/>
      </c>
      <c r="I153" s="323" t="inlineStr">
        <is>
          <t>2#管廊</t>
        </is>
      </c>
      <c r="J153" s="323" t="inlineStr">
        <is>
          <t>EL6.5M</t>
        </is>
      </c>
      <c r="K153" s="343">
        <f>A153&amp;"-"&amp;B153&amp;C153</f>
        <v/>
      </c>
    </row>
    <row r="154" ht="14.4" customHeight="1" s="332">
      <c r="A154" s="323" t="inlineStr">
        <is>
          <t>P31</t>
        </is>
      </c>
      <c r="B154" s="323" t="inlineStr">
        <is>
          <t>P31-J-2</t>
        </is>
      </c>
      <c r="C154" s="323" t="n"/>
      <c r="D154" s="323" t="n">
        <v>900</v>
      </c>
      <c r="E154" s="323" t="n">
        <v>605</v>
      </c>
      <c r="F154" s="323" t="n">
        <v>1</v>
      </c>
      <c r="G154" s="452">
        <f>D154*E154*F154/1000000</f>
        <v/>
      </c>
      <c r="H154" s="452">
        <f>G154*40.4</f>
        <v/>
      </c>
      <c r="I154" s="323" t="inlineStr">
        <is>
          <t>2#管廊</t>
        </is>
      </c>
      <c r="J154" s="323" t="inlineStr">
        <is>
          <t>EL6.5M</t>
        </is>
      </c>
      <c r="K154" s="343">
        <f>A154&amp;"-"&amp;B154&amp;C154</f>
        <v/>
      </c>
    </row>
    <row r="155" ht="14.4" customHeight="1" s="332">
      <c r="A155" s="323" t="inlineStr">
        <is>
          <t>P31</t>
        </is>
      </c>
      <c r="B155" s="323" t="inlineStr">
        <is>
          <t>P31-J-3</t>
        </is>
      </c>
      <c r="C155" s="323" t="n"/>
      <c r="D155" s="323" t="n">
        <v>900</v>
      </c>
      <c r="E155" s="323" t="n">
        <v>665</v>
      </c>
      <c r="F155" s="323" t="n">
        <v>3</v>
      </c>
      <c r="G155" s="452">
        <f>D155*E155*F155/1000000</f>
        <v/>
      </c>
      <c r="H155" s="452">
        <f>G155*40.4</f>
        <v/>
      </c>
      <c r="I155" s="323" t="inlineStr">
        <is>
          <t>2#管廊</t>
        </is>
      </c>
      <c r="J155" s="323" t="inlineStr">
        <is>
          <t>EL6.5M</t>
        </is>
      </c>
      <c r="K155" s="343">
        <f>A155&amp;"-"&amp;B155&amp;C155</f>
        <v/>
      </c>
    </row>
    <row r="156" ht="14.4" customHeight="1" s="332">
      <c r="A156" s="323" t="inlineStr">
        <is>
          <t>P31</t>
        </is>
      </c>
      <c r="B156" s="323" t="inlineStr">
        <is>
          <t>P31-J-4</t>
        </is>
      </c>
      <c r="C156" s="323" t="n"/>
      <c r="D156" s="323" t="n">
        <v>900</v>
      </c>
      <c r="E156" s="323" t="n">
        <v>545</v>
      </c>
      <c r="F156" s="323" t="n">
        <v>2</v>
      </c>
      <c r="G156" s="452">
        <f>D156*E156*F156/1000000</f>
        <v/>
      </c>
      <c r="H156" s="452">
        <f>G156*40.4</f>
        <v/>
      </c>
      <c r="I156" s="323" t="inlineStr">
        <is>
          <t>2#管廊</t>
        </is>
      </c>
      <c r="J156" s="323" t="inlineStr">
        <is>
          <t>EL6.5M</t>
        </is>
      </c>
      <c r="K156" s="343">
        <f>A156&amp;"-"&amp;B156&amp;C156</f>
        <v/>
      </c>
    </row>
    <row r="157" ht="14.4" customHeight="1" s="332">
      <c r="A157" s="323" t="inlineStr">
        <is>
          <t>P31</t>
        </is>
      </c>
      <c r="B157" s="323" t="inlineStr">
        <is>
          <t>P31-J-5</t>
        </is>
      </c>
      <c r="C157" s="323" t="n"/>
      <c r="D157" s="323" t="n">
        <v>900</v>
      </c>
      <c r="E157" s="323" t="n">
        <v>515</v>
      </c>
      <c r="F157" s="323" t="n">
        <v>1</v>
      </c>
      <c r="G157" s="452">
        <f>D157*E157*F157/1000000</f>
        <v/>
      </c>
      <c r="H157" s="452">
        <f>G157*40.4</f>
        <v/>
      </c>
      <c r="I157" s="323" t="inlineStr">
        <is>
          <t>2#管廊</t>
        </is>
      </c>
      <c r="J157" s="323" t="inlineStr">
        <is>
          <t>EL6.5M</t>
        </is>
      </c>
      <c r="K157" s="343">
        <f>A157&amp;"-"&amp;B157&amp;C157</f>
        <v/>
      </c>
    </row>
    <row r="158" ht="14.4" customHeight="1" s="332">
      <c r="A158" s="323" t="inlineStr">
        <is>
          <t>P31</t>
        </is>
      </c>
      <c r="B158" s="323" t="inlineStr">
        <is>
          <t>P31-K-1</t>
        </is>
      </c>
      <c r="C158" s="323" t="n"/>
      <c r="D158" s="323" t="n">
        <v>2390</v>
      </c>
      <c r="E158" s="323" t="n">
        <v>485</v>
      </c>
      <c r="F158" s="323" t="n">
        <v>1</v>
      </c>
      <c r="G158" s="452">
        <f>D158*E158*F158/1000000</f>
        <v/>
      </c>
      <c r="H158" s="452">
        <f>G158*40.4</f>
        <v/>
      </c>
      <c r="I158" s="323" t="inlineStr">
        <is>
          <t>2#管廊</t>
        </is>
      </c>
      <c r="J158" s="323" t="inlineStr">
        <is>
          <t>EL7.5M</t>
        </is>
      </c>
      <c r="K158" s="343">
        <f>A158&amp;"-"&amp;B158&amp;C158</f>
        <v/>
      </c>
    </row>
    <row r="159" ht="14.4" customHeight="1" s="332">
      <c r="A159" s="323" t="inlineStr">
        <is>
          <t>P33</t>
        </is>
      </c>
      <c r="B159" s="323" t="inlineStr">
        <is>
          <t>P33-L-11#</t>
        </is>
      </c>
      <c r="C159" s="323" t="inlineStr">
        <is>
          <t>#</t>
        </is>
      </c>
      <c r="D159" s="323" t="n">
        <v>990</v>
      </c>
      <c r="E159" s="323" t="n">
        <v>485</v>
      </c>
      <c r="F159" s="323" t="n">
        <v>1</v>
      </c>
      <c r="G159" s="452">
        <f>D159*E159*F159/1000000</f>
        <v/>
      </c>
      <c r="H159" s="452">
        <f>G159*40.4</f>
        <v/>
      </c>
      <c r="I159" s="323" t="inlineStr">
        <is>
          <t>2#管廊</t>
        </is>
      </c>
      <c r="J159" s="323" t="inlineStr">
        <is>
          <t>EL9.5M</t>
        </is>
      </c>
      <c r="K159" s="343">
        <f>A159&amp;"-"&amp;B159&amp;C159</f>
        <v/>
      </c>
    </row>
    <row r="160" ht="14.4" customHeight="1" s="332">
      <c r="A160" s="323" t="inlineStr">
        <is>
          <t>P33</t>
        </is>
      </c>
      <c r="B160" s="323" t="inlineStr">
        <is>
          <t>P33-L-14#</t>
        </is>
      </c>
      <c r="C160" s="323" t="inlineStr">
        <is>
          <t>#</t>
        </is>
      </c>
      <c r="D160" s="323" t="n">
        <v>1165</v>
      </c>
      <c r="E160" s="323" t="n">
        <v>935</v>
      </c>
      <c r="F160" s="323" t="n">
        <v>2</v>
      </c>
      <c r="G160" s="452">
        <f>D160*E160*F160/1000000</f>
        <v/>
      </c>
      <c r="H160" s="452">
        <f>G160*40.4</f>
        <v/>
      </c>
      <c r="I160" s="323" t="inlineStr">
        <is>
          <t>2#管廊</t>
        </is>
      </c>
      <c r="J160" s="323" t="inlineStr">
        <is>
          <t>EL9.5M</t>
        </is>
      </c>
      <c r="K160" s="343">
        <f>A160&amp;"-"&amp;B160&amp;C160</f>
        <v/>
      </c>
    </row>
    <row r="161" ht="14.4" customHeight="1" s="332">
      <c r="A161" s="323" t="inlineStr">
        <is>
          <t>P33</t>
        </is>
      </c>
      <c r="B161" s="323" t="inlineStr">
        <is>
          <t>P33-L-15</t>
        </is>
      </c>
      <c r="C161" s="323" t="n"/>
      <c r="D161" s="323" t="n">
        <v>1165</v>
      </c>
      <c r="E161" s="323" t="n">
        <v>425</v>
      </c>
      <c r="F161" s="323" t="n">
        <v>1</v>
      </c>
      <c r="G161" s="452">
        <f>D161*E161*F161/1000000</f>
        <v/>
      </c>
      <c r="H161" s="452">
        <f>G161*40.4</f>
        <v/>
      </c>
      <c r="I161" s="323" t="inlineStr">
        <is>
          <t>2#管廊</t>
        </is>
      </c>
      <c r="J161" s="323" t="inlineStr">
        <is>
          <t>EL9.5M</t>
        </is>
      </c>
      <c r="K161" s="343">
        <f>A161&amp;"-"&amp;B161&amp;C161</f>
        <v/>
      </c>
    </row>
    <row r="162" ht="14.4" customHeight="1" s="332">
      <c r="A162" s="323" t="inlineStr">
        <is>
          <t>P33</t>
        </is>
      </c>
      <c r="B162" s="323" t="inlineStr">
        <is>
          <t>P33-L-19#</t>
        </is>
      </c>
      <c r="C162" s="323" t="inlineStr">
        <is>
          <t>#</t>
        </is>
      </c>
      <c r="D162" s="323" t="n">
        <v>1165</v>
      </c>
      <c r="E162" s="323" t="n">
        <v>425</v>
      </c>
      <c r="F162" s="323" t="n">
        <v>1</v>
      </c>
      <c r="G162" s="452">
        <f>D162*E162*F162/1000000</f>
        <v/>
      </c>
      <c r="H162" s="452">
        <f>G162*40.4</f>
        <v/>
      </c>
      <c r="I162" s="323" t="inlineStr">
        <is>
          <t>2#管廊</t>
        </is>
      </c>
      <c r="J162" s="323" t="inlineStr">
        <is>
          <t>EL9.5M</t>
        </is>
      </c>
      <c r="K162" s="343">
        <f>A162&amp;"-"&amp;B162&amp;C162</f>
        <v/>
      </c>
    </row>
    <row r="163" ht="14.4" customHeight="1" s="332">
      <c r="A163" s="323" t="inlineStr">
        <is>
          <t>P33</t>
        </is>
      </c>
      <c r="B163" s="323" t="inlineStr">
        <is>
          <t>P33-L-8</t>
        </is>
      </c>
      <c r="C163" s="323" t="n"/>
      <c r="D163" s="323" t="n">
        <v>1165</v>
      </c>
      <c r="E163" s="323" t="n">
        <v>935</v>
      </c>
      <c r="F163" s="323" t="n">
        <v>3</v>
      </c>
      <c r="G163" s="452">
        <f>D163*E163*F163/1000000</f>
        <v/>
      </c>
      <c r="H163" s="452">
        <f>G163*40.4</f>
        <v/>
      </c>
      <c r="I163" s="323" t="inlineStr">
        <is>
          <t>2#管廊</t>
        </is>
      </c>
      <c r="J163" s="323" t="inlineStr">
        <is>
          <t>EL9.5M</t>
        </is>
      </c>
      <c r="K163" s="343">
        <f>A163&amp;"-"&amp;B163&amp;C163</f>
        <v/>
      </c>
    </row>
    <row r="164" ht="14.4" customHeight="1" s="332">
      <c r="A164" s="323" t="inlineStr">
        <is>
          <t>P33</t>
        </is>
      </c>
      <c r="B164" s="323" t="inlineStr">
        <is>
          <t>P33-L-1</t>
        </is>
      </c>
      <c r="C164" s="323" t="n"/>
      <c r="D164" s="323" t="n">
        <v>1190</v>
      </c>
      <c r="E164" s="323" t="n">
        <v>575</v>
      </c>
      <c r="F164" s="323" t="n">
        <v>1</v>
      </c>
      <c r="G164" s="452">
        <f>D164*E164*F164/1000000</f>
        <v/>
      </c>
      <c r="H164" s="452">
        <f>G164*40.4</f>
        <v/>
      </c>
      <c r="I164" s="323" t="inlineStr">
        <is>
          <t>2#管廊</t>
        </is>
      </c>
      <c r="J164" s="323" t="inlineStr">
        <is>
          <t>EL9.5M</t>
        </is>
      </c>
      <c r="K164" s="343">
        <f>A164&amp;"-"&amp;B164&amp;C164</f>
        <v/>
      </c>
    </row>
    <row r="165" ht="14.4" customHeight="1" s="332">
      <c r="A165" s="323" t="inlineStr">
        <is>
          <t>P33</t>
        </is>
      </c>
      <c r="B165" s="323" t="inlineStr">
        <is>
          <t>P33-L-2</t>
        </is>
      </c>
      <c r="C165" s="323" t="n"/>
      <c r="D165" s="323" t="n">
        <v>1190</v>
      </c>
      <c r="E165" s="323" t="n">
        <v>605</v>
      </c>
      <c r="F165" s="323" t="n">
        <v>1</v>
      </c>
      <c r="G165" s="452">
        <f>D165*E165*F165/1000000</f>
        <v/>
      </c>
      <c r="H165" s="452">
        <f>G165*40.4</f>
        <v/>
      </c>
      <c r="I165" s="323" t="inlineStr">
        <is>
          <t>2#管廊</t>
        </is>
      </c>
      <c r="J165" s="323" t="inlineStr">
        <is>
          <t>EL9.5M</t>
        </is>
      </c>
      <c r="K165" s="343">
        <f>A165&amp;"-"&amp;B165&amp;C165</f>
        <v/>
      </c>
    </row>
    <row r="166" ht="14.4" customHeight="1" s="332">
      <c r="A166" s="323" t="inlineStr">
        <is>
          <t>P33</t>
        </is>
      </c>
      <c r="B166" s="323" t="inlineStr">
        <is>
          <t>P33-L-13#</t>
        </is>
      </c>
      <c r="C166" s="323" t="inlineStr">
        <is>
          <t>#</t>
        </is>
      </c>
      <c r="D166" s="323" t="n">
        <v>2365</v>
      </c>
      <c r="E166" s="323" t="n">
        <v>935</v>
      </c>
      <c r="F166" s="323" t="n">
        <v>1</v>
      </c>
      <c r="G166" s="452">
        <f>D166*E166*F166/1000000</f>
        <v/>
      </c>
      <c r="H166" s="452">
        <f>G166*40.4</f>
        <v/>
      </c>
      <c r="I166" s="323" t="inlineStr">
        <is>
          <t>2#管廊</t>
        </is>
      </c>
      <c r="J166" s="323" t="inlineStr">
        <is>
          <t>EL9.5M</t>
        </is>
      </c>
      <c r="K166" s="343">
        <f>A166&amp;"-"&amp;B166&amp;C166</f>
        <v/>
      </c>
    </row>
    <row r="167" ht="14.4" customHeight="1" s="332">
      <c r="A167" s="323" t="inlineStr">
        <is>
          <t>P33</t>
        </is>
      </c>
      <c r="B167" s="323" t="inlineStr">
        <is>
          <t>P33-L-17</t>
        </is>
      </c>
      <c r="C167" s="323" t="n"/>
      <c r="D167" s="323" t="n">
        <v>2365</v>
      </c>
      <c r="E167" s="323" t="n">
        <v>425</v>
      </c>
      <c r="F167" s="323" t="n">
        <v>1</v>
      </c>
      <c r="G167" s="452">
        <f>D167*E167*F167/1000000</f>
        <v/>
      </c>
      <c r="H167" s="452">
        <f>G167*40.4</f>
        <v/>
      </c>
      <c r="I167" s="323" t="inlineStr">
        <is>
          <t>2#管廊</t>
        </is>
      </c>
      <c r="J167" s="323" t="inlineStr">
        <is>
          <t>EL9.5M</t>
        </is>
      </c>
      <c r="K167" s="343">
        <f>A167&amp;"-"&amp;B167&amp;C167</f>
        <v/>
      </c>
    </row>
    <row r="168" ht="14.4" customHeight="1" s="332">
      <c r="A168" s="323" t="inlineStr">
        <is>
          <t>P33</t>
        </is>
      </c>
      <c r="B168" s="323" t="inlineStr">
        <is>
          <t>P33-L-18#</t>
        </is>
      </c>
      <c r="C168" s="323" t="inlineStr">
        <is>
          <t>#</t>
        </is>
      </c>
      <c r="D168" s="323" t="n">
        <v>2365</v>
      </c>
      <c r="E168" s="323" t="n">
        <v>425</v>
      </c>
      <c r="F168" s="323" t="n">
        <v>1</v>
      </c>
      <c r="G168" s="452">
        <f>D168*E168*F168/1000000</f>
        <v/>
      </c>
      <c r="H168" s="452">
        <f>G168*40.4</f>
        <v/>
      </c>
      <c r="I168" s="323" t="inlineStr">
        <is>
          <t>2#管廊</t>
        </is>
      </c>
      <c r="J168" s="323" t="inlineStr">
        <is>
          <t>EL9.5M</t>
        </is>
      </c>
      <c r="K168" s="343">
        <f>A168&amp;"-"&amp;B168&amp;C168</f>
        <v/>
      </c>
    </row>
    <row r="169" ht="14.4" customHeight="1" s="332">
      <c r="A169" s="323" t="inlineStr">
        <is>
          <t>P33</t>
        </is>
      </c>
      <c r="B169" s="323" t="inlineStr">
        <is>
          <t>P33-L-20</t>
        </is>
      </c>
      <c r="C169" s="323" t="n"/>
      <c r="D169" s="323" t="n">
        <v>2365</v>
      </c>
      <c r="E169" s="323" t="n">
        <v>695</v>
      </c>
      <c r="F169" s="323" t="n">
        <v>1</v>
      </c>
      <c r="G169" s="452">
        <f>D169*E169*F169/1000000</f>
        <v/>
      </c>
      <c r="H169" s="452">
        <f>G169*40.4</f>
        <v/>
      </c>
      <c r="I169" s="323" t="inlineStr">
        <is>
          <t>2#管廊</t>
        </is>
      </c>
      <c r="J169" s="323" t="inlineStr">
        <is>
          <t>EL9.5M</t>
        </is>
      </c>
      <c r="K169" s="343">
        <f>A169&amp;"-"&amp;B169&amp;C169</f>
        <v/>
      </c>
    </row>
    <row r="170" ht="14.4" customHeight="1" s="332">
      <c r="A170" s="323" t="inlineStr">
        <is>
          <t>P33</t>
        </is>
      </c>
      <c r="B170" s="323" t="inlineStr">
        <is>
          <t>P33-L-21#</t>
        </is>
      </c>
      <c r="C170" s="323" t="inlineStr">
        <is>
          <t>#</t>
        </is>
      </c>
      <c r="D170" s="323" t="n">
        <v>2365</v>
      </c>
      <c r="E170" s="323" t="n">
        <v>665</v>
      </c>
      <c r="F170" s="323" t="n">
        <v>1</v>
      </c>
      <c r="G170" s="452">
        <f>D170*E170*F170/1000000</f>
        <v/>
      </c>
      <c r="H170" s="452">
        <f>G170*40.4</f>
        <v/>
      </c>
      <c r="I170" s="323" t="inlineStr">
        <is>
          <t>2#管廊</t>
        </is>
      </c>
      <c r="J170" s="323" t="inlineStr">
        <is>
          <t>EL9.5M</t>
        </is>
      </c>
      <c r="K170" s="343">
        <f>A170&amp;"-"&amp;B170&amp;C170</f>
        <v/>
      </c>
    </row>
    <row r="171" ht="14.4" customHeight="1" s="332">
      <c r="A171" s="323" t="inlineStr">
        <is>
          <t>P33</t>
        </is>
      </c>
      <c r="B171" s="323" t="inlineStr">
        <is>
          <t>P33-L-22#</t>
        </is>
      </c>
      <c r="C171" s="323" t="inlineStr">
        <is>
          <t>#</t>
        </is>
      </c>
      <c r="D171" s="323" t="n">
        <v>2365</v>
      </c>
      <c r="E171" s="323" t="n">
        <v>575</v>
      </c>
      <c r="F171" s="323" t="n">
        <v>1</v>
      </c>
      <c r="G171" s="452">
        <f>D171*E171*F171/1000000</f>
        <v/>
      </c>
      <c r="H171" s="452">
        <f>G171*40.4</f>
        <v/>
      </c>
      <c r="I171" s="323" t="inlineStr">
        <is>
          <t>2#管廊</t>
        </is>
      </c>
      <c r="J171" s="323" t="inlineStr">
        <is>
          <t>EL9.5M</t>
        </is>
      </c>
      <c r="K171" s="343">
        <f>A171&amp;"-"&amp;B171&amp;C171</f>
        <v/>
      </c>
    </row>
    <row r="172" ht="14.4" customHeight="1" s="332">
      <c r="A172" s="323" t="inlineStr">
        <is>
          <t>P33</t>
        </is>
      </c>
      <c r="B172" s="323" t="inlineStr">
        <is>
          <t>P33-L-23#</t>
        </is>
      </c>
      <c r="C172" s="323" t="inlineStr">
        <is>
          <t>#</t>
        </is>
      </c>
      <c r="D172" s="323" t="n">
        <v>2365</v>
      </c>
      <c r="E172" s="323" t="n">
        <v>635</v>
      </c>
      <c r="F172" s="323" t="n">
        <v>1</v>
      </c>
      <c r="G172" s="452">
        <f>D172*E172*F172/1000000</f>
        <v/>
      </c>
      <c r="H172" s="452">
        <f>G172*40.4</f>
        <v/>
      </c>
      <c r="I172" s="323" t="inlineStr">
        <is>
          <t>2#管廊</t>
        </is>
      </c>
      <c r="J172" s="323" t="inlineStr">
        <is>
          <t>EL9.5M</t>
        </is>
      </c>
      <c r="K172" s="343">
        <f>A172&amp;"-"&amp;B172&amp;C172</f>
        <v/>
      </c>
    </row>
    <row r="173" ht="14.4" customHeight="1" s="332">
      <c r="A173" s="323" t="inlineStr">
        <is>
          <t>P33</t>
        </is>
      </c>
      <c r="B173" s="323" t="inlineStr">
        <is>
          <t>P33-L-24</t>
        </is>
      </c>
      <c r="C173" s="323" t="n"/>
      <c r="D173" s="323" t="n">
        <v>2365</v>
      </c>
      <c r="E173" s="323" t="n">
        <v>635</v>
      </c>
      <c r="F173" s="323" t="n">
        <v>1</v>
      </c>
      <c r="G173" s="452">
        <f>D173*E173*F173/1000000</f>
        <v/>
      </c>
      <c r="H173" s="452">
        <f>G173*40.4</f>
        <v/>
      </c>
      <c r="I173" s="323" t="inlineStr">
        <is>
          <t>2#管廊</t>
        </is>
      </c>
      <c r="J173" s="323" t="inlineStr">
        <is>
          <t>EL9.5M</t>
        </is>
      </c>
      <c r="K173" s="343">
        <f>A173&amp;"-"&amp;B173&amp;C173</f>
        <v/>
      </c>
    </row>
    <row r="174" ht="14.4" customHeight="1" s="332">
      <c r="A174" s="323" t="inlineStr">
        <is>
          <t>P33</t>
        </is>
      </c>
      <c r="B174" s="323" t="inlineStr">
        <is>
          <t>P33-L-26#</t>
        </is>
      </c>
      <c r="C174" s="323" t="inlineStr">
        <is>
          <t>#</t>
        </is>
      </c>
      <c r="D174" s="323" t="n">
        <v>2365</v>
      </c>
      <c r="E174" s="323" t="n">
        <v>665</v>
      </c>
      <c r="F174" s="323" t="n">
        <v>1</v>
      </c>
      <c r="G174" s="452">
        <f>D174*E174*F174/1000000</f>
        <v/>
      </c>
      <c r="H174" s="452">
        <f>G174*40.4</f>
        <v/>
      </c>
      <c r="I174" s="323" t="inlineStr">
        <is>
          <t>2#管廊</t>
        </is>
      </c>
      <c r="J174" s="323" t="inlineStr">
        <is>
          <t>EL9.5M</t>
        </is>
      </c>
      <c r="K174" s="343">
        <f>A174&amp;"-"&amp;B174&amp;C174</f>
        <v/>
      </c>
    </row>
    <row r="175" ht="14.4" customHeight="1" s="332">
      <c r="A175" s="323" t="inlineStr">
        <is>
          <t>P33</t>
        </is>
      </c>
      <c r="B175" s="323" t="inlineStr">
        <is>
          <t>P33-L-3</t>
        </is>
      </c>
      <c r="C175" s="323" t="n"/>
      <c r="D175" s="323" t="n">
        <v>2365</v>
      </c>
      <c r="E175" s="323" t="n">
        <v>935</v>
      </c>
      <c r="F175" s="323" t="n">
        <v>2</v>
      </c>
      <c r="G175" s="452">
        <f>D175*E175*F175/1000000</f>
        <v/>
      </c>
      <c r="H175" s="452">
        <f>G175*40.4</f>
        <v/>
      </c>
      <c r="I175" s="323" t="inlineStr">
        <is>
          <t>2#管廊</t>
        </is>
      </c>
      <c r="J175" s="323" t="inlineStr">
        <is>
          <t>EL9.5M</t>
        </is>
      </c>
      <c r="K175" s="343">
        <f>A175&amp;"-"&amp;B175&amp;C175</f>
        <v/>
      </c>
    </row>
    <row r="176" ht="14.4" customHeight="1" s="332">
      <c r="A176" s="323" t="inlineStr">
        <is>
          <t>P33</t>
        </is>
      </c>
      <c r="B176" s="323" t="inlineStr">
        <is>
          <t>P33-L-16</t>
        </is>
      </c>
      <c r="C176" s="323" t="n"/>
      <c r="D176" s="323" t="n">
        <v>2390</v>
      </c>
      <c r="E176" s="323" t="n">
        <v>425</v>
      </c>
      <c r="F176" s="323" t="n">
        <v>2</v>
      </c>
      <c r="G176" s="452">
        <f>D176*E176*F176/1000000</f>
        <v/>
      </c>
      <c r="H176" s="452">
        <f>G176*40.4</f>
        <v/>
      </c>
      <c r="I176" s="323" t="inlineStr">
        <is>
          <t>2#管廊</t>
        </is>
      </c>
      <c r="J176" s="323" t="inlineStr">
        <is>
          <t>EL9.5M</t>
        </is>
      </c>
      <c r="K176" s="343">
        <f>A176&amp;"-"&amp;B176&amp;C176</f>
        <v/>
      </c>
    </row>
    <row r="177" ht="14.4" customHeight="1" s="332">
      <c r="A177" s="323" t="inlineStr">
        <is>
          <t>P33</t>
        </is>
      </c>
      <c r="B177" s="323" t="inlineStr">
        <is>
          <t>P33-L-6</t>
        </is>
      </c>
      <c r="C177" s="323" t="n"/>
      <c r="D177" s="323" t="n">
        <v>2390</v>
      </c>
      <c r="E177" s="323" t="n">
        <v>935</v>
      </c>
      <c r="F177" s="323" t="n">
        <v>5</v>
      </c>
      <c r="G177" s="452">
        <f>D177*E177*F177/1000000</f>
        <v/>
      </c>
      <c r="H177" s="452">
        <f>G177*40.4</f>
        <v/>
      </c>
      <c r="I177" s="323" t="inlineStr">
        <is>
          <t>2#管廊</t>
        </is>
      </c>
      <c r="J177" s="323" t="inlineStr">
        <is>
          <t>EL9.5M</t>
        </is>
      </c>
      <c r="K177" s="343">
        <f>A177&amp;"-"&amp;B177&amp;C177</f>
        <v/>
      </c>
    </row>
    <row r="178" ht="14.4" customHeight="1" s="332">
      <c r="A178" s="323" t="inlineStr">
        <is>
          <t>P34</t>
        </is>
      </c>
      <c r="B178" s="323" t="inlineStr">
        <is>
          <t>P34-M-1</t>
        </is>
      </c>
      <c r="C178" s="323" t="n"/>
      <c r="D178" s="323" t="n">
        <v>790</v>
      </c>
      <c r="E178" s="323" t="n">
        <v>695</v>
      </c>
      <c r="F178" s="323" t="n">
        <v>1</v>
      </c>
      <c r="G178" s="452">
        <f>D178*E178*F178/1000000</f>
        <v/>
      </c>
      <c r="H178" s="452">
        <f>G178*40.4</f>
        <v/>
      </c>
      <c r="I178" s="323" t="inlineStr">
        <is>
          <t>2#管廊</t>
        </is>
      </c>
      <c r="J178" s="323" t="inlineStr">
        <is>
          <t>EL12.5M</t>
        </is>
      </c>
      <c r="K178" s="343">
        <f>A178&amp;"-"&amp;B178&amp;C178</f>
        <v/>
      </c>
    </row>
    <row r="179" ht="14.4" customHeight="1" s="332">
      <c r="A179" s="323" t="inlineStr">
        <is>
          <t>P34</t>
        </is>
      </c>
      <c r="B179" s="323" t="inlineStr">
        <is>
          <t>P34-M-15</t>
        </is>
      </c>
      <c r="C179" s="323" t="n"/>
      <c r="D179" s="323" t="n">
        <v>790</v>
      </c>
      <c r="E179" s="323" t="n">
        <v>935</v>
      </c>
      <c r="F179" s="323" t="n">
        <v>1</v>
      </c>
      <c r="G179" s="452">
        <f>D179*E179*F179/1000000</f>
        <v/>
      </c>
      <c r="H179" s="452">
        <f>G179*40.4</f>
        <v/>
      </c>
      <c r="I179" s="323" t="inlineStr">
        <is>
          <t>2#管廊</t>
        </is>
      </c>
      <c r="J179" s="323" t="inlineStr">
        <is>
          <t>EL12.5M</t>
        </is>
      </c>
      <c r="K179" s="343">
        <f>A179&amp;"-"&amp;B179&amp;C179</f>
        <v/>
      </c>
    </row>
    <row r="180" ht="14.4" customHeight="1" s="332">
      <c r="A180" s="323" t="inlineStr">
        <is>
          <t>P34</t>
        </is>
      </c>
      <c r="B180" s="323" t="inlineStr">
        <is>
          <t>P34-M-8</t>
        </is>
      </c>
      <c r="C180" s="323" t="n"/>
      <c r="D180" s="323" t="n">
        <v>790</v>
      </c>
      <c r="E180" s="323" t="n">
        <v>515</v>
      </c>
      <c r="F180" s="323" t="n">
        <v>1</v>
      </c>
      <c r="G180" s="452">
        <f>D180*E180*F180/1000000</f>
        <v/>
      </c>
      <c r="H180" s="452">
        <f>G180*40.4</f>
        <v/>
      </c>
      <c r="I180" s="323" t="inlineStr">
        <is>
          <t>2#管廊</t>
        </is>
      </c>
      <c r="J180" s="323" t="inlineStr">
        <is>
          <t>EL12.5M</t>
        </is>
      </c>
      <c r="K180" s="343">
        <f>A180&amp;"-"&amp;B180&amp;C180</f>
        <v/>
      </c>
    </row>
    <row r="181" ht="14.4" customHeight="1" s="332">
      <c r="A181" s="323" t="inlineStr">
        <is>
          <t>P34</t>
        </is>
      </c>
      <c r="B181" s="323" t="inlineStr">
        <is>
          <t>P34-M-9</t>
        </is>
      </c>
      <c r="C181" s="323" t="n"/>
      <c r="D181" s="323" t="n">
        <v>790</v>
      </c>
      <c r="E181" s="323" t="n">
        <v>575</v>
      </c>
      <c r="F181" s="323" t="n">
        <v>2</v>
      </c>
      <c r="G181" s="452">
        <f>D181*E181*F181/1000000</f>
        <v/>
      </c>
      <c r="H181" s="452">
        <f>G181*40.4</f>
        <v/>
      </c>
      <c r="I181" s="323" t="inlineStr">
        <is>
          <t>2#管廊</t>
        </is>
      </c>
      <c r="J181" s="323" t="inlineStr">
        <is>
          <t>EL12.5M</t>
        </is>
      </c>
      <c r="K181" s="343">
        <f>A181&amp;"-"&amp;B181&amp;C181</f>
        <v/>
      </c>
    </row>
    <row r="182" ht="14.4" customHeight="1" s="332">
      <c r="A182" s="323" t="inlineStr">
        <is>
          <t>P34</t>
        </is>
      </c>
      <c r="B182" s="323" t="inlineStr">
        <is>
          <t>P34-M-3</t>
        </is>
      </c>
      <c r="C182" s="323" t="n"/>
      <c r="D182" s="323" t="n">
        <v>2190</v>
      </c>
      <c r="E182" s="323" t="n">
        <v>575</v>
      </c>
      <c r="F182" s="323" t="n">
        <v>1</v>
      </c>
      <c r="G182" s="452">
        <f>D182*E182*F182/1000000</f>
        <v/>
      </c>
      <c r="H182" s="452">
        <f>G182*40.4</f>
        <v/>
      </c>
      <c r="I182" s="323" t="inlineStr">
        <is>
          <t>2#管廊</t>
        </is>
      </c>
      <c r="J182" s="323" t="inlineStr">
        <is>
          <t>EL12.5M</t>
        </is>
      </c>
      <c r="K182" s="343">
        <f>A182&amp;"-"&amp;B182&amp;C182</f>
        <v/>
      </c>
    </row>
    <row r="183" ht="14.4" customHeight="1" s="332">
      <c r="A183" s="323" t="inlineStr">
        <is>
          <t>P34</t>
        </is>
      </c>
      <c r="B183" s="323" t="inlineStr">
        <is>
          <t>P34-M-5#</t>
        </is>
      </c>
      <c r="C183" s="323" t="inlineStr">
        <is>
          <t>#</t>
        </is>
      </c>
      <c r="D183" s="323" t="n">
        <v>2990</v>
      </c>
      <c r="E183" s="323" t="n">
        <v>965</v>
      </c>
      <c r="F183" s="323" t="n">
        <v>1</v>
      </c>
      <c r="G183" s="452">
        <f>D183*E183*F183/1000000</f>
        <v/>
      </c>
      <c r="H183" s="452">
        <f>G183*40.4</f>
        <v/>
      </c>
      <c r="I183" s="323" t="inlineStr">
        <is>
          <t>2#管廊</t>
        </is>
      </c>
      <c r="J183" s="323" t="inlineStr">
        <is>
          <t>EL12.5M</t>
        </is>
      </c>
      <c r="K183" s="343">
        <f>A183&amp;"-"&amp;B183&amp;C183</f>
        <v/>
      </c>
    </row>
    <row r="184" ht="14.4" customHeight="1" s="332">
      <c r="A184" s="323" t="inlineStr">
        <is>
          <t>P32</t>
        </is>
      </c>
      <c r="B184" s="323" t="inlineStr">
        <is>
          <t>P32-N-3</t>
        </is>
      </c>
      <c r="C184" s="323" t="n"/>
      <c r="D184" s="323" t="n">
        <v>1090</v>
      </c>
      <c r="E184" s="323" t="n">
        <v>695</v>
      </c>
      <c r="F184" s="323" t="n">
        <v>2</v>
      </c>
      <c r="G184" s="452">
        <f>D184*E184*F184/1000000</f>
        <v/>
      </c>
      <c r="H184" s="452">
        <f>G184*40.4</f>
        <v/>
      </c>
      <c r="I184" s="323" t="inlineStr">
        <is>
          <t>2#管廊</t>
        </is>
      </c>
      <c r="J184" s="323" t="inlineStr">
        <is>
          <t>EL13.5M</t>
        </is>
      </c>
      <c r="K184" s="343">
        <f>A184&amp;"-"&amp;B184&amp;C184</f>
        <v/>
      </c>
    </row>
    <row r="185" ht="14.4" customHeight="1" s="332">
      <c r="A185" s="323" t="inlineStr">
        <is>
          <t>P32</t>
        </is>
      </c>
      <c r="B185" s="323" t="inlineStr">
        <is>
          <t>P32-N-4</t>
        </is>
      </c>
      <c r="C185" s="323" t="n"/>
      <c r="D185" s="323" t="n">
        <v>1090</v>
      </c>
      <c r="E185" s="323" t="n">
        <v>575</v>
      </c>
      <c r="F185" s="323" t="n">
        <v>1</v>
      </c>
      <c r="G185" s="452">
        <f>D185*E185*F185/1000000</f>
        <v/>
      </c>
      <c r="H185" s="452">
        <f>G185*40.4</f>
        <v/>
      </c>
      <c r="I185" s="323" t="inlineStr">
        <is>
          <t>2#管廊</t>
        </is>
      </c>
      <c r="J185" s="323" t="inlineStr">
        <is>
          <t>EL13.5M</t>
        </is>
      </c>
      <c r="K185" s="343">
        <f>A185&amp;"-"&amp;B185&amp;C185</f>
        <v/>
      </c>
    </row>
    <row r="186" ht="14.4" customHeight="1" s="332">
      <c r="A186" s="323" t="inlineStr">
        <is>
          <t>P32</t>
        </is>
      </c>
      <c r="B186" s="323" t="inlineStr">
        <is>
          <t>P32-N-5</t>
        </is>
      </c>
      <c r="C186" s="323" t="n"/>
      <c r="D186" s="323" t="n">
        <v>1090</v>
      </c>
      <c r="E186" s="323" t="n">
        <v>605</v>
      </c>
      <c r="F186" s="323" t="n">
        <v>1</v>
      </c>
      <c r="G186" s="452">
        <f>D186*E186*F186/1000000</f>
        <v/>
      </c>
      <c r="H186" s="452">
        <f>G186*40.4</f>
        <v/>
      </c>
      <c r="I186" s="323" t="inlineStr">
        <is>
          <t>2#管廊</t>
        </is>
      </c>
      <c r="J186" s="323" t="inlineStr">
        <is>
          <t>EL13.5M</t>
        </is>
      </c>
      <c r="K186" s="343">
        <f>A186&amp;"-"&amp;B186&amp;C186</f>
        <v/>
      </c>
    </row>
    <row r="187" ht="14.4" customHeight="1" s="332">
      <c r="A187" s="323" t="inlineStr">
        <is>
          <t>P32</t>
        </is>
      </c>
      <c r="B187" s="323" t="inlineStr">
        <is>
          <t>P32-N-1</t>
        </is>
      </c>
      <c r="C187" s="323" t="n"/>
      <c r="D187" s="323" t="n">
        <v>1190</v>
      </c>
      <c r="E187" s="323" t="n">
        <v>515</v>
      </c>
      <c r="F187" s="323" t="n">
        <v>2</v>
      </c>
      <c r="G187" s="452">
        <f>D187*E187*F187/1000000</f>
        <v/>
      </c>
      <c r="H187" s="452">
        <f>G187*40.4</f>
        <v/>
      </c>
      <c r="I187" s="323" t="inlineStr">
        <is>
          <t>2#管廊</t>
        </is>
      </c>
      <c r="J187" s="323" t="inlineStr">
        <is>
          <t>EL13.5M</t>
        </is>
      </c>
      <c r="K187" s="343">
        <f>A187&amp;"-"&amp;B187&amp;C187</f>
        <v/>
      </c>
    </row>
    <row r="188" ht="14.4" customHeight="1" s="332">
      <c r="A188" s="323" t="inlineStr">
        <is>
          <t>P32</t>
        </is>
      </c>
      <c r="B188" s="323" t="inlineStr">
        <is>
          <t>P32-Q-1</t>
        </is>
      </c>
      <c r="C188" s="323" t="n"/>
      <c r="D188" s="323" t="n">
        <v>790</v>
      </c>
      <c r="E188" s="323" t="n">
        <v>935</v>
      </c>
      <c r="F188" s="323" t="n">
        <v>1</v>
      </c>
      <c r="G188" s="452">
        <f>D188*E188*F188/1000000</f>
        <v/>
      </c>
      <c r="H188" s="452">
        <f>G188*40.4</f>
        <v/>
      </c>
      <c r="I188" s="323" t="inlineStr">
        <is>
          <t>2#管廊</t>
        </is>
      </c>
      <c r="J188" s="323" t="inlineStr">
        <is>
          <t>EL10M</t>
        </is>
      </c>
      <c r="K188" s="343">
        <f>A188&amp;"-"&amp;B188&amp;C188</f>
        <v/>
      </c>
    </row>
    <row r="189" ht="14.4" customHeight="1" s="332">
      <c r="A189" s="323" t="inlineStr">
        <is>
          <t>P25</t>
        </is>
      </c>
      <c r="B189" s="323" t="inlineStr">
        <is>
          <t>P25-R-2</t>
        </is>
      </c>
      <c r="C189" s="323" t="n"/>
      <c r="D189" s="323" t="n">
        <v>790</v>
      </c>
      <c r="E189" s="323" t="n">
        <v>575</v>
      </c>
      <c r="F189" s="323" t="n">
        <v>1</v>
      </c>
      <c r="G189" s="452">
        <f>D189*E189*F189/1000000</f>
        <v/>
      </c>
      <c r="H189" s="452">
        <f>G189*40.4</f>
        <v/>
      </c>
      <c r="I189" s="323" t="inlineStr">
        <is>
          <t>2#管廊</t>
        </is>
      </c>
      <c r="J189" s="323" t="inlineStr">
        <is>
          <t>EL15M</t>
        </is>
      </c>
      <c r="K189" s="343">
        <f>A189&amp;"-"&amp;B189&amp;C189</f>
        <v/>
      </c>
    </row>
    <row r="190" ht="14.4" customHeight="1" s="332">
      <c r="A190" s="323" t="inlineStr">
        <is>
          <t>P25</t>
        </is>
      </c>
      <c r="B190" s="323" t="inlineStr">
        <is>
          <t>P25-R-3</t>
        </is>
      </c>
      <c r="C190" s="323" t="n"/>
      <c r="D190" s="323" t="n">
        <v>790</v>
      </c>
      <c r="E190" s="323" t="n">
        <v>605</v>
      </c>
      <c r="F190" s="323" t="n">
        <v>1</v>
      </c>
      <c r="G190" s="452">
        <f>D190*E190*F190/1000000</f>
        <v/>
      </c>
      <c r="H190" s="452">
        <f>G190*40.4</f>
        <v/>
      </c>
      <c r="I190" s="323" t="inlineStr">
        <is>
          <t>2#管廊</t>
        </is>
      </c>
      <c r="J190" s="323" t="inlineStr">
        <is>
          <t>EL15M</t>
        </is>
      </c>
      <c r="K190" s="343">
        <f>A190&amp;"-"&amp;B190&amp;C190</f>
        <v/>
      </c>
    </row>
    <row r="191" ht="14.4" customHeight="1" s="332">
      <c r="A191" s="323" t="inlineStr">
        <is>
          <t>P25</t>
        </is>
      </c>
      <c r="B191" s="323" t="inlineStr">
        <is>
          <t>P25-R-5</t>
        </is>
      </c>
      <c r="C191" s="323" t="n"/>
      <c r="D191" s="323" t="n">
        <v>790</v>
      </c>
      <c r="E191" s="323" t="n">
        <v>785</v>
      </c>
      <c r="F191" s="323" t="n">
        <v>1</v>
      </c>
      <c r="G191" s="452">
        <f>D191*E191*F191/1000000</f>
        <v/>
      </c>
      <c r="H191" s="452">
        <f>G191*40.4</f>
        <v/>
      </c>
      <c r="I191" s="323" t="inlineStr">
        <is>
          <t>2#管廊</t>
        </is>
      </c>
      <c r="J191" s="323" t="inlineStr">
        <is>
          <t>EL15M</t>
        </is>
      </c>
      <c r="K191" s="343">
        <f>A191&amp;"-"&amp;B191&amp;C191</f>
        <v/>
      </c>
    </row>
    <row r="192" ht="14.4" customHeight="1" s="332">
      <c r="A192" s="323" t="inlineStr">
        <is>
          <t>P25</t>
        </is>
      </c>
      <c r="B192" s="323" t="inlineStr">
        <is>
          <t>P25-R-1</t>
        </is>
      </c>
      <c r="C192" s="323" t="n"/>
      <c r="D192" s="323" t="n">
        <v>990</v>
      </c>
      <c r="E192" s="323" t="n">
        <v>695</v>
      </c>
      <c r="F192" s="323" t="n">
        <v>2</v>
      </c>
      <c r="G192" s="452">
        <f>D192*E192*F192/1000000</f>
        <v/>
      </c>
      <c r="H192" s="452">
        <f>G192*40.4</f>
        <v/>
      </c>
      <c r="I192" s="323" t="inlineStr">
        <is>
          <t>2#管廊</t>
        </is>
      </c>
      <c r="J192" s="323" t="inlineStr">
        <is>
          <t>EL15M</t>
        </is>
      </c>
      <c r="K192" s="343">
        <f>A192&amp;"-"&amp;B192&amp;C192</f>
        <v/>
      </c>
    </row>
    <row r="193" ht="14.4" customHeight="1" s="332">
      <c r="A193" s="323" t="inlineStr">
        <is>
          <t>P13</t>
        </is>
      </c>
      <c r="B193" s="323" t="inlineStr">
        <is>
          <t>P13-TB1</t>
        </is>
      </c>
      <c r="C193" s="323" t="n"/>
      <c r="D193" s="323" t="n">
        <v>900</v>
      </c>
      <c r="E193" s="323" t="n">
        <v>275</v>
      </c>
      <c r="F193" s="323" t="n">
        <v>75</v>
      </c>
      <c r="G193" s="452">
        <f>D193*E193*F193/1000000</f>
        <v/>
      </c>
      <c r="H193" s="452">
        <f>10.97*F193</f>
        <v/>
      </c>
      <c r="I193" s="323" t="inlineStr">
        <is>
          <t>江西富煌管廊</t>
        </is>
      </c>
      <c r="J193" s="323" t="inlineStr">
        <is>
          <t>踏步板</t>
        </is>
      </c>
      <c r="K193" s="343">
        <f>A193&amp;"-"&amp;B193&amp;C193</f>
        <v/>
      </c>
    </row>
    <row r="194" ht="14.4" customHeight="1" s="332">
      <c r="A194" s="323" t="inlineStr">
        <is>
          <t>P13</t>
        </is>
      </c>
      <c r="B194" s="323" t="inlineStr">
        <is>
          <t>P13-TB2</t>
        </is>
      </c>
      <c r="C194" s="323" t="n"/>
      <c r="D194" s="323" t="n">
        <v>900</v>
      </c>
      <c r="E194" s="323" t="n">
        <v>245</v>
      </c>
      <c r="F194" s="323" t="n">
        <v>45</v>
      </c>
      <c r="G194" s="452">
        <f>D194*E194*F194/1000000</f>
        <v/>
      </c>
      <c r="H194" s="452">
        <f>9.89*F194</f>
        <v/>
      </c>
      <c r="I194" s="323" t="inlineStr">
        <is>
          <t>江西富煌管廊</t>
        </is>
      </c>
      <c r="J194" s="323" t="inlineStr">
        <is>
          <t>踏步板</t>
        </is>
      </c>
      <c r="K194" s="343">
        <f>A194&amp;"-"&amp;B194&amp;C194</f>
        <v/>
      </c>
    </row>
    <row r="195" ht="14.4" customHeight="1" s="332">
      <c r="A195" s="323" t="inlineStr">
        <is>
          <t>P20</t>
        </is>
      </c>
      <c r="B195" s="323" t="inlineStr">
        <is>
          <t>P20-TB2</t>
        </is>
      </c>
      <c r="C195" s="323" t="n"/>
      <c r="D195" s="323" t="n">
        <v>900</v>
      </c>
      <c r="E195" s="323" t="n">
        <v>245</v>
      </c>
      <c r="F195" s="323" t="n">
        <v>85</v>
      </c>
      <c r="G195" s="452">
        <f>D195*E195*F195/1000000</f>
        <v/>
      </c>
      <c r="H195" s="452">
        <f>9.89*F195</f>
        <v/>
      </c>
      <c r="I195" s="323" t="inlineStr">
        <is>
          <t>江西富煌管廊</t>
        </is>
      </c>
      <c r="J195" s="323" t="inlineStr">
        <is>
          <t>踏步板</t>
        </is>
      </c>
      <c r="K195" s="343">
        <f>A195&amp;"-"&amp;B195&amp;C195</f>
        <v/>
      </c>
    </row>
    <row r="196" ht="14.4" customHeight="1" s="332">
      <c r="A196" s="323" t="inlineStr">
        <is>
          <t>P20</t>
        </is>
      </c>
      <c r="B196" s="323" t="inlineStr">
        <is>
          <t>P20-TB3</t>
        </is>
      </c>
      <c r="C196" s="323" t="n"/>
      <c r="D196" s="323" t="n">
        <v>900</v>
      </c>
      <c r="E196" s="323" t="n">
        <v>80</v>
      </c>
      <c r="F196" s="323" t="n">
        <v>1</v>
      </c>
      <c r="G196" s="452">
        <f>D196*E196*F196/1000000</f>
        <v/>
      </c>
      <c r="H196" s="452">
        <f>3.47*F196</f>
        <v/>
      </c>
      <c r="I196" s="323" t="inlineStr">
        <is>
          <t>江西富煌管廊</t>
        </is>
      </c>
      <c r="J196" s="323" t="inlineStr">
        <is>
          <t>踏步板</t>
        </is>
      </c>
      <c r="K196" s="343">
        <f>A196&amp;"-"&amp;B196&amp;C196</f>
        <v/>
      </c>
    </row>
    <row r="197" ht="14.4" customHeight="1" s="332">
      <c r="A197" s="323" t="inlineStr">
        <is>
          <t>P20</t>
        </is>
      </c>
      <c r="B197" s="323" t="inlineStr">
        <is>
          <t>P20-TB4</t>
        </is>
      </c>
      <c r="C197" s="323" t="n"/>
      <c r="D197" s="323" t="n">
        <v>800</v>
      </c>
      <c r="E197" s="323" t="n">
        <v>275</v>
      </c>
      <c r="F197" s="323" t="n">
        <v>15</v>
      </c>
      <c r="G197" s="452">
        <f>D197*E197*F197/1000000</f>
        <v/>
      </c>
      <c r="H197" s="452">
        <f>9.81*F197</f>
        <v/>
      </c>
      <c r="I197" s="323" t="inlineStr">
        <is>
          <t>江西富煌管廊</t>
        </is>
      </c>
      <c r="J197" s="323" t="inlineStr">
        <is>
          <t>踏步板</t>
        </is>
      </c>
      <c r="K197" s="343">
        <f>A197&amp;"-"&amp;B197&amp;C197</f>
        <v/>
      </c>
    </row>
    <row r="198" ht="14.4" customHeight="1" s="332">
      <c r="A198" s="323" t="inlineStr">
        <is>
          <t>P20</t>
        </is>
      </c>
      <c r="B198" s="323" t="inlineStr">
        <is>
          <t>P20-TB5</t>
        </is>
      </c>
      <c r="C198" s="323" t="n"/>
      <c r="D198" s="323" t="n">
        <v>800</v>
      </c>
      <c r="E198" s="323" t="n">
        <v>245</v>
      </c>
      <c r="F198" s="323" t="n">
        <v>20</v>
      </c>
      <c r="G198" s="452">
        <f>D198*E198*F198/1000000</f>
        <v/>
      </c>
      <c r="H198" s="452">
        <f>8.85*F198</f>
        <v/>
      </c>
      <c r="I198" s="323" t="inlineStr">
        <is>
          <t>江西富煌管廊</t>
        </is>
      </c>
      <c r="J198" s="323" t="inlineStr">
        <is>
          <t>踏步板</t>
        </is>
      </c>
      <c r="K198" s="343">
        <f>A198&amp;"-"&amp;B198&amp;C198</f>
        <v/>
      </c>
    </row>
    <row r="199" ht="14.4" customHeight="1" s="332">
      <c r="A199" s="323" t="inlineStr">
        <is>
          <t>P20</t>
        </is>
      </c>
      <c r="B199" s="323" t="inlineStr">
        <is>
          <t>P20-TB6</t>
        </is>
      </c>
      <c r="C199" s="323" t="n"/>
      <c r="D199" s="323" t="n">
        <v>800</v>
      </c>
      <c r="E199" s="323" t="n">
        <v>80</v>
      </c>
      <c r="F199" s="323" t="n">
        <v>2</v>
      </c>
      <c r="G199" s="452">
        <f>D199*E199*F199/1000000</f>
        <v/>
      </c>
      <c r="H199" s="323">
        <f>3.11*F199</f>
        <v/>
      </c>
      <c r="I199" s="323" t="inlineStr">
        <is>
          <t>江西富煌管廊</t>
        </is>
      </c>
      <c r="J199" s="323" t="inlineStr">
        <is>
          <t>踏步板</t>
        </is>
      </c>
      <c r="K199" s="343">
        <f>A199&amp;"-"&amp;B199&amp;C199</f>
        <v/>
      </c>
    </row>
  </sheetData>
  <autoFilter ref="A4:W199"/>
  <mergeCells count="8">
    <mergeCell ref="A1:J1"/>
    <mergeCell ref="B3:D3"/>
    <mergeCell ref="I4:J4"/>
    <mergeCell ref="G2:H2"/>
    <mergeCell ref="E2:F2"/>
    <mergeCell ref="B2:D2"/>
    <mergeCell ref="G3:H3"/>
    <mergeCell ref="E3:F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35"/>
  <sheetViews>
    <sheetView topLeftCell="A30" zoomScale="25" zoomScaleNormal="25" workbookViewId="0">
      <selection activeCell="Q47" sqref="Q47"/>
    </sheetView>
  </sheetViews>
  <sheetFormatPr baseColWidth="8" defaultRowHeight="14.4"/>
  <cols>
    <col width="29.21875" customWidth="1" style="332" min="1" max="1"/>
    <col width="16" customWidth="1" style="332" min="2" max="2"/>
    <col width="29.21875" customWidth="1" style="332" min="3" max="3"/>
    <col width="16" customWidth="1" style="332" min="4" max="4"/>
    <col width="29.21875" customWidth="1" style="332" min="5" max="5"/>
    <col width="16" customWidth="1" style="332" min="6" max="6"/>
  </cols>
  <sheetData>
    <row r="1" ht="22.5" customHeight="1" s="332">
      <c r="A1" s="436" t="inlineStr">
        <is>
          <t>XD202505135</t>
        </is>
      </c>
      <c r="B1" s="437" t="n"/>
      <c r="C1" s="437" t="n"/>
      <c r="D1" s="437" t="n"/>
      <c r="E1" s="437" t="n"/>
      <c r="F1" s="438" t="n"/>
    </row>
    <row r="2" ht="22.5" customHeight="1" s="332">
      <c r="A2" s="436" t="inlineStr">
        <is>
          <t>JG405/30/100FG</t>
        </is>
      </c>
      <c r="B2" s="437" t="n"/>
      <c r="C2" s="437" t="n"/>
      <c r="D2" s="437" t="n"/>
      <c r="E2" s="437" t="n"/>
      <c r="F2" s="438" t="n"/>
    </row>
    <row r="3" ht="97.95" customHeight="1" s="332">
      <c r="A3" s="307" t="inlineStr">
        <is>
          <t>P11-6BFX2007/1</t>
        </is>
      </c>
      <c r="B3" s="307" t="n"/>
      <c r="C3" s="307" t="inlineStr">
        <is>
          <t>P12-6BFX2007/12</t>
        </is>
      </c>
      <c r="D3" s="307" t="n"/>
      <c r="E3" s="307" t="inlineStr">
        <is>
          <t>P13-6BFX1509/4#</t>
        </is>
      </c>
      <c r="F3" s="307" t="n"/>
    </row>
    <row r="4" ht="97.95" customHeight="1" s="332">
      <c r="A4" s="307" t="inlineStr">
        <is>
          <t>P11-6BFX2007/2</t>
        </is>
      </c>
      <c r="B4" s="307" t="n"/>
      <c r="C4" s="307" t="inlineStr">
        <is>
          <t>P12-6BFX2007/11</t>
        </is>
      </c>
      <c r="D4" s="307" t="n"/>
      <c r="E4" s="307" t="inlineStr">
        <is>
          <t>P13-6BFX1509/6#</t>
        </is>
      </c>
      <c r="F4" s="307" t="n"/>
    </row>
    <row r="5" ht="97.95" customHeight="1" s="332">
      <c r="A5" s="307" t="inlineStr">
        <is>
          <t>P11-6BFX2007/3</t>
        </is>
      </c>
      <c r="B5" s="307" t="n"/>
      <c r="C5" s="307" t="inlineStr">
        <is>
          <t>P12-6BFX2007/13</t>
        </is>
      </c>
      <c r="D5" s="307" t="n"/>
      <c r="E5" s="307" t="inlineStr">
        <is>
          <t>P13-6BFX1509/5#</t>
        </is>
      </c>
      <c r="F5" s="307" t="n"/>
    </row>
    <row r="6" ht="97.95" customHeight="1" s="332">
      <c r="A6" s="307" t="inlineStr">
        <is>
          <t>P11-6BFX2007/4</t>
        </is>
      </c>
      <c r="B6" s="307" t="n"/>
      <c r="C6" s="307" t="inlineStr">
        <is>
          <t>P12-6BFX2007/14</t>
        </is>
      </c>
      <c r="D6" s="307" t="n"/>
      <c r="E6" s="307" t="inlineStr">
        <is>
          <t>P14-6BFX2001/1#</t>
        </is>
      </c>
      <c r="F6" s="307" t="n"/>
    </row>
    <row r="7" ht="97.95" customHeight="1" s="332">
      <c r="A7" s="307" t="inlineStr">
        <is>
          <t>P11-6BFX2007/5</t>
        </is>
      </c>
      <c r="B7" s="307" t="n"/>
      <c r="C7" s="307" t="inlineStr">
        <is>
          <t>P12-6BFX2007/15</t>
        </is>
      </c>
      <c r="D7" s="307" t="n"/>
      <c r="E7" s="307" t="inlineStr">
        <is>
          <t>P14-6BFX2001/2#</t>
        </is>
      </c>
      <c r="F7" s="307" t="n"/>
    </row>
    <row r="8" ht="97.95" customHeight="1" s="332">
      <c r="A8" s="307" t="inlineStr">
        <is>
          <t>P11-6BFX2007/6</t>
        </is>
      </c>
      <c r="B8" s="307" t="n"/>
      <c r="C8" s="307" t="inlineStr">
        <is>
          <t>P12-6BFX2007/16</t>
        </is>
      </c>
      <c r="D8" s="307" t="n"/>
      <c r="E8" s="307" t="inlineStr">
        <is>
          <t>P14-6BFX2001/3#</t>
        </is>
      </c>
      <c r="F8" s="307" t="n"/>
    </row>
    <row r="9" ht="97.95" customHeight="1" s="332">
      <c r="A9" s="307" t="inlineStr">
        <is>
          <t>P11-6BFX2007/7</t>
        </is>
      </c>
      <c r="B9" s="307" t="n"/>
      <c r="C9" s="307" t="inlineStr">
        <is>
          <t>P12-6BFX2007/17</t>
        </is>
      </c>
      <c r="D9" s="307" t="n"/>
      <c r="E9" s="307" t="inlineStr">
        <is>
          <t>P14-6BFX2001/4#</t>
        </is>
      </c>
      <c r="F9" s="307" t="n"/>
    </row>
    <row r="10" ht="97.95" customHeight="1" s="332">
      <c r="A10" s="307" t="inlineStr">
        <is>
          <t>P11-6BFX2007/8</t>
        </is>
      </c>
      <c r="B10" s="307" t="n"/>
      <c r="C10" s="307" t="inlineStr">
        <is>
          <t>P13-6BFX1509/1#</t>
        </is>
      </c>
      <c r="D10" s="307" t="n"/>
      <c r="E10" s="307" t="inlineStr">
        <is>
          <t>P14-6BFX2001/5#</t>
        </is>
      </c>
      <c r="F10" s="307" t="n"/>
    </row>
    <row r="11" ht="97.95" customHeight="1" s="332">
      <c r="A11" s="307" t="inlineStr">
        <is>
          <t>P11-6BFX2007/9</t>
        </is>
      </c>
      <c r="B11" s="307" t="n"/>
      <c r="C11" s="307" t="inlineStr">
        <is>
          <t>P13-6BFX1509/2#</t>
        </is>
      </c>
      <c r="D11" s="307" t="n"/>
      <c r="E11" s="307" t="inlineStr">
        <is>
          <t>P14-6BFX2001/6#</t>
        </is>
      </c>
      <c r="F11" s="307" t="n"/>
    </row>
    <row r="12" ht="97.95" customHeight="1" s="332">
      <c r="A12" s="307" t="inlineStr">
        <is>
          <t>P11-6BFX2007/10</t>
        </is>
      </c>
      <c r="B12" s="307" t="n"/>
      <c r="C12" s="307" t="inlineStr">
        <is>
          <t>P13-6BFX1509/3#</t>
        </is>
      </c>
      <c r="D12" s="307" t="n"/>
      <c r="E12" s="307" t="inlineStr">
        <is>
          <t>P14-6BFX2001/7</t>
        </is>
      </c>
      <c r="F12" s="307" t="n"/>
    </row>
    <row r="13" ht="97.95" customHeight="1" s="332">
      <c r="A13" s="307" t="inlineStr">
        <is>
          <t>P14-6BFX2001/8</t>
        </is>
      </c>
      <c r="B13" s="307" t="n"/>
      <c r="C13" s="307" t="inlineStr">
        <is>
          <t>P15-6BFX1014/1#</t>
        </is>
      </c>
      <c r="D13" s="307" t="n"/>
      <c r="E13" s="307" t="inlineStr">
        <is>
          <t>P17-6BFX1010/3#</t>
        </is>
      </c>
      <c r="F13" s="307" t="n"/>
    </row>
    <row r="14" ht="97.95" customHeight="1" s="332">
      <c r="A14" s="307" t="inlineStr">
        <is>
          <t>P14-6BFX2001/9#</t>
        </is>
      </c>
      <c r="B14" s="307" t="n"/>
      <c r="C14" s="307" t="inlineStr">
        <is>
          <t>P15-6BFX1014/2#</t>
        </is>
      </c>
      <c r="D14" s="307" t="n"/>
      <c r="E14" s="307" t="inlineStr">
        <is>
          <t>P17-6BFX1010/7</t>
        </is>
      </c>
      <c r="F14" s="307" t="n"/>
    </row>
    <row r="15" ht="97.95" customHeight="1" s="332">
      <c r="A15" s="307" t="inlineStr">
        <is>
          <t>P14-6BFX2001/10#</t>
        </is>
      </c>
      <c r="B15" s="307" t="n"/>
      <c r="C15" s="307" t="inlineStr">
        <is>
          <t>P16-6BFX1017/1#</t>
        </is>
      </c>
      <c r="D15" s="307" t="n"/>
      <c r="E15" s="307" t="inlineStr">
        <is>
          <t>P17-6BFX1016/1#</t>
        </is>
      </c>
      <c r="F15" s="307" t="n"/>
    </row>
    <row r="16" ht="97.95" customHeight="1" s="332">
      <c r="A16" s="307" t="inlineStr">
        <is>
          <t>P14-6BFX2001/11#</t>
        </is>
      </c>
      <c r="B16" s="307" t="n"/>
      <c r="C16" s="307" t="inlineStr">
        <is>
          <t>P16-6BFX1018/1#</t>
        </is>
      </c>
      <c r="D16" s="307" t="n"/>
      <c r="E16" s="307" t="inlineStr">
        <is>
          <t>P18-6BFX1001/1#</t>
        </is>
      </c>
      <c r="F16" s="307" t="n"/>
    </row>
    <row r="17" ht="97.95" customHeight="1" s="332">
      <c r="A17" s="307" t="inlineStr">
        <is>
          <t>P14-6BFX2001/12#</t>
        </is>
      </c>
      <c r="B17" s="307" t="n"/>
      <c r="C17" s="307" t="inlineStr">
        <is>
          <t>P16-6BFX1018/2#</t>
        </is>
      </c>
      <c r="D17" s="307" t="n"/>
      <c r="E17" s="307" t="inlineStr">
        <is>
          <t>P18-6BFX1001/2#</t>
        </is>
      </c>
      <c r="F17" s="307" t="n"/>
    </row>
    <row r="18" ht="97.95" customHeight="1" s="332">
      <c r="A18" s="307" t="inlineStr">
        <is>
          <t>P15-6BFX1009/1#</t>
        </is>
      </c>
      <c r="B18" s="307" t="n"/>
      <c r="C18" s="307" t="inlineStr">
        <is>
          <t>P17-6BFX1010/1#</t>
        </is>
      </c>
      <c r="D18" s="307" t="n"/>
      <c r="E18" s="307" t="inlineStr">
        <is>
          <t>P18-6BFX1001/3#</t>
        </is>
      </c>
      <c r="F18" s="307" t="n"/>
    </row>
    <row r="19" ht="97.95" customHeight="1" s="332">
      <c r="A19" s="307" t="inlineStr">
        <is>
          <t>P15-6BFX1009/2#</t>
        </is>
      </c>
      <c r="B19" s="307" t="n"/>
      <c r="C19" s="307" t="inlineStr">
        <is>
          <t>P17-6BFX1010/2#</t>
        </is>
      </c>
      <c r="D19" s="307" t="n"/>
      <c r="E19" s="307" t="inlineStr">
        <is>
          <t>P18-6BFX1001/4#</t>
        </is>
      </c>
      <c r="F19" s="307" t="n"/>
    </row>
    <row r="20" ht="97.95" customHeight="1" s="332">
      <c r="A20" s="307" t="inlineStr">
        <is>
          <t>P15-6BFX1013/1#</t>
        </is>
      </c>
      <c r="B20" s="307" t="n"/>
      <c r="C20" s="307" t="inlineStr">
        <is>
          <t>P17-6BFX1010/5</t>
        </is>
      </c>
      <c r="D20" s="307" t="n"/>
      <c r="E20" s="307" t="inlineStr">
        <is>
          <t>P18-6BFX1002/1#</t>
        </is>
      </c>
      <c r="F20" s="307" t="n"/>
    </row>
    <row r="21" ht="97.95" customHeight="1" s="332">
      <c r="A21" s="307" t="inlineStr">
        <is>
          <t>P15-6BFX1013/2#</t>
        </is>
      </c>
      <c r="B21" s="307" t="n"/>
      <c r="C21" s="307" t="inlineStr">
        <is>
          <t>P17-6BFX1010/6</t>
        </is>
      </c>
      <c r="D21" s="307" t="n"/>
      <c r="E21" s="307" t="inlineStr">
        <is>
          <t>P18-6BFX1002/2#</t>
        </is>
      </c>
      <c r="F21" s="307" t="n"/>
    </row>
    <row r="22" ht="97.95" customHeight="1" s="332">
      <c r="A22" s="307" t="inlineStr">
        <is>
          <t>P15-6BFX1013/3#</t>
        </is>
      </c>
      <c r="B22" s="307" t="n"/>
      <c r="C22" s="307" t="inlineStr">
        <is>
          <t>P17-6BFX1010/4#</t>
        </is>
      </c>
      <c r="D22" s="307" t="n"/>
      <c r="E22" s="307" t="inlineStr">
        <is>
          <t>P18-6BFX1002/3#</t>
        </is>
      </c>
      <c r="F22" s="307" t="n"/>
    </row>
    <row r="23" ht="97.95" customHeight="1" s="332">
      <c r="A23" s="307" t="inlineStr">
        <is>
          <t>P18-6BFX1002/4#</t>
        </is>
      </c>
      <c r="B23" s="307" t="n"/>
      <c r="C23" s="307" t="inlineStr">
        <is>
          <t>P18-6BFX1002/14#</t>
        </is>
      </c>
      <c r="D23" s="307" t="n"/>
      <c r="E23" s="307" t="inlineStr">
        <is>
          <t>P19-6BFX1004/6#</t>
        </is>
      </c>
      <c r="F23" s="307" t="n"/>
    </row>
    <row r="24" ht="97.95" customHeight="1" s="332">
      <c r="A24" s="307" t="inlineStr">
        <is>
          <t>P18-6BFX1002/5#</t>
        </is>
      </c>
      <c r="B24" s="307" t="n"/>
      <c r="C24" s="307" t="inlineStr">
        <is>
          <t>P18-6BFX1002/15#</t>
        </is>
      </c>
      <c r="D24" s="307" t="n"/>
      <c r="E24" s="307" t="inlineStr">
        <is>
          <t>P19-6BFX1004/7#</t>
        </is>
      </c>
      <c r="F24" s="307" t="n"/>
    </row>
    <row r="25" ht="97.95" customHeight="1" s="332">
      <c r="A25" s="307" t="inlineStr">
        <is>
          <t>P18-6BFX1002/6#</t>
        </is>
      </c>
      <c r="B25" s="307" t="n"/>
      <c r="C25" s="307" t="inlineStr">
        <is>
          <t>P19-6BFX1003/1#</t>
        </is>
      </c>
      <c r="D25" s="307" t="n"/>
      <c r="E25" s="307" t="inlineStr">
        <is>
          <t>P19-6BFX1004/8#</t>
        </is>
      </c>
      <c r="F25" s="307" t="n"/>
    </row>
    <row r="26" ht="97.95" customHeight="1" s="332">
      <c r="A26" s="307" t="inlineStr">
        <is>
          <t>P18-6BFX1002/7#</t>
        </is>
      </c>
      <c r="B26" s="307" t="n"/>
      <c r="C26" s="307" t="inlineStr">
        <is>
          <t>P19-6BFX1003/2#</t>
        </is>
      </c>
      <c r="D26" s="307" t="n"/>
      <c r="E26" s="307" t="inlineStr">
        <is>
          <t>P19-6BFX1004/9#</t>
        </is>
      </c>
      <c r="F26" s="307" t="n"/>
    </row>
    <row r="27" ht="97.95" customHeight="1" s="332">
      <c r="A27" s="307" t="inlineStr">
        <is>
          <t>P18-6BFX1002/8#</t>
        </is>
      </c>
      <c r="B27" s="307" t="n"/>
      <c r="C27" s="307" t="inlineStr">
        <is>
          <t>P19-6BFX1004/1#</t>
        </is>
      </c>
      <c r="D27" s="307" t="n"/>
      <c r="E27" s="307" t="inlineStr">
        <is>
          <t>P19-6BFX1004/10</t>
        </is>
      </c>
      <c r="F27" s="307" t="n"/>
    </row>
    <row r="28" ht="97.95" customHeight="1" s="332">
      <c r="A28" s="307" t="inlineStr">
        <is>
          <t>P18-6BFX1002/9#</t>
        </is>
      </c>
      <c r="B28" s="307" t="n"/>
      <c r="C28" s="307" t="inlineStr">
        <is>
          <t>P19-6BFX1004/2#</t>
        </is>
      </c>
      <c r="D28" s="307" t="n"/>
      <c r="E28" s="307" t="inlineStr">
        <is>
          <t>P19-6BFX1004/11</t>
        </is>
      </c>
      <c r="F28" s="307" t="n"/>
    </row>
    <row r="29" ht="97.95" customHeight="1" s="332">
      <c r="A29" s="307" t="inlineStr">
        <is>
          <t>P18-6BFX1002/10#</t>
        </is>
      </c>
      <c r="B29" s="307" t="n"/>
      <c r="C29" s="307" t="inlineStr">
        <is>
          <t>P19-6BFX1004/3#</t>
        </is>
      </c>
      <c r="D29" s="307" t="n"/>
      <c r="E29" s="307" t="inlineStr">
        <is>
          <t>P19-6BFX1003/3</t>
        </is>
      </c>
      <c r="F29" s="307" t="n"/>
    </row>
    <row r="30" ht="97.95" customHeight="1" s="332">
      <c r="A30" s="307" t="inlineStr">
        <is>
          <t>P18-6BFX1002/11#</t>
        </is>
      </c>
      <c r="B30" s="307" t="n"/>
      <c r="C30" s="307" t="inlineStr">
        <is>
          <t>P19-6BFX1004/4#</t>
        </is>
      </c>
      <c r="D30" s="307" t="n"/>
      <c r="E30" s="307" t="inlineStr">
        <is>
          <t>P19-6BFX1004/12#</t>
        </is>
      </c>
      <c r="F30" s="307" t="n"/>
    </row>
    <row r="31" ht="97.95" customHeight="1" s="332">
      <c r="A31" s="307" t="inlineStr">
        <is>
          <t>P18-6BFX1002/12#</t>
        </is>
      </c>
      <c r="B31" s="307" t="n"/>
      <c r="C31" s="307" t="inlineStr">
        <is>
          <t>P19-6BFX1004/18#</t>
        </is>
      </c>
      <c r="D31" s="307" t="n"/>
      <c r="E31" s="307" t="inlineStr">
        <is>
          <t>P19-6BFX1004/13#</t>
        </is>
      </c>
      <c r="F31" s="307" t="n"/>
    </row>
    <row r="32" ht="97.95" customHeight="1" s="332">
      <c r="A32" s="307" t="inlineStr">
        <is>
          <t>P18-6BFX1002/13#</t>
        </is>
      </c>
      <c r="B32" s="307" t="n"/>
      <c r="C32" s="307" t="inlineStr">
        <is>
          <t>P19-6BFX1004/5#</t>
        </is>
      </c>
      <c r="D32" s="307" t="n"/>
      <c r="E32" s="307" t="inlineStr">
        <is>
          <t>P19-6BFX1004/14#</t>
        </is>
      </c>
      <c r="F32" s="307" t="n"/>
    </row>
    <row r="33" ht="97.95" customHeight="1" s="332">
      <c r="A33" s="307" t="inlineStr">
        <is>
          <t>P19-6BFX1004/15#</t>
        </is>
      </c>
      <c r="B33" s="307" t="n"/>
      <c r="C33" s="307" t="n"/>
      <c r="D33" s="307" t="n"/>
      <c r="E33" s="307" t="n"/>
      <c r="F33" s="307" t="n"/>
    </row>
    <row r="34" ht="97.95" customHeight="1" s="332">
      <c r="A34" s="307" t="inlineStr">
        <is>
          <t>P19-6BFX1004/16#</t>
        </is>
      </c>
      <c r="B34" s="307" t="n"/>
      <c r="C34" s="307" t="n"/>
      <c r="D34" s="307" t="n"/>
      <c r="E34" s="307" t="n"/>
      <c r="F34" s="307" t="n"/>
    </row>
    <row r="35" ht="97.95" customHeight="1" s="332">
      <c r="A35" s="307" t="inlineStr">
        <is>
          <t>P19-6BFX1004/17</t>
        </is>
      </c>
      <c r="B35" s="307" t="n"/>
      <c r="C35" s="307" t="n"/>
      <c r="D35" s="307" t="n"/>
      <c r="E35" s="307" t="n"/>
      <c r="F35" s="307" t="n"/>
    </row>
  </sheetData>
  <mergeCells count="2">
    <mergeCell ref="A2:F2"/>
    <mergeCell ref="A1:F1"/>
  </mergeCells>
  <pageMargins left="0" right="0" top="0" bottom="0" header="0.5" footer="0.5"/>
  <pageSetup paperSize="9" scale="7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A1" sqref="A1"/>
    </sheetView>
  </sheetViews>
  <sheetFormatPr baseColWidth="8" defaultRowHeight="15"/>
  <cols>
    <col width="29.22" customWidth="1" style="332" min="1" max="1"/>
    <col width="16" customWidth="1" style="332" min="2" max="2"/>
    <col width="29.22" customWidth="1" style="332" min="3" max="3"/>
    <col width="16" customWidth="1" style="332" min="4" max="4"/>
    <col width="29.22" customWidth="1" style="332" min="5" max="5"/>
    <col width="16" customWidth="1" style="332" min="6" max="6"/>
  </cols>
  <sheetData>
    <row r="1" ht="22.5" customHeight="1" s="332">
      <c r="A1" s="500" t="inlineStr">
        <is>
          <t>XD202505135</t>
        </is>
      </c>
      <c r="B1" s="501" t="n"/>
      <c r="C1" s="501" t="n"/>
      <c r="D1" s="501" t="n"/>
      <c r="E1" s="501" t="n"/>
      <c r="F1" s="502" t="n"/>
    </row>
    <row r="2" ht="22.5" customHeight="1" s="332">
      <c r="A2" s="500" t="inlineStr">
        <is>
          <t>JG405/30/100FG</t>
        </is>
      </c>
      <c r="B2" s="501" t="n"/>
      <c r="C2" s="501" t="n"/>
      <c r="D2" s="501" t="n"/>
      <c r="E2" s="501" t="n"/>
      <c r="F2" s="502" t="n"/>
    </row>
    <row r="3" ht="98" customHeight="1" s="332">
      <c r="A3" s="503" t="inlineStr">
        <is>
          <t>P11-6BFX2007/1</t>
        </is>
      </c>
      <c r="B3" s="503" t="n"/>
      <c r="C3" s="503" t="inlineStr">
        <is>
          <t>P12-6BFX2007/12</t>
        </is>
      </c>
      <c r="D3" s="503" t="n"/>
      <c r="E3" s="503" t="inlineStr">
        <is>
          <t>P13-6BFX1509/4#</t>
        </is>
      </c>
      <c r="F3" s="503" t="n"/>
    </row>
    <row r="4" ht="98" customHeight="1" s="332">
      <c r="A4" s="503" t="inlineStr">
        <is>
          <t>P11-6BFX2007/2</t>
        </is>
      </c>
      <c r="B4" s="503" t="n"/>
      <c r="C4" s="503" t="inlineStr">
        <is>
          <t>P12-6BFX2007/11</t>
        </is>
      </c>
      <c r="D4" s="503" t="n"/>
      <c r="E4" s="503" t="inlineStr">
        <is>
          <t>P13-6BFX1509/6#</t>
        </is>
      </c>
      <c r="F4" s="503" t="n"/>
    </row>
    <row r="5" ht="98" customHeight="1" s="332">
      <c r="A5" s="503" t="inlineStr">
        <is>
          <t>P11-6BFX2007/3</t>
        </is>
      </c>
      <c r="B5" s="503" t="n"/>
      <c r="C5" s="503" t="inlineStr">
        <is>
          <t>P12-6BFX2007/13</t>
        </is>
      </c>
      <c r="D5" s="503" t="n"/>
      <c r="E5" s="503" t="inlineStr">
        <is>
          <t>P13-6BFX1509/5#</t>
        </is>
      </c>
      <c r="F5" s="503" t="n"/>
    </row>
    <row r="6" ht="98" customHeight="1" s="332">
      <c r="A6" s="503" t="inlineStr">
        <is>
          <t>P11-6BFX2007/4</t>
        </is>
      </c>
      <c r="B6" s="503" t="n"/>
      <c r="C6" s="503" t="inlineStr">
        <is>
          <t>P12-6BFX2007/14</t>
        </is>
      </c>
      <c r="D6" s="503" t="n"/>
      <c r="E6" s="503" t="inlineStr">
        <is>
          <t>P14-6BFX2001/1#</t>
        </is>
      </c>
      <c r="F6" s="503" t="n"/>
    </row>
    <row r="7" ht="98" customHeight="1" s="332">
      <c r="A7" s="503" t="inlineStr">
        <is>
          <t>P11-6BFX2007/5</t>
        </is>
      </c>
      <c r="B7" s="503" t="n"/>
      <c r="C7" s="503" t="inlineStr">
        <is>
          <t>P12-6BFX2007/15</t>
        </is>
      </c>
      <c r="D7" s="503" t="n"/>
      <c r="E7" s="503" t="inlineStr">
        <is>
          <t>P14-6BFX2001/2#</t>
        </is>
      </c>
      <c r="F7" s="503" t="n"/>
    </row>
    <row r="8" ht="98" customHeight="1" s="332">
      <c r="A8" s="503" t="inlineStr">
        <is>
          <t>P11-6BFX2007/6</t>
        </is>
      </c>
      <c r="B8" s="503" t="n"/>
      <c r="C8" s="503" t="inlineStr">
        <is>
          <t>P12-6BFX2007/16</t>
        </is>
      </c>
      <c r="D8" s="503" t="n"/>
      <c r="E8" s="503" t="inlineStr">
        <is>
          <t>P14-6BFX2001/3#</t>
        </is>
      </c>
      <c r="F8" s="503" t="n"/>
    </row>
    <row r="9" ht="98" customHeight="1" s="332">
      <c r="A9" s="503" t="inlineStr">
        <is>
          <t>P11-6BFX2007/7</t>
        </is>
      </c>
      <c r="B9" s="503" t="n"/>
      <c r="C9" s="503" t="inlineStr">
        <is>
          <t>P12-6BFX2007/17</t>
        </is>
      </c>
      <c r="D9" s="503" t="n"/>
      <c r="E9" s="503" t="inlineStr">
        <is>
          <t>P14-6BFX2001/4#</t>
        </is>
      </c>
      <c r="F9" s="503" t="n"/>
    </row>
    <row r="10" ht="98" customHeight="1" s="332">
      <c r="A10" s="503" t="inlineStr">
        <is>
          <t>P11-6BFX2007/8</t>
        </is>
      </c>
      <c r="B10" s="503" t="n"/>
      <c r="C10" s="503" t="inlineStr">
        <is>
          <t>P13-6BFX1509/1#</t>
        </is>
      </c>
      <c r="D10" s="503" t="n"/>
      <c r="E10" s="503" t="inlineStr">
        <is>
          <t>P14-6BFX2001/5#</t>
        </is>
      </c>
      <c r="F10" s="503" t="n"/>
    </row>
    <row r="11" ht="98" customHeight="1" s="332">
      <c r="A11" s="503" t="inlineStr">
        <is>
          <t>P11-6BFX2007/9</t>
        </is>
      </c>
      <c r="B11" s="503" t="n"/>
      <c r="C11" s="503" t="inlineStr">
        <is>
          <t>P13-6BFX1509/2#</t>
        </is>
      </c>
      <c r="D11" s="503" t="n"/>
      <c r="E11" s="503" t="inlineStr">
        <is>
          <t>P14-6BFX2001/6#</t>
        </is>
      </c>
      <c r="F11" s="503" t="n"/>
    </row>
    <row r="12" ht="98" customHeight="1" s="332">
      <c r="A12" s="503" t="inlineStr">
        <is>
          <t>P11-6BFX2007/10</t>
        </is>
      </c>
      <c r="B12" s="503" t="n"/>
      <c r="C12" s="503" t="inlineStr">
        <is>
          <t>P13-6BFX1509/3#</t>
        </is>
      </c>
      <c r="D12" s="503" t="n"/>
      <c r="E12" s="503" t="inlineStr">
        <is>
          <t>P14-6BFX2001/7</t>
        </is>
      </c>
      <c r="F12" s="503" t="n"/>
    </row>
    <row r="13" ht="98" customHeight="1" s="332">
      <c r="A13" s="503" t="inlineStr">
        <is>
          <t>P14-6BFX2001/8</t>
        </is>
      </c>
      <c r="B13" s="503" t="n"/>
      <c r="C13" s="503" t="inlineStr">
        <is>
          <t>P15-6BFX1014/1#</t>
        </is>
      </c>
      <c r="D13" s="503" t="n"/>
      <c r="E13" s="503" t="inlineStr">
        <is>
          <t>P17-6BFX1010/3#</t>
        </is>
      </c>
      <c r="F13" s="503" t="n"/>
    </row>
    <row r="14" ht="98" customHeight="1" s="332">
      <c r="A14" s="503" t="inlineStr">
        <is>
          <t>P14-6BFX2001/9#</t>
        </is>
      </c>
      <c r="B14" s="503" t="n"/>
      <c r="C14" s="503" t="inlineStr">
        <is>
          <t>P15-6BFX1014/2#</t>
        </is>
      </c>
      <c r="D14" s="503" t="n"/>
      <c r="E14" s="503" t="inlineStr">
        <is>
          <t>P17-6BFX1010/7</t>
        </is>
      </c>
      <c r="F14" s="503" t="n"/>
    </row>
    <row r="15" ht="98" customHeight="1" s="332">
      <c r="A15" s="503" t="inlineStr">
        <is>
          <t>P14-6BFX2001/10#</t>
        </is>
      </c>
      <c r="B15" s="503" t="n"/>
      <c r="C15" s="503" t="inlineStr">
        <is>
          <t>P16-6BFX1017/1#</t>
        </is>
      </c>
      <c r="D15" s="503" t="n"/>
      <c r="E15" s="503" t="inlineStr">
        <is>
          <t>P17-6BFX1016/1#</t>
        </is>
      </c>
      <c r="F15" s="503" t="n"/>
    </row>
    <row r="16" ht="98" customHeight="1" s="332">
      <c r="A16" s="503" t="inlineStr">
        <is>
          <t>P14-6BFX2001/11#</t>
        </is>
      </c>
      <c r="B16" s="503" t="n"/>
      <c r="C16" s="503" t="inlineStr">
        <is>
          <t>P16-6BFX1018/1#</t>
        </is>
      </c>
      <c r="D16" s="503" t="n"/>
      <c r="E16" s="503" t="inlineStr">
        <is>
          <t>P18-6BFX1001/1#</t>
        </is>
      </c>
      <c r="F16" s="503" t="n"/>
    </row>
    <row r="17" ht="98" customHeight="1" s="332">
      <c r="A17" s="503" t="inlineStr">
        <is>
          <t>P14-6BFX2001/12#</t>
        </is>
      </c>
      <c r="B17" s="503" t="n"/>
      <c r="C17" s="503" t="inlineStr">
        <is>
          <t>P16-6BFX1018/2#</t>
        </is>
      </c>
      <c r="D17" s="503" t="n"/>
      <c r="E17" s="503" t="inlineStr">
        <is>
          <t>P18-6BFX1001/2#</t>
        </is>
      </c>
      <c r="F17" s="503" t="n"/>
    </row>
    <row r="18" ht="98" customHeight="1" s="332">
      <c r="A18" s="503" t="inlineStr">
        <is>
          <t>P15-6BFX1009/1#</t>
        </is>
      </c>
      <c r="B18" s="503" t="n"/>
      <c r="C18" s="503" t="inlineStr">
        <is>
          <t>P17-6BFX1010/1#</t>
        </is>
      </c>
      <c r="D18" s="503" t="n"/>
      <c r="E18" s="503" t="inlineStr">
        <is>
          <t>P18-6BFX1001/3#</t>
        </is>
      </c>
      <c r="F18" s="503" t="n"/>
    </row>
    <row r="19" ht="98" customHeight="1" s="332">
      <c r="A19" s="503" t="inlineStr">
        <is>
          <t>P15-6BFX1009/2#</t>
        </is>
      </c>
      <c r="B19" s="503" t="n"/>
      <c r="C19" s="503" t="inlineStr">
        <is>
          <t>P17-6BFX1010/2#</t>
        </is>
      </c>
      <c r="D19" s="503" t="n"/>
      <c r="E19" s="503" t="inlineStr">
        <is>
          <t>P18-6BFX1001/4#</t>
        </is>
      </c>
      <c r="F19" s="503" t="n"/>
    </row>
    <row r="20" ht="98" customHeight="1" s="332">
      <c r="A20" s="503" t="inlineStr">
        <is>
          <t>P15-6BFX1013/1#</t>
        </is>
      </c>
      <c r="B20" s="503" t="n"/>
      <c r="C20" s="503" t="inlineStr">
        <is>
          <t>P17-6BFX1010/5</t>
        </is>
      </c>
      <c r="D20" s="503" t="n"/>
      <c r="E20" s="503" t="inlineStr">
        <is>
          <t>P18-6BFX1002/1#</t>
        </is>
      </c>
      <c r="F20" s="503" t="n"/>
    </row>
    <row r="21" ht="98" customHeight="1" s="332">
      <c r="A21" s="503" t="inlineStr">
        <is>
          <t>P15-6BFX1013/2#</t>
        </is>
      </c>
      <c r="B21" s="503" t="n"/>
      <c r="C21" s="503" t="inlineStr">
        <is>
          <t>P17-6BFX1010/6</t>
        </is>
      </c>
      <c r="D21" s="503" t="n"/>
      <c r="E21" s="503" t="inlineStr">
        <is>
          <t>P18-6BFX1002/2#</t>
        </is>
      </c>
      <c r="F21" s="503" t="n"/>
    </row>
    <row r="22" ht="98" customHeight="1" s="332">
      <c r="A22" s="503" t="inlineStr">
        <is>
          <t>P15-6BFX1013/3#</t>
        </is>
      </c>
      <c r="B22" s="503" t="n"/>
      <c r="C22" s="503" t="inlineStr">
        <is>
          <t>P17-6BFX1010/4#</t>
        </is>
      </c>
      <c r="D22" s="503" t="n"/>
      <c r="E22" s="503" t="inlineStr">
        <is>
          <t>P18-6BFX1002/3#</t>
        </is>
      </c>
      <c r="F22" s="503" t="n"/>
    </row>
    <row r="23" ht="98" customHeight="1" s="332">
      <c r="A23" s="503" t="inlineStr">
        <is>
          <t>P18-6BFX1002/4#</t>
        </is>
      </c>
      <c r="B23" s="503" t="n"/>
      <c r="C23" s="503" t="inlineStr">
        <is>
          <t>P18-6BFX1002/14#</t>
        </is>
      </c>
      <c r="D23" s="503" t="n"/>
      <c r="E23" s="503" t="inlineStr">
        <is>
          <t>P19-6BFX1004/6#</t>
        </is>
      </c>
      <c r="F23" s="503" t="n"/>
    </row>
    <row r="24" ht="98" customHeight="1" s="332">
      <c r="A24" s="503" t="inlineStr">
        <is>
          <t>P18-6BFX1002/5#</t>
        </is>
      </c>
      <c r="B24" s="503" t="n"/>
      <c r="C24" s="503" t="inlineStr">
        <is>
          <t>P18-6BFX1002/15#</t>
        </is>
      </c>
      <c r="D24" s="503" t="n"/>
      <c r="E24" s="503" t="inlineStr">
        <is>
          <t>P19-6BFX1004/7#</t>
        </is>
      </c>
      <c r="F24" s="503" t="n"/>
    </row>
    <row r="25" ht="98" customHeight="1" s="332">
      <c r="A25" s="503" t="inlineStr">
        <is>
          <t>P18-6BFX1002/6#</t>
        </is>
      </c>
      <c r="B25" s="503" t="n"/>
      <c r="C25" s="503" t="inlineStr">
        <is>
          <t>P19-6BFX1003/1#</t>
        </is>
      </c>
      <c r="D25" s="503" t="n"/>
      <c r="E25" s="503" t="inlineStr">
        <is>
          <t>P19-6BFX1004/8#</t>
        </is>
      </c>
      <c r="F25" s="503" t="n"/>
    </row>
    <row r="26" ht="98" customHeight="1" s="332">
      <c r="A26" s="503" t="inlineStr">
        <is>
          <t>P18-6BFX1002/7#</t>
        </is>
      </c>
      <c r="B26" s="503" t="n"/>
      <c r="C26" s="503" t="inlineStr">
        <is>
          <t>P19-6BFX1003/2#</t>
        </is>
      </c>
      <c r="D26" s="503" t="n"/>
      <c r="E26" s="503" t="inlineStr">
        <is>
          <t>P19-6BFX1004/9#</t>
        </is>
      </c>
      <c r="F26" s="503" t="n"/>
    </row>
    <row r="27" ht="98" customHeight="1" s="332">
      <c r="A27" s="503" t="inlineStr">
        <is>
          <t>P18-6BFX1002/8#</t>
        </is>
      </c>
      <c r="B27" s="503" t="n"/>
      <c r="C27" s="503" t="inlineStr">
        <is>
          <t>P19-6BFX1004/1#</t>
        </is>
      </c>
      <c r="D27" s="503" t="n"/>
      <c r="E27" s="503" t="inlineStr">
        <is>
          <t>P19-6BFX1004/10</t>
        </is>
      </c>
      <c r="F27" s="503" t="n"/>
    </row>
    <row r="28" ht="98" customHeight="1" s="332">
      <c r="A28" s="503" t="inlineStr">
        <is>
          <t>P18-6BFX1002/9#</t>
        </is>
      </c>
      <c r="B28" s="503" t="n"/>
      <c r="C28" s="503" t="inlineStr">
        <is>
          <t>P19-6BFX1004/2#</t>
        </is>
      </c>
      <c r="D28" s="503" t="n"/>
      <c r="E28" s="503" t="inlineStr">
        <is>
          <t>P19-6BFX1004/11</t>
        </is>
      </c>
      <c r="F28" s="503" t="n"/>
    </row>
    <row r="29" ht="98" customHeight="1" s="332">
      <c r="A29" s="503" t="inlineStr">
        <is>
          <t>P18-6BFX1002/10#</t>
        </is>
      </c>
      <c r="B29" s="503" t="n"/>
      <c r="C29" s="503" t="inlineStr">
        <is>
          <t>P19-6BFX1004/3#</t>
        </is>
      </c>
      <c r="D29" s="503" t="n"/>
      <c r="E29" s="503" t="inlineStr">
        <is>
          <t>P19-6BFX1003/3</t>
        </is>
      </c>
      <c r="F29" s="503" t="n"/>
    </row>
    <row r="30" ht="98" customHeight="1" s="332">
      <c r="A30" s="503" t="inlineStr">
        <is>
          <t>P18-6BFX1002/11#</t>
        </is>
      </c>
      <c r="B30" s="503" t="n"/>
      <c r="C30" s="503" t="inlineStr">
        <is>
          <t>P19-6BFX1004/4#</t>
        </is>
      </c>
      <c r="D30" s="503" t="n"/>
      <c r="E30" s="503" t="inlineStr">
        <is>
          <t>P19-6BFX1004/12#</t>
        </is>
      </c>
      <c r="F30" s="503" t="n"/>
    </row>
    <row r="31" ht="98" customHeight="1" s="332">
      <c r="A31" s="503" t="inlineStr">
        <is>
          <t>P18-6BFX1002/12#</t>
        </is>
      </c>
      <c r="B31" s="503" t="n"/>
      <c r="C31" s="503" t="inlineStr">
        <is>
          <t>P19-6BFX1004/18#</t>
        </is>
      </c>
      <c r="D31" s="503" t="n"/>
      <c r="E31" s="503" t="inlineStr">
        <is>
          <t>P19-6BFX1004/13#</t>
        </is>
      </c>
      <c r="F31" s="503" t="n"/>
    </row>
    <row r="32" ht="98" customHeight="1" s="332">
      <c r="A32" s="503" t="inlineStr">
        <is>
          <t>P18-6BFX1002/13#</t>
        </is>
      </c>
      <c r="B32" s="503" t="n"/>
      <c r="C32" s="503" t="inlineStr">
        <is>
          <t>P19-6BFX1004/5#</t>
        </is>
      </c>
      <c r="D32" s="503" t="n"/>
      <c r="E32" s="503" t="inlineStr">
        <is>
          <t>P19-6BFX1004/14#</t>
        </is>
      </c>
      <c r="F32" s="503" t="n"/>
    </row>
    <row r="33" ht="98" customHeight="1" s="332">
      <c r="A33" s="503" t="inlineStr">
        <is>
          <t>P19-6BFX1004/15#</t>
        </is>
      </c>
      <c r="B33" s="503" t="n"/>
      <c r="C33" s="503" t="inlineStr">
        <is>
          <t>P20-6BFX1006/4#</t>
        </is>
      </c>
      <c r="D33" s="503" t="n"/>
      <c r="E33" s="503" t="inlineStr">
        <is>
          <t>P20-6BFX1006/17#</t>
        </is>
      </c>
      <c r="F33" s="503" t="n"/>
    </row>
    <row r="34" ht="98" customHeight="1" s="332">
      <c r="A34" s="503" t="inlineStr">
        <is>
          <t>P19-6BFX1004/16#</t>
        </is>
      </c>
      <c r="B34" s="503" t="n"/>
      <c r="C34" s="503" t="inlineStr">
        <is>
          <t>P20-6BFX1006/5#</t>
        </is>
      </c>
      <c r="D34" s="503" t="n"/>
      <c r="E34" s="503" t="inlineStr">
        <is>
          <t>P20-6BFX1006/9#</t>
        </is>
      </c>
      <c r="F34" s="503" t="n"/>
    </row>
    <row r="35" ht="98" customHeight="1" s="332">
      <c r="A35" s="503" t="inlineStr">
        <is>
          <t>P19-6BFX1004/17</t>
        </is>
      </c>
      <c r="B35" s="503" t="n"/>
      <c r="C35" s="503" t="inlineStr">
        <is>
          <t>P20-6BFX1006/6#</t>
        </is>
      </c>
      <c r="D35" s="503" t="n"/>
      <c r="E35" s="503" t="inlineStr">
        <is>
          <t>P21-6BFX1007/1#</t>
        </is>
      </c>
      <c r="F35" s="503" t="n"/>
    </row>
    <row r="36" ht="98" customHeight="1" s="332">
      <c r="A36" s="503" t="inlineStr">
        <is>
          <t>P20-6BFX1005/1#</t>
        </is>
      </c>
      <c r="B36" s="503" t="n"/>
      <c r="C36" s="503" t="inlineStr">
        <is>
          <t>P20-6BFX1006/7#</t>
        </is>
      </c>
      <c r="D36" s="503" t="n"/>
      <c r="E36" s="503" t="inlineStr">
        <is>
          <t>P21-6BFX1007/2#</t>
        </is>
      </c>
      <c r="F36" s="503" t="n"/>
    </row>
    <row r="37" ht="98" customHeight="1" s="332">
      <c r="A37" s="503" t="inlineStr">
        <is>
          <t>P20-6BFX1005/2#</t>
        </is>
      </c>
      <c r="B37" s="503" t="n"/>
      <c r="C37" s="503" t="inlineStr">
        <is>
          <t>P20-6BFX1006/8#</t>
        </is>
      </c>
      <c r="D37" s="503" t="n"/>
      <c r="E37" s="503" t="inlineStr">
        <is>
          <t>P21-6BFX1007/3#</t>
        </is>
      </c>
      <c r="F37" s="503" t="n"/>
    </row>
    <row r="38" ht="98" customHeight="1" s="332">
      <c r="A38" s="503" t="inlineStr">
        <is>
          <t>P20-6BFX1006/1#</t>
        </is>
      </c>
      <c r="B38" s="503" t="n"/>
      <c r="C38" s="503" t="inlineStr">
        <is>
          <t>P20-6BFX1006/10#</t>
        </is>
      </c>
      <c r="D38" s="503" t="n"/>
      <c r="E38" s="503" t="inlineStr">
        <is>
          <t>P21-6BFX1007/4#</t>
        </is>
      </c>
      <c r="F38" s="503" t="n"/>
    </row>
    <row r="39" ht="98" customHeight="1" s="332">
      <c r="A39" s="503" t="inlineStr">
        <is>
          <t>P20-6BFX1006/2#</t>
        </is>
      </c>
      <c r="B39" s="503" t="n"/>
      <c r="C39" s="503" t="inlineStr">
        <is>
          <t>P20-6BFX1006/11#</t>
        </is>
      </c>
      <c r="D39" s="503" t="n"/>
      <c r="E39" s="503" t="inlineStr">
        <is>
          <t>P21-6BFX1007/5</t>
        </is>
      </c>
      <c r="F39" s="503" t="n"/>
    </row>
    <row r="40" ht="98" customHeight="1" s="332">
      <c r="A40" s="503" t="inlineStr">
        <is>
          <t>P20-6BFX1006/14#</t>
        </is>
      </c>
      <c r="B40" s="503" t="n"/>
      <c r="C40" s="503" t="inlineStr">
        <is>
          <t>P20-6BFX1006/12#</t>
        </is>
      </c>
      <c r="D40" s="503" t="n"/>
      <c r="E40" s="503" t="inlineStr">
        <is>
          <t>P21-6BFX1007/7#</t>
        </is>
      </c>
      <c r="F40" s="503" t="n"/>
    </row>
    <row r="41" ht="98" customHeight="1" s="332">
      <c r="A41" s="503" t="inlineStr">
        <is>
          <t>P20-6BFX1006/15#</t>
        </is>
      </c>
      <c r="B41" s="503" t="n"/>
      <c r="C41" s="503" t="inlineStr">
        <is>
          <t>P20-6BFX1006/13</t>
        </is>
      </c>
      <c r="D41" s="503" t="n"/>
      <c r="E41" s="503" t="inlineStr">
        <is>
          <t>P21-6BFX1007/6</t>
        </is>
      </c>
      <c r="F41" s="503" t="n"/>
    </row>
    <row r="42" ht="98" customHeight="1" s="332">
      <c r="A42" s="503" t="inlineStr">
        <is>
          <t>P20-6BFX1006/3#</t>
        </is>
      </c>
      <c r="B42" s="503" t="n"/>
      <c r="C42" s="503" t="inlineStr">
        <is>
          <t>P20-6BFX1006/16#</t>
        </is>
      </c>
      <c r="D42" s="503" t="n"/>
      <c r="E42" s="503" t="inlineStr">
        <is>
          <t>P21-6BFX1008/1#</t>
        </is>
      </c>
      <c r="F42" s="503" t="n"/>
    </row>
    <row r="43" ht="98" customHeight="1" s="332">
      <c r="A43" s="503" t="inlineStr">
        <is>
          <t>P21-6BFX1008/2#</t>
        </is>
      </c>
      <c r="B43" s="503" t="n"/>
      <c r="C43" s="503" t="inlineStr">
        <is>
          <t>P21-6BFX1008/12#</t>
        </is>
      </c>
      <c r="D43" s="503" t="n"/>
      <c r="E43" s="503" t="inlineStr">
        <is>
          <t>P22-6BFX1012/1#</t>
        </is>
      </c>
      <c r="F43" s="503" t="n"/>
    </row>
    <row r="44" ht="98" customHeight="1" s="332">
      <c r="A44" s="503" t="inlineStr">
        <is>
          <t>P21-6BFX1008/3#</t>
        </is>
      </c>
      <c r="B44" s="503" t="n"/>
      <c r="C44" s="503" t="inlineStr">
        <is>
          <t>P21-6BFX1008/13#</t>
        </is>
      </c>
      <c r="D44" s="503" t="n"/>
      <c r="E44" s="503" t="inlineStr">
        <is>
          <t>P22-6BFX1012/2#</t>
        </is>
      </c>
      <c r="F44" s="503" t="n"/>
    </row>
    <row r="45" ht="98" customHeight="1" s="332">
      <c r="A45" s="503" t="inlineStr">
        <is>
          <t>P21-6BFX1008/4#</t>
        </is>
      </c>
      <c r="B45" s="503" t="n"/>
      <c r="C45" s="503" t="inlineStr">
        <is>
          <t>P22-6BFX1011/1#</t>
        </is>
      </c>
      <c r="D45" s="503" t="n"/>
      <c r="E45" s="503" t="inlineStr">
        <is>
          <t>P22-6BFX1012/4#</t>
        </is>
      </c>
      <c r="F45" s="503" t="n"/>
    </row>
    <row r="46" ht="98" customHeight="1" s="332">
      <c r="A46" s="503" t="inlineStr">
        <is>
          <t>P21-6BFX1008/5#</t>
        </is>
      </c>
      <c r="B46" s="503" t="n"/>
      <c r="C46" s="503" t="inlineStr">
        <is>
          <t>P22-6BFX1011/2#</t>
        </is>
      </c>
      <c r="D46" s="503" t="n"/>
      <c r="E46" s="503" t="inlineStr">
        <is>
          <t>P22-6BFX1012/8#</t>
        </is>
      </c>
      <c r="F46" s="503" t="n"/>
    </row>
    <row r="47" ht="98" customHeight="1" s="332">
      <c r="A47" s="503" t="inlineStr">
        <is>
          <t>P21-6BFX1008/6#</t>
        </is>
      </c>
      <c r="B47" s="503" t="n"/>
      <c r="C47" s="503" t="inlineStr">
        <is>
          <t>P22-6BFX1011/3#</t>
        </is>
      </c>
      <c r="D47" s="503" t="n"/>
      <c r="E47" s="503" t="inlineStr">
        <is>
          <t>P22-6BFX1012/5#</t>
        </is>
      </c>
      <c r="F47" s="503" t="n"/>
    </row>
    <row r="48" ht="98" customHeight="1" s="332">
      <c r="A48" s="503" t="inlineStr">
        <is>
          <t>P21-6BFX1008/7#</t>
        </is>
      </c>
      <c r="B48" s="503" t="n"/>
      <c r="C48" s="503" t="inlineStr">
        <is>
          <t>P22-6BFX1011/4#</t>
        </is>
      </c>
      <c r="D48" s="503" t="n"/>
      <c r="E48" s="503" t="inlineStr">
        <is>
          <t>P22-6BFX1012/6#</t>
        </is>
      </c>
      <c r="F48" s="503" t="n"/>
    </row>
    <row r="49" ht="98" customHeight="1" s="332">
      <c r="A49" s="503" t="inlineStr">
        <is>
          <t>P21-6BFX1008/10#</t>
        </is>
      </c>
      <c r="B49" s="503" t="n"/>
      <c r="C49" s="503" t="inlineStr">
        <is>
          <t>P22-6BFX1012/3#</t>
        </is>
      </c>
      <c r="D49" s="503" t="n"/>
      <c r="E49" s="503" t="inlineStr">
        <is>
          <t>P22-6BFX1012/7#</t>
        </is>
      </c>
      <c r="F49" s="503" t="n"/>
    </row>
    <row r="50" ht="98" customHeight="1" s="332">
      <c r="A50" s="503" t="inlineStr">
        <is>
          <t>P21-6BFX1008/8#</t>
        </is>
      </c>
      <c r="B50" s="503" t="n"/>
      <c r="C50" s="503" t="inlineStr">
        <is>
          <t>P22-6BFX1011/5#</t>
        </is>
      </c>
      <c r="D50" s="503" t="n"/>
      <c r="E50" s="503" t="n"/>
      <c r="F50" s="503" t="n"/>
    </row>
    <row r="51" ht="98" customHeight="1" s="332">
      <c r="A51" s="503" t="inlineStr">
        <is>
          <t>P21-6BFX1008/9#</t>
        </is>
      </c>
      <c r="B51" s="503" t="n"/>
      <c r="C51" s="503" t="inlineStr">
        <is>
          <t>P22-6BFX1011/6#</t>
        </is>
      </c>
      <c r="D51" s="503" t="n"/>
      <c r="E51" s="503" t="n"/>
      <c r="F51" s="503" t="n"/>
    </row>
    <row r="52" ht="98" customHeight="1" s="332">
      <c r="A52" s="503" t="inlineStr">
        <is>
          <t>P21-6BFX1008/11#</t>
        </is>
      </c>
      <c r="B52" s="503" t="n"/>
      <c r="C52" s="503" t="inlineStr">
        <is>
          <t>P22-6BFX1011/7</t>
        </is>
      </c>
      <c r="D52" s="503" t="n"/>
      <c r="E52" s="503" t="n"/>
      <c r="F52" s="503" t="n"/>
    </row>
  </sheetData>
  <mergeCells count="2">
    <mergeCell ref="A2:F2"/>
    <mergeCell ref="A1:F1"/>
  </mergeCells>
  <pageMargins left="0" right="0" top="0" bottom="0" header="0.5" footer="0.5"/>
  <pageSetup paperSize="9" scale="7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3"/>
  <sheetViews>
    <sheetView view="pageBreakPreview" zoomScaleNormal="100" workbookViewId="0">
      <selection activeCell="J3" sqref="J3"/>
    </sheetView>
  </sheetViews>
  <sheetFormatPr baseColWidth="8" defaultColWidth="9" defaultRowHeight="14.4"/>
  <cols>
    <col width="4.88671875" customWidth="1" style="332" min="1" max="1"/>
    <col width="17" customWidth="1" style="332" min="2" max="2"/>
    <col width="7.6640625" customWidth="1" style="332" min="3" max="3"/>
    <col width="18.21875" customWidth="1" style="332" min="4" max="4"/>
    <col width="10.6640625" customWidth="1" style="332" min="5" max="5"/>
    <col width="8.88671875" customWidth="1" style="332" min="6" max="8"/>
    <col width="10.109375" customWidth="1" style="332" min="9" max="9"/>
    <col width="14.44140625" customWidth="1" style="332" min="10" max="10"/>
    <col hidden="1" width="4" customWidth="1" style="332" min="11" max="11"/>
    <col width="8.88671875" customWidth="1" style="332" min="16" max="16"/>
    <col width="13" customWidth="1" style="332" min="17" max="17"/>
  </cols>
  <sheetData>
    <row r="1" ht="63" customHeight="1" s="332">
      <c r="A1" s="337">
        <f>'3工艺执行单'!B7&amp;K1</f>
        <v/>
      </c>
      <c r="K1" s="276" t="inlineStr">
        <is>
          <t>技术要求</t>
        </is>
      </c>
    </row>
    <row r="2" ht="52.05" customHeight="1" s="332">
      <c r="A2" s="333" t="inlineStr">
        <is>
          <t>工作指令</t>
        </is>
      </c>
      <c r="B2" s="312" t="n"/>
      <c r="C2" s="333">
        <f>'3工艺执行单'!C2</f>
        <v/>
      </c>
      <c r="D2" s="312" t="n"/>
      <c r="E2" s="329" t="inlineStr">
        <is>
          <t>客户名称</t>
        </is>
      </c>
      <c r="F2" s="329">
        <f>'3工艺执行单'!F2</f>
        <v/>
      </c>
      <c r="G2" s="314" t="n"/>
      <c r="H2" s="312" t="n"/>
      <c r="I2" s="329" t="inlineStr">
        <is>
          <t>下单日期</t>
        </is>
      </c>
      <c r="J2" s="277">
        <f>'3工艺执行单'!J2</f>
        <v/>
      </c>
    </row>
    <row r="3" ht="51.75" customHeight="1" s="332">
      <c r="A3" s="333" t="inlineStr">
        <is>
          <t>项目名称/项目号</t>
        </is>
      </c>
      <c r="B3" s="312" t="n"/>
      <c r="C3" s="329">
        <f>'3工艺执行单'!C3</f>
        <v/>
      </c>
      <c r="D3" s="312" t="n"/>
      <c r="E3" s="329" t="inlineStr">
        <is>
          <t>业务员</t>
        </is>
      </c>
      <c r="F3" s="329">
        <f>'3工艺执行单'!F3</f>
        <v/>
      </c>
      <c r="G3" s="314" t="n"/>
      <c r="H3" s="312" t="n"/>
      <c r="I3" s="278" t="n"/>
      <c r="J3" s="329" t="n"/>
    </row>
    <row r="4" ht="46.05" customHeight="1" s="332">
      <c r="A4" s="324" t="inlineStr">
        <is>
          <t>制造验收标准</t>
        </is>
      </c>
      <c r="B4" s="312" t="n"/>
      <c r="C4" s="336">
        <f>'3工艺执行单'!C15</f>
        <v/>
      </c>
      <c r="D4" s="314" t="n"/>
      <c r="E4" s="314" t="n"/>
      <c r="F4" s="314" t="n"/>
      <c r="G4" s="314" t="n"/>
      <c r="H4" s="314" t="n"/>
      <c r="I4" s="314" t="n"/>
      <c r="J4" s="312" t="n"/>
      <c r="K4" s="279" t="n"/>
    </row>
    <row r="5" ht="46.05" customHeight="1" s="332">
      <c r="A5" s="324" t="inlineStr">
        <is>
          <t>镀锌验收标准</t>
        </is>
      </c>
      <c r="B5" s="312" t="n"/>
      <c r="C5" s="322">
        <f>'3工艺执行单'!C16</f>
        <v/>
      </c>
      <c r="D5" s="314" t="n"/>
      <c r="E5" s="314" t="n"/>
      <c r="F5" s="314" t="n"/>
      <c r="G5" s="314" t="n"/>
      <c r="H5" s="314" t="n"/>
      <c r="I5" s="314" t="n"/>
      <c r="J5" s="312" t="n"/>
      <c r="K5" s="279" t="n"/>
    </row>
    <row r="6" ht="36" customHeight="1" s="332">
      <c r="A6" s="324" t="inlineStr">
        <is>
          <t>材质</t>
        </is>
      </c>
      <c r="B6" s="312" t="n"/>
      <c r="C6" s="322">
        <f>'3工艺执行单'!C17</f>
        <v/>
      </c>
      <c r="D6" s="314" t="n"/>
      <c r="E6" s="314" t="n"/>
      <c r="F6" s="314" t="n"/>
      <c r="G6" s="314" t="n"/>
      <c r="H6" s="314" t="n"/>
      <c r="I6" s="314" t="n"/>
      <c r="J6" s="312" t="n"/>
    </row>
    <row r="7" ht="72" customHeight="1" s="332">
      <c r="A7" s="324" t="inlineStr">
        <is>
          <t>扁钢</t>
        </is>
      </c>
      <c r="B7" s="312" t="n"/>
      <c r="C7" s="322">
        <f>'3工艺执行单'!C18</f>
        <v/>
      </c>
      <c r="D7" s="314" t="n"/>
      <c r="E7" s="314" t="n"/>
      <c r="F7" s="314" t="n"/>
      <c r="G7" s="314" t="n"/>
      <c r="H7" s="314" t="n"/>
      <c r="I7" s="314" t="n"/>
      <c r="J7" s="312" t="n"/>
    </row>
    <row r="8" ht="46.05" customHeight="1" s="332">
      <c r="A8" s="324" t="inlineStr">
        <is>
          <t>扭钢</t>
        </is>
      </c>
      <c r="B8" s="312" t="n"/>
      <c r="C8" s="328">
        <f>'3工艺执行单'!H15</f>
        <v/>
      </c>
      <c r="D8" s="314" t="n"/>
      <c r="E8" s="314" t="n"/>
      <c r="F8" s="314" t="n"/>
      <c r="G8" s="314" t="n"/>
      <c r="H8" s="314" t="n"/>
      <c r="I8" s="314" t="n"/>
      <c r="J8" s="312" t="n"/>
    </row>
    <row r="9" ht="46.05" customHeight="1" s="332">
      <c r="A9" s="324" t="inlineStr">
        <is>
          <t>焊接要求</t>
        </is>
      </c>
      <c r="B9" s="312" t="n"/>
      <c r="C9" s="328">
        <f>'3工艺执行单'!H16</f>
        <v/>
      </c>
      <c r="D9" s="314" t="n"/>
      <c r="E9" s="314" t="n"/>
      <c r="F9" s="314" t="n"/>
      <c r="G9" s="314" t="n"/>
      <c r="H9" s="314" t="n"/>
      <c r="I9" s="314" t="n"/>
      <c r="J9" s="312" t="n"/>
    </row>
    <row r="10" ht="46.05" customHeight="1" s="332">
      <c r="A10" s="324" t="inlineStr">
        <is>
          <t>尺寸要求</t>
        </is>
      </c>
      <c r="B10" s="312" t="n"/>
      <c r="C10" s="328">
        <f>'3工艺执行单'!H17</f>
        <v/>
      </c>
      <c r="D10" s="314" t="n"/>
      <c r="E10" s="314" t="n"/>
      <c r="F10" s="314" t="n"/>
      <c r="G10" s="314" t="n"/>
      <c r="H10" s="314" t="n"/>
      <c r="I10" s="314" t="n"/>
      <c r="J10" s="312" t="n"/>
    </row>
    <row r="11" ht="46.05" customHeight="1" s="332">
      <c r="A11" s="324" t="inlineStr">
        <is>
          <t>包装要求</t>
        </is>
      </c>
      <c r="B11" s="312" t="n"/>
      <c r="C11" s="328">
        <f>'3工艺执行单'!H18</f>
        <v/>
      </c>
      <c r="D11" s="314" t="n"/>
      <c r="E11" s="314" t="n"/>
      <c r="F11" s="314" t="n"/>
      <c r="G11" s="314" t="n"/>
      <c r="H11" s="314" t="n"/>
      <c r="I11" s="314" t="n"/>
      <c r="J11" s="312" t="n"/>
    </row>
    <row r="12" ht="135" customHeight="1" s="332">
      <c r="A12" s="327">
        <f>'3工艺执行单'!A19</f>
        <v/>
      </c>
      <c r="B12" s="314" t="n"/>
      <c r="C12" s="314" t="n"/>
      <c r="D12" s="314" t="n"/>
      <c r="E12" s="314" t="n"/>
      <c r="F12" s="314" t="n"/>
      <c r="G12" s="314" t="n"/>
      <c r="H12" s="314" t="n"/>
      <c r="I12" s="314" t="n"/>
      <c r="J12" s="312" t="n"/>
    </row>
    <row r="13" ht="136.05" customHeight="1" s="332">
      <c r="A13" s="327">
        <f>'3工艺执行单'!A20</f>
        <v/>
      </c>
      <c r="B13" s="314" t="n"/>
      <c r="C13" s="314" t="n"/>
      <c r="D13" s="314" t="n"/>
      <c r="E13" s="314" t="n"/>
      <c r="F13" s="314" t="n"/>
      <c r="G13" s="314" t="n"/>
      <c r="H13" s="314" t="n"/>
      <c r="I13" s="314" t="n"/>
      <c r="J13" s="312" t="n"/>
    </row>
    <row r="14" ht="27" customHeight="1" s="332">
      <c r="A14" s="12" t="n"/>
      <c r="B14" s="12" t="inlineStr">
        <is>
          <t>编制：贺家贝</t>
        </is>
      </c>
      <c r="C14" s="12" t="n"/>
      <c r="D14" s="12" t="n"/>
      <c r="E14" s="12" t="inlineStr">
        <is>
          <t>审核：</t>
        </is>
      </c>
      <c r="F14" s="12" t="n"/>
      <c r="G14" s="12" t="n"/>
      <c r="H14" s="275" t="inlineStr">
        <is>
          <t>批准：</t>
        </is>
      </c>
      <c r="I14" s="275" t="n"/>
      <c r="J14" s="275" t="n"/>
    </row>
    <row r="20">
      <c r="Q20" s="323" t="inlineStr">
        <is>
          <t>焊接方式</t>
        </is>
      </c>
      <c r="R20" s="323" t="inlineStr">
        <is>
          <t>工艺编号</t>
        </is>
      </c>
      <c r="S20" s="323" t="inlineStr">
        <is>
          <t>单块分值</t>
        </is>
      </c>
      <c r="T20" s="328" t="inlineStr">
        <is>
          <t>三包边分值加5</t>
        </is>
      </c>
    </row>
    <row r="21">
      <c r="Q21" s="323" t="inlineStr">
        <is>
          <t>隔二焊一</t>
        </is>
      </c>
      <c r="R21" s="323" t="inlineStr">
        <is>
          <t>A1</t>
        </is>
      </c>
      <c r="S21" s="323" t="n">
        <v>3.5</v>
      </c>
      <c r="T21" s="335" t="n"/>
    </row>
    <row r="22">
      <c r="Q22" s="323" t="inlineStr">
        <is>
          <t>隔一焊一</t>
        </is>
      </c>
      <c r="R22" s="323" t="inlineStr">
        <is>
          <t>B1</t>
        </is>
      </c>
      <c r="S22" s="323" t="n">
        <v>4</v>
      </c>
      <c r="T22" s="335" t="n"/>
    </row>
    <row r="23">
      <c r="Q23" s="323" t="inlineStr">
        <is>
          <t>单面焊</t>
        </is>
      </c>
      <c r="R23" s="323" t="inlineStr">
        <is>
          <t>C1</t>
        </is>
      </c>
      <c r="S23" s="323" t="n">
        <v>5</v>
      </c>
      <c r="T23" s="335" t="n"/>
    </row>
    <row r="24">
      <c r="Q24" s="323" t="inlineStr">
        <is>
          <t>双面焊</t>
        </is>
      </c>
      <c r="R24" s="323" t="inlineStr">
        <is>
          <t>D1</t>
        </is>
      </c>
      <c r="S24" s="323" t="n">
        <v>6.5</v>
      </c>
      <c r="T24" s="335" t="n"/>
    </row>
    <row r="25">
      <c r="Q25" s="323" t="inlineStr">
        <is>
          <t>四面焊</t>
        </is>
      </c>
      <c r="R25" s="323" t="inlineStr">
        <is>
          <t>E1</t>
        </is>
      </c>
      <c r="S25" s="323" t="n">
        <v>8.5</v>
      </c>
      <c r="T25" s="311" t="n"/>
    </row>
    <row r="26">
      <c r="Q26" s="323" t="inlineStr">
        <is>
          <t>复合板1</t>
        </is>
      </c>
      <c r="R26" s="323" t="inlineStr">
        <is>
          <t>F1</t>
        </is>
      </c>
      <c r="S26" s="323" t="n">
        <v>15</v>
      </c>
      <c r="T26" s="280" t="n"/>
    </row>
    <row r="27">
      <c r="Q27" s="323" t="inlineStr">
        <is>
          <t>复合板2</t>
        </is>
      </c>
      <c r="R27" s="323" t="inlineStr">
        <is>
          <t>F2</t>
        </is>
      </c>
      <c r="S27" s="323" t="n">
        <v>18</v>
      </c>
      <c r="T27" s="280" t="n"/>
    </row>
    <row r="28">
      <c r="Q28" s="323" t="inlineStr">
        <is>
          <t>踏步板T1</t>
        </is>
      </c>
      <c r="R28" s="323" t="inlineStr">
        <is>
          <t>T1</t>
        </is>
      </c>
      <c r="S28" s="323" t="n">
        <v>2</v>
      </c>
      <c r="T28" s="280" t="n"/>
    </row>
    <row r="29">
      <c r="Q29" s="323" t="inlineStr">
        <is>
          <t>踏步板T2</t>
        </is>
      </c>
      <c r="R29" s="323" t="inlineStr">
        <is>
          <t>T2</t>
        </is>
      </c>
      <c r="S29" s="323" t="n">
        <v>2</v>
      </c>
      <c r="T29" s="280" t="n"/>
    </row>
    <row r="30">
      <c r="Q30" s="323" t="inlineStr">
        <is>
          <t>踏步板T4</t>
        </is>
      </c>
      <c r="R30" s="323" t="inlineStr">
        <is>
          <t>T4</t>
        </is>
      </c>
      <c r="S30" s="323" t="n">
        <v>2.5</v>
      </c>
      <c r="T30" s="280" t="n"/>
    </row>
    <row r="31">
      <c r="Q31" s="323" t="inlineStr">
        <is>
          <t>踏步板T3</t>
        </is>
      </c>
      <c r="R31" s="323" t="inlineStr">
        <is>
          <t>T3</t>
        </is>
      </c>
      <c r="S31" s="323" t="n">
        <v>2.5</v>
      </c>
      <c r="T31" s="280" t="n"/>
    </row>
    <row r="32">
      <c r="Q32" s="323" t="inlineStr">
        <is>
          <t>四面焊踏步板</t>
        </is>
      </c>
      <c r="R32" s="323" t="inlineStr">
        <is>
          <t>T6</t>
        </is>
      </c>
      <c r="S32" s="323" t="n">
        <v>4</v>
      </c>
      <c r="T32" s="280" t="n"/>
    </row>
    <row r="33">
      <c r="Q33" s="323" t="inlineStr">
        <is>
          <t>踏步板T4</t>
        </is>
      </c>
      <c r="R33" s="323" t="inlineStr">
        <is>
          <t>T4</t>
        </is>
      </c>
      <c r="S33" s="323" t="n">
        <v>2.5</v>
      </c>
      <c r="T33" s="280" t="n"/>
    </row>
  </sheetData>
  <mergeCells count="26">
    <mergeCell ref="A11:B11"/>
    <mergeCell ref="C6:J6"/>
    <mergeCell ref="F2:H2"/>
    <mergeCell ref="T20:T25"/>
    <mergeCell ref="C5:J5"/>
    <mergeCell ref="A6:B6"/>
    <mergeCell ref="A13:J13"/>
    <mergeCell ref="C4:J4"/>
    <mergeCell ref="A7:B7"/>
    <mergeCell ref="C10:J10"/>
    <mergeCell ref="A3:B3"/>
    <mergeCell ref="C9:J9"/>
    <mergeCell ref="A1:J1"/>
    <mergeCell ref="A2:B2"/>
    <mergeCell ref="C2:D2"/>
    <mergeCell ref="C11:J11"/>
    <mergeCell ref="A5:B5"/>
    <mergeCell ref="A8:B8"/>
    <mergeCell ref="C8:J8"/>
    <mergeCell ref="A4:B4"/>
    <mergeCell ref="C7:J7"/>
    <mergeCell ref="A10:B10"/>
    <mergeCell ref="A12:J12"/>
    <mergeCell ref="A9:B9"/>
    <mergeCell ref="F3:H3"/>
    <mergeCell ref="C3:D3"/>
  </mergeCells>
  <pageMargins left="0.629861111111111" right="0.275" top="0.393055555555556" bottom="0.393055555555556" header="0.5" footer="0.196527777777778"/>
  <pageSetup orientation="portrait" paperSize="9" scale="80"/>
  <headerFooter>
    <oddHeader/>
    <oddFooter>&amp;C第 &amp;P 页，共 &amp;N 页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Z27"/>
  <sheetViews>
    <sheetView view="pageBreakPreview" zoomScaleNormal="100" workbookViewId="0">
      <selection activeCell="H26" sqref="H26"/>
    </sheetView>
  </sheetViews>
  <sheetFormatPr baseColWidth="8" defaultColWidth="9" defaultRowHeight="14.4"/>
  <cols>
    <col width="7.88671875" customWidth="1" style="241" min="1" max="1"/>
    <col width="8.109375" customWidth="1" style="343" min="2" max="2"/>
    <col width="16" customWidth="1" style="343" min="3" max="3"/>
    <col width="6" customWidth="1" style="343" min="4" max="4"/>
    <col width="6.88671875" customWidth="1" style="343" min="5" max="5"/>
    <col width="6.109375" customWidth="1" style="343" min="6" max="6"/>
    <col width="7.77734375" customWidth="1" style="343" min="7" max="7"/>
    <col width="8.77734375" customWidth="1" style="448" min="8" max="8"/>
    <col width="9.88671875" customWidth="1" style="448" min="9" max="9"/>
    <col width="20.6640625" customWidth="1" style="448" min="10" max="10"/>
    <col width="24.88671875" customWidth="1" style="448" min="11" max="11"/>
    <col width="9" customWidth="1" style="343" min="12" max="16"/>
    <col width="7.109375" customWidth="1" style="12" min="17" max="18"/>
    <col width="9" customWidth="1" style="343" min="19" max="19"/>
    <col width="13.44140625" customWidth="1" style="343" min="20" max="20"/>
    <col width="9" customWidth="1" style="343" min="21" max="25"/>
    <col hidden="1" width="8.88671875" customWidth="1" style="343" min="26" max="26"/>
    <col width="9" customWidth="1" style="343" min="27" max="27"/>
    <col width="9" customWidth="1" style="343" min="28" max="16384"/>
  </cols>
  <sheetData>
    <row r="1" ht="36" customHeight="1" s="332">
      <c r="B1" s="347">
        <f>'3工艺执行单'!B7&amp;Z1</f>
        <v/>
      </c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2" t="n"/>
      <c r="M1" s="258" t="n"/>
      <c r="N1" s="258" t="n"/>
      <c r="O1" s="251" t="n"/>
      <c r="P1" s="251" t="n"/>
      <c r="Z1" s="343" t="inlineStr">
        <is>
          <t>箱件清单  PACKING LIST</t>
        </is>
      </c>
    </row>
    <row r="2" ht="36" customHeight="1" s="332">
      <c r="B2" s="344" t="inlineStr">
        <is>
          <t>成品一</t>
        </is>
      </c>
      <c r="C2" s="314" t="n"/>
      <c r="D2" s="314" t="n"/>
      <c r="E2" s="314" t="n"/>
      <c r="F2" s="314" t="n"/>
      <c r="G2" s="314" t="n"/>
      <c r="H2" s="314" t="n"/>
      <c r="I2" s="314" t="n"/>
      <c r="J2" s="314" t="n"/>
      <c r="K2" s="314" t="n"/>
      <c r="L2" s="312" t="n"/>
      <c r="M2" s="273" t="n"/>
      <c r="N2" s="274" t="n"/>
      <c r="O2" s="251" t="n"/>
      <c r="P2" s="251" t="n"/>
    </row>
    <row r="3" ht="28.95" customFormat="1" customHeight="1" s="2">
      <c r="A3" s="242" t="n"/>
      <c r="B3" s="345" t="inlineStr">
        <is>
          <t>客户名称
CLIENT</t>
        </is>
      </c>
      <c r="C3" s="338">
        <f>'3工艺执行单'!F2</f>
        <v/>
      </c>
      <c r="D3" s="314" t="n"/>
      <c r="E3" s="312" t="n"/>
      <c r="F3" s="338" t="inlineStr">
        <is>
          <t>工作单号 JOB NO.</t>
        </is>
      </c>
      <c r="G3" s="312" t="n"/>
      <c r="H3" s="449">
        <f>'3工艺执行单'!C2</f>
        <v/>
      </c>
      <c r="I3" s="312" t="n"/>
      <c r="J3" s="450" t="inlineStr">
        <is>
          <t>日期
DATE</t>
        </is>
      </c>
      <c r="K3" s="350">
        <f>TODAY()</f>
        <v/>
      </c>
      <c r="L3" s="312" t="n"/>
      <c r="M3" s="339" t="n"/>
      <c r="N3" s="340" t="n"/>
      <c r="O3" s="253" t="n"/>
      <c r="P3" s="253" t="n"/>
      <c r="Q3" s="323" t="n"/>
      <c r="R3" s="323" t="n"/>
    </row>
    <row r="4" ht="31.05" customHeight="1" s="332">
      <c r="B4" s="345" t="inlineStr">
        <is>
          <t>项目名称
PROJECT</t>
        </is>
      </c>
      <c r="C4" s="345">
        <f>'3工艺执行单'!C3</f>
        <v/>
      </c>
      <c r="D4" s="314" t="n"/>
      <c r="E4" s="312" t="n"/>
      <c r="F4" s="338" t="inlineStr">
        <is>
          <t>品名 ITEM</t>
        </is>
      </c>
      <c r="G4" s="312" t="n"/>
      <c r="H4" s="450" t="inlineStr">
        <is>
          <t>镀锌钢格板</t>
        </is>
      </c>
      <c r="I4" s="312" t="n"/>
      <c r="J4" s="450" t="inlineStr">
        <is>
          <t>规格型号
MODEL</t>
        </is>
      </c>
      <c r="K4" s="450">
        <f>'3工艺执行单'!D5</f>
        <v/>
      </c>
      <c r="L4" s="312" t="n"/>
      <c r="M4" s="341" t="n"/>
      <c r="N4" s="342" t="n"/>
      <c r="O4" s="253" t="n"/>
      <c r="P4" s="253" t="n"/>
      <c r="Q4" s="349" t="inlineStr">
        <is>
          <t>单面焊</t>
        </is>
      </c>
      <c r="R4" s="312" t="n"/>
      <c r="U4" s="338" t="inlineStr">
        <is>
          <t>算料用</t>
        </is>
      </c>
      <c r="V4" s="314" t="n"/>
      <c r="W4" s="314" t="n"/>
      <c r="X4" s="312" t="n"/>
    </row>
    <row r="5" ht="40.05" customFormat="1" customHeight="1" s="3">
      <c r="A5" s="243" t="inlineStr">
        <is>
          <t>班组编号</t>
        </is>
      </c>
      <c r="B5" s="244" t="inlineStr">
        <is>
          <t>包号
PACKAGE NO</t>
        </is>
      </c>
      <c r="C5" s="244" t="inlineStr">
        <is>
          <t>图号
DRAWING NO</t>
        </is>
      </c>
      <c r="D5" s="244" t="inlineStr">
        <is>
          <t>注
DRAWING</t>
        </is>
      </c>
      <c r="E5" s="244" t="inlineStr">
        <is>
          <t>长度
LENGTH（mm）</t>
        </is>
      </c>
      <c r="F5" s="244" t="inlineStr">
        <is>
          <t>宽度
WIDTH（mm）</t>
        </is>
      </c>
      <c r="G5" s="244" t="inlineStr">
        <is>
          <t>数量
QTY（件）</t>
        </is>
      </c>
      <c r="H5" s="451" t="inlineStr">
        <is>
          <t>面积
AREA（㎡）</t>
        </is>
      </c>
      <c r="I5" s="451" t="inlineStr">
        <is>
          <t>重量
WEIGHT（kg）</t>
        </is>
      </c>
      <c r="J5" s="244" t="inlineStr">
        <is>
          <t>标高</t>
        </is>
      </c>
      <c r="K5" s="244" t="inlineStr">
        <is>
          <t>备注</t>
        </is>
      </c>
      <c r="L5" s="244" t="n"/>
      <c r="M5" s="244" t="n"/>
      <c r="N5" s="244" t="n"/>
      <c r="Q5" s="323" t="inlineStr">
        <is>
          <t>单块分值</t>
        </is>
      </c>
      <c r="R5" s="323" t="inlineStr">
        <is>
          <t>总分值</t>
        </is>
      </c>
      <c r="T5" s="3" t="inlineStr">
        <is>
          <t>-</t>
        </is>
      </c>
    </row>
    <row r="6" ht="15.6" customHeight="1" s="332">
      <c r="A6" s="241" t="n">
        <v>1</v>
      </c>
      <c r="B6" s="323" t="inlineStr">
        <is>
          <t>P01</t>
        </is>
      </c>
      <c r="C6" s="386" t="inlineStr">
        <is>
          <t>6BFX1509/Z2</t>
        </is>
      </c>
      <c r="D6" s="386" t="n"/>
      <c r="E6" s="386" t="n">
        <v>440</v>
      </c>
      <c r="F6" s="386" t="n">
        <v>168</v>
      </c>
      <c r="G6" s="386" t="n">
        <v>1</v>
      </c>
      <c r="H6" s="452">
        <f>E6*F6*G6/1000000</f>
        <v/>
      </c>
      <c r="I6" s="452">
        <f>H6*50.9</f>
        <v/>
      </c>
      <c r="J6" s="69" t="inlineStr">
        <is>
          <t>标高-3.440m</t>
        </is>
      </c>
      <c r="K6" s="17" t="inlineStr">
        <is>
          <t>钢平台1509</t>
        </is>
      </c>
      <c r="L6" s="338" t="n"/>
      <c r="M6" s="338" t="n"/>
      <c r="N6" s="338" t="n"/>
      <c r="Q6" s="323">
        <f>IF(Q$4="","",VLOOKUP(Q$4,'3-1技术要求'!Q:S,3,0))</f>
        <v/>
      </c>
      <c r="R6" s="323">
        <f>G6*Q6</f>
        <v/>
      </c>
      <c r="T6" s="338">
        <f>B6&amp;T$5&amp;C6&amp;D6</f>
        <v/>
      </c>
      <c r="U6" s="338" t="n"/>
      <c r="V6" s="338">
        <f>E6</f>
        <v/>
      </c>
      <c r="W6" s="338">
        <f>F6</f>
        <v/>
      </c>
      <c r="X6" s="338">
        <f>G6</f>
        <v/>
      </c>
    </row>
    <row r="7" ht="15.6" customHeight="1" s="332">
      <c r="A7" s="241" t="n">
        <v>1</v>
      </c>
      <c r="B7" s="323" t="inlineStr">
        <is>
          <t>P01</t>
        </is>
      </c>
      <c r="C7" s="386" t="inlineStr">
        <is>
          <t>6BFX2001/AZ4</t>
        </is>
      </c>
      <c r="D7" s="386" t="inlineStr">
        <is>
          <t>#</t>
        </is>
      </c>
      <c r="E7" s="386" t="n">
        <v>728</v>
      </c>
      <c r="F7" s="386" t="n">
        <v>205</v>
      </c>
      <c r="G7" s="386" t="n">
        <v>1</v>
      </c>
      <c r="H7" s="452">
        <f>E7*F7*G7/1000000</f>
        <v/>
      </c>
      <c r="I7" s="452">
        <f>H7*50.9</f>
        <v/>
      </c>
      <c r="J7" s="69" t="inlineStr">
        <is>
          <t>标高+0.610m</t>
        </is>
      </c>
      <c r="K7" s="17" t="inlineStr">
        <is>
          <t>2001钢平台</t>
        </is>
      </c>
      <c r="L7" s="338" t="n"/>
      <c r="M7" s="338" t="n"/>
      <c r="N7" s="338" t="n"/>
      <c r="Q7" s="323">
        <f>VLOOKUP(T7,异形板分值匹配!B$1:C$1992,2,FALSE)</f>
        <v/>
      </c>
      <c r="R7" s="323">
        <f>Q7*G7</f>
        <v/>
      </c>
      <c r="T7" s="338">
        <f>B7&amp;T$5&amp;C7&amp;D7</f>
        <v/>
      </c>
      <c r="U7" s="338">
        <f>D7</f>
        <v/>
      </c>
      <c r="V7" s="338">
        <f>E7</f>
        <v/>
      </c>
      <c r="W7" s="338">
        <f>F7</f>
        <v/>
      </c>
      <c r="X7" s="338">
        <f>G7</f>
        <v/>
      </c>
    </row>
    <row r="8" ht="15.6" customHeight="1" s="332">
      <c r="A8" s="241" t="n">
        <v>1</v>
      </c>
      <c r="B8" s="323" t="inlineStr">
        <is>
          <t>P01</t>
        </is>
      </c>
      <c r="C8" s="386" t="inlineStr">
        <is>
          <t>6BFX1017/XX1</t>
        </is>
      </c>
      <c r="D8" s="386" t="n"/>
      <c r="E8" s="386" t="n">
        <v>430</v>
      </c>
      <c r="F8" s="386" t="n">
        <v>215</v>
      </c>
      <c r="G8" s="386" t="n">
        <v>1</v>
      </c>
      <c r="H8" s="452">
        <f>E8*F8*G8/1000000</f>
        <v/>
      </c>
      <c r="I8" s="452">
        <f>H8*50.9</f>
        <v/>
      </c>
      <c r="J8" s="69" t="inlineStr">
        <is>
          <t>标高-8.600、-7.350m</t>
        </is>
      </c>
      <c r="K8" s="17" t="inlineStr">
        <is>
          <t>钢平台1017、1018</t>
        </is>
      </c>
      <c r="L8" s="338" t="n"/>
      <c r="M8" s="338" t="n"/>
      <c r="N8" s="338" t="n"/>
      <c r="Q8" s="323">
        <f>IF(Q$4="","",VLOOKUP(Q$4,'3-1技术要求'!Q:S,3,0))</f>
        <v/>
      </c>
      <c r="R8" s="323">
        <f>G8*Q8</f>
        <v/>
      </c>
      <c r="T8" s="338">
        <f>B8&amp;T$5&amp;C8&amp;D8</f>
        <v/>
      </c>
      <c r="U8" s="338" t="n"/>
      <c r="V8" s="338">
        <f>E8</f>
        <v/>
      </c>
      <c r="W8" s="338">
        <f>F8</f>
        <v/>
      </c>
      <c r="X8" s="338">
        <f>G8</f>
        <v/>
      </c>
    </row>
    <row r="9" ht="15.6" customHeight="1" s="332">
      <c r="A9" s="241" t="n">
        <v>1</v>
      </c>
      <c r="B9" s="323" t="inlineStr">
        <is>
          <t>P01</t>
        </is>
      </c>
      <c r="C9" s="386" t="inlineStr">
        <is>
          <t>6BFX1018/XX1</t>
        </is>
      </c>
      <c r="D9" s="386" t="n"/>
      <c r="E9" s="386" t="n">
        <v>430</v>
      </c>
      <c r="F9" s="386" t="n">
        <v>215</v>
      </c>
      <c r="G9" s="386" t="n">
        <v>1</v>
      </c>
      <c r="H9" s="452">
        <f>E9*F9*G9/1000000</f>
        <v/>
      </c>
      <c r="I9" s="452">
        <f>H9*50.9</f>
        <v/>
      </c>
      <c r="J9" s="69" t="inlineStr">
        <is>
          <t>标高-8.600、-7.350m</t>
        </is>
      </c>
      <c r="K9" s="17" t="inlineStr">
        <is>
          <t>钢平台1017、1018</t>
        </is>
      </c>
      <c r="L9" s="338" t="n"/>
      <c r="M9" s="338" t="n"/>
      <c r="N9" s="338" t="n"/>
      <c r="Q9" s="323">
        <f>IF(Q$4="","",VLOOKUP(Q$4,'3-1技术要求'!Q:S,3,0))</f>
        <v/>
      </c>
      <c r="R9" s="323">
        <f>Q9*G9</f>
        <v/>
      </c>
      <c r="T9" s="338">
        <f>B9&amp;T$5&amp;C9&amp;D9</f>
        <v/>
      </c>
      <c r="U9" s="338" t="n"/>
      <c r="V9" s="338">
        <f>E9</f>
        <v/>
      </c>
      <c r="W9" s="338">
        <f>F9</f>
        <v/>
      </c>
      <c r="X9" s="338">
        <f>G9</f>
        <v/>
      </c>
    </row>
    <row r="10" ht="15.6" customHeight="1" s="332">
      <c r="A10" s="241" t="n">
        <v>1</v>
      </c>
      <c r="B10" s="323" t="inlineStr">
        <is>
          <t>P01</t>
        </is>
      </c>
      <c r="C10" s="323" t="inlineStr">
        <is>
          <t>6BFX1001/A104</t>
        </is>
      </c>
      <c r="D10" s="323" t="n"/>
      <c r="E10" s="323" t="n">
        <v>482</v>
      </c>
      <c r="F10" s="323" t="n">
        <v>207</v>
      </c>
      <c r="G10" s="323" t="n">
        <v>1</v>
      </c>
      <c r="H10" s="452">
        <f>E10*F10*G10/1000000</f>
        <v/>
      </c>
      <c r="I10" s="452">
        <f>H10*50.9</f>
        <v/>
      </c>
      <c r="J10" s="69" t="inlineStr">
        <is>
          <t>标高-10.650m至-9.600m</t>
        </is>
      </c>
      <c r="K10" s="17" t="inlineStr">
        <is>
          <t>钢平台1001、1002</t>
        </is>
      </c>
      <c r="L10" s="338" t="n"/>
      <c r="M10" s="338" t="n"/>
      <c r="N10" s="338" t="n"/>
      <c r="Q10" s="323">
        <f>IF(Q$4="","",VLOOKUP(Q$4,'3-1技术要求'!Q:S,3,0))</f>
        <v/>
      </c>
      <c r="R10" s="323">
        <f>Q10*G10</f>
        <v/>
      </c>
      <c r="T10" s="338">
        <f>B10&amp;T$5&amp;C10&amp;D10</f>
        <v/>
      </c>
      <c r="U10" s="338" t="n"/>
      <c r="V10" s="338">
        <f>E10</f>
        <v/>
      </c>
      <c r="W10" s="338">
        <f>F10</f>
        <v/>
      </c>
      <c r="X10" s="338">
        <f>G10</f>
        <v/>
      </c>
    </row>
    <row r="11" ht="15.6" customHeight="1" s="332">
      <c r="A11" s="241" t="n">
        <v>1</v>
      </c>
      <c r="B11" s="323" t="inlineStr">
        <is>
          <t>P01</t>
        </is>
      </c>
      <c r="C11" s="323" t="inlineStr">
        <is>
          <t>6BFX1003/Z2</t>
        </is>
      </c>
      <c r="D11" s="323" t="n"/>
      <c r="E11" s="323" t="n">
        <v>430</v>
      </c>
      <c r="F11" s="323" t="n">
        <v>155</v>
      </c>
      <c r="G11" s="323" t="n">
        <v>1</v>
      </c>
      <c r="H11" s="452">
        <f>E11*F11*G11/1000000</f>
        <v/>
      </c>
      <c r="I11" s="452">
        <f>H11*50.9</f>
        <v/>
      </c>
      <c r="J11" s="69" t="inlineStr">
        <is>
          <t>标高-10.600m至-9.600m</t>
        </is>
      </c>
      <c r="K11" s="17" t="inlineStr">
        <is>
          <t>钢平台1003、1004</t>
        </is>
      </c>
      <c r="L11" s="338" t="n"/>
      <c r="M11" s="338" t="n"/>
      <c r="N11" s="338" t="n"/>
      <c r="Q11" s="323">
        <f>IF(Q$4="","",VLOOKUP(Q$4,'3-1技术要求'!Q:S,3,0))</f>
        <v/>
      </c>
      <c r="R11" s="323">
        <f>G11*Q11</f>
        <v/>
      </c>
      <c r="T11" s="338">
        <f>B11&amp;T$5&amp;C11&amp;D11</f>
        <v/>
      </c>
      <c r="U11" s="338" t="n"/>
      <c r="V11" s="338">
        <f>E11</f>
        <v/>
      </c>
      <c r="W11" s="338">
        <f>F11</f>
        <v/>
      </c>
      <c r="X11" s="338">
        <f>G11</f>
        <v/>
      </c>
    </row>
    <row r="12" ht="15.6" customHeight="1" s="332">
      <c r="A12" s="241" t="n">
        <v>1</v>
      </c>
      <c r="B12" s="323" t="inlineStr">
        <is>
          <t>P01</t>
        </is>
      </c>
      <c r="C12" s="386" t="inlineStr">
        <is>
          <t>6BFX1005/AZ1</t>
        </is>
      </c>
      <c r="D12" s="386" t="n"/>
      <c r="E12" s="386" t="n">
        <v>430</v>
      </c>
      <c r="F12" s="386" t="n">
        <v>215</v>
      </c>
      <c r="G12" s="386" t="n">
        <v>1</v>
      </c>
      <c r="H12" s="452">
        <f>E12*F12*G12/1000000</f>
        <v/>
      </c>
      <c r="I12" s="452">
        <f>H12*50.9</f>
        <v/>
      </c>
      <c r="J12" s="69" t="inlineStr">
        <is>
          <t>标高-10.600m至-9.600m</t>
        </is>
      </c>
      <c r="K12" s="17" t="inlineStr">
        <is>
          <t>钢平台1005、1006</t>
        </is>
      </c>
      <c r="L12" s="338" t="n"/>
      <c r="M12" s="338" t="n"/>
      <c r="N12" s="338" t="n"/>
      <c r="Q12" s="323">
        <f>IF(Q$4="","",VLOOKUP(Q$4,'3-1技术要求'!Q:S,3,0))</f>
        <v/>
      </c>
      <c r="R12" s="323">
        <f>Q12*G12</f>
        <v/>
      </c>
      <c r="T12" s="338">
        <f>B12&amp;T$5&amp;C12&amp;D12</f>
        <v/>
      </c>
      <c r="U12" s="338" t="n"/>
      <c r="V12" s="338">
        <f>E12</f>
        <v/>
      </c>
      <c r="W12" s="338">
        <f>F12</f>
        <v/>
      </c>
      <c r="X12" s="338">
        <f>G12</f>
        <v/>
      </c>
    </row>
    <row r="13" ht="15.6" customHeight="1" s="332">
      <c r="A13" s="241" t="n">
        <v>1</v>
      </c>
      <c r="B13" s="323" t="inlineStr">
        <is>
          <t>P01</t>
        </is>
      </c>
      <c r="C13" s="323" t="inlineStr">
        <is>
          <t>6BFX1005/AZ2</t>
        </is>
      </c>
      <c r="D13" s="323" t="n"/>
      <c r="E13" s="323" t="n">
        <v>430</v>
      </c>
      <c r="F13" s="323" t="n">
        <v>155</v>
      </c>
      <c r="G13" s="323" t="n">
        <v>1</v>
      </c>
      <c r="H13" s="452">
        <f>E13*F13*G13/1000000</f>
        <v/>
      </c>
      <c r="I13" s="452">
        <f>H13*50.9</f>
        <v/>
      </c>
      <c r="J13" s="69" t="inlineStr">
        <is>
          <t>标高-10.600m至-9.600m</t>
        </is>
      </c>
      <c r="K13" s="17" t="inlineStr">
        <is>
          <t>钢平台1005、1006</t>
        </is>
      </c>
      <c r="L13" s="338" t="n"/>
      <c r="M13" s="338" t="n"/>
      <c r="N13" s="338" t="n"/>
      <c r="Q13" s="323">
        <f>IF(Q$4="","",VLOOKUP(Q$4,'3-1技术要求'!Q:S,3,0))</f>
        <v/>
      </c>
      <c r="R13" s="323">
        <f>Q13*G13</f>
        <v/>
      </c>
      <c r="T13" s="338">
        <f>B13&amp;T$5&amp;C13&amp;D13</f>
        <v/>
      </c>
      <c r="U13" s="338" t="n"/>
      <c r="V13" s="338">
        <f>E13</f>
        <v/>
      </c>
      <c r="W13" s="338">
        <f>F13</f>
        <v/>
      </c>
      <c r="X13" s="338">
        <f>G13</f>
        <v/>
      </c>
    </row>
    <row r="14" ht="15.6" customHeight="1" s="332">
      <c r="A14" s="241" t="n">
        <v>1</v>
      </c>
      <c r="B14" s="323" t="inlineStr">
        <is>
          <t>P01</t>
        </is>
      </c>
      <c r="C14" s="323" t="inlineStr">
        <is>
          <t>6BFX1514/AZ1</t>
        </is>
      </c>
      <c r="D14" s="323" t="n"/>
      <c r="E14" s="323" t="n">
        <v>430</v>
      </c>
      <c r="F14" s="323" t="n">
        <v>185</v>
      </c>
      <c r="G14" s="323" t="n">
        <v>1</v>
      </c>
      <c r="H14" s="452">
        <f>E14*F14*G14/1000000</f>
        <v/>
      </c>
      <c r="I14" s="452">
        <f>H14*50.9</f>
        <v/>
      </c>
      <c r="J14" s="69" t="inlineStr">
        <is>
          <t>标高-4.900m</t>
        </is>
      </c>
      <c r="K14" s="69" t="inlineStr">
        <is>
          <t>钢平台1514</t>
        </is>
      </c>
      <c r="L14" s="338" t="n"/>
      <c r="M14" s="338" t="n"/>
      <c r="N14" s="338" t="n"/>
      <c r="Q14" s="323">
        <f>IF(Q$4="","",VLOOKUP(Q$4,'3-1技术要求'!Q:S,3,0))</f>
        <v/>
      </c>
      <c r="R14" s="323">
        <f>G14*Q14</f>
        <v/>
      </c>
      <c r="T14" s="338">
        <f>B14&amp;T$5&amp;C14&amp;D14</f>
        <v/>
      </c>
      <c r="U14" s="338" t="n"/>
      <c r="V14" s="338">
        <f>E14</f>
        <v/>
      </c>
      <c r="W14" s="338">
        <f>F14</f>
        <v/>
      </c>
      <c r="X14" s="338">
        <f>G14</f>
        <v/>
      </c>
    </row>
    <row r="15" ht="15.6" customHeight="1" s="332">
      <c r="A15" s="241" t="n">
        <v>1</v>
      </c>
      <c r="B15" s="323" t="inlineStr">
        <is>
          <t>P01</t>
        </is>
      </c>
      <c r="C15" s="323" t="inlineStr">
        <is>
          <t>6BFX1515/AZ1</t>
        </is>
      </c>
      <c r="D15" s="323" t="n"/>
      <c r="E15" s="323" t="n">
        <v>430</v>
      </c>
      <c r="F15" s="323" t="n">
        <v>185</v>
      </c>
      <c r="G15" s="323" t="n">
        <v>2</v>
      </c>
      <c r="H15" s="452">
        <f>E15*F15*G15/1000000</f>
        <v/>
      </c>
      <c r="I15" s="452">
        <f>H15*50.9</f>
        <v/>
      </c>
      <c r="J15" s="69" t="inlineStr">
        <is>
          <t>标高-4.900m</t>
        </is>
      </c>
      <c r="K15" s="69" t="inlineStr">
        <is>
          <t>钢平台1515</t>
        </is>
      </c>
      <c r="L15" s="338" t="n"/>
      <c r="M15" s="338" t="n"/>
      <c r="N15" s="338" t="n"/>
      <c r="Q15" s="323">
        <f>IF(Q$4="","",VLOOKUP(Q$4,'3-1技术要求'!Q:S,3,0))</f>
        <v/>
      </c>
      <c r="R15" s="323">
        <f>Q15*G15</f>
        <v/>
      </c>
      <c r="T15" s="338">
        <f>B15&amp;T$5&amp;C15&amp;D15</f>
        <v/>
      </c>
      <c r="U15" s="338" t="n"/>
      <c r="V15" s="338">
        <f>E15</f>
        <v/>
      </c>
      <c r="W15" s="338">
        <f>F15</f>
        <v/>
      </c>
      <c r="X15" s="338">
        <f>G15</f>
        <v/>
      </c>
    </row>
    <row r="16" ht="15.6" customHeight="1" s="332">
      <c r="A16" s="241" t="n">
        <v>1</v>
      </c>
      <c r="B16" s="323" t="inlineStr">
        <is>
          <t>P01</t>
        </is>
      </c>
      <c r="C16" s="323" t="inlineStr">
        <is>
          <t>6BFX1516/AZ2</t>
        </is>
      </c>
      <c r="D16" s="323" t="n"/>
      <c r="E16" s="323" t="n">
        <v>400</v>
      </c>
      <c r="F16" s="323" t="n">
        <v>125</v>
      </c>
      <c r="G16" s="323" t="n">
        <v>1</v>
      </c>
      <c r="H16" s="452">
        <f>E16*F16*G16/1000000</f>
        <v/>
      </c>
      <c r="I16" s="452">
        <f>H16*50.9</f>
        <v/>
      </c>
      <c r="J16" s="69" t="inlineStr">
        <is>
          <t>标高-4.900m</t>
        </is>
      </c>
      <c r="K16" s="69" t="inlineStr">
        <is>
          <t>钢平台1516</t>
        </is>
      </c>
      <c r="L16" s="338" t="n"/>
      <c r="M16" s="338" t="n"/>
      <c r="N16" s="338" t="n"/>
      <c r="Q16" s="323">
        <f>IF(Q$4="","",VLOOKUP(Q$4,'3-1技术要求'!Q:S,3,0))</f>
        <v/>
      </c>
      <c r="R16" s="323">
        <f>Q16*G16</f>
        <v/>
      </c>
      <c r="T16" s="338">
        <f>B16&amp;T$5&amp;C16&amp;D16</f>
        <v/>
      </c>
      <c r="U16" s="338" t="n"/>
      <c r="V16" s="338">
        <f>E16</f>
        <v/>
      </c>
      <c r="W16" s="338">
        <f>F16</f>
        <v/>
      </c>
      <c r="X16" s="338">
        <f>G16</f>
        <v/>
      </c>
    </row>
    <row r="17" ht="15.6" customHeight="1" s="332">
      <c r="A17" s="241" t="n">
        <v>1</v>
      </c>
      <c r="B17" s="323" t="inlineStr">
        <is>
          <t>P01</t>
        </is>
      </c>
      <c r="C17" s="323" t="inlineStr">
        <is>
          <t>6BFX1508/AZ1</t>
        </is>
      </c>
      <c r="D17" s="323" t="n"/>
      <c r="E17" s="323" t="n">
        <v>430</v>
      </c>
      <c r="F17" s="323" t="n">
        <v>215</v>
      </c>
      <c r="G17" s="323" t="n">
        <v>2</v>
      </c>
      <c r="H17" s="452">
        <f>E17*F17*G17/1000000</f>
        <v/>
      </c>
      <c r="I17" s="452">
        <f>H17*50.9</f>
        <v/>
      </c>
      <c r="J17" s="69" t="inlineStr">
        <is>
          <t>标高-4.040m</t>
        </is>
      </c>
      <c r="K17" s="69" t="inlineStr">
        <is>
          <t>钢平台1508</t>
        </is>
      </c>
      <c r="L17" s="338" t="n"/>
      <c r="M17" s="338" t="n"/>
      <c r="N17" s="338" t="n"/>
      <c r="Q17" s="323">
        <f>IF(Q$4="","",VLOOKUP(Q$4,'3-1技术要求'!Q:S,3,0))</f>
        <v/>
      </c>
      <c r="R17" s="323">
        <f>Q17*G17</f>
        <v/>
      </c>
      <c r="T17" s="338">
        <f>B17&amp;T$5&amp;C17&amp;D17</f>
        <v/>
      </c>
      <c r="U17" s="338" t="n"/>
      <c r="V17" s="338">
        <f>E17</f>
        <v/>
      </c>
      <c r="W17" s="338">
        <f>F17</f>
        <v/>
      </c>
      <c r="X17" s="338">
        <f>G17</f>
        <v/>
      </c>
    </row>
    <row r="18" ht="15.6" customHeight="1" s="332">
      <c r="A18" s="241" t="n">
        <v>1</v>
      </c>
      <c r="B18" s="323" t="inlineStr">
        <is>
          <t>P01</t>
        </is>
      </c>
      <c r="C18" s="323" t="inlineStr">
        <is>
          <t>6BFX1513/AZ1</t>
        </is>
      </c>
      <c r="D18" s="323" t="n"/>
      <c r="E18" s="323" t="n">
        <v>430</v>
      </c>
      <c r="F18" s="323" t="n">
        <v>215</v>
      </c>
      <c r="G18" s="323" t="n">
        <v>2</v>
      </c>
      <c r="H18" s="452">
        <f>E18*F18*G18/1000000</f>
        <v/>
      </c>
      <c r="I18" s="452">
        <f>H18*50.9</f>
        <v/>
      </c>
      <c r="J18" s="69" t="inlineStr">
        <is>
          <t>标高-4.450m</t>
        </is>
      </c>
      <c r="K18" s="69" t="inlineStr">
        <is>
          <t>钢平台1513</t>
        </is>
      </c>
      <c r="L18" s="338" t="n"/>
      <c r="M18" s="338" t="n"/>
      <c r="N18" s="338" t="n"/>
      <c r="Q18" s="323">
        <f>IF(Q$4="","",VLOOKUP(Q$4,'3-1技术要求'!Q:S,3,0))</f>
        <v/>
      </c>
      <c r="R18" s="323">
        <f>Q18*G18</f>
        <v/>
      </c>
      <c r="T18" s="338">
        <f>B18&amp;T$5&amp;C18&amp;D18</f>
        <v/>
      </c>
      <c r="U18" s="338" t="n"/>
      <c r="V18" s="338">
        <f>E18</f>
        <v/>
      </c>
      <c r="W18" s="338">
        <f>F18</f>
        <v/>
      </c>
      <c r="X18" s="338">
        <f>G18</f>
        <v/>
      </c>
    </row>
    <row r="19" ht="15.6" customHeight="1" s="332">
      <c r="A19" s="241" t="n">
        <v>1</v>
      </c>
      <c r="B19" s="323" t="inlineStr">
        <is>
          <t>P01</t>
        </is>
      </c>
      <c r="C19" s="323" t="inlineStr">
        <is>
          <t>6BFX1507/AZ1</t>
        </is>
      </c>
      <c r="D19" s="323" t="n"/>
      <c r="E19" s="323" t="n">
        <v>430</v>
      </c>
      <c r="F19" s="323" t="n">
        <v>215</v>
      </c>
      <c r="G19" s="323" t="n">
        <v>1</v>
      </c>
      <c r="H19" s="452">
        <f>E19*F19*G19/1000000</f>
        <v/>
      </c>
      <c r="I19" s="452">
        <f>H19*50.9</f>
        <v/>
      </c>
      <c r="J19" s="69" t="inlineStr">
        <is>
          <t>标高-4.900m至-2.640m</t>
        </is>
      </c>
      <c r="K19" s="69" t="inlineStr">
        <is>
          <t>钢平台1507</t>
        </is>
      </c>
      <c r="L19" s="338" t="n"/>
      <c r="M19" s="338" t="n"/>
      <c r="N19" s="338" t="n"/>
      <c r="Q19" s="323">
        <f>IF(Q$4="","",VLOOKUP(Q$4,'3-1技术要求'!Q:S,3,0))</f>
        <v/>
      </c>
      <c r="R19" s="323">
        <f>G19*Q19</f>
        <v/>
      </c>
      <c r="T19" s="338">
        <f>B19&amp;T$5&amp;C19&amp;D19</f>
        <v/>
      </c>
      <c r="U19" s="338" t="n"/>
      <c r="V19" s="338">
        <f>E19</f>
        <v/>
      </c>
      <c r="W19" s="338">
        <f>F19</f>
        <v/>
      </c>
      <c r="X19" s="338">
        <f>G19</f>
        <v/>
      </c>
    </row>
    <row r="20" ht="15.6" customHeight="1" s="332">
      <c r="A20" s="241" t="n">
        <v>1</v>
      </c>
      <c r="B20" s="323" t="inlineStr">
        <is>
          <t>P01</t>
        </is>
      </c>
      <c r="C20" s="386" t="inlineStr">
        <is>
          <t>6BFX1511/Z1</t>
        </is>
      </c>
      <c r="D20" s="386" t="n"/>
      <c r="E20" s="386" t="n">
        <v>430</v>
      </c>
      <c r="F20" s="386" t="n">
        <v>215</v>
      </c>
      <c r="G20" s="386" t="n">
        <v>1</v>
      </c>
      <c r="H20" s="452">
        <f>E20*F20*G20/1000000</f>
        <v/>
      </c>
      <c r="I20" s="452">
        <f>H20*50.9</f>
        <v/>
      </c>
      <c r="J20" s="69" t="inlineStr">
        <is>
          <t>标高-4.940m</t>
        </is>
      </c>
      <c r="K20" s="69" t="inlineStr">
        <is>
          <t>钢平台1502、钢直梯1511</t>
        </is>
      </c>
      <c r="L20" s="338" t="n"/>
      <c r="M20" s="338" t="n"/>
      <c r="N20" s="338" t="n"/>
      <c r="Q20" s="323">
        <f>IF(Q$4="","",VLOOKUP(Q$4,'3-1技术要求'!Q:S,3,0))</f>
        <v/>
      </c>
      <c r="R20" s="323">
        <f>Q20*G20</f>
        <v/>
      </c>
      <c r="T20" s="338">
        <f>B20&amp;T$5&amp;C20&amp;D20</f>
        <v/>
      </c>
      <c r="U20" s="338" t="n"/>
      <c r="V20" s="338">
        <f>E20</f>
        <v/>
      </c>
      <c r="W20" s="338">
        <f>F20</f>
        <v/>
      </c>
      <c r="X20" s="338">
        <f>G20</f>
        <v/>
      </c>
    </row>
    <row r="21" ht="15.6" customHeight="1" s="332">
      <c r="A21" s="241" t="n">
        <v>1</v>
      </c>
      <c r="B21" s="323" t="inlineStr">
        <is>
          <t>P01</t>
        </is>
      </c>
      <c r="C21" s="323" t="inlineStr">
        <is>
          <t>6BFX1511/Z2</t>
        </is>
      </c>
      <c r="D21" s="323" t="inlineStr">
        <is>
          <t>#</t>
        </is>
      </c>
      <c r="E21" s="323" t="n">
        <v>734</v>
      </c>
      <c r="F21" s="323" t="n">
        <v>255</v>
      </c>
      <c r="G21" s="323" t="n">
        <v>1</v>
      </c>
      <c r="H21" s="452">
        <f>E21*F21*G21/1000000</f>
        <v/>
      </c>
      <c r="I21" s="452">
        <f>H21*50.9</f>
        <v/>
      </c>
      <c r="J21" s="69" t="inlineStr">
        <is>
          <t>标高-4.940m</t>
        </is>
      </c>
      <c r="K21" s="69" t="inlineStr">
        <is>
          <t>钢平台1502、钢直梯1511</t>
        </is>
      </c>
      <c r="L21" s="338" t="n"/>
      <c r="M21" s="338" t="n"/>
      <c r="N21" s="338" t="n"/>
      <c r="Q21" s="323">
        <f>VLOOKUP(T21,异形板分值匹配!B$1:C$1992,2,FALSE)</f>
        <v/>
      </c>
      <c r="R21" s="323">
        <f>G21*Q21</f>
        <v/>
      </c>
      <c r="T21" s="338">
        <f>B21&amp;T$5&amp;C21&amp;D21</f>
        <v/>
      </c>
      <c r="U21" s="338">
        <f>D21</f>
        <v/>
      </c>
      <c r="V21" s="338">
        <f>E21</f>
        <v/>
      </c>
      <c r="W21" s="338">
        <f>F21</f>
        <v/>
      </c>
      <c r="X21" s="338">
        <f>G21</f>
        <v/>
      </c>
    </row>
    <row r="22" ht="15.6" customHeight="1" s="332">
      <c r="A22" s="241" t="n">
        <v>1</v>
      </c>
      <c r="B22" s="323" t="inlineStr">
        <is>
          <t>P01</t>
        </is>
      </c>
      <c r="C22" s="386" t="inlineStr">
        <is>
          <t>6BFX1510/AZ1</t>
        </is>
      </c>
      <c r="D22" s="386" t="n"/>
      <c r="E22" s="386" t="n">
        <v>430</v>
      </c>
      <c r="F22" s="386" t="n">
        <v>215</v>
      </c>
      <c r="G22" s="386" t="n">
        <v>2</v>
      </c>
      <c r="H22" s="452">
        <f>E22*F22*G22/1000000</f>
        <v/>
      </c>
      <c r="I22" s="452">
        <f>H22*50.9</f>
        <v/>
      </c>
      <c r="J22" s="69" t="inlineStr">
        <is>
          <t>标高-3.000m</t>
        </is>
      </c>
      <c r="K22" s="69" t="inlineStr">
        <is>
          <t>钢平台1510</t>
        </is>
      </c>
      <c r="L22" s="338" t="n"/>
      <c r="M22" s="338" t="n"/>
      <c r="N22" s="338" t="n"/>
      <c r="O22" s="257" t="n"/>
      <c r="P22" s="257" t="n"/>
      <c r="Q22" s="323">
        <f>IF(Q$4="","",VLOOKUP(Q$4,'3-1技术要求'!Q:S,3,0))</f>
        <v/>
      </c>
      <c r="R22" s="323">
        <f>G22*Q22</f>
        <v/>
      </c>
      <c r="T22" s="338">
        <f>B22&amp;T$5&amp;C22&amp;D22</f>
        <v/>
      </c>
      <c r="U22" s="338" t="n"/>
      <c r="V22" s="338">
        <f>E22</f>
        <v/>
      </c>
      <c r="W22" s="338">
        <f>F22</f>
        <v/>
      </c>
      <c r="X22" s="338">
        <f>G22</f>
        <v/>
      </c>
    </row>
    <row r="23" ht="13.95" customHeight="1" s="332">
      <c r="A23" s="241" t="n">
        <v>1</v>
      </c>
      <c r="B23" s="248" t="inlineStr">
        <is>
          <t>小计</t>
        </is>
      </c>
      <c r="C23" s="248" t="n"/>
      <c r="D23" s="248" t="n"/>
      <c r="E23" s="248" t="n"/>
      <c r="F23" s="248" t="n"/>
      <c r="G23" s="248">
        <f>SUM(G6:G22)</f>
        <v/>
      </c>
      <c r="H23" s="453" t="n"/>
      <c r="I23" s="453" t="n"/>
      <c r="J23" s="453" t="n"/>
      <c r="K23" s="453" t="n"/>
      <c r="L23" s="255" t="n"/>
      <c r="M23" s="255" t="n"/>
      <c r="N23" s="255" t="n"/>
      <c r="T23" s="338" t="n"/>
      <c r="U23" s="338" t="n"/>
      <c r="V23" s="338" t="n"/>
      <c r="W23" s="338" t="n"/>
      <c r="X23" s="338" t="n"/>
    </row>
    <row r="24" ht="10.05" customHeight="1" s="332">
      <c r="B24" s="323" t="n"/>
      <c r="C24" s="323" t="n"/>
      <c r="D24" s="323" t="n"/>
      <c r="E24" s="323" t="n"/>
      <c r="F24" s="323" t="n"/>
      <c r="G24" s="323" t="n"/>
      <c r="H24" s="452" t="n"/>
      <c r="I24" s="452" t="n"/>
      <c r="J24" s="452" t="n"/>
      <c r="K24" s="452" t="n"/>
      <c r="L24" s="338" t="n"/>
      <c r="M24" s="338" t="n"/>
      <c r="N24" s="338" t="n"/>
      <c r="T24" s="338">
        <f>B24&amp;T$5&amp;C24&amp;D24</f>
        <v/>
      </c>
      <c r="U24" s="338" t="n"/>
      <c r="V24" s="338" t="n"/>
      <c r="W24" s="338" t="n"/>
      <c r="X24" s="338" t="n"/>
    </row>
    <row r="25" ht="12.9" customHeight="1" s="332">
      <c r="B25" s="248" t="inlineStr">
        <is>
          <t>合计</t>
        </is>
      </c>
      <c r="C25" s="248" t="n"/>
      <c r="D25" s="249" t="n"/>
      <c r="E25" s="248" t="n"/>
      <c r="F25" s="248" t="n"/>
      <c r="G25" s="248">
        <f>SUM(G6:G24)/2</f>
        <v/>
      </c>
      <c r="H25" s="248">
        <f>SUM(H6:H24)</f>
        <v/>
      </c>
      <c r="I25" s="248">
        <f>SUM(I6:I24)</f>
        <v/>
      </c>
      <c r="J25" s="248" t="n"/>
      <c r="K25" s="248" t="n"/>
      <c r="L25" s="248" t="n"/>
      <c r="M25" s="248" t="n"/>
      <c r="N25" s="255" t="n"/>
      <c r="O25" s="257" t="n"/>
      <c r="P25" s="257" t="n"/>
      <c r="T25" s="338">
        <f>B25&amp;T$5&amp;C25&amp;D25</f>
        <v/>
      </c>
      <c r="U25" s="338" t="n"/>
      <c r="V25" s="338" t="n"/>
      <c r="W25" s="338" t="n"/>
      <c r="X25" s="338" t="n"/>
    </row>
    <row r="26" ht="20.1" customHeight="1" s="332">
      <c r="H26" s="343" t="n"/>
      <c r="I26" s="343" t="n"/>
      <c r="J26" s="343" t="n"/>
      <c r="K26" s="343" t="n"/>
    </row>
    <row r="27" ht="27" customHeight="1" s="332">
      <c r="C27" s="343" t="inlineStr">
        <is>
          <t>编制 FILLED BY:贺家贝</t>
        </is>
      </c>
      <c r="H27" s="343" t="inlineStr">
        <is>
          <t>审核 CHECK：</t>
        </is>
      </c>
      <c r="J27" s="343" t="n"/>
      <c r="K27" s="343" t="n"/>
    </row>
  </sheetData>
  <autoFilter ref="A5:AB28"/>
  <mergeCells count="15">
    <mergeCell ref="F3:G3"/>
    <mergeCell ref="F4:G4"/>
    <mergeCell ref="M3:N4"/>
    <mergeCell ref="U4:X4"/>
    <mergeCell ref="C27:D27"/>
    <mergeCell ref="B2:L2"/>
    <mergeCell ref="C4:E4"/>
    <mergeCell ref="H27:I27"/>
    <mergeCell ref="C3:E3"/>
    <mergeCell ref="B1:L1"/>
    <mergeCell ref="H4:I4"/>
    <mergeCell ref="K4:L4"/>
    <mergeCell ref="Q4:R4"/>
    <mergeCell ref="K3:L3"/>
    <mergeCell ref="H3:I3"/>
  </mergeCells>
  <printOptions horizontalCentered="1"/>
  <pageMargins left="0.393055555555556" right="0.393055555555556" top="0.393055555555556" bottom="0.393055555555556" header="0.5" footer="0.196527777777778"/>
  <pageSetup orientation="portrait" paperSize="9" scale="78" fitToHeight="0"/>
  <headerFooter>
    <oddHeader/>
    <oddFooter>&amp;C第 &amp;P 页，共 &amp;N 页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Z88"/>
  <sheetViews>
    <sheetView view="pageBreakPreview" topLeftCell="R67" zoomScaleNormal="100" workbookViewId="0">
      <selection activeCell="T82" sqref="T28:X28 T45:X45 T47:X47 T61:X64 T66:X73 T74:X74 T76:X77 T82:X84"/>
    </sheetView>
  </sheetViews>
  <sheetFormatPr baseColWidth="8" defaultColWidth="9" defaultRowHeight="14.4"/>
  <cols>
    <col width="7.88671875" customWidth="1" style="241" min="1" max="1"/>
    <col width="8.109375" customWidth="1" style="343" min="2" max="2"/>
    <col width="16" customWidth="1" style="343" min="3" max="3"/>
    <col width="6" customWidth="1" style="343" min="4" max="4"/>
    <col width="6.88671875" customWidth="1" style="343" min="5" max="5"/>
    <col width="6.109375" customWidth="1" style="343" min="6" max="6"/>
    <col width="7.77734375" customWidth="1" style="343" min="7" max="7"/>
    <col width="8.77734375" customWidth="1" style="448" min="8" max="8"/>
    <col width="9.88671875" customWidth="1" style="448" min="9" max="9"/>
    <col width="10.33203125" customWidth="1" style="448" min="10" max="10"/>
    <col width="8.88671875" customWidth="1" style="448" min="11" max="11"/>
    <col width="24.88671875" customWidth="1" style="343" min="12" max="13"/>
    <col width="14.109375" customWidth="1" style="343" min="14" max="14"/>
    <col width="9" customWidth="1" style="343" min="15" max="16"/>
    <col width="7.109375" customWidth="1" style="12" min="17" max="18"/>
    <col width="9" customWidth="1" style="343" min="19" max="19"/>
    <col width="15.44140625" customWidth="1" style="343" min="20" max="20"/>
    <col width="9" customWidth="1" style="343" min="21" max="25"/>
    <col hidden="1" width="8.88671875" customWidth="1" style="343" min="26" max="26"/>
    <col width="9" customWidth="1" style="343" min="27" max="27"/>
    <col width="9" customWidth="1" style="343" min="28" max="16384"/>
  </cols>
  <sheetData>
    <row r="1" ht="36" customHeight="1" s="332">
      <c r="B1" s="347">
        <f>'3工艺执行单'!B7&amp;Z1</f>
        <v/>
      </c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2" t="n"/>
      <c r="N1" s="258" t="n"/>
      <c r="O1" s="251" t="n"/>
      <c r="P1" s="251" t="n"/>
      <c r="Z1" s="343" t="inlineStr">
        <is>
          <t>箱件清单  PACKING LIST</t>
        </is>
      </c>
    </row>
    <row r="2" ht="28.95" customFormat="1" customHeight="1" s="2">
      <c r="A2" s="242" t="n"/>
      <c r="B2" s="345" t="inlineStr">
        <is>
          <t>客户名称
CLIENT</t>
        </is>
      </c>
      <c r="C2" s="338">
        <f>'3工艺执行单'!F2</f>
        <v/>
      </c>
      <c r="D2" s="314" t="n"/>
      <c r="E2" s="312" t="n"/>
      <c r="F2" s="338" t="inlineStr">
        <is>
          <t>工作单号 JOB NO.</t>
        </is>
      </c>
      <c r="G2" s="312" t="n"/>
      <c r="H2" s="449">
        <f>'3工艺执行单'!C2</f>
        <v/>
      </c>
      <c r="I2" s="312" t="n"/>
      <c r="J2" s="450" t="inlineStr">
        <is>
          <t>日期
DATE</t>
        </is>
      </c>
      <c r="K2" s="350">
        <f>TODAY()</f>
        <v/>
      </c>
      <c r="L2" s="312" t="n"/>
      <c r="M2" s="339" t="inlineStr">
        <is>
          <t>成品一</t>
        </is>
      </c>
      <c r="N2" s="269" t="n"/>
      <c r="O2" s="253" t="n"/>
      <c r="P2" s="253" t="n"/>
      <c r="Q2" s="323" t="n"/>
      <c r="R2" s="323" t="n"/>
    </row>
    <row r="3" ht="31.05" customHeight="1" s="332">
      <c r="B3" s="345" t="inlineStr">
        <is>
          <t>项目名称
PROJECT</t>
        </is>
      </c>
      <c r="C3" s="345">
        <f>'3工艺执行单'!C3</f>
        <v/>
      </c>
      <c r="D3" s="314" t="n"/>
      <c r="E3" s="312" t="n"/>
      <c r="F3" s="338" t="inlineStr">
        <is>
          <t>品名 ITEM</t>
        </is>
      </c>
      <c r="G3" s="312" t="n"/>
      <c r="H3" s="450" t="inlineStr">
        <is>
          <t>镀锌钢格板</t>
        </is>
      </c>
      <c r="I3" s="312" t="n"/>
      <c r="J3" s="450" t="inlineStr">
        <is>
          <t>规格型号
MODEL</t>
        </is>
      </c>
      <c r="K3" s="450">
        <f>'3工艺执行单'!D6</f>
        <v/>
      </c>
      <c r="L3" s="312" t="n"/>
      <c r="M3" s="311" t="n"/>
      <c r="N3" s="269" t="n"/>
      <c r="O3" s="253" t="n"/>
      <c r="P3" s="253" t="n"/>
      <c r="Q3" s="349" t="inlineStr">
        <is>
          <t>单面焊</t>
        </is>
      </c>
      <c r="R3" s="312" t="n"/>
      <c r="U3" s="338" t="inlineStr">
        <is>
          <t>算料用</t>
        </is>
      </c>
      <c r="V3" s="314" t="n"/>
      <c r="W3" s="314" t="n"/>
      <c r="X3" s="312" t="n"/>
    </row>
    <row r="4" ht="40.05" customFormat="1" customHeight="1" s="3">
      <c r="A4" s="243" t="inlineStr">
        <is>
          <t>班组编号</t>
        </is>
      </c>
      <c r="B4" s="345" t="inlineStr">
        <is>
          <t>包号
PACKAGE NO</t>
        </is>
      </c>
      <c r="C4" s="345" t="inlineStr">
        <is>
          <t>图号
DRAWING NO</t>
        </is>
      </c>
      <c r="D4" s="345" t="inlineStr">
        <is>
          <t>注
DRAWING</t>
        </is>
      </c>
      <c r="E4" s="345" t="inlineStr">
        <is>
          <t>长度
LENGTH（mm）</t>
        </is>
      </c>
      <c r="F4" s="345" t="inlineStr">
        <is>
          <t>宽度
WIDTH（mm）</t>
        </is>
      </c>
      <c r="G4" s="345" t="inlineStr">
        <is>
          <t>数量
QTY（件）</t>
        </is>
      </c>
      <c r="H4" s="450" t="inlineStr">
        <is>
          <t>面积
AREA（㎡）</t>
        </is>
      </c>
      <c r="I4" s="450" t="inlineStr">
        <is>
          <t>重量
WEIGHT（kg）</t>
        </is>
      </c>
      <c r="J4" s="450" t="inlineStr">
        <is>
          <t>踢脚板200*6
长度LENGTH（mm）</t>
        </is>
      </c>
      <c r="K4" s="450" t="inlineStr">
        <is>
          <t>踢脚板200*6
重量WEIGHT（kg）</t>
        </is>
      </c>
      <c r="L4" s="345" t="inlineStr">
        <is>
          <t>标高</t>
        </is>
      </c>
      <c r="M4" s="345" t="inlineStr">
        <is>
          <t>备注</t>
        </is>
      </c>
      <c r="N4" s="345" t="n"/>
      <c r="Q4" s="323" t="inlineStr">
        <is>
          <t>单块分值</t>
        </is>
      </c>
      <c r="R4" s="323" t="inlineStr">
        <is>
          <t>总分值</t>
        </is>
      </c>
      <c r="T4" s="3" t="inlineStr">
        <is>
          <t>-</t>
        </is>
      </c>
    </row>
    <row r="5" ht="15.6" customHeight="1" s="332">
      <c r="A5" s="241" t="n">
        <v>1</v>
      </c>
      <c r="B5" s="323" t="inlineStr">
        <is>
          <t>P04</t>
        </is>
      </c>
      <c r="C5" s="323" t="inlineStr">
        <is>
          <t>6BFX1514/11</t>
        </is>
      </c>
      <c r="D5" s="323" t="inlineStr">
        <is>
          <t>#</t>
        </is>
      </c>
      <c r="E5" s="323" t="n">
        <v>400</v>
      </c>
      <c r="F5" s="323" t="n">
        <v>315</v>
      </c>
      <c r="G5" s="323" t="n">
        <v>1</v>
      </c>
      <c r="H5" s="452">
        <f>E5*F5*G5/1000000</f>
        <v/>
      </c>
      <c r="I5" s="452">
        <f>H5*65.9</f>
        <v/>
      </c>
      <c r="J5" s="386" t="n"/>
      <c r="K5" s="452" t="n"/>
      <c r="L5" s="69" t="inlineStr">
        <is>
          <t>标高-4.900m</t>
        </is>
      </c>
      <c r="M5" s="69" t="inlineStr">
        <is>
          <t>钢平台1514</t>
        </is>
      </c>
      <c r="N5" s="338" t="n"/>
      <c r="Q5" s="323">
        <f>IF(Q$3="","",VLOOKUP(Q$3,'3-1技术要求'!Q:S,3,0))</f>
        <v/>
      </c>
      <c r="R5" s="323">
        <f>G5*Q5</f>
        <v/>
      </c>
      <c r="T5" s="271">
        <f>B5&amp;T$4&amp;C5&amp;D5</f>
        <v/>
      </c>
      <c r="U5" s="271" t="n"/>
      <c r="V5" s="271">
        <f>E5</f>
        <v/>
      </c>
      <c r="W5" s="271">
        <f>F5</f>
        <v/>
      </c>
      <c r="X5" s="271">
        <f>G5</f>
        <v/>
      </c>
    </row>
    <row r="6" ht="15.6" customHeight="1" s="332">
      <c r="A6" s="241" t="n">
        <v>1</v>
      </c>
      <c r="B6" s="323" t="inlineStr">
        <is>
          <t>P04</t>
        </is>
      </c>
      <c r="C6" s="323" t="inlineStr">
        <is>
          <t>6BFX1514/10</t>
        </is>
      </c>
      <c r="D6" s="323" t="inlineStr">
        <is>
          <t>#</t>
        </is>
      </c>
      <c r="E6" s="323" t="n">
        <v>400</v>
      </c>
      <c r="F6" s="323" t="n">
        <v>465</v>
      </c>
      <c r="G6" s="323" t="n">
        <v>1</v>
      </c>
      <c r="H6" s="452">
        <f>E6*F6*G6/1000000</f>
        <v/>
      </c>
      <c r="I6" s="452">
        <f>H6*65.9</f>
        <v/>
      </c>
      <c r="J6" s="386" t="n"/>
      <c r="K6" s="452" t="n"/>
      <c r="L6" s="69" t="inlineStr">
        <is>
          <t>标高-4.900m</t>
        </is>
      </c>
      <c r="M6" s="69" t="inlineStr">
        <is>
          <t>钢平台1514</t>
        </is>
      </c>
      <c r="N6" s="338" t="n"/>
      <c r="Q6" s="323">
        <f>IF(Q$3="","",VLOOKUP(Q$3,'3-1技术要求'!Q:S,3,0))</f>
        <v/>
      </c>
      <c r="R6" s="323">
        <f>Q6*G6</f>
        <v/>
      </c>
      <c r="T6" s="272">
        <f>B6&amp;T$4&amp;C6&amp;D6</f>
        <v/>
      </c>
      <c r="U6" s="272" t="n"/>
      <c r="V6" s="272">
        <f>E6</f>
        <v/>
      </c>
      <c r="W6" s="272">
        <f>F6</f>
        <v/>
      </c>
      <c r="X6" s="272">
        <f>G6</f>
        <v/>
      </c>
    </row>
    <row r="7" ht="15.6" customHeight="1" s="332">
      <c r="A7" s="241" t="n">
        <v>1</v>
      </c>
      <c r="B7" s="323" t="inlineStr">
        <is>
          <t>P04</t>
        </is>
      </c>
      <c r="C7" s="323" t="inlineStr">
        <is>
          <t>6BFX1514/6</t>
        </is>
      </c>
      <c r="D7" s="323" t="inlineStr">
        <is>
          <t>#</t>
        </is>
      </c>
      <c r="E7" s="323" t="n">
        <v>400</v>
      </c>
      <c r="F7" s="323" t="n">
        <v>916</v>
      </c>
      <c r="G7" s="323" t="n">
        <v>1</v>
      </c>
      <c r="H7" s="452">
        <f>E7*F7*G7/1000000</f>
        <v/>
      </c>
      <c r="I7" s="452">
        <f>H7*65.9</f>
        <v/>
      </c>
      <c r="J7" s="386" t="n"/>
      <c r="K7" s="452" t="n"/>
      <c r="L7" s="69" t="inlineStr">
        <is>
          <t>标高-4.900m</t>
        </is>
      </c>
      <c r="M7" s="69" t="inlineStr">
        <is>
          <t>钢平台1514</t>
        </is>
      </c>
      <c r="N7" s="338" t="n"/>
      <c r="Q7" s="323">
        <f>IF(Q$3="","",VLOOKUP(Q$3,'3-1技术要求'!Q:S,3,0))</f>
        <v/>
      </c>
      <c r="R7" s="323">
        <f>G7*Q7</f>
        <v/>
      </c>
      <c r="T7" s="271">
        <f>B7&amp;T$4&amp;C7&amp;D7</f>
        <v/>
      </c>
      <c r="U7" s="271" t="n"/>
      <c r="V7" s="271">
        <f>E7</f>
        <v/>
      </c>
      <c r="W7" s="271">
        <f>F7</f>
        <v/>
      </c>
      <c r="X7" s="271">
        <f>G7</f>
        <v/>
      </c>
    </row>
    <row r="8" ht="15.6" customHeight="1" s="332">
      <c r="A8" s="241" t="n">
        <v>1</v>
      </c>
      <c r="B8" s="323" t="inlineStr">
        <is>
          <t>P07</t>
        </is>
      </c>
      <c r="C8" s="323" t="inlineStr">
        <is>
          <t>6BFX1501/AZ1</t>
        </is>
      </c>
      <c r="D8" s="323" t="n"/>
      <c r="E8" s="323" t="n">
        <v>430</v>
      </c>
      <c r="F8" s="323" t="n">
        <v>155</v>
      </c>
      <c r="G8" s="323" t="n">
        <v>1</v>
      </c>
      <c r="H8" s="452">
        <f>E8*F8*G8/1000000</f>
        <v/>
      </c>
      <c r="I8" s="452">
        <f>H8*65.9</f>
        <v/>
      </c>
      <c r="J8" s="386" t="n"/>
      <c r="K8" s="452" t="n"/>
      <c r="L8" s="69" t="inlineStr">
        <is>
          <t>标高-3.440m</t>
        </is>
      </c>
      <c r="M8" s="69" t="inlineStr">
        <is>
          <t>钢平台1501</t>
        </is>
      </c>
      <c r="N8" s="338" t="n"/>
      <c r="Q8" s="323">
        <f>IF(Q$3="","",VLOOKUP(Q$3,'3-1技术要求'!Q:S,3,0))</f>
        <v/>
      </c>
      <c r="R8" s="323">
        <f>Q8*G8</f>
        <v/>
      </c>
      <c r="T8" s="271">
        <f>B8&amp;T$4&amp;C8&amp;D8</f>
        <v/>
      </c>
      <c r="U8" s="271" t="n"/>
      <c r="V8" s="271">
        <f>E8</f>
        <v/>
      </c>
      <c r="W8" s="271">
        <f>F8</f>
        <v/>
      </c>
      <c r="X8" s="271">
        <f>G8</f>
        <v/>
      </c>
    </row>
    <row r="9" ht="15.6" customHeight="1" s="332">
      <c r="A9" s="241" t="n">
        <v>1</v>
      </c>
      <c r="B9" s="323" t="inlineStr">
        <is>
          <t>P02</t>
        </is>
      </c>
      <c r="C9" s="323" t="inlineStr">
        <is>
          <t>6BFX1014/T1</t>
        </is>
      </c>
      <c r="D9" s="323" t="n"/>
      <c r="E9" s="323" t="n">
        <v>430</v>
      </c>
      <c r="F9" s="323" t="n">
        <v>215</v>
      </c>
      <c r="G9" s="323" t="n">
        <v>1</v>
      </c>
      <c r="H9" s="452">
        <f>E9*F9*G9/1000000</f>
        <v/>
      </c>
      <c r="I9" s="452">
        <f>H9*65.9</f>
        <v/>
      </c>
      <c r="J9" s="69" t="n"/>
      <c r="K9" s="454" t="n"/>
      <c r="L9" s="69" t="inlineStr">
        <is>
          <t>标高从-7.300m至-9.600m</t>
        </is>
      </c>
      <c r="M9" s="69" t="inlineStr">
        <is>
          <t>钢平台1009、1013、1014</t>
        </is>
      </c>
      <c r="N9" s="338" t="n"/>
      <c r="Q9" s="323">
        <f>IF(Q$3="","",VLOOKUP(Q$3,'3-1技术要求'!Q:S,3,0))</f>
        <v/>
      </c>
      <c r="R9" s="323">
        <f>Q9*G9</f>
        <v/>
      </c>
      <c r="T9" s="271">
        <f>B9&amp;T$4&amp;C9&amp;D9</f>
        <v/>
      </c>
      <c r="U9" s="271" t="n"/>
      <c r="V9" s="271">
        <f>E9</f>
        <v/>
      </c>
      <c r="W9" s="271">
        <f>F9</f>
        <v/>
      </c>
      <c r="X9" s="271">
        <f>G9</f>
        <v/>
      </c>
    </row>
    <row r="10" ht="15.6" customHeight="1" s="332">
      <c r="A10" s="241" t="n">
        <v>1</v>
      </c>
      <c r="B10" s="323" t="inlineStr">
        <is>
          <t>P03</t>
        </is>
      </c>
      <c r="C10" s="323" t="inlineStr">
        <is>
          <t>6BFX1518/AZ1</t>
        </is>
      </c>
      <c r="D10" s="323" t="n"/>
      <c r="E10" s="323" t="n">
        <v>430</v>
      </c>
      <c r="F10" s="323" t="n">
        <v>215</v>
      </c>
      <c r="G10" s="323" t="n">
        <v>1</v>
      </c>
      <c r="H10" s="452">
        <f>E10*F10*G10/1000000</f>
        <v/>
      </c>
      <c r="I10" s="452">
        <f>H10*65.9</f>
        <v/>
      </c>
      <c r="J10" s="69" t="n"/>
      <c r="K10" s="454" t="n"/>
      <c r="L10" s="69" t="inlineStr">
        <is>
          <t>标高-4.850m至-2.600m</t>
        </is>
      </c>
      <c r="M10" s="69" t="inlineStr">
        <is>
          <t>钢平台1518，1519</t>
        </is>
      </c>
      <c r="N10" s="338" t="n"/>
      <c r="Q10" s="323">
        <f>IF(Q$3="","",VLOOKUP(Q$3,'3-1技术要求'!Q:S,3,0))</f>
        <v/>
      </c>
      <c r="R10" s="323">
        <f>G10*Q10</f>
        <v/>
      </c>
      <c r="T10" s="271">
        <f>B10&amp;T$4&amp;C10&amp;D10</f>
        <v/>
      </c>
      <c r="U10" s="271" t="n"/>
      <c r="V10" s="271">
        <f>E10</f>
        <v/>
      </c>
      <c r="W10" s="271">
        <f>F10</f>
        <v/>
      </c>
      <c r="X10" s="271">
        <f>G10</f>
        <v/>
      </c>
    </row>
    <row r="11" ht="15.6" customHeight="1" s="332">
      <c r="A11" s="241" t="n">
        <v>1</v>
      </c>
      <c r="B11" s="323" t="inlineStr">
        <is>
          <t>P03</t>
        </is>
      </c>
      <c r="C11" s="323" t="inlineStr">
        <is>
          <t>6BFX1519/AZ1</t>
        </is>
      </c>
      <c r="D11" s="323" t="n"/>
      <c r="E11" s="323" t="n">
        <v>430</v>
      </c>
      <c r="F11" s="323" t="n">
        <v>215</v>
      </c>
      <c r="G11" s="323" t="n">
        <v>1</v>
      </c>
      <c r="H11" s="452">
        <f>E11*F11*G11/1000000</f>
        <v/>
      </c>
      <c r="I11" s="452">
        <f>H11*65.9</f>
        <v/>
      </c>
      <c r="J11" s="386" t="n"/>
      <c r="K11" s="452" t="n"/>
      <c r="L11" s="69" t="inlineStr">
        <is>
          <t>标高-4.850m至-2.600m</t>
        </is>
      </c>
      <c r="M11" s="69" t="inlineStr">
        <is>
          <t>钢平台1518，1519</t>
        </is>
      </c>
      <c r="N11" s="338" t="n"/>
      <c r="Q11" s="323">
        <f>IF(Q$3="","",VLOOKUP(Q$3,'3-1技术要求'!Q:S,3,0))</f>
        <v/>
      </c>
      <c r="R11" s="323">
        <f>G11*Q11</f>
        <v/>
      </c>
      <c r="T11" s="271">
        <f>B11&amp;T$4&amp;C11&amp;D11</f>
        <v/>
      </c>
      <c r="U11" s="271" t="n"/>
      <c r="V11" s="271">
        <f>E11</f>
        <v/>
      </c>
      <c r="W11" s="271">
        <f>F11</f>
        <v/>
      </c>
      <c r="X11" s="271">
        <f>G11</f>
        <v/>
      </c>
    </row>
    <row r="12" ht="15.6" customHeight="1" s="332">
      <c r="A12" s="241" t="n">
        <v>1</v>
      </c>
      <c r="B12" s="323" t="inlineStr">
        <is>
          <t>P02</t>
        </is>
      </c>
      <c r="C12" s="323" t="inlineStr">
        <is>
          <t>6BFX1013/T1</t>
        </is>
      </c>
      <c r="D12" s="323" t="n"/>
      <c r="E12" s="323" t="n">
        <v>430</v>
      </c>
      <c r="F12" s="323" t="n">
        <v>245</v>
      </c>
      <c r="G12" s="323" t="n">
        <v>1</v>
      </c>
      <c r="H12" s="452">
        <f>E12*F12*G12/1000000</f>
        <v/>
      </c>
      <c r="I12" s="452">
        <f>H12*65.9</f>
        <v/>
      </c>
      <c r="J12" s="69" t="n"/>
      <c r="K12" s="17" t="n"/>
      <c r="L12" s="69" t="inlineStr">
        <is>
          <t>标高从-7.300m至-9.600m</t>
        </is>
      </c>
      <c r="M12" s="69" t="inlineStr">
        <is>
          <t>钢平台1009、1013、1014</t>
        </is>
      </c>
      <c r="N12" s="338" t="n"/>
      <c r="Q12" s="323">
        <f>VLOOKUP(T12,异形板分值匹配!B$1:C$1992,2,FALSE)</f>
        <v/>
      </c>
      <c r="R12" s="323">
        <f>Q12*G12</f>
        <v/>
      </c>
      <c r="T12" s="271">
        <f>B12&amp;T$4&amp;C12&amp;D12</f>
        <v/>
      </c>
      <c r="U12" s="271" t="n"/>
      <c r="V12" s="271">
        <f>E12</f>
        <v/>
      </c>
      <c r="W12" s="271">
        <f>F12</f>
        <v/>
      </c>
      <c r="X12" s="271">
        <f>G12</f>
        <v/>
      </c>
    </row>
    <row r="13" ht="15.6" customHeight="1" s="332">
      <c r="A13" s="241" t="n">
        <v>1</v>
      </c>
      <c r="B13" s="323" t="inlineStr">
        <is>
          <t>P02</t>
        </is>
      </c>
      <c r="C13" s="323" t="inlineStr">
        <is>
          <t>6BFX1016/T1</t>
        </is>
      </c>
      <c r="D13" s="323" t="n"/>
      <c r="E13" s="323" t="n">
        <v>430</v>
      </c>
      <c r="F13" s="323" t="n">
        <v>245</v>
      </c>
      <c r="G13" s="323" t="n">
        <v>1</v>
      </c>
      <c r="H13" s="452">
        <f>E13*F13*G13/1000000</f>
        <v/>
      </c>
      <c r="I13" s="452">
        <f>H13*65.9</f>
        <v/>
      </c>
      <c r="J13" s="69" t="n"/>
      <c r="K13" s="454" t="n"/>
      <c r="L13" s="69" t="inlineStr">
        <is>
          <t>标高-9.600m至-8.600m</t>
        </is>
      </c>
      <c r="M13" s="69" t="inlineStr">
        <is>
          <t>钢平台1010、1016</t>
        </is>
      </c>
      <c r="N13" s="338" t="n"/>
      <c r="Q13" s="323">
        <f>VLOOKUP(T13,异形板分值匹配!B$1:C$1992,2,FALSE)</f>
        <v/>
      </c>
      <c r="R13" s="323">
        <f>G13*Q13</f>
        <v/>
      </c>
      <c r="T13" s="271">
        <f>B13&amp;T$4&amp;C13&amp;D13</f>
        <v/>
      </c>
      <c r="U13" s="271" t="n"/>
      <c r="V13" s="271">
        <f>E13</f>
        <v/>
      </c>
      <c r="W13" s="271">
        <f>F13</f>
        <v/>
      </c>
      <c r="X13" s="271">
        <f>G13</f>
        <v/>
      </c>
    </row>
    <row r="14" ht="15.6" customHeight="1" s="332">
      <c r="A14" s="241" t="n">
        <v>1</v>
      </c>
      <c r="B14" s="323" t="inlineStr">
        <is>
          <t>P02</t>
        </is>
      </c>
      <c r="C14" s="323" t="inlineStr">
        <is>
          <t>6BFX1009/T1</t>
        </is>
      </c>
      <c r="D14" s="323" t="n"/>
      <c r="E14" s="323" t="n">
        <v>435</v>
      </c>
      <c r="F14" s="323" t="n">
        <v>125</v>
      </c>
      <c r="G14" s="323" t="n">
        <v>1</v>
      </c>
      <c r="H14" s="452">
        <f>E14*F14*G14/1000000</f>
        <v/>
      </c>
      <c r="I14" s="452">
        <f>H14*65.9</f>
        <v/>
      </c>
      <c r="J14" s="69" t="n"/>
      <c r="K14" s="17" t="n"/>
      <c r="L14" s="69" t="inlineStr">
        <is>
          <t>标高从-7.300m至-9.600m</t>
        </is>
      </c>
      <c r="M14" s="69" t="inlineStr">
        <is>
          <t>钢平台1009、1013、1014</t>
        </is>
      </c>
      <c r="N14" s="338" t="n"/>
      <c r="Q14" s="323">
        <f>IF(Q$3="","",VLOOKUP(Q$3,'3-1技术要求'!Q:S,3,0))</f>
        <v/>
      </c>
      <c r="R14" s="323">
        <f>Q14*G14</f>
        <v/>
      </c>
      <c r="T14" s="271">
        <f>B14&amp;T$4&amp;C14&amp;D14</f>
        <v/>
      </c>
      <c r="U14" s="271" t="n"/>
      <c r="V14" s="271">
        <f>E14</f>
        <v/>
      </c>
      <c r="W14" s="271">
        <f>F14</f>
        <v/>
      </c>
      <c r="X14" s="271">
        <f>G14</f>
        <v/>
      </c>
    </row>
    <row r="15" ht="15.6" customHeight="1" s="332">
      <c r="A15" s="241" t="n">
        <v>1</v>
      </c>
      <c r="B15" s="323" t="inlineStr">
        <is>
          <t>P02</t>
        </is>
      </c>
      <c r="C15" s="323" t="inlineStr">
        <is>
          <t>6BFX1003/Z1</t>
        </is>
      </c>
      <c r="D15" s="323" t="n"/>
      <c r="E15" s="323" t="n">
        <v>435</v>
      </c>
      <c r="F15" s="323" t="n">
        <v>215</v>
      </c>
      <c r="G15" s="323" t="n">
        <v>1</v>
      </c>
      <c r="H15" s="452">
        <f>E15*F15*G15/1000000</f>
        <v/>
      </c>
      <c r="I15" s="452">
        <f>H15*65.9</f>
        <v/>
      </c>
      <c r="J15" s="69" t="n"/>
      <c r="K15" s="454" t="n"/>
      <c r="L15" s="69" t="inlineStr">
        <is>
          <t>标高-10.600m至-9.600m</t>
        </is>
      </c>
      <c r="M15" s="69" t="inlineStr">
        <is>
          <t>钢平台1003、1004</t>
        </is>
      </c>
      <c r="N15" s="338" t="n"/>
      <c r="Q15" s="323">
        <f>VLOOKUP(T15,异形板分值匹配!B$1:C$1992,2,FALSE)</f>
        <v/>
      </c>
      <c r="R15" s="323">
        <f>Q15*G15</f>
        <v/>
      </c>
      <c r="T15" s="271">
        <f>B15&amp;T$4&amp;C15&amp;D15</f>
        <v/>
      </c>
      <c r="U15" s="271" t="n"/>
      <c r="V15" s="271">
        <f>E15</f>
        <v/>
      </c>
      <c r="W15" s="271">
        <f>F15</f>
        <v/>
      </c>
      <c r="X15" s="271">
        <f>G15</f>
        <v/>
      </c>
    </row>
    <row r="16" ht="15.6" customHeight="1" s="332">
      <c r="A16" s="241" t="n">
        <v>1</v>
      </c>
      <c r="B16" s="323" t="inlineStr">
        <is>
          <t>P08</t>
        </is>
      </c>
      <c r="C16" s="323" t="inlineStr">
        <is>
          <t>6BFX1507/8</t>
        </is>
      </c>
      <c r="D16" s="323" t="inlineStr">
        <is>
          <t>#</t>
        </is>
      </c>
      <c r="E16" s="323" t="n">
        <v>437</v>
      </c>
      <c r="F16" s="323" t="n">
        <v>585</v>
      </c>
      <c r="G16" s="323" t="n">
        <v>1</v>
      </c>
      <c r="H16" s="452">
        <f>E16*F16*G16/1000000</f>
        <v/>
      </c>
      <c r="I16" s="452">
        <f>H16*65.9</f>
        <v/>
      </c>
      <c r="J16" s="386" t="n"/>
      <c r="K16" s="452" t="n"/>
      <c r="L16" s="69" t="inlineStr">
        <is>
          <t>标高-4.900m至-2.640m</t>
        </is>
      </c>
      <c r="M16" s="69" t="inlineStr">
        <is>
          <t>钢平台1507</t>
        </is>
      </c>
      <c r="N16" s="338" t="n"/>
      <c r="Q16" s="323">
        <f>VLOOKUP(T16,异形板分值匹配!B$1:C$1992,2,FALSE)</f>
        <v/>
      </c>
      <c r="R16" s="323">
        <f>G16*Q16</f>
        <v/>
      </c>
      <c r="T16" s="271">
        <f>B16&amp;T$4&amp;C16&amp;D16</f>
        <v/>
      </c>
      <c r="U16" s="271">
        <f>D16</f>
        <v/>
      </c>
      <c r="V16" s="271">
        <f>E16</f>
        <v/>
      </c>
      <c r="W16" s="271">
        <f>F16</f>
        <v/>
      </c>
      <c r="X16" s="271">
        <f>G16</f>
        <v/>
      </c>
    </row>
    <row r="17" ht="15.6" customHeight="1" s="332">
      <c r="A17" s="241" t="n">
        <v>1</v>
      </c>
      <c r="B17" s="323" t="inlineStr">
        <is>
          <t>P02</t>
        </is>
      </c>
      <c r="C17" s="323" t="inlineStr">
        <is>
          <t>6BFX1509/Z1</t>
        </is>
      </c>
      <c r="D17" s="323" t="n"/>
      <c r="E17" s="323" t="n">
        <v>445</v>
      </c>
      <c r="F17" s="323" t="n">
        <v>185</v>
      </c>
      <c r="G17" s="323" t="n">
        <v>1</v>
      </c>
      <c r="H17" s="452">
        <f>E17*F17*G17/1000000</f>
        <v/>
      </c>
      <c r="I17" s="452">
        <f>H17*65.9</f>
        <v/>
      </c>
      <c r="J17" s="69" t="n"/>
      <c r="K17" s="17" t="n"/>
      <c r="L17" s="69" t="inlineStr">
        <is>
          <t>标高-3.440m</t>
        </is>
      </c>
      <c r="M17" s="69" t="inlineStr">
        <is>
          <t>钢平台1509</t>
        </is>
      </c>
      <c r="N17" s="338" t="n"/>
      <c r="Q17" s="323">
        <f>VLOOKUP(T17,异形板分值匹配!B$1:C$1992,2,FALSE)</f>
        <v/>
      </c>
      <c r="R17" s="323">
        <f>G17*Q17</f>
        <v/>
      </c>
      <c r="T17" s="271">
        <f>B17&amp;T$4&amp;C17&amp;D17</f>
        <v/>
      </c>
      <c r="U17" s="271" t="n"/>
      <c r="V17" s="271">
        <f>E17</f>
        <v/>
      </c>
      <c r="W17" s="271">
        <f>F17</f>
        <v/>
      </c>
      <c r="X17" s="271">
        <f>G17</f>
        <v/>
      </c>
    </row>
    <row r="18" ht="15.6" customHeight="1" s="332">
      <c r="A18" s="241" t="n">
        <v>1</v>
      </c>
      <c r="B18" s="323" t="inlineStr">
        <is>
          <t>P02</t>
        </is>
      </c>
      <c r="C18" s="323" t="inlineStr">
        <is>
          <t>6BFX1001/A103</t>
        </is>
      </c>
      <c r="D18" s="323" t="n"/>
      <c r="E18" s="323" t="n">
        <v>450</v>
      </c>
      <c r="F18" s="323" t="n">
        <v>207</v>
      </c>
      <c r="G18" s="323" t="n">
        <v>1</v>
      </c>
      <c r="H18" s="452">
        <f>E18*F18*G18/1000000</f>
        <v/>
      </c>
      <c r="I18" s="452">
        <f>H18*65.9</f>
        <v/>
      </c>
      <c r="J18" s="69" t="n"/>
      <c r="K18" s="454" t="n"/>
      <c r="L18" s="69" t="inlineStr">
        <is>
          <t>标高-10.650m至-9.600m</t>
        </is>
      </c>
      <c r="M18" s="69" t="inlineStr">
        <is>
          <t>钢平台1001、1002</t>
        </is>
      </c>
      <c r="N18" s="338" t="n"/>
      <c r="Q18" s="323">
        <f>VLOOKUP(T18,异形板分值匹配!B$1:C$1992,2,FALSE)</f>
        <v/>
      </c>
      <c r="R18" s="323">
        <f>Q18*G18</f>
        <v/>
      </c>
      <c r="T18" s="271">
        <f>B18&amp;T$4&amp;C18&amp;D18</f>
        <v/>
      </c>
      <c r="U18" s="271" t="n"/>
      <c r="V18" s="271">
        <f>E18</f>
        <v/>
      </c>
      <c r="W18" s="271">
        <f>F18</f>
        <v/>
      </c>
      <c r="X18" s="271">
        <f>G18</f>
        <v/>
      </c>
    </row>
    <row r="19" ht="15.6" customHeight="1" s="332">
      <c r="A19" s="241" t="n">
        <v>1</v>
      </c>
      <c r="B19" s="323" t="inlineStr">
        <is>
          <t>P04</t>
        </is>
      </c>
      <c r="C19" s="323" t="inlineStr">
        <is>
          <t>6BFX1515/7</t>
        </is>
      </c>
      <c r="D19" s="323" t="inlineStr">
        <is>
          <t>#</t>
        </is>
      </c>
      <c r="E19" s="323" t="n">
        <v>465</v>
      </c>
      <c r="F19" s="323" t="n">
        <v>600</v>
      </c>
      <c r="G19" s="323" t="n">
        <v>1</v>
      </c>
      <c r="H19" s="452">
        <f>E19*F19*G19/1000000</f>
        <v/>
      </c>
      <c r="I19" s="452">
        <f>H19*65.9</f>
        <v/>
      </c>
      <c r="J19" s="386" t="n"/>
      <c r="K19" s="452" t="n"/>
      <c r="L19" s="69" t="inlineStr">
        <is>
          <t>标高-4.900m</t>
        </is>
      </c>
      <c r="M19" s="69" t="inlineStr">
        <is>
          <t>钢平台1515</t>
        </is>
      </c>
      <c r="N19" s="338" t="n"/>
      <c r="Q19" s="323">
        <f>IF(Q$3="","",VLOOKUP(Q$3,'3-1技术要求'!Q:S,3,0))</f>
        <v/>
      </c>
      <c r="R19" s="323">
        <f>G19*Q19</f>
        <v/>
      </c>
      <c r="T19" s="271">
        <f>B19&amp;T$4&amp;C19&amp;D19</f>
        <v/>
      </c>
      <c r="U19" s="271" t="n"/>
      <c r="V19" s="271">
        <f>E19</f>
        <v/>
      </c>
      <c r="W19" s="271">
        <f>F19</f>
        <v/>
      </c>
      <c r="X19" s="271">
        <f>G19</f>
        <v/>
      </c>
    </row>
    <row r="20" ht="15.6" customHeight="1" s="332">
      <c r="A20" s="241" t="n">
        <v>1</v>
      </c>
      <c r="B20" s="323" t="inlineStr">
        <is>
          <t>P06</t>
        </is>
      </c>
      <c r="C20" s="323" t="inlineStr">
        <is>
          <t>6BFX1513/5</t>
        </is>
      </c>
      <c r="D20" s="323" t="n"/>
      <c r="E20" s="323" t="n">
        <v>490</v>
      </c>
      <c r="F20" s="323" t="n">
        <v>280</v>
      </c>
      <c r="G20" s="323" t="n">
        <v>1</v>
      </c>
      <c r="H20" s="452">
        <f>E20*F20*G20/1000000</f>
        <v/>
      </c>
      <c r="I20" s="452">
        <f>H20*65.9</f>
        <v/>
      </c>
      <c r="J20" s="386" t="n"/>
      <c r="K20" s="452" t="n"/>
      <c r="L20" s="69" t="inlineStr">
        <is>
          <t>标高-4.450m</t>
        </is>
      </c>
      <c r="M20" s="69" t="inlineStr">
        <is>
          <t>钢平台1513</t>
        </is>
      </c>
      <c r="N20" s="338" t="n"/>
      <c r="Q20" s="323">
        <f>VLOOKUP(T20,异形板分值匹配!B$1:C$1992,2,FALSE)</f>
        <v/>
      </c>
      <c r="R20" s="323">
        <f>Q20*G20</f>
        <v/>
      </c>
      <c r="T20" s="271">
        <f>B20&amp;T$4&amp;C20&amp;D20</f>
        <v/>
      </c>
      <c r="U20" s="271" t="n"/>
      <c r="V20" s="271">
        <f>E20</f>
        <v/>
      </c>
      <c r="W20" s="271">
        <f>F20</f>
        <v/>
      </c>
      <c r="X20" s="271">
        <f>G20</f>
        <v/>
      </c>
    </row>
    <row r="21" ht="15.6" customHeight="1" s="332">
      <c r="A21" s="241" t="n">
        <v>1</v>
      </c>
      <c r="B21" s="323" t="inlineStr">
        <is>
          <t>P06</t>
        </is>
      </c>
      <c r="C21" s="323" t="inlineStr">
        <is>
          <t>6BFX1513/6</t>
        </is>
      </c>
      <c r="D21" s="323" t="inlineStr">
        <is>
          <t>#</t>
        </is>
      </c>
      <c r="E21" s="323" t="n">
        <v>490</v>
      </c>
      <c r="F21" s="323" t="n">
        <v>284</v>
      </c>
      <c r="G21" s="323" t="n">
        <v>1</v>
      </c>
      <c r="H21" s="452">
        <f>E21*F21*G21/1000000</f>
        <v/>
      </c>
      <c r="I21" s="452">
        <f>H21*65.9</f>
        <v/>
      </c>
      <c r="J21" s="386" t="n"/>
      <c r="K21" s="452" t="n"/>
      <c r="L21" s="69" t="inlineStr">
        <is>
          <t>标高-4.450m</t>
        </is>
      </c>
      <c r="M21" s="69" t="inlineStr">
        <is>
          <t>钢平台1513</t>
        </is>
      </c>
      <c r="N21" s="338" t="n"/>
      <c r="Q21" s="323">
        <f>VLOOKUP(T21,异形板分值匹配!B$1:C$1992,2,FALSE)</f>
        <v/>
      </c>
      <c r="R21" s="323">
        <f>Q21*G21</f>
        <v/>
      </c>
      <c r="T21" s="271">
        <f>B21&amp;T$4&amp;C21&amp;D21</f>
        <v/>
      </c>
      <c r="U21" s="271">
        <f>D21</f>
        <v/>
      </c>
      <c r="V21" s="271">
        <f>E21</f>
        <v/>
      </c>
      <c r="W21" s="271">
        <f>F21</f>
        <v/>
      </c>
      <c r="X21" s="271">
        <f>G21</f>
        <v/>
      </c>
    </row>
    <row r="22" ht="15.6" customHeight="1" s="332">
      <c r="A22" s="241" t="n">
        <v>1</v>
      </c>
      <c r="B22" s="323" t="inlineStr">
        <is>
          <t>P06</t>
        </is>
      </c>
      <c r="C22" s="323" t="inlineStr">
        <is>
          <t>6BFX1513/4</t>
        </is>
      </c>
      <c r="D22" s="323" t="inlineStr">
        <is>
          <t>#</t>
        </is>
      </c>
      <c r="E22" s="323" t="n">
        <v>490</v>
      </c>
      <c r="F22" s="323" t="n">
        <v>485</v>
      </c>
      <c r="G22" s="323" t="n">
        <v>1</v>
      </c>
      <c r="H22" s="452">
        <f>E22*F22*G22/1000000</f>
        <v/>
      </c>
      <c r="I22" s="452">
        <f>H22*65.9</f>
        <v/>
      </c>
      <c r="J22" s="386" t="n">
        <v>574</v>
      </c>
      <c r="K22" s="452" t="n">
        <v>5.40708</v>
      </c>
      <c r="L22" s="69" t="inlineStr">
        <is>
          <t>标高-4.450m</t>
        </is>
      </c>
      <c r="M22" s="69" t="inlineStr">
        <is>
          <t>钢平台1513</t>
        </is>
      </c>
      <c r="N22" s="338" t="n"/>
      <c r="Q22" s="323">
        <f>VLOOKUP(T22,异形板分值匹配!B$1:C$1992,2,FALSE)</f>
        <v/>
      </c>
      <c r="R22" s="323">
        <f>G22*Q22</f>
        <v/>
      </c>
      <c r="T22" s="271">
        <f>B22&amp;T$4&amp;C22&amp;D22</f>
        <v/>
      </c>
      <c r="U22" s="271">
        <f>D22</f>
        <v/>
      </c>
      <c r="V22" s="271">
        <f>E22</f>
        <v/>
      </c>
      <c r="W22" s="271">
        <f>F22</f>
        <v/>
      </c>
      <c r="X22" s="271">
        <f>G22</f>
        <v/>
      </c>
    </row>
    <row r="23" ht="15.6" customHeight="1" s="332">
      <c r="A23" s="241" t="n">
        <v>1</v>
      </c>
      <c r="B23" s="323" t="inlineStr">
        <is>
          <t>P06</t>
        </is>
      </c>
      <c r="C23" s="323" t="inlineStr">
        <is>
          <t>6BFX1513/3</t>
        </is>
      </c>
      <c r="D23" s="323" t="inlineStr">
        <is>
          <t>#</t>
        </is>
      </c>
      <c r="E23" s="323" t="n">
        <v>490</v>
      </c>
      <c r="F23" s="323" t="n">
        <v>496</v>
      </c>
      <c r="G23" s="323" t="n">
        <v>1</v>
      </c>
      <c r="H23" s="452">
        <f>E23*F23*G23/1000000</f>
        <v/>
      </c>
      <c r="I23" s="452">
        <f>H23*65.9</f>
        <v/>
      </c>
      <c r="J23" s="386" t="n">
        <v>600</v>
      </c>
      <c r="K23" s="452" t="n">
        <v>5.652</v>
      </c>
      <c r="L23" s="69" t="inlineStr">
        <is>
          <t>标高-4.450m</t>
        </is>
      </c>
      <c r="M23" s="69" t="inlineStr">
        <is>
          <t>钢平台1513</t>
        </is>
      </c>
      <c r="N23" s="338" t="n"/>
      <c r="Q23" s="323">
        <f>VLOOKUP(T23,异形板分值匹配!B$1:C$1992,2,FALSE)</f>
        <v/>
      </c>
      <c r="R23" s="323">
        <f>G23*Q23</f>
        <v/>
      </c>
      <c r="T23" s="271">
        <f>B23&amp;T$4&amp;C23&amp;D23</f>
        <v/>
      </c>
      <c r="U23" s="271">
        <f>D23</f>
        <v/>
      </c>
      <c r="V23" s="271">
        <f>E23</f>
        <v/>
      </c>
      <c r="W23" s="271">
        <f>F23</f>
        <v/>
      </c>
      <c r="X23" s="271">
        <f>G23</f>
        <v/>
      </c>
    </row>
    <row r="24" ht="15.6" customHeight="1" s="332">
      <c r="A24" s="241" t="n">
        <v>1</v>
      </c>
      <c r="B24" s="323" t="inlineStr">
        <is>
          <t>P08</t>
        </is>
      </c>
      <c r="C24" s="323" t="inlineStr">
        <is>
          <t>6BFX1507/7</t>
        </is>
      </c>
      <c r="D24" s="323" t="inlineStr">
        <is>
          <t>#</t>
        </is>
      </c>
      <c r="E24" s="323" t="n">
        <v>538</v>
      </c>
      <c r="F24" s="323" t="n">
        <v>995</v>
      </c>
      <c r="G24" s="323" t="n">
        <v>1</v>
      </c>
      <c r="H24" s="452">
        <f>E24*F24*G24/1000000</f>
        <v/>
      </c>
      <c r="I24" s="452">
        <f>H24*65.9</f>
        <v/>
      </c>
      <c r="J24" s="386" t="n"/>
      <c r="K24" s="452" t="n"/>
      <c r="L24" s="69" t="inlineStr">
        <is>
          <t>标高-4.900m至-2.640m</t>
        </is>
      </c>
      <c r="M24" s="69" t="inlineStr">
        <is>
          <t>钢平台1507</t>
        </is>
      </c>
      <c r="N24" s="338" t="n"/>
      <c r="Q24" s="323">
        <f>VLOOKUP(T24,异形板分值匹配!B$1:C$1992,2,FALSE)</f>
        <v/>
      </c>
      <c r="R24" s="323">
        <f>Q24*G24</f>
        <v/>
      </c>
      <c r="T24" s="271">
        <f>B24&amp;T$4&amp;C24&amp;D24</f>
        <v/>
      </c>
      <c r="U24" s="271">
        <f>D24</f>
        <v/>
      </c>
      <c r="V24" s="271">
        <f>E24</f>
        <v/>
      </c>
      <c r="W24" s="271">
        <f>F24</f>
        <v/>
      </c>
      <c r="X24" s="271">
        <f>G24</f>
        <v/>
      </c>
    </row>
    <row r="25" ht="15.6" customHeight="1" s="332">
      <c r="A25" s="241" t="n">
        <v>1</v>
      </c>
      <c r="B25" s="323" t="inlineStr">
        <is>
          <t>P04</t>
        </is>
      </c>
      <c r="C25" s="323" t="inlineStr">
        <is>
          <t>6BFX1516/1</t>
        </is>
      </c>
      <c r="D25" s="323" t="inlineStr">
        <is>
          <t>#</t>
        </is>
      </c>
      <c r="E25" s="323" t="n">
        <v>600</v>
      </c>
      <c r="F25" s="323" t="n">
        <v>700</v>
      </c>
      <c r="G25" s="323" t="n">
        <v>1</v>
      </c>
      <c r="H25" s="452">
        <f>E25*F25*G25/1000000</f>
        <v/>
      </c>
      <c r="I25" s="452">
        <f>H25*65.9</f>
        <v/>
      </c>
      <c r="J25" s="386" t="n"/>
      <c r="K25" s="452" t="n"/>
      <c r="L25" s="69" t="inlineStr">
        <is>
          <t>标高-4.900m</t>
        </is>
      </c>
      <c r="M25" s="69" t="inlineStr">
        <is>
          <t>钢平台1516</t>
        </is>
      </c>
      <c r="N25" s="338" t="n"/>
      <c r="Q25" s="323">
        <f>VLOOKUP(T25,异形板分值匹配!B$1:C$1992,2,FALSE)</f>
        <v/>
      </c>
      <c r="R25" s="323">
        <f>G25*Q25</f>
        <v/>
      </c>
      <c r="T25" s="271">
        <f>B25&amp;T$4&amp;C25&amp;D25</f>
        <v/>
      </c>
      <c r="U25" s="271">
        <f>D25</f>
        <v/>
      </c>
      <c r="V25" s="271">
        <f>E25</f>
        <v/>
      </c>
      <c r="W25" s="271">
        <f>F25</f>
        <v/>
      </c>
      <c r="X25" s="271">
        <f>G25</f>
        <v/>
      </c>
    </row>
    <row r="26" ht="15.6" customHeight="1" s="332">
      <c r="A26" s="241" t="n">
        <v>1</v>
      </c>
      <c r="B26" s="323" t="inlineStr">
        <is>
          <t>P04</t>
        </is>
      </c>
      <c r="C26" s="323" t="inlineStr">
        <is>
          <t>6BFX1515/6</t>
        </is>
      </c>
      <c r="D26" s="323" t="inlineStr">
        <is>
          <t>#</t>
        </is>
      </c>
      <c r="E26" s="323" t="n">
        <v>640</v>
      </c>
      <c r="F26" s="323" t="n">
        <v>480</v>
      </c>
      <c r="G26" s="323" t="n">
        <v>1</v>
      </c>
      <c r="H26" s="452">
        <f>E26*F26*G26/1000000</f>
        <v/>
      </c>
      <c r="I26" s="452">
        <f>H26*65.9</f>
        <v/>
      </c>
      <c r="J26" s="386" t="n"/>
      <c r="K26" s="452" t="n"/>
      <c r="L26" s="69" t="inlineStr">
        <is>
          <t>标高-4.900m</t>
        </is>
      </c>
      <c r="M26" s="69" t="inlineStr">
        <is>
          <t>钢平台1515</t>
        </is>
      </c>
      <c r="N26" s="338" t="n"/>
      <c r="Q26" s="323">
        <f>VLOOKUP(T26,异形板分值匹配!B$1:C$1992,2,FALSE)</f>
        <v/>
      </c>
      <c r="R26" s="323">
        <f>Q26*G26</f>
        <v/>
      </c>
      <c r="T26" s="271">
        <f>B26&amp;T$4&amp;C26&amp;D26</f>
        <v/>
      </c>
      <c r="U26" s="271">
        <f>D26</f>
        <v/>
      </c>
      <c r="V26" s="271">
        <f>E26</f>
        <v/>
      </c>
      <c r="W26" s="271">
        <f>F26</f>
        <v/>
      </c>
      <c r="X26" s="271">
        <f>G26</f>
        <v/>
      </c>
    </row>
    <row r="27" ht="15.6" customHeight="1" s="332">
      <c r="A27" s="241" t="n">
        <v>1</v>
      </c>
      <c r="B27" s="323" t="inlineStr">
        <is>
          <t>P04</t>
        </is>
      </c>
      <c r="C27" s="323" t="inlineStr">
        <is>
          <t>6BFX1514/2</t>
        </is>
      </c>
      <c r="D27" s="323" t="inlineStr">
        <is>
          <t>#</t>
        </is>
      </c>
      <c r="E27" s="323" t="n">
        <v>650</v>
      </c>
      <c r="F27" s="323" t="n">
        <v>995</v>
      </c>
      <c r="G27" s="323" t="n">
        <v>1</v>
      </c>
      <c r="H27" s="452">
        <f>E27*F27*G27/1000000</f>
        <v/>
      </c>
      <c r="I27" s="452">
        <f>H27*65.9</f>
        <v/>
      </c>
      <c r="J27" s="386" t="n"/>
      <c r="K27" s="452" t="n"/>
      <c r="L27" s="69" t="inlineStr">
        <is>
          <t>标高-4.900m</t>
        </is>
      </c>
      <c r="M27" s="69" t="inlineStr">
        <is>
          <t>钢平台1514</t>
        </is>
      </c>
      <c r="N27" s="338" t="n"/>
      <c r="Q27" s="323">
        <f>VLOOKUP(T27,异形板分值匹配!B$1:C$1992,2,FALSE)</f>
        <v/>
      </c>
      <c r="R27" s="323">
        <f>Q27*G27</f>
        <v/>
      </c>
      <c r="T27" s="271">
        <f>B27&amp;T$4&amp;C27&amp;D27</f>
        <v/>
      </c>
      <c r="U27" s="271">
        <f>D27</f>
        <v/>
      </c>
      <c r="V27" s="271">
        <f>E27</f>
        <v/>
      </c>
      <c r="W27" s="271">
        <f>F27</f>
        <v/>
      </c>
      <c r="X27" s="271">
        <f>G27</f>
        <v/>
      </c>
    </row>
    <row r="28" ht="15.6" customHeight="1" s="332">
      <c r="A28" s="241" t="n">
        <v>1</v>
      </c>
      <c r="B28" s="323" t="inlineStr">
        <is>
          <t>P08</t>
        </is>
      </c>
      <c r="C28" s="323" t="inlineStr">
        <is>
          <t>6BFX1507/6</t>
        </is>
      </c>
      <c r="D28" s="323" t="inlineStr">
        <is>
          <t>#</t>
        </is>
      </c>
      <c r="E28" s="323" t="n">
        <v>679</v>
      </c>
      <c r="F28" s="323" t="n">
        <v>995</v>
      </c>
      <c r="G28" s="323" t="n">
        <v>1</v>
      </c>
      <c r="H28" s="452">
        <f>E28*F28*G28/1000000</f>
        <v/>
      </c>
      <c r="I28" s="452">
        <f>H28*65.9</f>
        <v/>
      </c>
      <c r="J28" s="386" t="n"/>
      <c r="K28" s="452" t="n"/>
      <c r="L28" s="69" t="inlineStr">
        <is>
          <t>标高-4.900m至-2.640m</t>
        </is>
      </c>
      <c r="M28" s="69" t="inlineStr">
        <is>
          <t>钢平台1507</t>
        </is>
      </c>
      <c r="N28" s="338" t="n"/>
      <c r="Q28" s="323">
        <f>VLOOKUP(T28,异形板分值匹配!B$1:C$1992,2,FALSE)</f>
        <v/>
      </c>
      <c r="R28" s="323">
        <f>G28*Q28</f>
        <v/>
      </c>
      <c r="T28" s="338">
        <f>B28&amp;T$4&amp;C28&amp;D28</f>
        <v/>
      </c>
      <c r="U28" s="338">
        <f>D28</f>
        <v/>
      </c>
      <c r="V28" s="338">
        <f>E28</f>
        <v/>
      </c>
      <c r="W28" s="338">
        <f>F28</f>
        <v/>
      </c>
      <c r="X28" s="338">
        <f>G28</f>
        <v/>
      </c>
    </row>
    <row r="29" ht="15.6" customHeight="1" s="332">
      <c r="A29" s="241" t="n">
        <v>1</v>
      </c>
      <c r="B29" s="323" t="inlineStr">
        <is>
          <t>P04</t>
        </is>
      </c>
      <c r="C29" s="323" t="inlineStr">
        <is>
          <t>6BFX1514/1</t>
        </is>
      </c>
      <c r="D29" s="323" t="inlineStr">
        <is>
          <t>#</t>
        </is>
      </c>
      <c r="E29" s="323" t="n">
        <v>695</v>
      </c>
      <c r="F29" s="323" t="n">
        <v>559</v>
      </c>
      <c r="G29" s="323" t="n">
        <v>1</v>
      </c>
      <c r="H29" s="452">
        <f>E29*F29*G29/1000000</f>
        <v/>
      </c>
      <c r="I29" s="452">
        <f>H29*65.9</f>
        <v/>
      </c>
      <c r="J29" s="386" t="n"/>
      <c r="K29" s="452" t="n"/>
      <c r="L29" s="69" t="inlineStr">
        <is>
          <t>标高-4.900m</t>
        </is>
      </c>
      <c r="M29" s="69" t="inlineStr">
        <is>
          <t>钢平台1514</t>
        </is>
      </c>
      <c r="N29" s="338" t="n"/>
      <c r="Q29" s="323">
        <f>VLOOKUP(T29,异形板分值匹配!B$1:C$1992,2,FALSE)</f>
        <v/>
      </c>
      <c r="R29" s="323">
        <f>G29*Q29</f>
        <v/>
      </c>
      <c r="T29" s="271">
        <f>B29&amp;T$4&amp;C29&amp;D29</f>
        <v/>
      </c>
      <c r="U29" s="271">
        <f>D29</f>
        <v/>
      </c>
      <c r="V29" s="271">
        <f>E29</f>
        <v/>
      </c>
      <c r="W29" s="271">
        <f>F29</f>
        <v/>
      </c>
      <c r="X29" s="271">
        <f>G29</f>
        <v/>
      </c>
    </row>
    <row r="30" ht="15.6" customHeight="1" s="332">
      <c r="A30" s="241" t="n">
        <v>1</v>
      </c>
      <c r="B30" s="323" t="inlineStr">
        <is>
          <t>P05</t>
        </is>
      </c>
      <c r="C30" s="323" t="inlineStr">
        <is>
          <t>6BFX1508/4</t>
        </is>
      </c>
      <c r="D30" s="323" t="inlineStr">
        <is>
          <t>#</t>
        </is>
      </c>
      <c r="E30" s="323" t="n">
        <v>700</v>
      </c>
      <c r="F30" s="323" t="n">
        <v>550</v>
      </c>
      <c r="G30" s="323" t="n">
        <v>1</v>
      </c>
      <c r="H30" s="452">
        <f>E30*F30*G30/1000000</f>
        <v/>
      </c>
      <c r="I30" s="452">
        <f>H30*65.9</f>
        <v/>
      </c>
      <c r="J30" s="386" t="n"/>
      <c r="K30" s="452" t="n"/>
      <c r="L30" s="69" t="inlineStr">
        <is>
          <t>标高-4.040m</t>
        </is>
      </c>
      <c r="M30" s="69" t="inlineStr">
        <is>
          <t>钢平台1508</t>
        </is>
      </c>
      <c r="N30" s="338" t="n"/>
      <c r="Q30" s="323">
        <f>VLOOKUP(T30,异形板分值匹配!B$1:C$1992,2,FALSE)</f>
        <v/>
      </c>
      <c r="R30" s="323">
        <f>Q30*G30</f>
        <v/>
      </c>
      <c r="T30" s="271">
        <f>B30&amp;T$4&amp;C30&amp;D30</f>
        <v/>
      </c>
      <c r="U30" s="271">
        <f>D30</f>
        <v/>
      </c>
      <c r="V30" s="271">
        <f>E30</f>
        <v/>
      </c>
      <c r="W30" s="271">
        <f>F30</f>
        <v/>
      </c>
      <c r="X30" s="271">
        <f>G30</f>
        <v/>
      </c>
    </row>
    <row r="31" ht="15.6" customHeight="1" s="332">
      <c r="A31" s="241" t="n">
        <v>1</v>
      </c>
      <c r="B31" s="323" t="inlineStr">
        <is>
          <t>P04</t>
        </is>
      </c>
      <c r="C31" s="323" t="inlineStr">
        <is>
          <t>6BFX1515/1</t>
        </is>
      </c>
      <c r="D31" s="323" t="inlineStr">
        <is>
          <t>#</t>
        </is>
      </c>
      <c r="E31" s="323" t="n">
        <v>700</v>
      </c>
      <c r="F31" s="323" t="n">
        <v>995</v>
      </c>
      <c r="G31" s="323" t="n">
        <v>1</v>
      </c>
      <c r="H31" s="452">
        <f>E31*F31*G31/1000000</f>
        <v/>
      </c>
      <c r="I31" s="452">
        <f>H31*65.9</f>
        <v/>
      </c>
      <c r="J31" s="386" t="n"/>
      <c r="K31" s="452" t="n"/>
      <c r="L31" s="69" t="inlineStr">
        <is>
          <t>标高-4.900m</t>
        </is>
      </c>
      <c r="M31" s="69" t="inlineStr">
        <is>
          <t>钢平台1515</t>
        </is>
      </c>
      <c r="N31" s="338" t="n"/>
      <c r="Q31" s="323">
        <f>VLOOKUP(T31,异形板分值匹配!B$1:C$1992,2,FALSE)</f>
        <v/>
      </c>
      <c r="R31" s="323">
        <f>G31*Q31</f>
        <v/>
      </c>
      <c r="T31" s="271">
        <f>B31&amp;T$4&amp;C31&amp;D31</f>
        <v/>
      </c>
      <c r="U31" s="271">
        <f>D31</f>
        <v/>
      </c>
      <c r="V31" s="271">
        <f>E31</f>
        <v/>
      </c>
      <c r="W31" s="271">
        <f>F31</f>
        <v/>
      </c>
      <c r="X31" s="271">
        <f>G31</f>
        <v/>
      </c>
    </row>
    <row r="32" ht="15.6" customHeight="1" s="332">
      <c r="A32" s="241" t="n">
        <v>1</v>
      </c>
      <c r="B32" s="323" t="inlineStr">
        <is>
          <t>P04</t>
        </is>
      </c>
      <c r="C32" s="323" t="inlineStr">
        <is>
          <t>6BFX1515/2</t>
        </is>
      </c>
      <c r="D32" s="323" t="inlineStr">
        <is>
          <t>#</t>
        </is>
      </c>
      <c r="E32" s="323" t="n">
        <v>700</v>
      </c>
      <c r="F32" s="323" t="n">
        <v>995</v>
      </c>
      <c r="G32" s="323" t="n">
        <v>1</v>
      </c>
      <c r="H32" s="452">
        <f>E32*F32*G32/1000000</f>
        <v/>
      </c>
      <c r="I32" s="452">
        <f>H32*65.9</f>
        <v/>
      </c>
      <c r="J32" s="386" t="n"/>
      <c r="K32" s="452" t="n"/>
      <c r="L32" s="69" t="inlineStr">
        <is>
          <t>标高-4.900m</t>
        </is>
      </c>
      <c r="M32" s="69" t="inlineStr">
        <is>
          <t>钢平台1515</t>
        </is>
      </c>
      <c r="N32" s="338" t="n"/>
      <c r="Q32" s="323">
        <f>VLOOKUP(T32,异形板分值匹配!B$1:C$1992,2,FALSE)</f>
        <v/>
      </c>
      <c r="R32" s="323">
        <f>Q32*G32</f>
        <v/>
      </c>
      <c r="T32" s="271">
        <f>B32&amp;T$4&amp;C32&amp;D32</f>
        <v/>
      </c>
      <c r="U32" s="271">
        <f>D32</f>
        <v/>
      </c>
      <c r="V32" s="271">
        <f>E32</f>
        <v/>
      </c>
      <c r="W32" s="271">
        <f>F32</f>
        <v/>
      </c>
      <c r="X32" s="271">
        <f>G32</f>
        <v/>
      </c>
    </row>
    <row r="33" ht="15.6" customHeight="1" s="332">
      <c r="A33" s="241" t="n">
        <v>1</v>
      </c>
      <c r="B33" s="323" t="inlineStr">
        <is>
          <t>P04</t>
        </is>
      </c>
      <c r="C33" s="323" t="inlineStr">
        <is>
          <t>6BFX1514/9</t>
        </is>
      </c>
      <c r="D33" s="323" t="inlineStr">
        <is>
          <t>#</t>
        </is>
      </c>
      <c r="E33" s="323" t="n">
        <v>740</v>
      </c>
      <c r="F33" s="323" t="n">
        <v>465</v>
      </c>
      <c r="G33" s="323" t="n">
        <v>1</v>
      </c>
      <c r="H33" s="452">
        <f>E33*F33*G33/1000000</f>
        <v/>
      </c>
      <c r="I33" s="452">
        <f>H33*65.9</f>
        <v/>
      </c>
      <c r="J33" s="386" t="n"/>
      <c r="K33" s="452" t="n"/>
      <c r="L33" s="69" t="inlineStr">
        <is>
          <t>标高-4.900m</t>
        </is>
      </c>
      <c r="M33" s="69" t="inlineStr">
        <is>
          <t>钢平台1514</t>
        </is>
      </c>
      <c r="N33" s="338" t="n"/>
      <c r="Q33" s="323">
        <f>VLOOKUP(T33,异形板分值匹配!B$1:C$1992,2,FALSE)</f>
        <v/>
      </c>
      <c r="R33" s="323">
        <f>Q33*G33</f>
        <v/>
      </c>
      <c r="T33" s="271">
        <f>B33&amp;T$4&amp;C33&amp;D33</f>
        <v/>
      </c>
      <c r="U33" s="271">
        <f>D33</f>
        <v/>
      </c>
      <c r="V33" s="271">
        <f>E33</f>
        <v/>
      </c>
      <c r="W33" s="271">
        <f>F33</f>
        <v/>
      </c>
      <c r="X33" s="271">
        <f>G33</f>
        <v/>
      </c>
    </row>
    <row r="34" ht="15.6" customHeight="1" s="332">
      <c r="A34" s="241" t="n">
        <v>1</v>
      </c>
      <c r="B34" s="323" t="inlineStr">
        <is>
          <t>P04</t>
        </is>
      </c>
      <c r="C34" s="323" t="inlineStr">
        <is>
          <t>6BFX1514/7</t>
        </is>
      </c>
      <c r="D34" s="323" t="inlineStr">
        <is>
          <t>#</t>
        </is>
      </c>
      <c r="E34" s="323" t="n">
        <v>740</v>
      </c>
      <c r="F34" s="323" t="n">
        <v>995</v>
      </c>
      <c r="G34" s="323" t="n">
        <v>1</v>
      </c>
      <c r="H34" s="452">
        <f>E34*F34*G34/1000000</f>
        <v/>
      </c>
      <c r="I34" s="452">
        <f>H34*65.9</f>
        <v/>
      </c>
      <c r="J34" s="386" t="n"/>
      <c r="K34" s="452" t="n"/>
      <c r="L34" s="69" t="inlineStr">
        <is>
          <t>标高-4.900m</t>
        </is>
      </c>
      <c r="M34" s="69" t="inlineStr">
        <is>
          <t>钢平台1514</t>
        </is>
      </c>
      <c r="N34" s="338" t="n"/>
      <c r="Q34" s="323">
        <f>VLOOKUP(T34,异形板分值匹配!B$1:C$1992,2,FALSE)</f>
        <v/>
      </c>
      <c r="R34" s="323">
        <f>G34*Q34</f>
        <v/>
      </c>
      <c r="T34" s="271">
        <f>B34&amp;T$4&amp;C34&amp;D34</f>
        <v/>
      </c>
      <c r="U34" s="271">
        <f>D34</f>
        <v/>
      </c>
      <c r="V34" s="271">
        <f>E34</f>
        <v/>
      </c>
      <c r="W34" s="271">
        <f>F34</f>
        <v/>
      </c>
      <c r="X34" s="271">
        <f>G34</f>
        <v/>
      </c>
    </row>
    <row r="35" ht="15.6" customHeight="1" s="332">
      <c r="A35" s="241" t="n">
        <v>1</v>
      </c>
      <c r="B35" s="323" t="inlineStr">
        <is>
          <t>P04</t>
        </is>
      </c>
      <c r="C35" s="323" t="inlineStr">
        <is>
          <t>6BFX1514/5</t>
        </is>
      </c>
      <c r="D35" s="323" t="inlineStr">
        <is>
          <t>#</t>
        </is>
      </c>
      <c r="E35" s="323" t="n">
        <v>741</v>
      </c>
      <c r="F35" s="323" t="n">
        <v>265</v>
      </c>
      <c r="G35" s="323" t="n">
        <v>1</v>
      </c>
      <c r="H35" s="452">
        <f>E35*F35*G35/1000000</f>
        <v/>
      </c>
      <c r="I35" s="452">
        <f>H35*65.9</f>
        <v/>
      </c>
      <c r="J35" s="386" t="n"/>
      <c r="K35" s="452" t="n"/>
      <c r="L35" s="69" t="inlineStr">
        <is>
          <t>标高-4.900m</t>
        </is>
      </c>
      <c r="M35" s="69" t="inlineStr">
        <is>
          <t>钢平台1514</t>
        </is>
      </c>
      <c r="N35" s="338" t="n"/>
      <c r="Q35" s="323">
        <f>VLOOKUP(T35,异形板分值匹配!B$1:C$1992,2,FALSE)</f>
        <v/>
      </c>
      <c r="R35" s="323">
        <f>G35*Q35</f>
        <v/>
      </c>
      <c r="T35" s="271">
        <f>B35&amp;T$4&amp;C35&amp;D35</f>
        <v/>
      </c>
      <c r="U35" s="271">
        <f>D35</f>
        <v/>
      </c>
      <c r="V35" s="271">
        <f>E35</f>
        <v/>
      </c>
      <c r="W35" s="271">
        <f>F35</f>
        <v/>
      </c>
      <c r="X35" s="271">
        <f>G35</f>
        <v/>
      </c>
    </row>
    <row r="36" ht="15.6" customHeight="1" s="332">
      <c r="A36" s="241" t="n">
        <v>1</v>
      </c>
      <c r="B36" s="323" t="inlineStr">
        <is>
          <t>P04</t>
        </is>
      </c>
      <c r="C36" s="323" t="inlineStr">
        <is>
          <t>6BFX1514/3</t>
        </is>
      </c>
      <c r="D36" s="323" t="inlineStr">
        <is>
          <t>#</t>
        </is>
      </c>
      <c r="E36" s="323" t="n">
        <v>800</v>
      </c>
      <c r="F36" s="323" t="n">
        <v>995</v>
      </c>
      <c r="G36" s="323" t="n">
        <v>1</v>
      </c>
      <c r="H36" s="452">
        <f>E36*F36*G36/1000000</f>
        <v/>
      </c>
      <c r="I36" s="452">
        <f>H36*65.9</f>
        <v/>
      </c>
      <c r="J36" s="386" t="n"/>
      <c r="K36" s="452" t="n"/>
      <c r="L36" s="69" t="inlineStr">
        <is>
          <t>标高-4.900m</t>
        </is>
      </c>
      <c r="M36" s="69" t="inlineStr">
        <is>
          <t>钢平台1514</t>
        </is>
      </c>
      <c r="N36" s="338" t="n"/>
      <c r="Q36" s="323">
        <f>VLOOKUP(T36,异形板分值匹配!B$1:C$1992,2,FALSE)</f>
        <v/>
      </c>
      <c r="R36" s="323">
        <f>Q36*G36</f>
        <v/>
      </c>
      <c r="T36" s="271">
        <f>B36&amp;T$4&amp;C36&amp;D36</f>
        <v/>
      </c>
      <c r="U36" s="271">
        <f>D36</f>
        <v/>
      </c>
      <c r="V36" s="271">
        <f>E36</f>
        <v/>
      </c>
      <c r="W36" s="271">
        <f>F36</f>
        <v/>
      </c>
      <c r="X36" s="271">
        <f>G36</f>
        <v/>
      </c>
    </row>
    <row r="37" ht="15.6" customHeight="1" s="332">
      <c r="A37" s="241" t="n">
        <v>1</v>
      </c>
      <c r="B37" s="323" t="inlineStr">
        <is>
          <t>P04</t>
        </is>
      </c>
      <c r="C37" s="323" t="inlineStr">
        <is>
          <t>6BFX1514/4</t>
        </is>
      </c>
      <c r="D37" s="323" t="inlineStr">
        <is>
          <t>#</t>
        </is>
      </c>
      <c r="E37" s="323" t="n">
        <v>800</v>
      </c>
      <c r="F37" s="323" t="n">
        <v>995</v>
      </c>
      <c r="G37" s="323" t="n">
        <v>1</v>
      </c>
      <c r="H37" s="452">
        <f>E37*F37*G37/1000000</f>
        <v/>
      </c>
      <c r="I37" s="452">
        <f>H37*65.9</f>
        <v/>
      </c>
      <c r="J37" s="386" t="n"/>
      <c r="K37" s="452" t="n"/>
      <c r="L37" s="69" t="inlineStr">
        <is>
          <t>标高-4.900m</t>
        </is>
      </c>
      <c r="M37" s="69" t="inlineStr">
        <is>
          <t>钢平台1514</t>
        </is>
      </c>
      <c r="N37" s="338" t="n"/>
      <c r="Q37" s="323">
        <f>VLOOKUP(T37,异形板分值匹配!B$1:C$1992,2,FALSE)</f>
        <v/>
      </c>
      <c r="R37" s="323">
        <f>G37*Q37</f>
        <v/>
      </c>
      <c r="T37" s="271">
        <f>B37&amp;T$4&amp;C37&amp;D37</f>
        <v/>
      </c>
      <c r="U37" s="271">
        <f>D37</f>
        <v/>
      </c>
      <c r="V37" s="271">
        <f>E37</f>
        <v/>
      </c>
      <c r="W37" s="271">
        <f>F37</f>
        <v/>
      </c>
      <c r="X37" s="271">
        <f>G37</f>
        <v/>
      </c>
    </row>
    <row r="38" ht="15.6" customHeight="1" s="332">
      <c r="A38" s="241" t="n">
        <v>1</v>
      </c>
      <c r="B38" s="323" t="inlineStr">
        <is>
          <t>P04</t>
        </is>
      </c>
      <c r="C38" s="323" t="inlineStr">
        <is>
          <t>6BFX1514/8</t>
        </is>
      </c>
      <c r="D38" s="323" t="inlineStr">
        <is>
          <t>#</t>
        </is>
      </c>
      <c r="E38" s="323" t="n">
        <v>800</v>
      </c>
      <c r="F38" s="323" t="n">
        <v>995</v>
      </c>
      <c r="G38" s="323" t="n">
        <v>1</v>
      </c>
      <c r="H38" s="452">
        <f>E38*F38*G38/1000000</f>
        <v/>
      </c>
      <c r="I38" s="452">
        <f>H38*65.9</f>
        <v/>
      </c>
      <c r="J38" s="386" t="n"/>
      <c r="K38" s="452" t="n"/>
      <c r="L38" s="69" t="inlineStr">
        <is>
          <t>标高-4.900m</t>
        </is>
      </c>
      <c r="M38" s="69" t="inlineStr">
        <is>
          <t>钢平台1514</t>
        </is>
      </c>
      <c r="N38" s="338" t="n"/>
      <c r="Q38" s="323">
        <f>VLOOKUP(T38,异形板分值匹配!B$1:C$1992,2,FALSE)</f>
        <v/>
      </c>
      <c r="R38" s="323">
        <f>Q38*G38</f>
        <v/>
      </c>
      <c r="T38" s="271">
        <f>B38&amp;T$4&amp;C38&amp;D38</f>
        <v/>
      </c>
      <c r="U38" s="271">
        <f>D38</f>
        <v/>
      </c>
      <c r="V38" s="271">
        <f>E38</f>
        <v/>
      </c>
      <c r="W38" s="271">
        <f>F38</f>
        <v/>
      </c>
      <c r="X38" s="271">
        <f>G38</f>
        <v/>
      </c>
    </row>
    <row r="39" ht="15.6" customHeight="1" s="332">
      <c r="A39" s="241" t="n">
        <v>1</v>
      </c>
      <c r="B39" s="323" t="inlineStr">
        <is>
          <t>P08</t>
        </is>
      </c>
      <c r="C39" s="323" t="inlineStr">
        <is>
          <t>6BFX1507/5</t>
        </is>
      </c>
      <c r="D39" s="323" t="inlineStr">
        <is>
          <t>#</t>
        </is>
      </c>
      <c r="E39" s="323" t="n">
        <v>846</v>
      </c>
      <c r="F39" s="323" t="n">
        <v>995</v>
      </c>
      <c r="G39" s="323" t="n">
        <v>1</v>
      </c>
      <c r="H39" s="452">
        <f>E39*F39*G39/1000000</f>
        <v/>
      </c>
      <c r="I39" s="452">
        <f>H39*65.9</f>
        <v/>
      </c>
      <c r="J39" s="386" t="n"/>
      <c r="K39" s="452" t="n"/>
      <c r="L39" s="69" t="inlineStr">
        <is>
          <t>标高-4.900m至-2.640m</t>
        </is>
      </c>
      <c r="M39" s="69" t="inlineStr">
        <is>
          <t>钢平台1507</t>
        </is>
      </c>
      <c r="N39" s="338" t="n"/>
      <c r="Q39" s="323">
        <f>VLOOKUP(T39,异形板分值匹配!B$1:C$1992,2,FALSE)</f>
        <v/>
      </c>
      <c r="R39" s="323">
        <f>Q39*G39</f>
        <v/>
      </c>
      <c r="T39" s="271">
        <f>B39&amp;T$4&amp;C39&amp;D39</f>
        <v/>
      </c>
      <c r="U39" s="271">
        <f>D39</f>
        <v/>
      </c>
      <c r="V39" s="271">
        <f>E39</f>
        <v/>
      </c>
      <c r="W39" s="271">
        <f>F39</f>
        <v/>
      </c>
      <c r="X39" s="271">
        <f>G39</f>
        <v/>
      </c>
    </row>
    <row r="40" ht="15.6" customHeight="1" s="332">
      <c r="A40" s="241" t="n">
        <v>1</v>
      </c>
      <c r="B40" s="323" t="inlineStr">
        <is>
          <t>P09</t>
        </is>
      </c>
      <c r="C40" s="323" t="inlineStr">
        <is>
          <t>6BFX1502/15</t>
        </is>
      </c>
      <c r="D40" s="323" t="inlineStr">
        <is>
          <t>#</t>
        </is>
      </c>
      <c r="E40" s="323" t="n">
        <v>880</v>
      </c>
      <c r="F40" s="323" t="n">
        <v>275</v>
      </c>
      <c r="G40" s="323" t="n">
        <v>1</v>
      </c>
      <c r="H40" s="452">
        <f>E40*F40*G40/1000000</f>
        <v/>
      </c>
      <c r="I40" s="452">
        <f>H40*65.9</f>
        <v/>
      </c>
      <c r="J40" s="386" t="n">
        <v>497</v>
      </c>
      <c r="K40" s="452" t="n">
        <v>4.68174</v>
      </c>
      <c r="L40" s="69" t="inlineStr">
        <is>
          <t>标高-4.940m</t>
        </is>
      </c>
      <c r="M40" s="69" t="inlineStr">
        <is>
          <t>钢平台1502、钢直梯1511</t>
        </is>
      </c>
      <c r="N40" s="338" t="n"/>
      <c r="Q40" s="323">
        <f>VLOOKUP(T40,异形板分值匹配!B$1:C$1992,2,FALSE)</f>
        <v/>
      </c>
      <c r="R40" s="323">
        <f>G40*Q40</f>
        <v/>
      </c>
      <c r="T40" s="271">
        <f>B40&amp;T$4&amp;C40&amp;D40</f>
        <v/>
      </c>
      <c r="U40" s="271">
        <f>D40</f>
        <v/>
      </c>
      <c r="V40" s="271">
        <f>E40</f>
        <v/>
      </c>
      <c r="W40" s="271">
        <f>F40</f>
        <v/>
      </c>
      <c r="X40" s="271">
        <f>G40</f>
        <v/>
      </c>
    </row>
    <row r="41" ht="15.6" customHeight="1" s="332">
      <c r="A41" s="241" t="n">
        <v>1</v>
      </c>
      <c r="B41" s="323" t="inlineStr">
        <is>
          <t>P09</t>
        </is>
      </c>
      <c r="C41" s="323" t="inlineStr">
        <is>
          <t>6BFX1502/14</t>
        </is>
      </c>
      <c r="D41" s="323" t="inlineStr">
        <is>
          <t>#</t>
        </is>
      </c>
      <c r="E41" s="323" t="n">
        <v>880</v>
      </c>
      <c r="F41" s="323" t="n">
        <v>995</v>
      </c>
      <c r="G41" s="323" t="n">
        <v>1</v>
      </c>
      <c r="H41" s="452">
        <f>E41*F41*G41/1000000</f>
        <v/>
      </c>
      <c r="I41" s="452">
        <f>H41*65.9</f>
        <v/>
      </c>
      <c r="J41" s="386" t="n">
        <v>510</v>
      </c>
      <c r="K41" s="452" t="n">
        <v>4.8042</v>
      </c>
      <c r="L41" s="69" t="inlineStr">
        <is>
          <t>标高-4.940m</t>
        </is>
      </c>
      <c r="M41" s="69" t="inlineStr">
        <is>
          <t>钢平台1502、钢直梯1511</t>
        </is>
      </c>
      <c r="N41" s="338" t="n"/>
      <c r="Q41" s="323">
        <f>VLOOKUP(T41,异形板分值匹配!B$1:C$1992,2,FALSE)</f>
        <v/>
      </c>
      <c r="R41" s="323">
        <f>G41*Q41</f>
        <v/>
      </c>
      <c r="T41" s="271">
        <f>B41&amp;T$4&amp;C41&amp;D41</f>
        <v/>
      </c>
      <c r="U41" s="271">
        <f>D41</f>
        <v/>
      </c>
      <c r="V41" s="271">
        <f>E41</f>
        <v/>
      </c>
      <c r="W41" s="271">
        <f>F41</f>
        <v/>
      </c>
      <c r="X41" s="271">
        <f>G41</f>
        <v/>
      </c>
    </row>
    <row r="42" ht="15.6" customHeight="1" s="332">
      <c r="A42" s="241" t="n">
        <v>1</v>
      </c>
      <c r="B42" s="323" t="inlineStr">
        <is>
          <t>P10</t>
        </is>
      </c>
      <c r="C42" s="323" t="inlineStr">
        <is>
          <t>6BFX1510/3</t>
        </is>
      </c>
      <c r="D42" s="323" t="inlineStr">
        <is>
          <t>#</t>
        </is>
      </c>
      <c r="E42" s="323" t="n">
        <v>920</v>
      </c>
      <c r="F42" s="323" t="n">
        <v>495</v>
      </c>
      <c r="G42" s="323" t="n">
        <v>1</v>
      </c>
      <c r="H42" s="452">
        <f>E42*F42*G42/1000000</f>
        <v/>
      </c>
      <c r="I42" s="452">
        <f>H42*65.9</f>
        <v/>
      </c>
      <c r="J42" s="69" t="n"/>
      <c r="K42" s="17" t="n"/>
      <c r="L42" s="69" t="inlineStr">
        <is>
          <t>标高-3.000m</t>
        </is>
      </c>
      <c r="M42" s="69" t="inlineStr">
        <is>
          <t>钢平台1510</t>
        </is>
      </c>
      <c r="N42" s="338" t="n"/>
      <c r="Q42" s="323">
        <f>VLOOKUP(T42,异形板分值匹配!B$1:C$1992,2,FALSE)</f>
        <v/>
      </c>
      <c r="R42" s="323">
        <f>Q42*G42</f>
        <v/>
      </c>
      <c r="T42" s="271">
        <f>B42&amp;T$4&amp;C42&amp;D42</f>
        <v/>
      </c>
      <c r="U42" s="271">
        <f>D42</f>
        <v/>
      </c>
      <c r="V42" s="271">
        <f>E42</f>
        <v/>
      </c>
      <c r="W42" s="271">
        <f>F42</f>
        <v/>
      </c>
      <c r="X42" s="271">
        <f>G42</f>
        <v/>
      </c>
    </row>
    <row r="43" ht="15.6" customHeight="1" s="332">
      <c r="A43" s="241" t="n">
        <v>1</v>
      </c>
      <c r="B43" s="323" t="inlineStr">
        <is>
          <t>P10</t>
        </is>
      </c>
      <c r="C43" s="323" t="inlineStr">
        <is>
          <t>6BFX1510/4</t>
        </is>
      </c>
      <c r="D43" s="323" t="inlineStr">
        <is>
          <t>#</t>
        </is>
      </c>
      <c r="E43" s="323" t="n">
        <v>920</v>
      </c>
      <c r="F43" s="323" t="n">
        <v>695</v>
      </c>
      <c r="G43" s="323" t="n">
        <v>1</v>
      </c>
      <c r="H43" s="452">
        <f>E43*F43*G43/1000000</f>
        <v/>
      </c>
      <c r="I43" s="452">
        <f>H43*65.9</f>
        <v/>
      </c>
      <c r="J43" s="69" t="n"/>
      <c r="K43" s="17" t="n"/>
      <c r="L43" s="69" t="inlineStr">
        <is>
          <t>标高-3.000m</t>
        </is>
      </c>
      <c r="M43" s="69" t="inlineStr">
        <is>
          <t>钢平台1510</t>
        </is>
      </c>
      <c r="N43" s="338" t="n"/>
      <c r="Q43" s="323">
        <f>VLOOKUP(T43,异形板分值匹配!B$1:C$1992,2,FALSE)</f>
        <v/>
      </c>
      <c r="R43" s="323">
        <f>G43*Q43</f>
        <v/>
      </c>
      <c r="T43" s="271">
        <f>B43&amp;T$4&amp;C43&amp;D43</f>
        <v/>
      </c>
      <c r="U43" s="271">
        <f>D43</f>
        <v/>
      </c>
      <c r="V43" s="271">
        <f>E43</f>
        <v/>
      </c>
      <c r="W43" s="271">
        <f>F43</f>
        <v/>
      </c>
      <c r="X43" s="271">
        <f>G43</f>
        <v/>
      </c>
    </row>
    <row r="44" ht="15.6" customHeight="1" s="332">
      <c r="A44" s="241" t="n">
        <v>1</v>
      </c>
      <c r="B44" s="323" t="inlineStr">
        <is>
          <t>P09</t>
        </is>
      </c>
      <c r="C44" s="323" t="inlineStr">
        <is>
          <t>6BFX1502/12</t>
        </is>
      </c>
      <c r="D44" s="323" t="inlineStr">
        <is>
          <t>#</t>
        </is>
      </c>
      <c r="E44" s="323" t="n">
        <v>1040</v>
      </c>
      <c r="F44" s="323" t="n">
        <v>689</v>
      </c>
      <c r="G44" s="323" t="n">
        <v>1</v>
      </c>
      <c r="H44" s="452">
        <f>E44*F44*G44/1000000</f>
        <v/>
      </c>
      <c r="I44" s="452">
        <f>H44*65.9</f>
        <v/>
      </c>
      <c r="J44" s="386" t="n">
        <v>880</v>
      </c>
      <c r="K44" s="452" t="n">
        <v>8.2896</v>
      </c>
      <c r="L44" s="69" t="inlineStr">
        <is>
          <t>标高-4.940m</t>
        </is>
      </c>
      <c r="M44" s="69" t="inlineStr">
        <is>
          <t>钢平台1502、钢直梯1511</t>
        </is>
      </c>
      <c r="N44" s="338" t="n"/>
      <c r="Q44" s="323">
        <f>VLOOKUP(T44,异形板分值匹配!B$1:C$1992,2,FALSE)</f>
        <v/>
      </c>
      <c r="R44" s="323">
        <f>Q44*G44</f>
        <v/>
      </c>
      <c r="T44" s="271">
        <f>B44&amp;T$4&amp;C44&amp;D44</f>
        <v/>
      </c>
      <c r="U44" s="271">
        <f>D44</f>
        <v/>
      </c>
      <c r="V44" s="271">
        <f>E44</f>
        <v/>
      </c>
      <c r="W44" s="271">
        <f>F44</f>
        <v/>
      </c>
      <c r="X44" s="271">
        <f>G44</f>
        <v/>
      </c>
    </row>
    <row r="45" ht="15.6" customHeight="1" s="332">
      <c r="A45" s="241" t="n">
        <v>1</v>
      </c>
      <c r="B45" s="323" t="inlineStr">
        <is>
          <t>P04</t>
        </is>
      </c>
      <c r="C45" s="323" t="inlineStr">
        <is>
          <t>6BFX1515/9</t>
        </is>
      </c>
      <c r="D45" s="323" t="inlineStr">
        <is>
          <t>#</t>
        </is>
      </c>
      <c r="E45" s="323" t="n">
        <v>1070</v>
      </c>
      <c r="F45" s="323" t="n">
        <v>995</v>
      </c>
      <c r="G45" s="323" t="n">
        <v>1</v>
      </c>
      <c r="H45" s="452">
        <f>E45*F45*G45/1000000</f>
        <v/>
      </c>
      <c r="I45" s="452">
        <f>H45*65.9</f>
        <v/>
      </c>
      <c r="J45" s="386" t="n"/>
      <c r="K45" s="452" t="n"/>
      <c r="L45" s="69" t="inlineStr">
        <is>
          <t>标高-4.900m</t>
        </is>
      </c>
      <c r="M45" s="69" t="inlineStr">
        <is>
          <t>钢平台1515</t>
        </is>
      </c>
      <c r="N45" s="338" t="n"/>
      <c r="Q45" s="323">
        <f>VLOOKUP(T45,异形板分值匹配!B$1:C$1992,2,FALSE)</f>
        <v/>
      </c>
      <c r="R45" s="323">
        <f>Q45*G45</f>
        <v/>
      </c>
      <c r="T45" s="338">
        <f>B45&amp;T$4&amp;C45&amp;D45</f>
        <v/>
      </c>
      <c r="U45" s="338">
        <f>D45</f>
        <v/>
      </c>
      <c r="V45" s="338">
        <f>E45</f>
        <v/>
      </c>
      <c r="W45" s="338">
        <f>F45</f>
        <v/>
      </c>
      <c r="X45" s="338">
        <f>G45</f>
        <v/>
      </c>
    </row>
    <row r="46" ht="15.6" customHeight="1" s="332">
      <c r="A46" s="241" t="n">
        <v>1</v>
      </c>
      <c r="B46" s="323" t="inlineStr">
        <is>
          <t>P04</t>
        </is>
      </c>
      <c r="C46" s="323" t="inlineStr">
        <is>
          <t>6BFX1515/10</t>
        </is>
      </c>
      <c r="D46" s="323" t="inlineStr">
        <is>
          <t>#</t>
        </is>
      </c>
      <c r="E46" s="323" t="n">
        <v>1070</v>
      </c>
      <c r="F46" s="323" t="n">
        <v>995</v>
      </c>
      <c r="G46" s="323" t="n">
        <v>1</v>
      </c>
      <c r="H46" s="452">
        <f>E46*F46*G46/1000000</f>
        <v/>
      </c>
      <c r="I46" s="452">
        <f>H46*65.9</f>
        <v/>
      </c>
      <c r="J46" s="386" t="n"/>
      <c r="K46" s="452" t="n"/>
      <c r="L46" s="69" t="inlineStr">
        <is>
          <t>标高-4.900m</t>
        </is>
      </c>
      <c r="M46" s="69" t="inlineStr">
        <is>
          <t>钢平台1515</t>
        </is>
      </c>
      <c r="N46" s="338" t="n"/>
      <c r="Q46" s="323">
        <f>VLOOKUP(T46,异形板分值匹配!B$1:C$1992,2,FALSE)</f>
        <v/>
      </c>
      <c r="R46" s="323">
        <f>G46*Q46</f>
        <v/>
      </c>
      <c r="T46" s="271">
        <f>B46&amp;T$4&amp;C46&amp;D46</f>
        <v/>
      </c>
      <c r="U46" s="271">
        <f>D46</f>
        <v/>
      </c>
      <c r="V46" s="271">
        <f>E46</f>
        <v/>
      </c>
      <c r="W46" s="271">
        <f>F46</f>
        <v/>
      </c>
      <c r="X46" s="271">
        <f>G46</f>
        <v/>
      </c>
    </row>
    <row r="47" ht="15.6" customHeight="1" s="332">
      <c r="A47" s="241" t="n">
        <v>1</v>
      </c>
      <c r="B47" s="323" t="inlineStr">
        <is>
          <t>P04</t>
        </is>
      </c>
      <c r="C47" s="323" t="inlineStr">
        <is>
          <t>6BFX1515/8</t>
        </is>
      </c>
      <c r="D47" s="323" t="inlineStr">
        <is>
          <t>#</t>
        </is>
      </c>
      <c r="E47" s="323" t="n">
        <v>1070</v>
      </c>
      <c r="F47" s="323" t="n">
        <v>1175</v>
      </c>
      <c r="G47" s="323" t="n">
        <v>1</v>
      </c>
      <c r="H47" s="452">
        <f>E47*F47*G47/1000000</f>
        <v/>
      </c>
      <c r="I47" s="452">
        <f>H47*65.9</f>
        <v/>
      </c>
      <c r="J47" s="386" t="n"/>
      <c r="K47" s="452" t="n"/>
      <c r="L47" s="69" t="inlineStr">
        <is>
          <t>标高-4.900m</t>
        </is>
      </c>
      <c r="M47" s="69" t="inlineStr">
        <is>
          <t>钢平台1515</t>
        </is>
      </c>
      <c r="N47" s="338" t="n"/>
      <c r="Q47" s="323">
        <f>VLOOKUP(T47,异形板分值匹配!B$1:C$1992,2,FALSE)</f>
        <v/>
      </c>
      <c r="R47" s="323">
        <f>G47*Q47</f>
        <v/>
      </c>
      <c r="T47" s="338">
        <f>B47&amp;T$4&amp;C47&amp;D47</f>
        <v/>
      </c>
      <c r="U47" s="338">
        <f>D47</f>
        <v/>
      </c>
      <c r="V47" s="338">
        <f>E47</f>
        <v/>
      </c>
      <c r="W47" s="338">
        <f>F47</f>
        <v/>
      </c>
      <c r="X47" s="338">
        <f>G47</f>
        <v/>
      </c>
    </row>
    <row r="48" ht="15.6" customHeight="1" s="332">
      <c r="A48" s="241" t="n">
        <v>1</v>
      </c>
      <c r="B48" s="323" t="inlineStr">
        <is>
          <t>P09</t>
        </is>
      </c>
      <c r="C48" s="323" t="inlineStr">
        <is>
          <t>6BFX1502/7</t>
        </is>
      </c>
      <c r="D48" s="323" t="inlineStr">
        <is>
          <t>#</t>
        </is>
      </c>
      <c r="E48" s="323" t="n">
        <v>1085</v>
      </c>
      <c r="F48" s="323" t="n">
        <v>575</v>
      </c>
      <c r="G48" s="323" t="n">
        <v>1</v>
      </c>
      <c r="H48" s="452">
        <f>E48*F48*G48/1000000</f>
        <v/>
      </c>
      <c r="I48" s="452">
        <f>H48*65.9</f>
        <v/>
      </c>
      <c r="J48" s="386" t="n">
        <v>212</v>
      </c>
      <c r="K48" s="452" t="n">
        <v>1.99704</v>
      </c>
      <c r="L48" s="69" t="inlineStr">
        <is>
          <t>标高-4.940m</t>
        </is>
      </c>
      <c r="M48" s="69" t="inlineStr">
        <is>
          <t>钢平台1502、钢直梯1511</t>
        </is>
      </c>
      <c r="N48" s="338" t="n"/>
      <c r="Q48" s="323">
        <f>VLOOKUP(T48,异形板分值匹配!B$1:C$1992,2,FALSE)</f>
        <v/>
      </c>
      <c r="R48" s="323">
        <f>Q48*G48</f>
        <v/>
      </c>
      <c r="T48" s="271">
        <f>B48&amp;T$4&amp;C48&amp;D48</f>
        <v/>
      </c>
      <c r="U48" s="271">
        <f>D48</f>
        <v/>
      </c>
      <c r="V48" s="271">
        <f>E48</f>
        <v/>
      </c>
      <c r="W48" s="271">
        <f>F48</f>
        <v/>
      </c>
      <c r="X48" s="271">
        <f>G48</f>
        <v/>
      </c>
    </row>
    <row r="49" ht="15.6" customHeight="1" s="332">
      <c r="A49" s="241" t="n">
        <v>1</v>
      </c>
      <c r="B49" s="323" t="inlineStr">
        <is>
          <t>P09</t>
        </is>
      </c>
      <c r="C49" s="323" t="inlineStr">
        <is>
          <t>6BFX1502/8</t>
        </is>
      </c>
      <c r="D49" s="323" t="inlineStr">
        <is>
          <t>#</t>
        </is>
      </c>
      <c r="E49" s="323" t="n">
        <v>1085</v>
      </c>
      <c r="F49" s="323" t="n">
        <v>755</v>
      </c>
      <c r="G49" s="323" t="n">
        <v>1</v>
      </c>
      <c r="H49" s="452">
        <f>E49*F49*G49/1000000</f>
        <v/>
      </c>
      <c r="I49" s="452">
        <f>H49*65.9</f>
        <v/>
      </c>
      <c r="J49" s="386" t="n">
        <v>472</v>
      </c>
      <c r="K49" s="452" t="n">
        <v>4.44624</v>
      </c>
      <c r="L49" s="69" t="inlineStr">
        <is>
          <t>标高-4.940m</t>
        </is>
      </c>
      <c r="M49" s="69" t="inlineStr">
        <is>
          <t>钢平台1502、钢直梯1511</t>
        </is>
      </c>
      <c r="N49" s="338" t="n"/>
      <c r="Q49" s="323">
        <f>VLOOKUP(T49,异形板分值匹配!B$1:C$1992,2,FALSE)</f>
        <v/>
      </c>
      <c r="R49" s="323">
        <f>G49*Q49</f>
        <v/>
      </c>
      <c r="T49" s="271">
        <f>B49&amp;T$4&amp;C49&amp;D49</f>
        <v/>
      </c>
      <c r="U49" s="271">
        <f>D49</f>
        <v/>
      </c>
      <c r="V49" s="271">
        <f>E49</f>
        <v/>
      </c>
      <c r="W49" s="271">
        <f>F49</f>
        <v/>
      </c>
      <c r="X49" s="271">
        <f>G49</f>
        <v/>
      </c>
    </row>
    <row r="50" ht="15.6" customHeight="1" s="332">
      <c r="A50" s="241" t="n">
        <v>1</v>
      </c>
      <c r="B50" s="323" t="inlineStr">
        <is>
          <t>P09</t>
        </is>
      </c>
      <c r="C50" s="323" t="inlineStr">
        <is>
          <t>6BFX1502/6</t>
        </is>
      </c>
      <c r="D50" s="323" t="inlineStr">
        <is>
          <t>#</t>
        </is>
      </c>
      <c r="E50" s="323" t="n">
        <v>1085</v>
      </c>
      <c r="F50" s="323" t="n">
        <v>985</v>
      </c>
      <c r="G50" s="323" t="n">
        <v>1</v>
      </c>
      <c r="H50" s="452">
        <f>E50*F50*G50/1000000</f>
        <v/>
      </c>
      <c r="I50" s="452">
        <f>H50*65.9</f>
        <v/>
      </c>
      <c r="J50" s="386" t="n">
        <v>798</v>
      </c>
      <c r="K50" s="452" t="n">
        <v>7.51716</v>
      </c>
      <c r="L50" s="69" t="inlineStr">
        <is>
          <t>标高-4.940m</t>
        </is>
      </c>
      <c r="M50" s="69" t="inlineStr">
        <is>
          <t>钢平台1502、钢直梯1511</t>
        </is>
      </c>
      <c r="N50" s="338" t="n"/>
      <c r="Q50" s="323">
        <f>IF(Q$3="","",VLOOKUP(Q$3,'3-1技术要求'!Q:S,3,0))</f>
        <v/>
      </c>
      <c r="R50" s="323">
        <f>Q50*G50</f>
        <v/>
      </c>
      <c r="T50" s="271">
        <f>B50&amp;T$4&amp;C50&amp;D50</f>
        <v/>
      </c>
      <c r="U50" s="271" t="n"/>
      <c r="V50" s="271">
        <f>E50</f>
        <v/>
      </c>
      <c r="W50" s="271">
        <f>F50</f>
        <v/>
      </c>
      <c r="X50" s="271">
        <f>G50</f>
        <v/>
      </c>
    </row>
    <row r="51" ht="15.6" customHeight="1" s="332">
      <c r="A51" s="241" t="n">
        <v>1</v>
      </c>
      <c r="B51" s="323" t="inlineStr">
        <is>
          <t>P10</t>
        </is>
      </c>
      <c r="C51" s="323" t="inlineStr">
        <is>
          <t>6BFX1510/2</t>
        </is>
      </c>
      <c r="D51" s="323" t="inlineStr">
        <is>
          <t>#</t>
        </is>
      </c>
      <c r="E51" s="323" t="n">
        <v>1200</v>
      </c>
      <c r="F51" s="323" t="n">
        <v>425</v>
      </c>
      <c r="G51" s="323" t="n">
        <v>1</v>
      </c>
      <c r="H51" s="452">
        <f>E51*F51*G51/1000000</f>
        <v/>
      </c>
      <c r="I51" s="452">
        <f>H51*65.9</f>
        <v/>
      </c>
      <c r="J51" s="69" t="n"/>
      <c r="K51" s="17" t="n"/>
      <c r="L51" s="69" t="inlineStr">
        <is>
          <t>标高-3.000m</t>
        </is>
      </c>
      <c r="M51" s="69" t="inlineStr">
        <is>
          <t>钢平台1510</t>
        </is>
      </c>
      <c r="N51" s="338" t="n"/>
      <c r="Q51" s="323">
        <f>VLOOKUP(T51,异形板分值匹配!B$1:C$1992,2,FALSE)</f>
        <v/>
      </c>
      <c r="R51" s="323">
        <f>Q51*G51</f>
        <v/>
      </c>
      <c r="T51" s="271">
        <f>B51&amp;T$4&amp;C51&amp;D51</f>
        <v/>
      </c>
      <c r="U51" s="271">
        <f>D51</f>
        <v/>
      </c>
      <c r="V51" s="271">
        <f>E51</f>
        <v/>
      </c>
      <c r="W51" s="271">
        <f>F51</f>
        <v/>
      </c>
      <c r="X51" s="271">
        <f>G51</f>
        <v/>
      </c>
    </row>
    <row r="52" ht="15.6" customHeight="1" s="332">
      <c r="A52" s="241" t="n">
        <v>1</v>
      </c>
      <c r="B52" s="323" t="inlineStr">
        <is>
          <t>P10</t>
        </is>
      </c>
      <c r="C52" s="323" t="inlineStr">
        <is>
          <t>6BFX1510/1</t>
        </is>
      </c>
      <c r="D52" s="323" t="inlineStr">
        <is>
          <t>#</t>
        </is>
      </c>
      <c r="E52" s="323" t="n">
        <v>1200</v>
      </c>
      <c r="F52" s="323" t="n">
        <v>995</v>
      </c>
      <c r="G52" s="323" t="n">
        <v>1</v>
      </c>
      <c r="H52" s="452">
        <f>E52*F52*G52/1000000</f>
        <v/>
      </c>
      <c r="I52" s="452">
        <f>H52*65.9</f>
        <v/>
      </c>
      <c r="J52" s="69" t="n"/>
      <c r="K52" s="17" t="n"/>
      <c r="L52" s="69" t="inlineStr">
        <is>
          <t>标高-3.000m</t>
        </is>
      </c>
      <c r="M52" s="69" t="inlineStr">
        <is>
          <t>钢平台1510</t>
        </is>
      </c>
      <c r="N52" s="338" t="n"/>
      <c r="Q52" s="323">
        <f>IF(Q$3="","",VLOOKUP(Q$3,'3-1技术要求'!Q:S,3,0))</f>
        <v/>
      </c>
      <c r="R52" s="323">
        <f>G52*Q52</f>
        <v/>
      </c>
      <c r="T52" s="271">
        <f>B52&amp;T$4&amp;C52&amp;D52</f>
        <v/>
      </c>
      <c r="U52" s="271" t="n"/>
      <c r="V52" s="271">
        <f>E52</f>
        <v/>
      </c>
      <c r="W52" s="271">
        <f>F52</f>
        <v/>
      </c>
      <c r="X52" s="271">
        <f>G52</f>
        <v/>
      </c>
    </row>
    <row r="53" ht="15.6" customHeight="1" s="332">
      <c r="A53" s="241" t="n">
        <v>1</v>
      </c>
      <c r="B53" s="323" t="inlineStr">
        <is>
          <t>P03</t>
        </is>
      </c>
      <c r="C53" s="323" t="inlineStr">
        <is>
          <t>6BFX1518/2</t>
        </is>
      </c>
      <c r="D53" s="323" t="inlineStr">
        <is>
          <t>#</t>
        </is>
      </c>
      <c r="E53" s="323" t="n">
        <v>1203</v>
      </c>
      <c r="F53" s="323" t="n">
        <v>370</v>
      </c>
      <c r="G53" s="323" t="n">
        <v>1</v>
      </c>
      <c r="H53" s="452">
        <f>E53*F53*G53/1000000</f>
        <v/>
      </c>
      <c r="I53" s="452">
        <f>H53*65.9</f>
        <v/>
      </c>
      <c r="J53" s="69" t="n"/>
      <c r="K53" s="454" t="n"/>
      <c r="L53" s="69" t="inlineStr">
        <is>
          <t>标高-4.850m至-2.600m</t>
        </is>
      </c>
      <c r="M53" s="69" t="inlineStr">
        <is>
          <t>钢平台1518，1519</t>
        </is>
      </c>
      <c r="N53" s="338" t="n"/>
      <c r="Q53" s="323">
        <f>VLOOKUP(T53,异形板分值匹配!B$1:C$1992,2,FALSE)</f>
        <v/>
      </c>
      <c r="R53" s="323">
        <f>G53*Q53</f>
        <v/>
      </c>
      <c r="T53" s="271">
        <f>B53&amp;T$4&amp;C53&amp;D53</f>
        <v/>
      </c>
      <c r="U53" s="271">
        <f>D53</f>
        <v/>
      </c>
      <c r="V53" s="271">
        <f>E53</f>
        <v/>
      </c>
      <c r="W53" s="271">
        <f>F53</f>
        <v/>
      </c>
      <c r="X53" s="271">
        <f>G53</f>
        <v/>
      </c>
    </row>
    <row r="54" ht="15.6" customHeight="1" s="332">
      <c r="A54" s="241" t="n">
        <v>1</v>
      </c>
      <c r="B54" s="323" t="inlineStr">
        <is>
          <t>P03</t>
        </is>
      </c>
      <c r="C54" s="323" t="inlineStr">
        <is>
          <t>6BFX1518/1</t>
        </is>
      </c>
      <c r="D54" s="323" t="inlineStr">
        <is>
          <t>#</t>
        </is>
      </c>
      <c r="E54" s="323" t="n">
        <v>1203</v>
      </c>
      <c r="F54" s="323" t="n">
        <v>995</v>
      </c>
      <c r="G54" s="323" t="n">
        <v>1</v>
      </c>
      <c r="H54" s="452">
        <f>E54*F54*G54/1000000</f>
        <v/>
      </c>
      <c r="I54" s="452">
        <f>H54*65.9</f>
        <v/>
      </c>
      <c r="J54" s="69" t="n"/>
      <c r="K54" s="454" t="n"/>
      <c r="L54" s="69" t="inlineStr">
        <is>
          <t>标高-4.850m至-2.600m</t>
        </is>
      </c>
      <c r="M54" s="69" t="inlineStr">
        <is>
          <t>钢平台1518，1519</t>
        </is>
      </c>
      <c r="N54" s="338" t="n"/>
      <c r="Q54" s="323">
        <f>IF(Q$3="","",VLOOKUP(Q$3,'3-1技术要求'!Q:S,3,0))</f>
        <v/>
      </c>
      <c r="R54" s="323">
        <f>Q54*G54</f>
        <v/>
      </c>
      <c r="T54" s="271">
        <f>B54&amp;T$4&amp;C54&amp;D54</f>
        <v/>
      </c>
      <c r="U54" s="271" t="n"/>
      <c r="V54" s="271">
        <f>E54</f>
        <v/>
      </c>
      <c r="W54" s="271">
        <f>F54</f>
        <v/>
      </c>
      <c r="X54" s="271">
        <f>G54</f>
        <v/>
      </c>
    </row>
    <row r="55" ht="15.6" customHeight="1" s="332">
      <c r="A55" s="241" t="n">
        <v>1</v>
      </c>
      <c r="B55" s="323" t="inlineStr">
        <is>
          <t>P04</t>
        </is>
      </c>
      <c r="C55" s="323" t="inlineStr">
        <is>
          <t>6BFX1515/3</t>
        </is>
      </c>
      <c r="D55" s="323" t="inlineStr">
        <is>
          <t>#</t>
        </is>
      </c>
      <c r="E55" s="323" t="n">
        <v>1225</v>
      </c>
      <c r="F55" s="323" t="n">
        <v>715</v>
      </c>
      <c r="G55" s="323" t="n">
        <v>1</v>
      </c>
      <c r="H55" s="452">
        <f>E55*F55*G55/1000000</f>
        <v/>
      </c>
      <c r="I55" s="452">
        <f>H55*65.9</f>
        <v/>
      </c>
      <c r="J55" s="386" t="n"/>
      <c r="K55" s="452" t="n"/>
      <c r="L55" s="69" t="inlineStr">
        <is>
          <t>标高-4.900m</t>
        </is>
      </c>
      <c r="M55" s="69" t="inlineStr">
        <is>
          <t>钢平台1515</t>
        </is>
      </c>
      <c r="N55" s="338" t="n"/>
      <c r="Q55" s="323">
        <f>VLOOKUP(T55,异形板分值匹配!B$1:C$1992,2,FALSE)</f>
        <v/>
      </c>
      <c r="R55" s="323">
        <f>G55*Q55</f>
        <v/>
      </c>
      <c r="T55" s="271">
        <f>B55&amp;T$4&amp;C55&amp;D55</f>
        <v/>
      </c>
      <c r="U55" s="271">
        <f>D55</f>
        <v/>
      </c>
      <c r="V55" s="271">
        <f>E55</f>
        <v/>
      </c>
      <c r="W55" s="271">
        <f>F55</f>
        <v/>
      </c>
      <c r="X55" s="271">
        <f>G55</f>
        <v/>
      </c>
    </row>
    <row r="56" ht="15.6" customHeight="1" s="332">
      <c r="A56" s="241" t="n">
        <v>1</v>
      </c>
      <c r="B56" s="323" t="inlineStr">
        <is>
          <t>P04</t>
        </is>
      </c>
      <c r="C56" s="323" t="inlineStr">
        <is>
          <t>6BFX1515/4</t>
        </is>
      </c>
      <c r="D56" s="323" t="inlineStr">
        <is>
          <t>#</t>
        </is>
      </c>
      <c r="E56" s="323" t="n">
        <v>1225</v>
      </c>
      <c r="F56" s="323" t="n">
        <v>995</v>
      </c>
      <c r="G56" s="323" t="n">
        <v>1</v>
      </c>
      <c r="H56" s="452">
        <f>E56*F56*G56/1000000</f>
        <v/>
      </c>
      <c r="I56" s="452">
        <f>H56*65.9</f>
        <v/>
      </c>
      <c r="J56" s="386" t="n"/>
      <c r="K56" s="452" t="n"/>
      <c r="L56" s="69" t="inlineStr">
        <is>
          <t>标高-4.900m</t>
        </is>
      </c>
      <c r="M56" s="69" t="inlineStr">
        <is>
          <t>钢平台1515</t>
        </is>
      </c>
      <c r="N56" s="338" t="n"/>
      <c r="Q56" s="323">
        <f>VLOOKUP(T56,异形板分值匹配!B$1:C$1992,2,FALSE)</f>
        <v/>
      </c>
      <c r="R56" s="323">
        <f>Q56*G56</f>
        <v/>
      </c>
      <c r="T56" s="271">
        <f>B56&amp;T$4&amp;C56&amp;D56</f>
        <v/>
      </c>
      <c r="U56" s="271">
        <f>D56</f>
        <v/>
      </c>
      <c r="V56" s="271">
        <f>E56</f>
        <v/>
      </c>
      <c r="W56" s="271">
        <f>F56</f>
        <v/>
      </c>
      <c r="X56" s="271">
        <f>G56</f>
        <v/>
      </c>
    </row>
    <row r="57" ht="15.6" customHeight="1" s="332">
      <c r="A57" s="241" t="n">
        <v>1</v>
      </c>
      <c r="B57" s="323" t="inlineStr">
        <is>
          <t>P04</t>
        </is>
      </c>
      <c r="C57" s="323" t="inlineStr">
        <is>
          <t>6BFX1515/5</t>
        </is>
      </c>
      <c r="D57" s="323" t="inlineStr">
        <is>
          <t>#</t>
        </is>
      </c>
      <c r="E57" s="323" t="n">
        <v>1225</v>
      </c>
      <c r="F57" s="323" t="n">
        <v>995</v>
      </c>
      <c r="G57" s="323" t="n">
        <v>1</v>
      </c>
      <c r="H57" s="452">
        <f>E57*F57*G57/1000000</f>
        <v/>
      </c>
      <c r="I57" s="452">
        <f>H57*65.9</f>
        <v/>
      </c>
      <c r="J57" s="386" t="n"/>
      <c r="K57" s="452" t="n"/>
      <c r="L57" s="69" t="inlineStr">
        <is>
          <t>标高-4.900m</t>
        </is>
      </c>
      <c r="M57" s="69" t="inlineStr">
        <is>
          <t>钢平台1515</t>
        </is>
      </c>
      <c r="N57" s="338" t="n"/>
      <c r="Q57" s="323">
        <f>IF(Q$3="","",VLOOKUP(Q$3,'3-1技术要求'!Q:S,3,0))</f>
        <v/>
      </c>
      <c r="R57" s="323">
        <f>Q57*G57</f>
        <v/>
      </c>
      <c r="T57" s="271">
        <f>B57&amp;T$4&amp;C57&amp;D57</f>
        <v/>
      </c>
      <c r="U57" s="271" t="n"/>
      <c r="V57" s="271">
        <f>E57</f>
        <v/>
      </c>
      <c r="W57" s="271">
        <f>F57</f>
        <v/>
      </c>
      <c r="X57" s="271">
        <f>G57</f>
        <v/>
      </c>
    </row>
    <row r="58" ht="15.6" customHeight="1" s="332">
      <c r="A58" s="241" t="n">
        <v>1</v>
      </c>
      <c r="B58" s="323" t="inlineStr">
        <is>
          <t>P03</t>
        </is>
      </c>
      <c r="C58" s="323" t="inlineStr">
        <is>
          <t>6BFX1519/1</t>
        </is>
      </c>
      <c r="D58" s="323" t="inlineStr">
        <is>
          <t>#</t>
        </is>
      </c>
      <c r="E58" s="323" t="n">
        <v>1300</v>
      </c>
      <c r="F58" s="323" t="n">
        <v>935</v>
      </c>
      <c r="G58" s="323" t="n">
        <v>1</v>
      </c>
      <c r="H58" s="452">
        <f>E58*F58*G58/1000000</f>
        <v/>
      </c>
      <c r="I58" s="452">
        <f>H58*65.9</f>
        <v/>
      </c>
      <c r="J58" s="386" t="n"/>
      <c r="K58" s="452" t="n"/>
      <c r="L58" s="69" t="inlineStr">
        <is>
          <t>标高-4.850m至-2.600m</t>
        </is>
      </c>
      <c r="M58" s="69" t="inlineStr">
        <is>
          <t>钢平台1518，1519</t>
        </is>
      </c>
      <c r="N58" s="338" t="n"/>
      <c r="Q58" s="323">
        <f>VLOOKUP(T58,异形板分值匹配!B$1:C$1992,2,FALSE)</f>
        <v/>
      </c>
      <c r="R58" s="323">
        <f>G58*Q58</f>
        <v/>
      </c>
      <c r="T58" s="271">
        <f>B58&amp;T$4&amp;C58&amp;D58</f>
        <v/>
      </c>
      <c r="U58" s="271">
        <f>D58</f>
        <v/>
      </c>
      <c r="V58" s="271">
        <f>E58</f>
        <v/>
      </c>
      <c r="W58" s="271">
        <f>F58</f>
        <v/>
      </c>
      <c r="X58" s="271">
        <f>G58</f>
        <v/>
      </c>
    </row>
    <row r="59" ht="15.6" customHeight="1" s="332">
      <c r="A59" s="241" t="n">
        <v>1</v>
      </c>
      <c r="B59" s="323" t="inlineStr">
        <is>
          <t>P07</t>
        </is>
      </c>
      <c r="C59" s="323" t="inlineStr">
        <is>
          <t>6BFX1501/5</t>
        </is>
      </c>
      <c r="D59" s="323" t="inlineStr">
        <is>
          <t>#</t>
        </is>
      </c>
      <c r="E59" s="323" t="n">
        <v>1338</v>
      </c>
      <c r="F59" s="323" t="n">
        <v>995</v>
      </c>
      <c r="G59" s="323" t="n">
        <v>1</v>
      </c>
      <c r="H59" s="452">
        <f>E59*F59*G59/1000000</f>
        <v/>
      </c>
      <c r="I59" s="452">
        <f>H59*65.9</f>
        <v/>
      </c>
      <c r="J59" s="386" t="n"/>
      <c r="K59" s="452" t="n"/>
      <c r="L59" s="69" t="inlineStr">
        <is>
          <t>标高-3.440m</t>
        </is>
      </c>
      <c r="M59" s="69" t="inlineStr">
        <is>
          <t>钢平台1501</t>
        </is>
      </c>
      <c r="N59" s="338" t="n"/>
      <c r="Q59" s="323">
        <f>VLOOKUP(T59,异形板分值匹配!B$1:C$1992,2,FALSE)</f>
        <v/>
      </c>
      <c r="R59" s="323">
        <f>G59*Q59</f>
        <v/>
      </c>
      <c r="T59" s="271">
        <f>B59&amp;T$4&amp;C59&amp;D59</f>
        <v/>
      </c>
      <c r="U59" s="271">
        <f>D59</f>
        <v/>
      </c>
      <c r="V59" s="271">
        <f>E59</f>
        <v/>
      </c>
      <c r="W59" s="271">
        <f>F59</f>
        <v/>
      </c>
      <c r="X59" s="271">
        <f>G59</f>
        <v/>
      </c>
    </row>
    <row r="60" ht="15.6" customHeight="1" s="332">
      <c r="A60" s="241" t="n">
        <v>1</v>
      </c>
      <c r="B60" s="323" t="inlineStr">
        <is>
          <t>P05</t>
        </is>
      </c>
      <c r="C60" s="323" t="inlineStr">
        <is>
          <t>6BFX1508/3</t>
        </is>
      </c>
      <c r="D60" s="323" t="inlineStr">
        <is>
          <t>#</t>
        </is>
      </c>
      <c r="E60" s="323" t="n">
        <v>1490</v>
      </c>
      <c r="F60" s="323" t="n">
        <v>290</v>
      </c>
      <c r="G60" s="323" t="n">
        <v>1</v>
      </c>
      <c r="H60" s="452">
        <f>E60*F60*G60/1000000</f>
        <v/>
      </c>
      <c r="I60" s="452">
        <f>H60*65.9</f>
        <v/>
      </c>
      <c r="J60" s="386" t="n"/>
      <c r="K60" s="452" t="n"/>
      <c r="L60" s="69" t="inlineStr">
        <is>
          <t>标高-4.040m</t>
        </is>
      </c>
      <c r="M60" s="69" t="inlineStr">
        <is>
          <t>钢平台1508</t>
        </is>
      </c>
      <c r="N60" s="338" t="n"/>
      <c r="Q60" s="323">
        <f>VLOOKUP(T60,异形板分值匹配!B$1:C$1992,2,FALSE)</f>
        <v/>
      </c>
      <c r="R60" s="323">
        <f>Q60*G60</f>
        <v/>
      </c>
      <c r="T60" s="271">
        <f>B60&amp;T$4&amp;C60&amp;D60</f>
        <v/>
      </c>
      <c r="U60" s="271">
        <f>D60</f>
        <v/>
      </c>
      <c r="V60" s="271">
        <f>E60</f>
        <v/>
      </c>
      <c r="W60" s="271">
        <f>F60</f>
        <v/>
      </c>
      <c r="X60" s="271">
        <f>G60</f>
        <v/>
      </c>
    </row>
    <row r="61" ht="15.6" customHeight="1" s="332">
      <c r="A61" s="241" t="n">
        <v>1</v>
      </c>
      <c r="B61" s="323" t="inlineStr">
        <is>
          <t>P05</t>
        </is>
      </c>
      <c r="C61" s="323" t="inlineStr">
        <is>
          <t>6BFX1508/1</t>
        </is>
      </c>
      <c r="D61" s="323" t="inlineStr">
        <is>
          <t>#</t>
        </is>
      </c>
      <c r="E61" s="323" t="n">
        <v>1490</v>
      </c>
      <c r="F61" s="323" t="n">
        <v>995</v>
      </c>
      <c r="G61" s="323" t="n">
        <v>1</v>
      </c>
      <c r="H61" s="452">
        <f>E61*F61*G61/1000000</f>
        <v/>
      </c>
      <c r="I61" s="452">
        <f>H61*65.9</f>
        <v/>
      </c>
      <c r="J61" s="386" t="n"/>
      <c r="K61" s="452" t="n"/>
      <c r="L61" s="69" t="inlineStr">
        <is>
          <t>标高-4.040m</t>
        </is>
      </c>
      <c r="M61" s="69" t="inlineStr">
        <is>
          <t>钢平台1508</t>
        </is>
      </c>
      <c r="N61" s="338" t="n"/>
      <c r="Q61" s="323">
        <f>VLOOKUP(T61,异形板分值匹配!B$1:C$1992,2,FALSE)</f>
        <v/>
      </c>
      <c r="R61" s="323">
        <f>G61*Q61</f>
        <v/>
      </c>
      <c r="T61" s="338">
        <f>B61&amp;T$4&amp;C61&amp;D61</f>
        <v/>
      </c>
      <c r="U61" s="338">
        <f>D61</f>
        <v/>
      </c>
      <c r="V61" s="338">
        <f>E61</f>
        <v/>
      </c>
      <c r="W61" s="338">
        <f>F61</f>
        <v/>
      </c>
      <c r="X61" s="338">
        <f>G61</f>
        <v/>
      </c>
    </row>
    <row r="62" ht="15.6" customHeight="1" s="332">
      <c r="A62" s="241" t="n">
        <v>1</v>
      </c>
      <c r="B62" s="323" t="inlineStr">
        <is>
          <t>P05</t>
        </is>
      </c>
      <c r="C62" s="323" t="inlineStr">
        <is>
          <t>6BFX1508/2</t>
        </is>
      </c>
      <c r="D62" s="323" t="inlineStr">
        <is>
          <t>#</t>
        </is>
      </c>
      <c r="E62" s="323" t="n">
        <v>1490</v>
      </c>
      <c r="F62" s="323" t="n">
        <v>995</v>
      </c>
      <c r="G62" s="323" t="n">
        <v>1</v>
      </c>
      <c r="H62" s="452">
        <f>E62*F62*G62/1000000</f>
        <v/>
      </c>
      <c r="I62" s="452">
        <f>H62*65.9</f>
        <v/>
      </c>
      <c r="J62" s="386" t="n"/>
      <c r="K62" s="452" t="n"/>
      <c r="L62" s="69" t="inlineStr">
        <is>
          <t>标高-4.040m</t>
        </is>
      </c>
      <c r="M62" s="69" t="inlineStr">
        <is>
          <t>钢平台1508</t>
        </is>
      </c>
      <c r="N62" s="338" t="n"/>
      <c r="Q62" s="323">
        <f>VLOOKUP(T62,异形板分值匹配!B$1:C$1992,2,FALSE)</f>
        <v/>
      </c>
      <c r="R62" s="323">
        <f>Q62*G62</f>
        <v/>
      </c>
      <c r="T62" s="338">
        <f>B62&amp;T$4&amp;C62&amp;D62</f>
        <v/>
      </c>
      <c r="U62" s="338">
        <f>D62</f>
        <v/>
      </c>
      <c r="V62" s="338">
        <f>E62</f>
        <v/>
      </c>
      <c r="W62" s="338">
        <f>F62</f>
        <v/>
      </c>
      <c r="X62" s="338">
        <f>G62</f>
        <v/>
      </c>
    </row>
    <row r="63" ht="15.6" customHeight="1" s="332">
      <c r="A63" s="241" t="n">
        <v>1</v>
      </c>
      <c r="B63" s="323" t="inlineStr">
        <is>
          <t>P09</t>
        </is>
      </c>
      <c r="C63" s="323" t="inlineStr">
        <is>
          <t>6BFX1502/10</t>
        </is>
      </c>
      <c r="D63" s="323" t="inlineStr">
        <is>
          <t>#</t>
        </is>
      </c>
      <c r="E63" s="323" t="n">
        <v>1540</v>
      </c>
      <c r="F63" s="323" t="n">
        <v>575</v>
      </c>
      <c r="G63" s="323" t="n">
        <v>1</v>
      </c>
      <c r="H63" s="452">
        <f>E63*F63*G63/1000000</f>
        <v/>
      </c>
      <c r="I63" s="452">
        <f>H63*65.9</f>
        <v/>
      </c>
      <c r="J63" s="386" t="n">
        <v>352</v>
      </c>
      <c r="K63" s="452" t="n">
        <v>3.31584</v>
      </c>
      <c r="L63" s="69" t="inlineStr">
        <is>
          <t>标高-4.940m</t>
        </is>
      </c>
      <c r="M63" s="69" t="inlineStr">
        <is>
          <t>钢平台1502、钢直梯1511</t>
        </is>
      </c>
      <c r="N63" s="338" t="n"/>
      <c r="Q63" s="323">
        <f>VLOOKUP(T63,异形板分值匹配!B$1:C$1992,2,FALSE)</f>
        <v/>
      </c>
      <c r="R63" s="323">
        <f>Q63*G63</f>
        <v/>
      </c>
      <c r="T63" s="338">
        <f>B63&amp;T$4&amp;C63&amp;D63</f>
        <v/>
      </c>
      <c r="U63" s="338">
        <f>D63</f>
        <v/>
      </c>
      <c r="V63" s="338">
        <f>E63</f>
        <v/>
      </c>
      <c r="W63" s="338">
        <f>F63</f>
        <v/>
      </c>
      <c r="X63" s="338">
        <f>G63</f>
        <v/>
      </c>
    </row>
    <row r="64" ht="15.6" customHeight="1" s="332">
      <c r="A64" s="241" t="n">
        <v>1</v>
      </c>
      <c r="B64" s="323" t="inlineStr">
        <is>
          <t>P09</t>
        </is>
      </c>
      <c r="C64" s="323" t="inlineStr">
        <is>
          <t>6BFX1502/9</t>
        </is>
      </c>
      <c r="D64" s="323" t="inlineStr">
        <is>
          <t>#</t>
        </is>
      </c>
      <c r="E64" s="323" t="n">
        <v>1540</v>
      </c>
      <c r="F64" s="323" t="n">
        <v>755</v>
      </c>
      <c r="G64" s="323" t="n">
        <v>1</v>
      </c>
      <c r="H64" s="452">
        <f>E64*F64*G64/1000000</f>
        <v/>
      </c>
      <c r="I64" s="452">
        <f>H64*65.9</f>
        <v/>
      </c>
      <c r="J64" s="386" t="n">
        <v>814</v>
      </c>
      <c r="K64" s="452" t="n">
        <v>7.66788</v>
      </c>
      <c r="L64" s="69" t="inlineStr">
        <is>
          <t>标高-4.940m</t>
        </is>
      </c>
      <c r="M64" s="69" t="inlineStr">
        <is>
          <t>钢平台1502、钢直梯1511</t>
        </is>
      </c>
      <c r="N64" s="338" t="n"/>
      <c r="Q64" s="323">
        <f>VLOOKUP(T64,异形板分值匹配!B$1:C$1992,2,FALSE)</f>
        <v/>
      </c>
      <c r="R64" s="323">
        <f>G64*Q64</f>
        <v/>
      </c>
      <c r="T64" s="338">
        <f>B64&amp;T$4&amp;C64&amp;D64</f>
        <v/>
      </c>
      <c r="U64" s="338">
        <f>D64</f>
        <v/>
      </c>
      <c r="V64" s="338">
        <f>E64</f>
        <v/>
      </c>
      <c r="W64" s="338">
        <f>F64</f>
        <v/>
      </c>
      <c r="X64" s="338">
        <f>G64</f>
        <v/>
      </c>
    </row>
    <row r="65" ht="15.6" customHeight="1" s="332">
      <c r="A65" s="241" t="n">
        <v>1</v>
      </c>
      <c r="B65" s="323" t="inlineStr">
        <is>
          <t>P03</t>
        </is>
      </c>
      <c r="C65" s="323" t="inlineStr">
        <is>
          <t>6BFX1519/3</t>
        </is>
      </c>
      <c r="D65" s="323" t="inlineStr">
        <is>
          <t>#</t>
        </is>
      </c>
      <c r="E65" s="323" t="n">
        <v>1570</v>
      </c>
      <c r="F65" s="323" t="n">
        <v>445</v>
      </c>
      <c r="G65" s="323" t="n">
        <v>1</v>
      </c>
      <c r="H65" s="452">
        <f>E65*F65*G65/1000000</f>
        <v/>
      </c>
      <c r="I65" s="452">
        <f>H65*65.9</f>
        <v/>
      </c>
      <c r="J65" s="386" t="n">
        <v>314</v>
      </c>
      <c r="K65" s="452" t="n">
        <v>2.95788</v>
      </c>
      <c r="L65" s="69" t="inlineStr">
        <is>
          <t>标高-4.850m至-2.600m</t>
        </is>
      </c>
      <c r="M65" s="69" t="inlineStr">
        <is>
          <t>钢平台1518，1519</t>
        </is>
      </c>
      <c r="N65" s="338" t="n"/>
      <c r="Q65" s="323">
        <f>VLOOKUP(T65,异形板分值匹配!B$1:C$1992,2,FALSE)</f>
        <v/>
      </c>
      <c r="R65" s="323">
        <f>G65*Q65</f>
        <v/>
      </c>
      <c r="T65" s="271">
        <f>B65&amp;T$4&amp;C65&amp;D65</f>
        <v/>
      </c>
      <c r="U65" s="271">
        <f>D65</f>
        <v/>
      </c>
      <c r="V65" s="271">
        <f>E65</f>
        <v/>
      </c>
      <c r="W65" s="271">
        <f>F65</f>
        <v/>
      </c>
      <c r="X65" s="271">
        <f>G65</f>
        <v/>
      </c>
    </row>
    <row r="66" ht="15.6" customHeight="1" s="332">
      <c r="A66" s="241" t="n">
        <v>1</v>
      </c>
      <c r="B66" s="323" t="inlineStr">
        <is>
          <t>P08</t>
        </is>
      </c>
      <c r="C66" s="323" t="inlineStr">
        <is>
          <t>6BFX1507/1</t>
        </is>
      </c>
      <c r="D66" s="323" t="inlineStr">
        <is>
          <t>#</t>
        </is>
      </c>
      <c r="E66" s="323" t="n">
        <v>1570</v>
      </c>
      <c r="F66" s="323" t="n">
        <v>585</v>
      </c>
      <c r="G66" s="323" t="n">
        <v>1</v>
      </c>
      <c r="H66" s="452">
        <f>E66*F66*G66/1000000</f>
        <v/>
      </c>
      <c r="I66" s="452">
        <f>H66*65.9</f>
        <v/>
      </c>
      <c r="J66" s="386" t="n"/>
      <c r="K66" s="452" t="n"/>
      <c r="L66" s="69" t="inlineStr">
        <is>
          <t>标高-4.900m至-2.640m</t>
        </is>
      </c>
      <c r="M66" s="69" t="inlineStr">
        <is>
          <t>钢平台1507</t>
        </is>
      </c>
      <c r="N66" s="338" t="n"/>
      <c r="Q66" s="323">
        <f>VLOOKUP(T66,异形板分值匹配!B$1:C$1992,2,FALSE)</f>
        <v/>
      </c>
      <c r="R66" s="323">
        <f>Q66*G66</f>
        <v/>
      </c>
      <c r="T66" s="338">
        <f>B66&amp;T$4&amp;C66&amp;D66</f>
        <v/>
      </c>
      <c r="U66" s="338">
        <f>D66</f>
        <v/>
      </c>
      <c r="V66" s="338">
        <f>E66</f>
        <v/>
      </c>
      <c r="W66" s="338">
        <f>F66</f>
        <v/>
      </c>
      <c r="X66" s="338">
        <f>G66</f>
        <v/>
      </c>
    </row>
    <row r="67" ht="15.6" customHeight="1" s="332">
      <c r="A67" s="241" t="n">
        <v>1</v>
      </c>
      <c r="B67" s="323" t="inlineStr">
        <is>
          <t>P03</t>
        </is>
      </c>
      <c r="C67" s="323" t="inlineStr">
        <is>
          <t>6BFX1519/2</t>
        </is>
      </c>
      <c r="D67" s="323" t="inlineStr">
        <is>
          <t>#</t>
        </is>
      </c>
      <c r="E67" s="323" t="n">
        <v>1570</v>
      </c>
      <c r="F67" s="323" t="n">
        <v>995</v>
      </c>
      <c r="G67" s="323" t="n">
        <v>1</v>
      </c>
      <c r="H67" s="452">
        <f>E67*F67*G67/1000000</f>
        <v/>
      </c>
      <c r="I67" s="452">
        <f>H67*65.9</f>
        <v/>
      </c>
      <c r="J67" s="386" t="n">
        <v>342</v>
      </c>
      <c r="K67" s="452" t="n">
        <v>3.22164</v>
      </c>
      <c r="L67" s="69" t="inlineStr">
        <is>
          <t>标高-4.850m至-2.600m</t>
        </is>
      </c>
      <c r="M67" s="69" t="inlineStr">
        <is>
          <t>钢平台1518，1519</t>
        </is>
      </c>
      <c r="N67" s="338" t="n"/>
      <c r="Q67" s="323">
        <f>VLOOKUP(T67,异形板分值匹配!B$1:C$1992,2,FALSE)</f>
        <v/>
      </c>
      <c r="R67" s="323">
        <f>G67*Q67</f>
        <v/>
      </c>
      <c r="T67" s="338">
        <f>B67&amp;T$4&amp;C67&amp;D67</f>
        <v/>
      </c>
      <c r="U67" s="338">
        <f>D67</f>
        <v/>
      </c>
      <c r="V67" s="338">
        <f>E67</f>
        <v/>
      </c>
      <c r="W67" s="338">
        <f>F67</f>
        <v/>
      </c>
      <c r="X67" s="338">
        <f>G67</f>
        <v/>
      </c>
    </row>
    <row r="68" ht="15.6" customHeight="1" s="332">
      <c r="A68" s="241" t="n">
        <v>1</v>
      </c>
      <c r="B68" s="323" t="inlineStr">
        <is>
          <t>P03</t>
        </is>
      </c>
      <c r="C68" s="323" t="inlineStr">
        <is>
          <t>6BFX1519/4</t>
        </is>
      </c>
      <c r="D68" s="323" t="inlineStr">
        <is>
          <t>#</t>
        </is>
      </c>
      <c r="E68" s="323" t="n">
        <v>1570</v>
      </c>
      <c r="F68" s="323" t="n">
        <v>995</v>
      </c>
      <c r="G68" s="323" t="n">
        <v>1</v>
      </c>
      <c r="H68" s="452">
        <f>E68*F68*G68/1000000</f>
        <v/>
      </c>
      <c r="I68" s="452">
        <f>H68*65.9</f>
        <v/>
      </c>
      <c r="J68" s="386" t="n"/>
      <c r="K68" s="452" t="n"/>
      <c r="L68" s="69" t="inlineStr">
        <is>
          <t>标高-4.850m至-2.600m</t>
        </is>
      </c>
      <c r="M68" s="69" t="inlineStr">
        <is>
          <t>钢平台1518，1519</t>
        </is>
      </c>
      <c r="N68" s="338" t="n"/>
      <c r="Q68" s="323">
        <f>VLOOKUP(T68,异形板分值匹配!B$1:C$1992,2,FALSE)</f>
        <v/>
      </c>
      <c r="R68" s="323">
        <f>Q68*G68</f>
        <v/>
      </c>
      <c r="T68" s="338">
        <f>B68&amp;T$4&amp;C68&amp;D68</f>
        <v/>
      </c>
      <c r="U68" s="338">
        <f>D68</f>
        <v/>
      </c>
      <c r="V68" s="338">
        <f>E68</f>
        <v/>
      </c>
      <c r="W68" s="338">
        <f>F68</f>
        <v/>
      </c>
      <c r="X68" s="338">
        <f>G68</f>
        <v/>
      </c>
    </row>
    <row r="69" ht="15.6" customHeight="1" s="332">
      <c r="A69" s="241" t="n">
        <v>1</v>
      </c>
      <c r="B69" s="323" t="inlineStr">
        <is>
          <t>P08</t>
        </is>
      </c>
      <c r="C69" s="323" t="inlineStr">
        <is>
          <t>6BFX1507/2</t>
        </is>
      </c>
      <c r="D69" s="323" t="inlineStr">
        <is>
          <t>#</t>
        </is>
      </c>
      <c r="E69" s="323" t="n">
        <v>1570</v>
      </c>
      <c r="F69" s="323" t="n">
        <v>995</v>
      </c>
      <c r="G69" s="323" t="n">
        <v>1</v>
      </c>
      <c r="H69" s="452">
        <f>E69*F69*G69/1000000</f>
        <v/>
      </c>
      <c r="I69" s="452">
        <f>H69*65.9</f>
        <v/>
      </c>
      <c r="J69" s="386" t="n"/>
      <c r="K69" s="452" t="n"/>
      <c r="L69" s="69" t="inlineStr">
        <is>
          <t>标高-4.900m至-2.640m</t>
        </is>
      </c>
      <c r="M69" s="69" t="inlineStr">
        <is>
          <t>钢平台1507</t>
        </is>
      </c>
      <c r="N69" s="338" t="n"/>
      <c r="Q69" s="323">
        <f>VLOOKUP(T69,异形板分值匹配!B$1:C$1992,2,FALSE)</f>
        <v/>
      </c>
      <c r="R69" s="323">
        <f>Q69*G69</f>
        <v/>
      </c>
      <c r="T69" s="338">
        <f>B69&amp;T$4&amp;C69&amp;D69</f>
        <v/>
      </c>
      <c r="U69" s="338">
        <f>D69</f>
        <v/>
      </c>
      <c r="V69" s="338">
        <f>E69</f>
        <v/>
      </c>
      <c r="W69" s="338">
        <f>F69</f>
        <v/>
      </c>
      <c r="X69" s="338">
        <f>G69</f>
        <v/>
      </c>
    </row>
    <row r="70" ht="15.6" customHeight="1" s="332">
      <c r="A70" s="241" t="n">
        <v>1</v>
      </c>
      <c r="B70" s="323" t="inlineStr">
        <is>
          <t>P08</t>
        </is>
      </c>
      <c r="C70" s="323" t="inlineStr">
        <is>
          <t>6BFX1507/3</t>
        </is>
      </c>
      <c r="D70" s="323" t="inlineStr">
        <is>
          <t>#</t>
        </is>
      </c>
      <c r="E70" s="323" t="n">
        <v>1570</v>
      </c>
      <c r="F70" s="323" t="n">
        <v>995</v>
      </c>
      <c r="G70" s="323" t="n">
        <v>1</v>
      </c>
      <c r="H70" s="452">
        <f>E70*F70*G70/1000000</f>
        <v/>
      </c>
      <c r="I70" s="452">
        <f>H70*65.9</f>
        <v/>
      </c>
      <c r="J70" s="386" t="n"/>
      <c r="K70" s="452" t="n"/>
      <c r="L70" s="69" t="inlineStr">
        <is>
          <t>标高-4.900m至-2.640m</t>
        </is>
      </c>
      <c r="M70" s="69" t="inlineStr">
        <is>
          <t>钢平台1507</t>
        </is>
      </c>
      <c r="N70" s="338" t="n"/>
      <c r="Q70" s="323">
        <f>VLOOKUP(T70,异形板分值匹配!B$1:C$1992,2,FALSE)</f>
        <v/>
      </c>
      <c r="R70" s="323">
        <f>G70*Q70</f>
        <v/>
      </c>
      <c r="T70" s="338">
        <f>B70&amp;T$4&amp;C70&amp;D70</f>
        <v/>
      </c>
      <c r="U70" s="338">
        <f>D70</f>
        <v/>
      </c>
      <c r="V70" s="338">
        <f>E70</f>
        <v/>
      </c>
      <c r="W70" s="338">
        <f>F70</f>
        <v/>
      </c>
      <c r="X70" s="338">
        <f>G70</f>
        <v/>
      </c>
    </row>
    <row r="71" ht="15.6" customHeight="1" s="332">
      <c r="A71" s="241" t="n">
        <v>1</v>
      </c>
      <c r="B71" s="323" t="inlineStr">
        <is>
          <t>P08</t>
        </is>
      </c>
      <c r="C71" s="323" t="inlineStr">
        <is>
          <t>6BFX1507/4</t>
        </is>
      </c>
      <c r="D71" s="323" t="inlineStr">
        <is>
          <t>#</t>
        </is>
      </c>
      <c r="E71" s="323" t="n">
        <v>1570</v>
      </c>
      <c r="F71" s="323" t="n">
        <v>995</v>
      </c>
      <c r="G71" s="323" t="n">
        <v>1</v>
      </c>
      <c r="H71" s="452">
        <f>E71*F71*G71/1000000</f>
        <v/>
      </c>
      <c r="I71" s="452">
        <f>H71*65.9</f>
        <v/>
      </c>
      <c r="J71" s="386" t="n"/>
      <c r="K71" s="452" t="n"/>
      <c r="L71" s="69" t="inlineStr">
        <is>
          <t>标高-4.900m至-2.640m</t>
        </is>
      </c>
      <c r="M71" s="69" t="inlineStr">
        <is>
          <t>钢平台1507</t>
        </is>
      </c>
      <c r="N71" s="338" t="n"/>
      <c r="Q71" s="323">
        <f>VLOOKUP(T71,异形板分值匹配!B$1:C$1992,2,FALSE)</f>
        <v/>
      </c>
      <c r="R71" s="323">
        <f>G71*Q71</f>
        <v/>
      </c>
      <c r="T71" s="338">
        <f>B71&amp;T$4&amp;C71&amp;D71</f>
        <v/>
      </c>
      <c r="U71" s="338">
        <f>D71</f>
        <v/>
      </c>
      <c r="V71" s="338">
        <f>E71</f>
        <v/>
      </c>
      <c r="W71" s="338">
        <f>F71</f>
        <v/>
      </c>
      <c r="X71" s="338">
        <f>G71</f>
        <v/>
      </c>
    </row>
    <row r="72" ht="15.6" customHeight="1" s="332">
      <c r="A72" s="241" t="n">
        <v>1</v>
      </c>
      <c r="B72" s="323" t="inlineStr">
        <is>
          <t>P06</t>
        </is>
      </c>
      <c r="C72" s="323" t="inlineStr">
        <is>
          <t>6BFX1513/1</t>
        </is>
      </c>
      <c r="D72" s="323" t="inlineStr">
        <is>
          <t>#</t>
        </is>
      </c>
      <c r="E72" s="323" t="n">
        <v>1575</v>
      </c>
      <c r="F72" s="323" t="n">
        <v>595</v>
      </c>
      <c r="G72" s="323" t="n">
        <v>1</v>
      </c>
      <c r="H72" s="452">
        <f>E72*F72*G72/1000000</f>
        <v/>
      </c>
      <c r="I72" s="452">
        <f>H72*65.9</f>
        <v/>
      </c>
      <c r="J72" s="386" t="n"/>
      <c r="K72" s="452" t="n"/>
      <c r="L72" s="69" t="inlineStr">
        <is>
          <t>标高-4.450m</t>
        </is>
      </c>
      <c r="M72" s="69" t="inlineStr">
        <is>
          <t>钢平台1513</t>
        </is>
      </c>
      <c r="N72" s="338" t="n"/>
      <c r="Q72" s="323">
        <f>VLOOKUP(T72,异形板分值匹配!B$1:C$1992,2,FALSE)</f>
        <v/>
      </c>
      <c r="R72" s="323">
        <f>Q72*G72</f>
        <v/>
      </c>
      <c r="T72" s="338">
        <f>B72&amp;T$4&amp;C72&amp;D72</f>
        <v/>
      </c>
      <c r="U72" s="338">
        <f>D72</f>
        <v/>
      </c>
      <c r="V72" s="338">
        <f>E72</f>
        <v/>
      </c>
      <c r="W72" s="338">
        <f>F72</f>
        <v/>
      </c>
      <c r="X72" s="338">
        <f>G72</f>
        <v/>
      </c>
    </row>
    <row r="73" ht="15.6" customHeight="1" s="332">
      <c r="A73" s="241" t="n">
        <v>1</v>
      </c>
      <c r="B73" s="323" t="inlineStr">
        <is>
          <t>P06</t>
        </is>
      </c>
      <c r="C73" s="323" t="inlineStr">
        <is>
          <t>6BFX1513/2</t>
        </is>
      </c>
      <c r="D73" s="323" t="inlineStr">
        <is>
          <t>#</t>
        </is>
      </c>
      <c r="E73" s="323" t="n">
        <v>1575</v>
      </c>
      <c r="F73" s="323" t="n">
        <v>595</v>
      </c>
      <c r="G73" s="323" t="n">
        <v>1</v>
      </c>
      <c r="H73" s="452">
        <f>E73*F73*G73/1000000</f>
        <v/>
      </c>
      <c r="I73" s="452">
        <f>H73*65.9</f>
        <v/>
      </c>
      <c r="J73" s="386" t="n"/>
      <c r="K73" s="452" t="n"/>
      <c r="L73" s="69" t="inlineStr">
        <is>
          <t>标高-4.450m</t>
        </is>
      </c>
      <c r="M73" s="69" t="inlineStr">
        <is>
          <t>钢平台1513</t>
        </is>
      </c>
      <c r="N73" s="338" t="n"/>
      <c r="Q73" s="323">
        <f>VLOOKUP(T73,异形板分值匹配!B$1:C$1992,2,FALSE)</f>
        <v/>
      </c>
      <c r="R73" s="323">
        <f>G73*Q73</f>
        <v/>
      </c>
      <c r="T73" s="338">
        <f>B73&amp;T$4&amp;C73&amp;D73</f>
        <v/>
      </c>
      <c r="U73" s="338">
        <f>D73</f>
        <v/>
      </c>
      <c r="V73" s="338">
        <f>E73</f>
        <v/>
      </c>
      <c r="W73" s="338">
        <f>F73</f>
        <v/>
      </c>
      <c r="X73" s="338">
        <f>G73</f>
        <v/>
      </c>
    </row>
    <row r="74" ht="15.6" customHeight="1" s="332">
      <c r="A74" s="241" t="n">
        <v>1</v>
      </c>
      <c r="B74" s="323" t="inlineStr">
        <is>
          <t>P09</t>
        </is>
      </c>
      <c r="C74" s="323" t="inlineStr">
        <is>
          <t>6BFX1502/11</t>
        </is>
      </c>
      <c r="D74" s="323" t="inlineStr">
        <is>
          <t>#</t>
        </is>
      </c>
      <c r="E74" s="323" t="n">
        <v>1625</v>
      </c>
      <c r="F74" s="323" t="n">
        <v>985</v>
      </c>
      <c r="G74" s="323" t="n">
        <v>1</v>
      </c>
      <c r="H74" s="452">
        <f>E74*F74*G74/1000000</f>
        <v/>
      </c>
      <c r="I74" s="452">
        <f>H74*65.9</f>
        <v/>
      </c>
      <c r="J74" s="386" t="n">
        <v>1421</v>
      </c>
      <c r="K74" s="452" t="n">
        <v>13.38582</v>
      </c>
      <c r="L74" s="69" t="inlineStr">
        <is>
          <t>标高-4.940m</t>
        </is>
      </c>
      <c r="M74" s="69" t="inlineStr">
        <is>
          <t>钢平台1502、钢直梯1511</t>
        </is>
      </c>
      <c r="N74" s="338" t="n"/>
      <c r="Q74" s="323">
        <f>VLOOKUP(T74,异形板分值匹配!B$1:C$1992,2,FALSE)</f>
        <v/>
      </c>
      <c r="R74" s="323">
        <f>Q74*G74</f>
        <v/>
      </c>
      <c r="T74" s="338">
        <f>B74&amp;T$4&amp;C74&amp;D74</f>
        <v/>
      </c>
      <c r="U74" s="338">
        <f>D74</f>
        <v/>
      </c>
      <c r="V74" s="338">
        <f>E74</f>
        <v/>
      </c>
      <c r="W74" s="338">
        <f>F74</f>
        <v/>
      </c>
      <c r="X74" s="338">
        <f>G74</f>
        <v/>
      </c>
    </row>
    <row r="75" ht="15.6" customHeight="1" s="332">
      <c r="A75" s="241" t="n">
        <v>1</v>
      </c>
      <c r="B75" s="323" t="inlineStr">
        <is>
          <t>P09</t>
        </is>
      </c>
      <c r="C75" s="323" t="inlineStr">
        <is>
          <t>6BFX1502/1</t>
        </is>
      </c>
      <c r="D75" s="323" t="inlineStr">
        <is>
          <t>#</t>
        </is>
      </c>
      <c r="E75" s="323" t="n">
        <v>1835</v>
      </c>
      <c r="F75" s="323" t="n">
        <v>275</v>
      </c>
      <c r="G75" s="323" t="n">
        <v>1</v>
      </c>
      <c r="H75" s="452">
        <f>E75*F75*G75/1000000</f>
        <v/>
      </c>
      <c r="I75" s="452">
        <f>H75*65.9</f>
        <v/>
      </c>
      <c r="J75" s="386" t="n">
        <v>726</v>
      </c>
      <c r="K75" s="452" t="n">
        <v>6.83892</v>
      </c>
      <c r="L75" s="69" t="inlineStr">
        <is>
          <t>标高-4.940m</t>
        </is>
      </c>
      <c r="M75" s="69" t="inlineStr">
        <is>
          <t>钢平台1502、钢直梯1511</t>
        </is>
      </c>
      <c r="N75" s="338" t="n"/>
      <c r="Q75" s="323">
        <f>VLOOKUP(T75,异形板分值匹配!B$1:C$1992,2,FALSE)</f>
        <v/>
      </c>
      <c r="R75" s="323">
        <f>Q75*G75</f>
        <v/>
      </c>
      <c r="T75" s="271">
        <f>B75&amp;T$4&amp;C75&amp;D75</f>
        <v/>
      </c>
      <c r="U75" s="271">
        <f>D75</f>
        <v/>
      </c>
      <c r="V75" s="271">
        <f>E75</f>
        <v/>
      </c>
      <c r="W75" s="271">
        <f>F75</f>
        <v/>
      </c>
      <c r="X75" s="271">
        <f>G75</f>
        <v/>
      </c>
    </row>
    <row r="76" ht="15.6" customHeight="1" s="332">
      <c r="A76" s="241" t="n">
        <v>1</v>
      </c>
      <c r="B76" s="323" t="inlineStr">
        <is>
          <t>P09</t>
        </is>
      </c>
      <c r="C76" s="323" t="inlineStr">
        <is>
          <t>6BFX1502/2</t>
        </is>
      </c>
      <c r="D76" s="323" t="inlineStr">
        <is>
          <t>#</t>
        </is>
      </c>
      <c r="E76" s="323" t="n">
        <v>1835</v>
      </c>
      <c r="F76" s="323" t="n">
        <v>305</v>
      </c>
      <c r="G76" s="323" t="n">
        <v>1</v>
      </c>
      <c r="H76" s="452">
        <f>E76*F76*G76/1000000</f>
        <v/>
      </c>
      <c r="I76" s="452">
        <f>H76*65.9</f>
        <v/>
      </c>
      <c r="J76" s="386" t="n">
        <v>1120</v>
      </c>
      <c r="K76" s="452" t="n">
        <v>10.5504</v>
      </c>
      <c r="L76" s="69" t="inlineStr">
        <is>
          <t>标高-4.940m</t>
        </is>
      </c>
      <c r="M76" s="69" t="inlineStr">
        <is>
          <t>钢平台1502、钢直梯1511</t>
        </is>
      </c>
      <c r="N76" s="338" t="n"/>
      <c r="Q76" s="323">
        <f>VLOOKUP(T76,异形板分值匹配!B$1:C$1992,2,FALSE)</f>
        <v/>
      </c>
      <c r="R76" s="323">
        <f>G76*Q76</f>
        <v/>
      </c>
      <c r="T76" s="338">
        <f>B76&amp;T$4&amp;C76&amp;D76</f>
        <v/>
      </c>
      <c r="U76" s="338">
        <f>D76</f>
        <v/>
      </c>
      <c r="V76" s="338">
        <f>E76</f>
        <v/>
      </c>
      <c r="W76" s="338">
        <f>F76</f>
        <v/>
      </c>
      <c r="X76" s="338">
        <f>G76</f>
        <v/>
      </c>
    </row>
    <row r="77" ht="15.6" customHeight="1" s="332">
      <c r="A77" s="241" t="n">
        <v>1</v>
      </c>
      <c r="B77" s="323" t="inlineStr">
        <is>
          <t>P09</t>
        </is>
      </c>
      <c r="C77" s="323" t="inlineStr">
        <is>
          <t>6BFX1502/4</t>
        </is>
      </c>
      <c r="D77" s="323" t="inlineStr">
        <is>
          <t>#</t>
        </is>
      </c>
      <c r="E77" s="323" t="n">
        <v>1835</v>
      </c>
      <c r="F77" s="323" t="n">
        <v>395</v>
      </c>
      <c r="G77" s="323" t="n">
        <v>1</v>
      </c>
      <c r="H77" s="452">
        <f>E77*F77*G77/1000000</f>
        <v/>
      </c>
      <c r="I77" s="452">
        <f>H77*65.9</f>
        <v/>
      </c>
      <c r="J77" s="386" t="n">
        <v>471</v>
      </c>
      <c r="K77" s="452" t="n">
        <v>4.43682</v>
      </c>
      <c r="L77" s="69" t="inlineStr">
        <is>
          <t>标高-4.940m</t>
        </is>
      </c>
      <c r="M77" s="69" t="inlineStr">
        <is>
          <t>钢平台1502、钢直梯1511</t>
        </is>
      </c>
      <c r="N77" s="338" t="n"/>
      <c r="Q77" s="323">
        <f>VLOOKUP(T77,异形板分值匹配!B$1:C$1992,2,FALSE)</f>
        <v/>
      </c>
      <c r="R77" s="323">
        <f>G77*Q77</f>
        <v/>
      </c>
      <c r="T77" s="338">
        <f>B77&amp;T$4&amp;C77&amp;D77</f>
        <v/>
      </c>
      <c r="U77" s="338">
        <f>D77</f>
        <v/>
      </c>
      <c r="V77" s="338">
        <f>E77</f>
        <v/>
      </c>
      <c r="W77" s="338">
        <f>F77</f>
        <v/>
      </c>
      <c r="X77" s="338">
        <f>G77</f>
        <v/>
      </c>
    </row>
    <row r="78" ht="15.6" customHeight="1" s="332">
      <c r="A78" s="241" t="n">
        <v>1</v>
      </c>
      <c r="B78" s="323" t="inlineStr">
        <is>
          <t>P09</t>
        </is>
      </c>
      <c r="C78" s="323" t="inlineStr">
        <is>
          <t>6BFX1502/5</t>
        </is>
      </c>
      <c r="D78" s="323" t="inlineStr">
        <is>
          <t>#</t>
        </is>
      </c>
      <c r="E78" s="323" t="n">
        <v>1835</v>
      </c>
      <c r="F78" s="323" t="n">
        <v>470</v>
      </c>
      <c r="G78" s="323" t="n">
        <v>1</v>
      </c>
      <c r="H78" s="452">
        <f>E78*F78*G78/1000000</f>
        <v/>
      </c>
      <c r="I78" s="452">
        <f>H78*65.9</f>
        <v/>
      </c>
      <c r="J78" s="386" t="n">
        <v>674</v>
      </c>
      <c r="K78" s="452" t="n">
        <v>6.34908</v>
      </c>
      <c r="L78" s="69" t="inlineStr">
        <is>
          <t>标高-4.940m</t>
        </is>
      </c>
      <c r="M78" s="69" t="inlineStr">
        <is>
          <t>钢平台1502、钢直梯1511</t>
        </is>
      </c>
      <c r="N78" s="338" t="n"/>
      <c r="Q78" s="323">
        <f>VLOOKUP(T78,异形板分值匹配!B$1:C$1992,2,FALSE)</f>
        <v/>
      </c>
      <c r="R78" s="323">
        <f>Q78*G78</f>
        <v/>
      </c>
      <c r="T78" s="271">
        <f>B78&amp;T$4&amp;C78&amp;D78</f>
        <v/>
      </c>
      <c r="U78" s="271">
        <f>D78</f>
        <v/>
      </c>
      <c r="V78" s="271">
        <f>E78</f>
        <v/>
      </c>
      <c r="W78" s="271">
        <f>F78</f>
        <v/>
      </c>
      <c r="X78" s="271">
        <f>G78</f>
        <v/>
      </c>
    </row>
    <row r="79" ht="15.6" customHeight="1" s="332">
      <c r="A79" s="241" t="n">
        <v>1</v>
      </c>
      <c r="B79" s="323" t="inlineStr">
        <is>
          <t>P09</t>
        </is>
      </c>
      <c r="C79" s="323" t="inlineStr">
        <is>
          <t>6BFX1502/3</t>
        </is>
      </c>
      <c r="D79" s="323" t="inlineStr">
        <is>
          <t>#</t>
        </is>
      </c>
      <c r="E79" s="323" t="n">
        <v>1835</v>
      </c>
      <c r="F79" s="323" t="n">
        <v>695</v>
      </c>
      <c r="G79" s="323" t="n">
        <v>1</v>
      </c>
      <c r="H79" s="452">
        <f>E79*F79*G79/1000000</f>
        <v/>
      </c>
      <c r="I79" s="452">
        <f>H79*65.9</f>
        <v/>
      </c>
      <c r="J79" s="386" t="n">
        <v>294</v>
      </c>
      <c r="K79" s="452" t="n">
        <v>2.76948</v>
      </c>
      <c r="L79" s="69" t="inlineStr">
        <is>
          <t>标高-4.940m</t>
        </is>
      </c>
      <c r="M79" s="69" t="inlineStr">
        <is>
          <t>钢平台1502、钢直梯1511</t>
        </is>
      </c>
      <c r="N79" s="338" t="n"/>
      <c r="Q79" s="323">
        <f>VLOOKUP(T79,异形板分值匹配!B$1:C$1992,2,FALSE)</f>
        <v/>
      </c>
      <c r="R79" s="323">
        <f>G79*Q79</f>
        <v/>
      </c>
      <c r="T79" s="271">
        <f>B79&amp;T$4&amp;C79&amp;D79</f>
        <v/>
      </c>
      <c r="U79" s="271">
        <f>D79</f>
        <v/>
      </c>
      <c r="V79" s="271">
        <f>E79</f>
        <v/>
      </c>
      <c r="W79" s="271">
        <f>F79</f>
        <v/>
      </c>
      <c r="X79" s="271">
        <f>G79</f>
        <v/>
      </c>
    </row>
    <row r="80" ht="15.6" customHeight="1" s="332">
      <c r="A80" s="241" t="n">
        <v>1</v>
      </c>
      <c r="B80" s="323" t="inlineStr">
        <is>
          <t>P09</t>
        </is>
      </c>
      <c r="C80" s="323" t="inlineStr">
        <is>
          <t>6BFX1502/13</t>
        </is>
      </c>
      <c r="D80" s="323" t="inlineStr">
        <is>
          <t>#</t>
        </is>
      </c>
      <c r="E80" s="323" t="n">
        <v>1835</v>
      </c>
      <c r="F80" s="323" t="n">
        <v>695</v>
      </c>
      <c r="G80" s="323" t="n">
        <v>1</v>
      </c>
      <c r="H80" s="452">
        <f>E80*F80*G80/1000000</f>
        <v/>
      </c>
      <c r="I80" s="452">
        <f>H80*65.9</f>
        <v/>
      </c>
      <c r="J80" s="386" t="n">
        <v>1188</v>
      </c>
      <c r="K80" s="452" t="n">
        <v>11.19096</v>
      </c>
      <c r="L80" s="69" t="inlineStr">
        <is>
          <t>标高-4.940m</t>
        </is>
      </c>
      <c r="M80" s="69" t="inlineStr">
        <is>
          <t>钢平台1502、钢直梯1511</t>
        </is>
      </c>
      <c r="N80" s="338" t="n"/>
      <c r="Q80" s="323">
        <f>VLOOKUP(T80,异形板分值匹配!B$1:C$1992,2,FALSE)</f>
        <v/>
      </c>
      <c r="R80" s="323">
        <f>Q80*G80</f>
        <v/>
      </c>
      <c r="T80" s="271">
        <f>B80&amp;T$4&amp;C80&amp;D80</f>
        <v/>
      </c>
      <c r="U80" s="271">
        <f>D80</f>
        <v/>
      </c>
      <c r="V80" s="271">
        <f>E80</f>
        <v/>
      </c>
      <c r="W80" s="271">
        <f>F80</f>
        <v/>
      </c>
      <c r="X80" s="271">
        <f>G80</f>
        <v/>
      </c>
    </row>
    <row r="81" ht="15.6" customHeight="1" s="332">
      <c r="A81" s="241" t="n">
        <v>1</v>
      </c>
      <c r="B81" s="323" t="inlineStr">
        <is>
          <t>P07</t>
        </is>
      </c>
      <c r="C81" s="323" t="inlineStr">
        <is>
          <t>6BFX1501/4</t>
        </is>
      </c>
      <c r="D81" s="323" t="inlineStr">
        <is>
          <t>#</t>
        </is>
      </c>
      <c r="E81" s="323" t="n">
        <v>1995</v>
      </c>
      <c r="F81" s="323" t="n">
        <v>665</v>
      </c>
      <c r="G81" s="323" t="n">
        <v>1</v>
      </c>
      <c r="H81" s="452">
        <f>E81*F81*G81/1000000</f>
        <v/>
      </c>
      <c r="I81" s="452">
        <f>H81*65.9</f>
        <v/>
      </c>
      <c r="J81" s="386" t="n"/>
      <c r="K81" s="452" t="n"/>
      <c r="L81" s="69" t="inlineStr">
        <is>
          <t>标高-3.440m</t>
        </is>
      </c>
      <c r="M81" s="69" t="inlineStr">
        <is>
          <t>钢平台1501</t>
        </is>
      </c>
      <c r="N81" s="338" t="n"/>
      <c r="Q81" s="323">
        <f>VLOOKUP(T81,异形板分值匹配!B$1:C$1992,2,FALSE)</f>
        <v/>
      </c>
      <c r="R81" s="323">
        <f>Q81*G81</f>
        <v/>
      </c>
      <c r="T81" s="271">
        <f>B81&amp;T$4&amp;C81&amp;D81</f>
        <v/>
      </c>
      <c r="U81" s="271">
        <f>D81</f>
        <v/>
      </c>
      <c r="V81" s="271">
        <f>E81</f>
        <v/>
      </c>
      <c r="W81" s="271">
        <f>F81</f>
        <v/>
      </c>
      <c r="X81" s="271">
        <f>G81</f>
        <v/>
      </c>
    </row>
    <row r="82" ht="15.6" customHeight="1" s="332">
      <c r="A82" s="241" t="n">
        <v>1</v>
      </c>
      <c r="B82" s="323" t="inlineStr">
        <is>
          <t>P07</t>
        </is>
      </c>
      <c r="C82" s="323" t="inlineStr">
        <is>
          <t>6BFX1501/3</t>
        </is>
      </c>
      <c r="D82" s="323" t="n"/>
      <c r="E82" s="323" t="n">
        <v>1995</v>
      </c>
      <c r="F82" s="323" t="n">
        <v>995</v>
      </c>
      <c r="G82" s="323" t="n">
        <v>1</v>
      </c>
      <c r="H82" s="452">
        <f>E82*F82*G82/1000000</f>
        <v/>
      </c>
      <c r="I82" s="452">
        <f>H82*65.9</f>
        <v/>
      </c>
      <c r="J82" s="386" t="n"/>
      <c r="K82" s="452" t="n"/>
      <c r="L82" s="69" t="inlineStr">
        <is>
          <t>标高-3.440m</t>
        </is>
      </c>
      <c r="M82" s="69" t="inlineStr">
        <is>
          <t>钢平台1501</t>
        </is>
      </c>
      <c r="N82" s="338" t="n"/>
      <c r="Q82" s="323">
        <f>VLOOKUP(T82,异形板分值匹配!B$1:C$1992,2,FALSE)</f>
        <v/>
      </c>
      <c r="R82" s="323">
        <f>G82*Q82</f>
        <v/>
      </c>
      <c r="T82" s="338">
        <f>B82&amp;T$4&amp;C82&amp;D82</f>
        <v/>
      </c>
      <c r="U82" s="338" t="n"/>
      <c r="V82" s="338">
        <f>E82</f>
        <v/>
      </c>
      <c r="W82" s="338">
        <f>F82</f>
        <v/>
      </c>
      <c r="X82" s="338">
        <f>G82</f>
        <v/>
      </c>
    </row>
    <row r="83" ht="15.6" customHeight="1" s="332">
      <c r="A83" s="241" t="n">
        <v>1</v>
      </c>
      <c r="B83" s="323" t="inlineStr">
        <is>
          <t>P07</t>
        </is>
      </c>
      <c r="C83" s="323" t="inlineStr">
        <is>
          <t>6BFX1501/2</t>
        </is>
      </c>
      <c r="D83" s="323" t="inlineStr">
        <is>
          <t>#</t>
        </is>
      </c>
      <c r="E83" s="323" t="n">
        <v>2295</v>
      </c>
      <c r="F83" s="323" t="n">
        <v>365</v>
      </c>
      <c r="G83" s="323" t="n">
        <v>1</v>
      </c>
      <c r="H83" s="452">
        <f>E83*F83*G83/1000000</f>
        <v/>
      </c>
      <c r="I83" s="452">
        <f>H83*65.9</f>
        <v/>
      </c>
      <c r="J83" s="386" t="n"/>
      <c r="K83" s="452" t="n"/>
      <c r="L83" s="69" t="inlineStr">
        <is>
          <t>标高-3.440m</t>
        </is>
      </c>
      <c r="M83" s="69" t="inlineStr">
        <is>
          <t>钢平台1501</t>
        </is>
      </c>
      <c r="N83" s="338" t="n"/>
      <c r="Q83" s="323">
        <f>VLOOKUP(T83,异形板分值匹配!B$1:C$1992,2,FALSE)</f>
        <v/>
      </c>
      <c r="R83" s="323">
        <f>G83*Q83</f>
        <v/>
      </c>
      <c r="T83" s="338">
        <f>B83&amp;T$4&amp;C83&amp;D83</f>
        <v/>
      </c>
      <c r="U83" s="338">
        <f>D83</f>
        <v/>
      </c>
      <c r="V83" s="338">
        <f>E83</f>
        <v/>
      </c>
      <c r="W83" s="338">
        <f>F83</f>
        <v/>
      </c>
      <c r="X83" s="338">
        <f>G83</f>
        <v/>
      </c>
    </row>
    <row r="84" ht="15.6" customHeight="1" s="332">
      <c r="A84" s="241" t="n">
        <v>1</v>
      </c>
      <c r="B84" s="323" t="inlineStr">
        <is>
          <t>P07</t>
        </is>
      </c>
      <c r="C84" s="323" t="inlineStr">
        <is>
          <t>6BFX1501/1</t>
        </is>
      </c>
      <c r="D84" s="323" t="n"/>
      <c r="E84" s="323" t="n">
        <v>2295</v>
      </c>
      <c r="F84" s="323" t="n">
        <v>995</v>
      </c>
      <c r="G84" s="323" t="n">
        <v>1</v>
      </c>
      <c r="H84" s="452">
        <f>E84*F84*G84/1000000</f>
        <v/>
      </c>
      <c r="I84" s="452">
        <f>H84*65.9</f>
        <v/>
      </c>
      <c r="J84" s="386" t="n"/>
      <c r="K84" s="452" t="n"/>
      <c r="L84" s="69" t="inlineStr">
        <is>
          <t>标高-3.440m</t>
        </is>
      </c>
      <c r="M84" s="69" t="inlineStr">
        <is>
          <t>钢平台1501</t>
        </is>
      </c>
      <c r="N84" s="338" t="n"/>
      <c r="Q84" s="323">
        <f>VLOOKUP(T84,异形板分值匹配!B$1:C$1992,2,FALSE)</f>
        <v/>
      </c>
      <c r="R84" s="323">
        <f>Q84*G84</f>
        <v/>
      </c>
      <c r="T84" s="338">
        <f>B84&amp;T$4&amp;C84&amp;D84</f>
        <v/>
      </c>
      <c r="U84" s="338" t="n"/>
      <c r="V84" s="338">
        <f>E84</f>
        <v/>
      </c>
      <c r="W84" s="338">
        <f>F84</f>
        <v/>
      </c>
      <c r="X84" s="338">
        <f>G84</f>
        <v/>
      </c>
    </row>
    <row r="85" ht="10.05" customHeight="1" s="332">
      <c r="B85" s="323" t="n"/>
      <c r="C85" s="323" t="n"/>
      <c r="D85" s="323" t="n"/>
      <c r="E85" s="323" t="n"/>
      <c r="F85" s="323" t="n"/>
      <c r="G85" s="323" t="n"/>
      <c r="H85" s="452" t="n"/>
      <c r="I85" s="452" t="n"/>
      <c r="J85" s="452" t="n"/>
      <c r="K85" s="452" t="n"/>
      <c r="L85" s="338" t="n"/>
      <c r="M85" s="338" t="n"/>
      <c r="N85" s="338" t="n"/>
      <c r="T85" s="338">
        <f>B85&amp;T$4&amp;C85&amp;D85</f>
        <v/>
      </c>
      <c r="U85" s="338" t="n"/>
      <c r="V85" s="338" t="n"/>
      <c r="W85" s="338" t="n"/>
      <c r="X85" s="338" t="n"/>
    </row>
    <row r="86" ht="12.9" customHeight="1" s="332">
      <c r="B86" s="248" t="inlineStr">
        <is>
          <t>合计</t>
        </is>
      </c>
      <c r="C86" s="248" t="n"/>
      <c r="D86" s="249" t="n"/>
      <c r="E86" s="248" t="n"/>
      <c r="F86" s="248" t="n"/>
      <c r="G86" s="248">
        <f>SUM(G5:G85)/2</f>
        <v/>
      </c>
      <c r="H86" s="248">
        <f>SUM(H5:H85)</f>
        <v/>
      </c>
      <c r="I86" s="248">
        <f>SUM(I5:I85)</f>
        <v/>
      </c>
      <c r="J86" s="453">
        <f>SUM(J6:J85)</f>
        <v/>
      </c>
      <c r="K86" s="453">
        <f>SUM(K6:K85)</f>
        <v/>
      </c>
      <c r="L86" s="248" t="n"/>
      <c r="M86" s="248" t="n"/>
      <c r="N86" s="255" t="n"/>
      <c r="O86" s="257" t="n"/>
      <c r="P86" s="257" t="n"/>
      <c r="T86" s="338">
        <f>B86&amp;T$4&amp;C86&amp;D86</f>
        <v/>
      </c>
      <c r="U86" s="338" t="n"/>
      <c r="V86" s="338" t="n"/>
      <c r="W86" s="338" t="n"/>
      <c r="X86" s="338" t="n"/>
    </row>
    <row r="87" ht="20.1" customHeight="1" s="332">
      <c r="H87" s="343" t="n"/>
      <c r="I87" s="343" t="n"/>
      <c r="J87" s="343" t="n"/>
      <c r="K87" s="343" t="n"/>
    </row>
    <row r="88" ht="27" customHeight="1" s="332">
      <c r="C88" s="343" t="inlineStr">
        <is>
          <t>编制 FILLED BY:贺家贝</t>
        </is>
      </c>
      <c r="H88" s="343" t="inlineStr">
        <is>
          <t>审核 CHECK：</t>
        </is>
      </c>
      <c r="J88" s="343" t="n"/>
      <c r="K88" s="343" t="n"/>
    </row>
  </sheetData>
  <autoFilter ref="T4:X86"/>
  <mergeCells count="14">
    <mergeCell ref="F3:G3"/>
    <mergeCell ref="C2:E2"/>
    <mergeCell ref="F2:G2"/>
    <mergeCell ref="H2:I2"/>
    <mergeCell ref="Q3:R3"/>
    <mergeCell ref="K2:L2"/>
    <mergeCell ref="U3:X3"/>
    <mergeCell ref="M2:M3"/>
    <mergeCell ref="C3:E3"/>
    <mergeCell ref="B1:M1"/>
    <mergeCell ref="C88:D88"/>
    <mergeCell ref="H88:I88"/>
    <mergeCell ref="K3:L3"/>
    <mergeCell ref="H3:I3"/>
  </mergeCells>
  <printOptions horizontalCentered="1"/>
  <pageMargins left="0.393055555555556" right="0.393055555555556" top="0.393055555555556" bottom="0.393055555555556" header="0.5" footer="0.196527777777778"/>
  <pageSetup orientation="portrait" paperSize="9" scale="70" fitToHeight="0"/>
  <headerFooter>
    <oddHeader/>
    <oddFooter>&amp;C第 &amp;P 页，共 &amp;N 页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AA167"/>
  <sheetViews>
    <sheetView view="pageBreakPreview" topLeftCell="J1" zoomScaleNormal="100" workbookViewId="0">
      <selection activeCell="I17" sqref="I17"/>
    </sheetView>
  </sheetViews>
  <sheetFormatPr baseColWidth="8" defaultColWidth="9" defaultRowHeight="14.4"/>
  <cols>
    <col width="7.88671875" customWidth="1" style="241" min="1" max="1"/>
    <col width="8.109375" customWidth="1" style="343" min="2" max="2"/>
    <col width="18.88671875" customWidth="1" style="343" min="3" max="3"/>
    <col width="6" customWidth="1" style="343" min="4" max="4"/>
    <col width="6.88671875" customWidth="1" style="343" min="5" max="5"/>
    <col width="6.109375" customWidth="1" style="343" min="6" max="6"/>
    <col width="7.77734375" customWidth="1" style="343" min="7" max="7"/>
    <col width="8.77734375" customWidth="1" style="448" min="8" max="8"/>
    <col width="9.88671875" customWidth="1" style="448" min="9" max="10"/>
    <col width="10.33203125" customWidth="1" style="448" min="11" max="11"/>
    <col width="10.77734375" customWidth="1" style="448" min="12" max="12"/>
    <col width="11.21875" customWidth="1" style="343" min="13" max="13"/>
    <col width="18.77734375" customWidth="1" style="343" min="14" max="15"/>
    <col width="9" customWidth="1" style="343" min="16" max="17"/>
    <col width="7.109375" customWidth="1" style="12" min="18" max="19"/>
    <col width="9" customWidth="1" style="343" min="20" max="20"/>
    <col width="13.6640625" customWidth="1" style="343" min="21" max="21"/>
    <col width="9" customWidth="1" style="343" min="22" max="26"/>
    <col hidden="1" width="8.88671875" customWidth="1" style="343" min="27" max="27"/>
    <col width="9" customWidth="1" style="343" min="28" max="28"/>
    <col width="9" customWidth="1" style="343" min="29" max="16384"/>
  </cols>
  <sheetData>
    <row r="1" ht="22.2" customHeight="1" s="332">
      <c r="B1" s="347">
        <f>'3工艺执行单'!B7&amp;AA1</f>
        <v/>
      </c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  <c r="O1" s="312" t="n"/>
      <c r="P1" s="251" t="n"/>
      <c r="Q1" s="251" t="n"/>
      <c r="AA1" s="343" t="inlineStr">
        <is>
          <t>箱件清单  PACKING LIST</t>
        </is>
      </c>
    </row>
    <row r="2" ht="22.2" customFormat="1" customHeight="1" s="2">
      <c r="A2" s="242" t="n"/>
      <c r="B2" s="345" t="inlineStr">
        <is>
          <t>客户名称
CLIENT</t>
        </is>
      </c>
      <c r="C2" s="338">
        <f>'3工艺执行单'!F2</f>
        <v/>
      </c>
      <c r="D2" s="314" t="n"/>
      <c r="E2" s="312" t="n"/>
      <c r="F2" s="338" t="inlineStr">
        <is>
          <t>工作单号 JOB NO.</t>
        </is>
      </c>
      <c r="G2" s="312" t="n"/>
      <c r="H2" s="449">
        <f>'3工艺执行单'!C2</f>
        <v/>
      </c>
      <c r="I2" s="312" t="n"/>
      <c r="J2" s="450" t="inlineStr">
        <is>
          <t>日期
DATE</t>
        </is>
      </c>
      <c r="K2" s="312" t="n"/>
      <c r="L2" s="350">
        <f>TODAY()</f>
        <v/>
      </c>
      <c r="M2" s="312" t="n"/>
      <c r="N2" s="339" t="inlineStr">
        <is>
          <t>成品一</t>
        </is>
      </c>
      <c r="O2" s="340" t="n"/>
      <c r="P2" s="253" t="n"/>
      <c r="Q2" s="253" t="n"/>
      <c r="R2" s="323" t="n"/>
      <c r="S2" s="323" t="n"/>
    </row>
    <row r="3" ht="22.2" customHeight="1" s="332">
      <c r="B3" s="345" t="inlineStr">
        <is>
          <t>项目名称
PROJECT</t>
        </is>
      </c>
      <c r="C3" s="345">
        <f>'3工艺执行单'!C3</f>
        <v/>
      </c>
      <c r="D3" s="314" t="n"/>
      <c r="E3" s="312" t="n"/>
      <c r="F3" s="338" t="inlineStr">
        <is>
          <t>品名 ITEM</t>
        </is>
      </c>
      <c r="G3" s="312" t="n"/>
      <c r="H3" s="450" t="inlineStr">
        <is>
          <t>镀锌钢格板</t>
        </is>
      </c>
      <c r="I3" s="312" t="n"/>
      <c r="J3" s="450" t="inlineStr">
        <is>
          <t>规格型号
MODEL</t>
        </is>
      </c>
      <c r="K3" s="312" t="n"/>
      <c r="L3" s="450">
        <f>'3工艺执行单'!D7</f>
        <v/>
      </c>
      <c r="M3" s="312" t="n"/>
      <c r="N3" s="341" t="n"/>
      <c r="O3" s="342" t="n"/>
      <c r="P3" s="253" t="n"/>
      <c r="Q3" s="253" t="n"/>
      <c r="R3" s="349" t="inlineStr">
        <is>
          <t>单面焊</t>
        </is>
      </c>
      <c r="S3" s="312" t="n"/>
      <c r="V3" s="338" t="inlineStr">
        <is>
          <t>算料用</t>
        </is>
      </c>
      <c r="W3" s="314" t="n"/>
      <c r="X3" s="314" t="n"/>
      <c r="Y3" s="312" t="n"/>
    </row>
    <row r="4" ht="40.05" customFormat="1" customHeight="1" s="3">
      <c r="A4" s="243" t="inlineStr">
        <is>
          <t>班组编号</t>
        </is>
      </c>
      <c r="B4" s="244" t="inlineStr">
        <is>
          <t>包号
PACKAGE NO</t>
        </is>
      </c>
      <c r="C4" s="244" t="inlineStr">
        <is>
          <t>图号
DRAWING NO</t>
        </is>
      </c>
      <c r="D4" s="244" t="inlineStr">
        <is>
          <t>注
DRAWING</t>
        </is>
      </c>
      <c r="E4" s="244" t="inlineStr">
        <is>
          <t>长度
LENGTH（mm）</t>
        </is>
      </c>
      <c r="F4" s="244" t="inlineStr">
        <is>
          <t>宽度
WIDTH（mm）</t>
        </is>
      </c>
      <c r="G4" s="244" t="inlineStr">
        <is>
          <t>数量
QTY（件）</t>
        </is>
      </c>
      <c r="H4" s="451" t="inlineStr">
        <is>
          <t>面积
AREA（㎡）</t>
        </is>
      </c>
      <c r="I4" s="451" t="inlineStr">
        <is>
          <t>重量
WEIGHT（kg）</t>
        </is>
      </c>
      <c r="J4" s="451" t="inlineStr">
        <is>
          <t>踢脚板200*6
长度LENGTH（mm）</t>
        </is>
      </c>
      <c r="K4" s="451" t="inlineStr">
        <is>
          <t>踢脚板200*6
重量WEIGHT（kg）</t>
        </is>
      </c>
      <c r="L4" s="263" t="inlineStr">
        <is>
          <t>50*25*3折弯花纹板长（mm）</t>
        </is>
      </c>
      <c r="M4" s="263" t="inlineStr">
        <is>
          <t>50*25*3折弯花纹板重（KG）</t>
        </is>
      </c>
      <c r="N4" s="244" t="inlineStr">
        <is>
          <t>标高</t>
        </is>
      </c>
      <c r="O4" s="244" t="inlineStr">
        <is>
          <t>备注</t>
        </is>
      </c>
      <c r="R4" s="323" t="inlineStr">
        <is>
          <t>单块分值</t>
        </is>
      </c>
      <c r="S4" s="323" t="inlineStr">
        <is>
          <t>总分值</t>
        </is>
      </c>
      <c r="U4" s="3" t="inlineStr">
        <is>
          <t>-</t>
        </is>
      </c>
    </row>
    <row r="5">
      <c r="A5" s="241" t="n">
        <v>2</v>
      </c>
      <c r="B5" s="323" t="inlineStr">
        <is>
          <t>P11</t>
        </is>
      </c>
      <c r="C5" s="323" t="inlineStr">
        <is>
          <t>6BFX2007/1</t>
        </is>
      </c>
      <c r="D5" s="323" t="n"/>
      <c r="E5" s="323" t="n">
        <v>871</v>
      </c>
      <c r="F5" s="323" t="n">
        <v>774</v>
      </c>
      <c r="G5" s="323" t="n">
        <v>1</v>
      </c>
      <c r="H5" s="452">
        <f>E5*F5*G5/1000000</f>
        <v/>
      </c>
      <c r="I5" s="452">
        <f>H5*62.9</f>
        <v/>
      </c>
      <c r="J5" s="323" t="n"/>
      <c r="K5" s="323" t="n"/>
      <c r="L5" s="323" t="n"/>
      <c r="M5" s="338" t="n"/>
      <c r="N5" s="338" t="inlineStr">
        <is>
          <t>标高+0.500m</t>
        </is>
      </c>
      <c r="O5" s="338" t="inlineStr">
        <is>
          <t>钢平台2007</t>
        </is>
      </c>
      <c r="P5" s="343">
        <f>J5</f>
        <v/>
      </c>
      <c r="R5" s="323">
        <f>IF(R$3="","",VLOOKUP(R$3,'3-1技术要求'!Q:S,3,0))</f>
        <v/>
      </c>
      <c r="S5" s="323">
        <f>G5*R5</f>
        <v/>
      </c>
      <c r="U5" s="338">
        <f>B5&amp;U$4&amp;C5&amp;D5</f>
        <v/>
      </c>
      <c r="V5" s="338" t="n"/>
      <c r="W5" s="338">
        <f>E5</f>
        <v/>
      </c>
      <c r="X5" s="338">
        <f>F5</f>
        <v/>
      </c>
      <c r="Y5" s="338">
        <f>G5</f>
        <v/>
      </c>
    </row>
    <row r="6">
      <c r="A6" s="241" t="n">
        <v>2</v>
      </c>
      <c r="B6" s="323" t="inlineStr">
        <is>
          <t>P11</t>
        </is>
      </c>
      <c r="C6" s="323" t="inlineStr">
        <is>
          <t>6BFX2007/2</t>
        </is>
      </c>
      <c r="D6" s="323" t="n"/>
      <c r="E6" s="323" t="n">
        <v>871</v>
      </c>
      <c r="F6" s="323" t="n">
        <v>635</v>
      </c>
      <c r="G6" s="323" t="n">
        <v>2</v>
      </c>
      <c r="H6" s="452">
        <f>E6*F6*G6/1000000</f>
        <v/>
      </c>
      <c r="I6" s="452">
        <f>H6*62.9</f>
        <v/>
      </c>
      <c r="J6" s="323" t="n"/>
      <c r="K6" s="323" t="n"/>
      <c r="L6" s="323" t="n"/>
      <c r="M6" s="338" t="n"/>
      <c r="N6" s="338" t="inlineStr">
        <is>
          <t>标高+0.500m</t>
        </is>
      </c>
      <c r="O6" s="338" t="inlineStr">
        <is>
          <t>钢平台2007</t>
        </is>
      </c>
      <c r="P6" s="343">
        <f>J6</f>
        <v/>
      </c>
      <c r="R6" s="323">
        <f>IF(R$3="","",VLOOKUP(R$3,'3-1技术要求'!Q:S,3,0))</f>
        <v/>
      </c>
      <c r="S6" s="323">
        <f>R6*G6</f>
        <v/>
      </c>
      <c r="U6" s="338">
        <f>B6&amp;U$4&amp;C6&amp;D6</f>
        <v/>
      </c>
      <c r="V6" s="338" t="n"/>
      <c r="W6" s="338">
        <f>E6</f>
        <v/>
      </c>
      <c r="X6" s="338">
        <f>F6</f>
        <v/>
      </c>
      <c r="Y6" s="338">
        <f>G6</f>
        <v/>
      </c>
    </row>
    <row r="7">
      <c r="A7" s="241" t="n">
        <v>2</v>
      </c>
      <c r="B7" s="323" t="inlineStr">
        <is>
          <t>P11</t>
        </is>
      </c>
      <c r="C7" s="323" t="inlineStr">
        <is>
          <t>6BFX2007/3</t>
        </is>
      </c>
      <c r="D7" s="323" t="n"/>
      <c r="E7" s="323" t="n">
        <v>871</v>
      </c>
      <c r="F7" s="323" t="n">
        <v>644</v>
      </c>
      <c r="G7" s="323" t="n">
        <v>1</v>
      </c>
      <c r="H7" s="452">
        <f>E7*F7*G7/1000000</f>
        <v/>
      </c>
      <c r="I7" s="452">
        <f>H7*62.9</f>
        <v/>
      </c>
      <c r="J7" s="323" t="n"/>
      <c r="K7" s="323" t="n"/>
      <c r="L7" s="323" t="n"/>
      <c r="M7" s="338" t="n"/>
      <c r="N7" s="338" t="inlineStr">
        <is>
          <t>标高+0.500m</t>
        </is>
      </c>
      <c r="O7" s="338" t="inlineStr">
        <is>
          <t>钢平台2007</t>
        </is>
      </c>
      <c r="P7" s="343">
        <f>J7</f>
        <v/>
      </c>
      <c r="R7" s="323">
        <f>IF(R$3="","",VLOOKUP(R$3,'3-1技术要求'!Q:S,3,0))</f>
        <v/>
      </c>
      <c r="S7" s="323">
        <f>G7*R7</f>
        <v/>
      </c>
      <c r="U7" s="338">
        <f>B7&amp;U$4&amp;C7&amp;D7</f>
        <v/>
      </c>
      <c r="V7" s="338" t="n"/>
      <c r="W7" s="338">
        <f>E7</f>
        <v/>
      </c>
      <c r="X7" s="338">
        <f>F7</f>
        <v/>
      </c>
      <c r="Y7" s="338">
        <f>G7</f>
        <v/>
      </c>
    </row>
    <row r="8">
      <c r="A8" s="241" t="n">
        <v>2</v>
      </c>
      <c r="B8" s="323" t="inlineStr">
        <is>
          <t>P11</t>
        </is>
      </c>
      <c r="C8" s="323" t="inlineStr">
        <is>
          <t>6BFX2007/4</t>
        </is>
      </c>
      <c r="D8" s="323" t="n"/>
      <c r="E8" s="323" t="n">
        <v>329</v>
      </c>
      <c r="F8" s="323" t="n">
        <v>995</v>
      </c>
      <c r="G8" s="323" t="n">
        <v>2</v>
      </c>
      <c r="H8" s="452">
        <f>E8*F8*G8/1000000</f>
        <v/>
      </c>
      <c r="I8" s="452">
        <f>H8*62.9</f>
        <v/>
      </c>
      <c r="J8" s="323" t="n"/>
      <c r="K8" s="323" t="n"/>
      <c r="L8" s="323" t="n"/>
      <c r="M8" s="338" t="n"/>
      <c r="N8" s="338" t="inlineStr">
        <is>
          <t>标高+0.500m</t>
        </is>
      </c>
      <c r="O8" s="338" t="inlineStr">
        <is>
          <t>钢平台2007</t>
        </is>
      </c>
      <c r="P8" s="343">
        <f>J8</f>
        <v/>
      </c>
      <c r="R8" s="323">
        <f>IF(R$3="","",VLOOKUP(R$3,'3-1技术要求'!Q:S,3,0))</f>
        <v/>
      </c>
      <c r="S8" s="323">
        <f>R8*G8</f>
        <v/>
      </c>
      <c r="U8" s="338">
        <f>B8&amp;U$4&amp;C8&amp;D8</f>
        <v/>
      </c>
      <c r="V8" s="338" t="n"/>
      <c r="W8" s="338">
        <f>E8</f>
        <v/>
      </c>
      <c r="X8" s="338">
        <f>F8</f>
        <v/>
      </c>
      <c r="Y8" s="338">
        <f>G8</f>
        <v/>
      </c>
    </row>
    <row r="9">
      <c r="A9" s="241" t="n">
        <v>2</v>
      </c>
      <c r="B9" s="323" t="inlineStr">
        <is>
          <t>P11</t>
        </is>
      </c>
      <c r="C9" s="323" t="inlineStr">
        <is>
          <t>6BFX2007/5</t>
        </is>
      </c>
      <c r="D9" s="323" t="n"/>
      <c r="E9" s="323" t="n">
        <v>329</v>
      </c>
      <c r="F9" s="323" t="n">
        <v>707</v>
      </c>
      <c r="G9" s="323" t="n">
        <v>1</v>
      </c>
      <c r="H9" s="452">
        <f>E9*F9*G9/1000000</f>
        <v/>
      </c>
      <c r="I9" s="452">
        <f>H9*62.9</f>
        <v/>
      </c>
      <c r="J9" s="323" t="n"/>
      <c r="K9" s="323" t="n"/>
      <c r="L9" s="323" t="n"/>
      <c r="M9" s="338" t="n"/>
      <c r="N9" s="338" t="inlineStr">
        <is>
          <t>标高+0.500m</t>
        </is>
      </c>
      <c r="O9" s="338" t="inlineStr">
        <is>
          <t>钢平台2007</t>
        </is>
      </c>
      <c r="P9" s="343">
        <f>J9</f>
        <v/>
      </c>
      <c r="R9" s="323">
        <f>IF(R$3="","",VLOOKUP(R$3,'3-1技术要求'!Q:S,3,0))</f>
        <v/>
      </c>
      <c r="S9" s="323">
        <f>R9*G9</f>
        <v/>
      </c>
      <c r="U9" s="338">
        <f>B9&amp;U$4&amp;C9&amp;D9</f>
        <v/>
      </c>
      <c r="V9" s="338" t="n"/>
      <c r="W9" s="338">
        <f>E9</f>
        <v/>
      </c>
      <c r="X9" s="338">
        <f>F9</f>
        <v/>
      </c>
      <c r="Y9" s="338">
        <f>G9</f>
        <v/>
      </c>
    </row>
    <row r="10">
      <c r="A10" s="241" t="n">
        <v>2</v>
      </c>
      <c r="B10" s="323" t="inlineStr">
        <is>
          <t>P11</t>
        </is>
      </c>
      <c r="C10" s="323" t="inlineStr">
        <is>
          <t>6BFX2007/6</t>
        </is>
      </c>
      <c r="D10" s="323" t="n"/>
      <c r="E10" s="323" t="n">
        <v>940</v>
      </c>
      <c r="F10" s="323" t="n">
        <v>694</v>
      </c>
      <c r="G10" s="323" t="n">
        <v>1</v>
      </c>
      <c r="H10" s="452">
        <f>E10*F10*G10/1000000</f>
        <v/>
      </c>
      <c r="I10" s="452">
        <f>H10*62.9</f>
        <v/>
      </c>
      <c r="J10" s="323" t="n"/>
      <c r="K10" s="323" t="n"/>
      <c r="L10" s="323" t="n"/>
      <c r="M10" s="338" t="n"/>
      <c r="N10" s="338" t="inlineStr">
        <is>
          <t>标高+0.500m</t>
        </is>
      </c>
      <c r="O10" s="338" t="inlineStr">
        <is>
          <t>钢平台2007</t>
        </is>
      </c>
      <c r="P10" s="343">
        <f>J10</f>
        <v/>
      </c>
      <c r="R10" s="323">
        <f>IF(R$3="","",VLOOKUP(R$3,'3-1技术要求'!Q:S,3,0))</f>
        <v/>
      </c>
      <c r="S10" s="323">
        <f>G10*R10</f>
        <v/>
      </c>
      <c r="U10" s="338">
        <f>B10&amp;U$4&amp;C10&amp;D10</f>
        <v/>
      </c>
      <c r="V10" s="338" t="n"/>
      <c r="W10" s="338">
        <f>E10</f>
        <v/>
      </c>
      <c r="X10" s="338">
        <f>F10</f>
        <v/>
      </c>
      <c r="Y10" s="338">
        <f>G10</f>
        <v/>
      </c>
    </row>
    <row r="11">
      <c r="A11" s="241" t="n">
        <v>2</v>
      </c>
      <c r="B11" s="323" t="inlineStr">
        <is>
          <t>P11</t>
        </is>
      </c>
      <c r="C11" s="323" t="inlineStr">
        <is>
          <t>6BFX2007/7</t>
        </is>
      </c>
      <c r="D11" s="323" t="n"/>
      <c r="E11" s="323" t="n">
        <v>940</v>
      </c>
      <c r="F11" s="323" t="n">
        <v>695</v>
      </c>
      <c r="G11" s="323" t="n">
        <v>1</v>
      </c>
      <c r="H11" s="452">
        <f>E11*F11*G11/1000000</f>
        <v/>
      </c>
      <c r="I11" s="452">
        <f>H11*62.9</f>
        <v/>
      </c>
      <c r="J11" s="323" t="n"/>
      <c r="K11" s="323" t="n"/>
      <c r="L11" s="323" t="n"/>
      <c r="M11" s="338" t="n"/>
      <c r="N11" s="338" t="inlineStr">
        <is>
          <t>标高+0.500m</t>
        </is>
      </c>
      <c r="O11" s="338" t="inlineStr">
        <is>
          <t>钢平台2007</t>
        </is>
      </c>
      <c r="P11" s="343">
        <f>J11</f>
        <v/>
      </c>
      <c r="R11" s="323">
        <f>IF(R$3="","",VLOOKUP(R$3,'3-1技术要求'!Q:S,3,0))</f>
        <v/>
      </c>
      <c r="S11" s="323">
        <f>R11*G11</f>
        <v/>
      </c>
      <c r="U11" s="338">
        <f>B11&amp;U$4&amp;C11&amp;D11</f>
        <v/>
      </c>
      <c r="V11" s="338" t="n"/>
      <c r="W11" s="338">
        <f>E11</f>
        <v/>
      </c>
      <c r="X11" s="338">
        <f>F11</f>
        <v/>
      </c>
      <c r="Y11" s="338">
        <f>G11</f>
        <v/>
      </c>
    </row>
    <row r="12">
      <c r="A12" s="241" t="n">
        <v>2</v>
      </c>
      <c r="B12" s="323" t="inlineStr">
        <is>
          <t>P11</t>
        </is>
      </c>
      <c r="C12" s="323" t="inlineStr">
        <is>
          <t>6BFX2007/8</t>
        </is>
      </c>
      <c r="D12" s="323" t="n"/>
      <c r="E12" s="323" t="n">
        <v>940</v>
      </c>
      <c r="F12" s="323" t="n">
        <v>314</v>
      </c>
      <c r="G12" s="323" t="n">
        <v>1</v>
      </c>
      <c r="H12" s="452">
        <f>E12*F12*G12/1000000</f>
        <v/>
      </c>
      <c r="I12" s="452">
        <f>H12*62.9</f>
        <v/>
      </c>
      <c r="J12" s="323" t="n"/>
      <c r="K12" s="323" t="n"/>
      <c r="L12" s="323" t="n"/>
      <c r="M12" s="338" t="n"/>
      <c r="N12" s="338" t="inlineStr">
        <is>
          <t>标高+0.500m</t>
        </is>
      </c>
      <c r="O12" s="338" t="inlineStr">
        <is>
          <t>钢平台2007</t>
        </is>
      </c>
      <c r="P12" s="343">
        <f>J12</f>
        <v/>
      </c>
      <c r="R12" s="323">
        <f>IF(R$3="","",VLOOKUP(R$3,'3-1技术要求'!Q:S,3,0))</f>
        <v/>
      </c>
      <c r="S12" s="323">
        <f>R12*G12</f>
        <v/>
      </c>
      <c r="U12" s="338">
        <f>B12&amp;U$4&amp;C12&amp;D12</f>
        <v/>
      </c>
      <c r="V12" s="338" t="n"/>
      <c r="W12" s="338">
        <f>E12</f>
        <v/>
      </c>
      <c r="X12" s="338">
        <f>F12</f>
        <v/>
      </c>
      <c r="Y12" s="338">
        <f>G12</f>
        <v/>
      </c>
    </row>
    <row r="13">
      <c r="A13" s="241" t="n">
        <v>2</v>
      </c>
      <c r="B13" s="323" t="inlineStr">
        <is>
          <t>P11</t>
        </is>
      </c>
      <c r="C13" s="323" t="inlineStr">
        <is>
          <t>6BFX2007/9</t>
        </is>
      </c>
      <c r="D13" s="323" t="n"/>
      <c r="E13" s="323" t="n">
        <v>940</v>
      </c>
      <c r="F13" s="323" t="n">
        <v>995</v>
      </c>
      <c r="G13" s="323" t="n">
        <v>1</v>
      </c>
      <c r="H13" s="452">
        <f>E13*F13*G13/1000000</f>
        <v/>
      </c>
      <c r="I13" s="452">
        <f>H13*62.9</f>
        <v/>
      </c>
      <c r="J13" s="323" t="n"/>
      <c r="K13" s="323" t="n"/>
      <c r="L13" s="323" t="n"/>
      <c r="M13" s="338" t="n"/>
      <c r="N13" s="338" t="inlineStr">
        <is>
          <t>标高+0.500m</t>
        </is>
      </c>
      <c r="O13" s="338" t="inlineStr">
        <is>
          <t>钢平台2007</t>
        </is>
      </c>
      <c r="P13" s="343">
        <f>J13</f>
        <v/>
      </c>
      <c r="R13" s="323">
        <f>IF(R$3="","",VLOOKUP(R$3,'3-1技术要求'!Q:S,3,0))</f>
        <v/>
      </c>
      <c r="S13" s="323">
        <f>G13*R13</f>
        <v/>
      </c>
      <c r="U13" s="338">
        <f>B13&amp;U$4&amp;C13&amp;D13</f>
        <v/>
      </c>
      <c r="V13" s="338" t="n"/>
      <c r="W13" s="338">
        <f>E13</f>
        <v/>
      </c>
      <c r="X13" s="338">
        <f>F13</f>
        <v/>
      </c>
      <c r="Y13" s="338">
        <f>G13</f>
        <v/>
      </c>
    </row>
    <row r="14">
      <c r="A14" s="241" t="n">
        <v>2</v>
      </c>
      <c r="B14" s="323" t="inlineStr">
        <is>
          <t>P11</t>
        </is>
      </c>
      <c r="C14" s="323" t="inlineStr">
        <is>
          <t>6BFX2007/10</t>
        </is>
      </c>
      <c r="D14" s="323" t="n"/>
      <c r="E14" s="323" t="n">
        <v>960</v>
      </c>
      <c r="F14" s="323" t="n">
        <v>995</v>
      </c>
      <c r="G14" s="323" t="n">
        <v>2</v>
      </c>
      <c r="H14" s="452">
        <f>E14*F14*G14/1000000</f>
        <v/>
      </c>
      <c r="I14" s="452">
        <f>H14*62.9</f>
        <v/>
      </c>
      <c r="J14" s="323" t="n"/>
      <c r="K14" s="323" t="n"/>
      <c r="L14" s="323" t="n"/>
      <c r="M14" s="338" t="n"/>
      <c r="N14" s="338" t="inlineStr">
        <is>
          <t>标高+0.500m</t>
        </is>
      </c>
      <c r="O14" s="338" t="inlineStr">
        <is>
          <t>钢平台2007</t>
        </is>
      </c>
      <c r="P14" s="343">
        <f>J14</f>
        <v/>
      </c>
      <c r="R14" s="323">
        <f>IF(R$3="","",VLOOKUP(R$3,'3-1技术要求'!Q:S,3,0))</f>
        <v/>
      </c>
      <c r="S14" s="323">
        <f>R14*G14</f>
        <v/>
      </c>
      <c r="U14" s="338">
        <f>B14&amp;U$4&amp;C14&amp;D14</f>
        <v/>
      </c>
      <c r="V14" s="338" t="n"/>
      <c r="W14" s="338">
        <f>E14</f>
        <v/>
      </c>
      <c r="X14" s="338">
        <f>F14</f>
        <v/>
      </c>
      <c r="Y14" s="338">
        <f>G14</f>
        <v/>
      </c>
    </row>
    <row r="15">
      <c r="A15" s="241" t="n">
        <v>1</v>
      </c>
      <c r="B15" s="248" t="inlineStr">
        <is>
          <t>小计</t>
        </is>
      </c>
      <c r="C15" s="248" t="n"/>
      <c r="D15" s="248" t="n"/>
      <c r="E15" s="248" t="n"/>
      <c r="F15" s="248" t="n"/>
      <c r="G15" s="248">
        <f>SUM(G5:G14)</f>
        <v/>
      </c>
      <c r="H15" s="453" t="n"/>
      <c r="I15" s="453" t="n"/>
      <c r="J15" s="248" t="n"/>
      <c r="K15" s="248" t="n"/>
      <c r="L15" s="248" t="n"/>
      <c r="M15" s="255" t="n"/>
      <c r="N15" s="255" t="n"/>
      <c r="O15" s="255" t="n"/>
      <c r="P15" s="343">
        <f>J15</f>
        <v/>
      </c>
      <c r="R15" s="323" t="n"/>
      <c r="S15" s="323" t="n"/>
      <c r="U15" s="338" t="n"/>
      <c r="V15" s="338" t="n"/>
      <c r="W15" s="338" t="n"/>
      <c r="X15" s="338" t="n"/>
      <c r="Y15" s="338" t="n"/>
    </row>
    <row r="16">
      <c r="A16" s="241" t="n">
        <v>2</v>
      </c>
      <c r="B16" s="323" t="inlineStr">
        <is>
          <t>P12</t>
        </is>
      </c>
      <c r="C16" s="323" t="inlineStr">
        <is>
          <t>6BFX2007/11</t>
        </is>
      </c>
      <c r="D16" s="323" t="n"/>
      <c r="E16" s="323" t="n">
        <v>1042</v>
      </c>
      <c r="F16" s="323" t="n">
        <v>995</v>
      </c>
      <c r="G16" s="323" t="n">
        <v>12</v>
      </c>
      <c r="H16" s="452">
        <f>E16*F16*G16/1000000</f>
        <v/>
      </c>
      <c r="I16" s="452">
        <f>H16*62.9</f>
        <v/>
      </c>
      <c r="J16" s="323" t="n"/>
      <c r="K16" s="323" t="n"/>
      <c r="L16" s="323" t="n"/>
      <c r="M16" s="338" t="n"/>
      <c r="N16" s="338" t="inlineStr">
        <is>
          <t>标高+0.500m</t>
        </is>
      </c>
      <c r="O16" s="338" t="inlineStr">
        <is>
          <t>钢平台2007</t>
        </is>
      </c>
      <c r="P16" s="343">
        <f>J16</f>
        <v/>
      </c>
      <c r="R16" s="323">
        <f>IF(R$3="","",VLOOKUP(R$3,'3-1技术要求'!Q:S,3,0))</f>
        <v/>
      </c>
      <c r="S16" s="323">
        <f>R16*G16</f>
        <v/>
      </c>
      <c r="U16" s="338">
        <f>B16&amp;U$4&amp;C16&amp;D16</f>
        <v/>
      </c>
      <c r="V16" s="338" t="n"/>
      <c r="W16" s="338">
        <f>E16</f>
        <v/>
      </c>
      <c r="X16" s="338">
        <f>F16</f>
        <v/>
      </c>
      <c r="Y16" s="338">
        <f>G16</f>
        <v/>
      </c>
    </row>
    <row r="17">
      <c r="A17" s="241" t="n">
        <v>2</v>
      </c>
      <c r="B17" s="323" t="inlineStr">
        <is>
          <t>P12</t>
        </is>
      </c>
      <c r="C17" s="323" t="inlineStr">
        <is>
          <t>6BFX2007/12</t>
        </is>
      </c>
      <c r="D17" s="323" t="n"/>
      <c r="E17" s="323" t="n">
        <v>960</v>
      </c>
      <c r="F17" s="323" t="n">
        <v>707</v>
      </c>
      <c r="G17" s="323" t="n">
        <v>1</v>
      </c>
      <c r="H17" s="452">
        <f>E17*F17*G17/1000000</f>
        <v/>
      </c>
      <c r="I17" s="452">
        <f>H17*62.9</f>
        <v/>
      </c>
      <c r="J17" s="323" t="n"/>
      <c r="K17" s="323" t="n"/>
      <c r="L17" s="323" t="n"/>
      <c r="M17" s="338" t="n"/>
      <c r="N17" s="338" t="inlineStr">
        <is>
          <t>标高+0.500m</t>
        </is>
      </c>
      <c r="O17" s="338" t="inlineStr">
        <is>
          <t>钢平台2007</t>
        </is>
      </c>
      <c r="P17" s="343">
        <f>J17</f>
        <v/>
      </c>
      <c r="R17" s="323">
        <f>IF(R$3="","",VLOOKUP(R$3,'3-1技术要求'!Q:S,3,0))</f>
        <v/>
      </c>
      <c r="S17" s="323">
        <f>R17*G17</f>
        <v/>
      </c>
      <c r="U17" s="338">
        <f>B17&amp;U$4&amp;C17&amp;D17</f>
        <v/>
      </c>
      <c r="V17" s="338" t="n"/>
      <c r="W17" s="338">
        <f>E17</f>
        <v/>
      </c>
      <c r="X17" s="338">
        <f>F17</f>
        <v/>
      </c>
      <c r="Y17" s="338">
        <f>G17</f>
        <v/>
      </c>
    </row>
    <row r="18">
      <c r="A18" s="241" t="n">
        <v>2</v>
      </c>
      <c r="B18" s="323" t="inlineStr">
        <is>
          <t>P12</t>
        </is>
      </c>
      <c r="C18" s="323" t="inlineStr">
        <is>
          <t>6BFX2007/13</t>
        </is>
      </c>
      <c r="D18" s="323" t="n"/>
      <c r="E18" s="323" t="n">
        <v>1042</v>
      </c>
      <c r="F18" s="323" t="n">
        <v>707</v>
      </c>
      <c r="G18" s="323" t="n">
        <v>6</v>
      </c>
      <c r="H18" s="452">
        <f>E18*F18*G18/1000000</f>
        <v/>
      </c>
      <c r="I18" s="452">
        <f>H18*62.9</f>
        <v/>
      </c>
      <c r="J18" s="323" t="n"/>
      <c r="K18" s="323" t="n"/>
      <c r="L18" s="323" t="n"/>
      <c r="M18" s="338" t="n"/>
      <c r="N18" s="338" t="inlineStr">
        <is>
          <t>标高+0.500m</t>
        </is>
      </c>
      <c r="O18" s="338" t="inlineStr">
        <is>
          <t>钢平台2007</t>
        </is>
      </c>
      <c r="P18" s="343">
        <f>J18</f>
        <v/>
      </c>
      <c r="R18" s="323">
        <f>IF(R$3="","",VLOOKUP(R$3,'3-1技术要求'!Q:S,3,0))</f>
        <v/>
      </c>
      <c r="S18" s="323">
        <f>R18*G18</f>
        <v/>
      </c>
      <c r="U18" s="338">
        <f>B18&amp;U$4&amp;C18&amp;D18</f>
        <v/>
      </c>
      <c r="V18" s="338" t="n"/>
      <c r="W18" s="338">
        <f>E18</f>
        <v/>
      </c>
      <c r="X18" s="338">
        <f>F18</f>
        <v/>
      </c>
      <c r="Y18" s="338">
        <f>G18</f>
        <v/>
      </c>
    </row>
    <row r="19">
      <c r="A19" s="241" t="n">
        <v>2</v>
      </c>
      <c r="B19" s="323" t="inlineStr">
        <is>
          <t>P12</t>
        </is>
      </c>
      <c r="C19" s="323" t="inlineStr">
        <is>
          <t>6BFX2007/14</t>
        </is>
      </c>
      <c r="D19" s="323" t="n"/>
      <c r="E19" s="323" t="n">
        <v>1159</v>
      </c>
      <c r="F19" s="323" t="n">
        <v>605</v>
      </c>
      <c r="G19" s="323" t="n">
        <v>1</v>
      </c>
      <c r="H19" s="452">
        <f>E19*F19*G19/1000000</f>
        <v/>
      </c>
      <c r="I19" s="452">
        <f>H19*62.9</f>
        <v/>
      </c>
      <c r="J19" s="323" t="n"/>
      <c r="K19" s="323" t="n"/>
      <c r="L19" s="323" t="n"/>
      <c r="M19" s="338" t="n"/>
      <c r="N19" s="338" t="inlineStr">
        <is>
          <t>标高+0.500m</t>
        </is>
      </c>
      <c r="O19" s="338" t="inlineStr">
        <is>
          <t>钢平台2007</t>
        </is>
      </c>
      <c r="P19" s="343">
        <f>J19</f>
        <v/>
      </c>
      <c r="R19" s="323">
        <f>IF(R$3="","",VLOOKUP(R$3,'3-1技术要求'!Q:S,3,0))</f>
        <v/>
      </c>
      <c r="S19" s="323">
        <f>G19*R19</f>
        <v/>
      </c>
      <c r="U19" s="338">
        <f>B19&amp;U$4&amp;C19&amp;D19</f>
        <v/>
      </c>
      <c r="V19" s="338" t="n"/>
      <c r="W19" s="338">
        <f>E19</f>
        <v/>
      </c>
      <c r="X19" s="338">
        <f>F19</f>
        <v/>
      </c>
      <c r="Y19" s="338">
        <f>G19</f>
        <v/>
      </c>
    </row>
    <row r="20">
      <c r="A20" s="241" t="n">
        <v>2</v>
      </c>
      <c r="B20" s="323" t="inlineStr">
        <is>
          <t>P12</t>
        </is>
      </c>
      <c r="C20" s="323" t="inlineStr">
        <is>
          <t>6BFX2007/15</t>
        </is>
      </c>
      <c r="D20" s="323" t="n"/>
      <c r="E20" s="323" t="n">
        <v>1159</v>
      </c>
      <c r="F20" s="323" t="n">
        <v>995</v>
      </c>
      <c r="G20" s="323" t="n">
        <v>1</v>
      </c>
      <c r="H20" s="452">
        <f>E20*F20*G20/1000000</f>
        <v/>
      </c>
      <c r="I20" s="452">
        <f>H20*62.9</f>
        <v/>
      </c>
      <c r="J20" s="323" t="n"/>
      <c r="K20" s="323" t="n"/>
      <c r="L20" s="323" t="n"/>
      <c r="M20" s="338" t="n"/>
      <c r="N20" s="338" t="inlineStr">
        <is>
          <t>标高+0.500m</t>
        </is>
      </c>
      <c r="O20" s="338" t="inlineStr">
        <is>
          <t>钢平台2007</t>
        </is>
      </c>
      <c r="P20" s="343">
        <f>J20</f>
        <v/>
      </c>
      <c r="R20" s="323">
        <f>IF(R$3="","",VLOOKUP(R$3,'3-1技术要求'!Q:S,3,0))</f>
        <v/>
      </c>
      <c r="S20" s="323">
        <f>R20*G20</f>
        <v/>
      </c>
      <c r="U20" s="338">
        <f>B20&amp;U$4&amp;C20&amp;D20</f>
        <v/>
      </c>
      <c r="V20" s="338" t="n"/>
      <c r="W20" s="338">
        <f>E20</f>
        <v/>
      </c>
      <c r="X20" s="338">
        <f>F20</f>
        <v/>
      </c>
      <c r="Y20" s="338">
        <f>G20</f>
        <v/>
      </c>
    </row>
    <row r="21">
      <c r="A21" s="241" t="n">
        <v>2</v>
      </c>
      <c r="B21" s="323" t="inlineStr">
        <is>
          <t>P12</t>
        </is>
      </c>
      <c r="C21" s="323" t="inlineStr">
        <is>
          <t>6BFX2007/16</t>
        </is>
      </c>
      <c r="D21" s="323" t="n"/>
      <c r="E21" s="323" t="n">
        <v>1549</v>
      </c>
      <c r="F21" s="323" t="n">
        <v>995</v>
      </c>
      <c r="G21" s="323" t="n">
        <v>1</v>
      </c>
      <c r="H21" s="452">
        <f>E21*F21*G21/1000000</f>
        <v/>
      </c>
      <c r="I21" s="452">
        <f>H21*62.9</f>
        <v/>
      </c>
      <c r="J21" s="323" t="n"/>
      <c r="K21" s="323" t="n"/>
      <c r="L21" s="323" t="n"/>
      <c r="M21" s="338" t="n"/>
      <c r="N21" s="338" t="inlineStr">
        <is>
          <t>标高+0.500m</t>
        </is>
      </c>
      <c r="O21" s="338" t="inlineStr">
        <is>
          <t>钢平台2007</t>
        </is>
      </c>
      <c r="P21" s="343">
        <f>J21</f>
        <v/>
      </c>
      <c r="R21" s="323">
        <f>IF(R$3="","",VLOOKUP(R$3,'3-1技术要求'!Q:S,3,0))</f>
        <v/>
      </c>
      <c r="S21" s="323">
        <f>G21*R21</f>
        <v/>
      </c>
      <c r="U21" s="338">
        <f>B21&amp;U$4&amp;C21&amp;D21</f>
        <v/>
      </c>
      <c r="V21" s="338" t="n"/>
      <c r="W21" s="338">
        <f>E21</f>
        <v/>
      </c>
      <c r="X21" s="338">
        <f>F21</f>
        <v/>
      </c>
      <c r="Y21" s="338">
        <f>G21</f>
        <v/>
      </c>
    </row>
    <row r="22">
      <c r="A22" s="241" t="n">
        <v>2</v>
      </c>
      <c r="B22" s="323" t="inlineStr">
        <is>
          <t>P12</t>
        </is>
      </c>
      <c r="C22" s="323" t="inlineStr">
        <is>
          <t>6BFX2007/17</t>
        </is>
      </c>
      <c r="D22" s="323" t="n"/>
      <c r="E22" s="323" t="n">
        <v>1549</v>
      </c>
      <c r="F22" s="323" t="n">
        <v>605</v>
      </c>
      <c r="G22" s="323" t="n">
        <v>1</v>
      </c>
      <c r="H22" s="452">
        <f>E22*F22*G22/1000000</f>
        <v/>
      </c>
      <c r="I22" s="452">
        <f>H22*62.9</f>
        <v/>
      </c>
      <c r="J22" s="264" t="n"/>
      <c r="K22" s="323" t="n"/>
      <c r="L22" s="323" t="n"/>
      <c r="M22" s="265" t="n"/>
      <c r="N22" s="265" t="inlineStr">
        <is>
          <t>标高+0.500m</t>
        </is>
      </c>
      <c r="O22" s="338" t="inlineStr">
        <is>
          <t>钢平台2007</t>
        </is>
      </c>
      <c r="P22" s="343">
        <f>J22</f>
        <v/>
      </c>
      <c r="Q22" s="257" t="n"/>
      <c r="R22" s="323">
        <f>IF(R$3="","",VLOOKUP(R$3,'3-1技术要求'!Q:S,3,0))</f>
        <v/>
      </c>
      <c r="S22" s="323">
        <f>G22*R22</f>
        <v/>
      </c>
      <c r="U22" s="338">
        <f>B22&amp;U$4&amp;C22&amp;D22</f>
        <v/>
      </c>
      <c r="V22" s="338" t="n"/>
      <c r="W22" s="338">
        <f>E22</f>
        <v/>
      </c>
      <c r="X22" s="338">
        <f>F22</f>
        <v/>
      </c>
      <c r="Y22" s="338">
        <f>G22</f>
        <v/>
      </c>
    </row>
    <row r="23">
      <c r="A23" s="241" t="n">
        <v>1</v>
      </c>
      <c r="B23" s="248" t="inlineStr">
        <is>
          <t>小计</t>
        </is>
      </c>
      <c r="C23" s="248" t="n"/>
      <c r="D23" s="248" t="n"/>
      <c r="E23" s="248" t="n"/>
      <c r="F23" s="248" t="n"/>
      <c r="G23" s="248">
        <f>SUM(G16:G22)</f>
        <v/>
      </c>
      <c r="H23" s="453" t="n"/>
      <c r="I23" s="453" t="n"/>
      <c r="J23" s="248" t="n"/>
      <c r="K23" s="248" t="n"/>
      <c r="L23" s="248" t="n"/>
      <c r="M23" s="266" t="n"/>
      <c r="N23" s="266" t="n"/>
      <c r="O23" s="255" t="n"/>
      <c r="P23" s="343">
        <f>J23</f>
        <v/>
      </c>
      <c r="R23" s="323" t="n"/>
      <c r="S23" s="323" t="n"/>
      <c r="U23" s="338" t="n"/>
      <c r="V23" s="338" t="n"/>
      <c r="W23" s="338" t="n"/>
      <c r="X23" s="338" t="n"/>
      <c r="Y23" s="338" t="n"/>
    </row>
    <row r="24">
      <c r="A24" s="241" t="n">
        <v>2</v>
      </c>
      <c r="B24" s="323" t="inlineStr">
        <is>
          <t>P13</t>
        </is>
      </c>
      <c r="C24" s="323" t="inlineStr">
        <is>
          <t>6BFX1509/1</t>
        </is>
      </c>
      <c r="D24" s="323" t="inlineStr">
        <is>
          <t>#</t>
        </is>
      </c>
      <c r="E24" s="323" t="n">
        <v>1500</v>
      </c>
      <c r="F24" s="323" t="n">
        <v>558</v>
      </c>
      <c r="G24" s="323" t="n">
        <v>1</v>
      </c>
      <c r="H24" s="452">
        <f>E24*F24*G24/1000000</f>
        <v/>
      </c>
      <c r="I24" s="452">
        <f>H24*62.9</f>
        <v/>
      </c>
      <c r="J24" s="323" t="n"/>
      <c r="K24" s="323" t="n"/>
      <c r="L24" s="323" t="n"/>
      <c r="M24" s="338" t="n"/>
      <c r="N24" s="338" t="inlineStr">
        <is>
          <t>标高-3.440m</t>
        </is>
      </c>
      <c r="O24" s="338" t="inlineStr">
        <is>
          <t>钢平台1509</t>
        </is>
      </c>
      <c r="P24" s="343">
        <f>J24</f>
        <v/>
      </c>
      <c r="R24" s="323">
        <f>VLOOKUP(U24,异形板分值匹配!B$1:C$1992,2,FALSE)</f>
        <v/>
      </c>
      <c r="S24" s="323">
        <f>R24*G24</f>
        <v/>
      </c>
      <c r="U24" s="338">
        <f>B24&amp;U$4&amp;C24&amp;D24</f>
        <v/>
      </c>
      <c r="V24" s="338">
        <f>D24</f>
        <v/>
      </c>
      <c r="W24" s="338">
        <f>E24</f>
        <v/>
      </c>
      <c r="X24" s="338">
        <f>F24</f>
        <v/>
      </c>
      <c r="Y24" s="338">
        <f>G24</f>
        <v/>
      </c>
    </row>
    <row r="25">
      <c r="A25" s="241" t="n">
        <v>2</v>
      </c>
      <c r="B25" s="323" t="inlineStr">
        <is>
          <t>P13</t>
        </is>
      </c>
      <c r="C25" s="323" t="inlineStr">
        <is>
          <t>6BFX1509/2</t>
        </is>
      </c>
      <c r="D25" s="323" t="inlineStr">
        <is>
          <t>#</t>
        </is>
      </c>
      <c r="E25" s="323" t="n">
        <v>1500</v>
      </c>
      <c r="F25" s="323" t="n">
        <v>995</v>
      </c>
      <c r="G25" s="323" t="n">
        <v>1</v>
      </c>
      <c r="H25" s="452">
        <f>E25*F25*G25/1000000</f>
        <v/>
      </c>
      <c r="I25" s="452">
        <f>H25*62.9</f>
        <v/>
      </c>
      <c r="J25" s="267" t="n"/>
      <c r="K25" s="267" t="n"/>
      <c r="L25" s="267" t="n"/>
      <c r="M25" s="338" t="n"/>
      <c r="N25" s="338" t="inlineStr">
        <is>
          <t>标高-3.440m</t>
        </is>
      </c>
      <c r="O25" s="338" t="inlineStr">
        <is>
          <t>钢平台1509</t>
        </is>
      </c>
      <c r="P25" s="343">
        <f>J25</f>
        <v/>
      </c>
      <c r="R25" s="323">
        <f>VLOOKUP(U25,异形板分值匹配!B$1:C$1992,2,FALSE)</f>
        <v/>
      </c>
      <c r="S25" s="323">
        <f>G25*R25</f>
        <v/>
      </c>
      <c r="U25" s="338">
        <f>B25&amp;U$4&amp;C25&amp;D25</f>
        <v/>
      </c>
      <c r="V25" s="338">
        <f>D25</f>
        <v/>
      </c>
      <c r="W25" s="338">
        <f>E25</f>
        <v/>
      </c>
      <c r="X25" s="338">
        <f>F25</f>
        <v/>
      </c>
      <c r="Y25" s="338">
        <f>G25</f>
        <v/>
      </c>
    </row>
    <row r="26">
      <c r="A26" s="241" t="n">
        <v>2</v>
      </c>
      <c r="B26" s="323" t="inlineStr">
        <is>
          <t>P13</t>
        </is>
      </c>
      <c r="C26" s="323" t="inlineStr">
        <is>
          <t>6BFX1509/3</t>
        </is>
      </c>
      <c r="D26" s="323" t="inlineStr">
        <is>
          <t>#</t>
        </is>
      </c>
      <c r="E26" s="323" t="n">
        <v>545</v>
      </c>
      <c r="F26" s="323" t="n">
        <v>495</v>
      </c>
      <c r="G26" s="323" t="n">
        <v>1</v>
      </c>
      <c r="H26" s="452">
        <f>E26*F26*G26/1000000</f>
        <v/>
      </c>
      <c r="I26" s="452">
        <f>H26*62.9</f>
        <v/>
      </c>
      <c r="J26" s="323" t="n"/>
      <c r="K26" s="323" t="n"/>
      <c r="L26" s="323" t="n"/>
      <c r="M26" s="338" t="n"/>
      <c r="N26" s="338" t="inlineStr">
        <is>
          <t>标高-3.440m</t>
        </is>
      </c>
      <c r="O26" s="338" t="inlineStr">
        <is>
          <t>钢平台1509</t>
        </is>
      </c>
      <c r="P26" s="343">
        <f>J26</f>
        <v/>
      </c>
      <c r="R26" s="323">
        <f>VLOOKUP(U26,异形板分值匹配!B$1:C$1992,2,FALSE)</f>
        <v/>
      </c>
      <c r="S26" s="323">
        <f>R26*G26</f>
        <v/>
      </c>
      <c r="U26" s="338">
        <f>B26&amp;U$4&amp;C26&amp;D26</f>
        <v/>
      </c>
      <c r="V26" s="338">
        <f>D26</f>
        <v/>
      </c>
      <c r="W26" s="338">
        <f>E26</f>
        <v/>
      </c>
      <c r="X26" s="338">
        <f>F26</f>
        <v/>
      </c>
      <c r="Y26" s="338">
        <f>G26</f>
        <v/>
      </c>
    </row>
    <row r="27">
      <c r="A27" s="241" t="n">
        <v>2</v>
      </c>
      <c r="B27" s="323" t="inlineStr">
        <is>
          <t>P13</t>
        </is>
      </c>
      <c r="C27" s="323" t="inlineStr">
        <is>
          <t>6BFX1509/4</t>
        </is>
      </c>
      <c r="D27" s="323" t="inlineStr">
        <is>
          <t>#</t>
        </is>
      </c>
      <c r="E27" s="323" t="n">
        <v>545</v>
      </c>
      <c r="F27" s="323" t="n">
        <v>995</v>
      </c>
      <c r="G27" s="323" t="n">
        <v>1</v>
      </c>
      <c r="H27" s="452">
        <f>E27*F27*G27/1000000</f>
        <v/>
      </c>
      <c r="I27" s="452">
        <f>H27*62.9</f>
        <v/>
      </c>
      <c r="J27" s="323" t="n"/>
      <c r="K27" s="323" t="n"/>
      <c r="L27" s="323" t="n"/>
      <c r="M27" s="338" t="n"/>
      <c r="N27" s="338" t="inlineStr">
        <is>
          <t>标高-3.440m</t>
        </is>
      </c>
      <c r="O27" s="338" t="inlineStr">
        <is>
          <t>钢平台1509</t>
        </is>
      </c>
      <c r="P27" s="343">
        <f>J27</f>
        <v/>
      </c>
      <c r="R27" s="323">
        <f>VLOOKUP(U27,异形板分值匹配!B$1:C$1992,2,FALSE)</f>
        <v/>
      </c>
      <c r="S27" s="323">
        <f>G27*R27</f>
        <v/>
      </c>
      <c r="U27" s="338">
        <f>B27&amp;U$4&amp;C27&amp;D27</f>
        <v/>
      </c>
      <c r="V27" s="338">
        <f>D27</f>
        <v/>
      </c>
      <c r="W27" s="338">
        <f>E27</f>
        <v/>
      </c>
      <c r="X27" s="338">
        <f>F27</f>
        <v/>
      </c>
      <c r="Y27" s="338">
        <f>G27</f>
        <v/>
      </c>
    </row>
    <row r="28">
      <c r="A28" s="241" t="n">
        <v>2</v>
      </c>
      <c r="B28" s="323" t="inlineStr">
        <is>
          <t>P13</t>
        </is>
      </c>
      <c r="C28" s="323" t="inlineStr">
        <is>
          <t>6BFX1509/5</t>
        </is>
      </c>
      <c r="D28" s="323" t="inlineStr">
        <is>
          <t>#</t>
        </is>
      </c>
      <c r="E28" s="323" t="n">
        <v>491</v>
      </c>
      <c r="F28" s="323" t="n">
        <v>945</v>
      </c>
      <c r="G28" s="323" t="n">
        <v>1</v>
      </c>
      <c r="H28" s="452">
        <f>E28*F28*G28/1000000</f>
        <v/>
      </c>
      <c r="I28" s="452">
        <f>H28*62.9</f>
        <v/>
      </c>
      <c r="J28" s="323" t="n"/>
      <c r="K28" s="323" t="n"/>
      <c r="L28" s="323" t="n"/>
      <c r="M28" s="338" t="n"/>
      <c r="N28" s="338" t="inlineStr">
        <is>
          <t>标高-3.440m</t>
        </is>
      </c>
      <c r="O28" s="338" t="inlineStr">
        <is>
          <t>钢平台1509</t>
        </is>
      </c>
      <c r="P28" s="343">
        <f>J28</f>
        <v/>
      </c>
      <c r="R28" s="323">
        <f>VLOOKUP(U28,异形板分值匹配!B$1:C$1992,2,FALSE)</f>
        <v/>
      </c>
      <c r="S28" s="323">
        <f>R28*G28</f>
        <v/>
      </c>
      <c r="U28" s="338">
        <f>B28&amp;U$4&amp;C28&amp;D28</f>
        <v/>
      </c>
      <c r="V28" s="338">
        <f>D28</f>
        <v/>
      </c>
      <c r="W28" s="338">
        <f>E28</f>
        <v/>
      </c>
      <c r="X28" s="338">
        <f>F28</f>
        <v/>
      </c>
      <c r="Y28" s="338">
        <f>G28</f>
        <v/>
      </c>
    </row>
    <row r="29">
      <c r="A29" s="241" t="n">
        <v>2</v>
      </c>
      <c r="B29" s="323" t="inlineStr">
        <is>
          <t>P13</t>
        </is>
      </c>
      <c r="C29" s="323" t="inlineStr">
        <is>
          <t>6BFX1509/6</t>
        </is>
      </c>
      <c r="D29" s="323" t="inlineStr">
        <is>
          <t>#</t>
        </is>
      </c>
      <c r="E29" s="323" t="n">
        <v>945</v>
      </c>
      <c r="F29" s="323" t="n">
        <v>1000</v>
      </c>
      <c r="G29" s="323" t="n">
        <v>1</v>
      </c>
      <c r="H29" s="452">
        <f>E29*F29*G29/1000000</f>
        <v/>
      </c>
      <c r="I29" s="452">
        <f>H29*62.9</f>
        <v/>
      </c>
      <c r="J29" s="323" t="n"/>
      <c r="K29" s="323" t="n"/>
      <c r="L29" s="323" t="n"/>
      <c r="M29" s="338" t="n"/>
      <c r="N29" s="338" t="inlineStr">
        <is>
          <t>标高-3.440m</t>
        </is>
      </c>
      <c r="O29" s="338" t="inlineStr">
        <is>
          <t>钢平台1509</t>
        </is>
      </c>
      <c r="P29" s="343">
        <f>J29</f>
        <v/>
      </c>
      <c r="R29" s="323">
        <f>VLOOKUP(U29,异形板分值匹配!B$1:C$1992,2,FALSE)</f>
        <v/>
      </c>
      <c r="S29" s="323">
        <f>G29*R29</f>
        <v/>
      </c>
      <c r="U29" s="338">
        <f>B29&amp;U$4&amp;C29&amp;D29</f>
        <v/>
      </c>
      <c r="V29" s="338">
        <f>D29</f>
        <v/>
      </c>
      <c r="W29" s="338">
        <f>E29</f>
        <v/>
      </c>
      <c r="X29" s="338">
        <f>F29</f>
        <v/>
      </c>
      <c r="Y29" s="338">
        <f>G29</f>
        <v/>
      </c>
    </row>
    <row r="30">
      <c r="A30" s="241" t="n">
        <v>1</v>
      </c>
      <c r="B30" s="248" t="inlineStr">
        <is>
          <t>小计</t>
        </is>
      </c>
      <c r="C30" s="248" t="n"/>
      <c r="D30" s="248" t="n"/>
      <c r="E30" s="248" t="n"/>
      <c r="F30" s="248" t="n"/>
      <c r="G30" s="248">
        <f>SUM(G24:G29)</f>
        <v/>
      </c>
      <c r="H30" s="453" t="n"/>
      <c r="I30" s="453" t="n"/>
      <c r="J30" s="248" t="n"/>
      <c r="K30" s="248" t="n"/>
      <c r="L30" s="248" t="n"/>
      <c r="M30" s="255" t="n"/>
      <c r="N30" s="255" t="n"/>
      <c r="O30" s="255" t="n"/>
      <c r="P30" s="343">
        <f>J30</f>
        <v/>
      </c>
      <c r="R30" s="323" t="n"/>
      <c r="S30" s="323" t="n"/>
      <c r="U30" s="338" t="n"/>
      <c r="V30" s="338" t="n"/>
      <c r="W30" s="338" t="n"/>
      <c r="X30" s="338" t="n"/>
      <c r="Y30" s="338" t="n"/>
    </row>
    <row r="31">
      <c r="A31" s="241" t="n">
        <v>2</v>
      </c>
      <c r="B31" s="323" t="inlineStr">
        <is>
          <t>P14</t>
        </is>
      </c>
      <c r="C31" s="323" t="inlineStr">
        <is>
          <t>6BFX2001/1</t>
        </is>
      </c>
      <c r="D31" s="323" t="inlineStr">
        <is>
          <t>#</t>
        </is>
      </c>
      <c r="E31" s="323" t="n">
        <v>815</v>
      </c>
      <c r="F31" s="323" t="n">
        <v>915</v>
      </c>
      <c r="G31" s="323" t="n">
        <v>1</v>
      </c>
      <c r="H31" s="452">
        <f>E31*F31*G31/1000000</f>
        <v/>
      </c>
      <c r="I31" s="452">
        <f>H31*62.9</f>
        <v/>
      </c>
      <c r="J31" s="323" t="n"/>
      <c r="K31" s="323" t="n"/>
      <c r="L31" s="323" t="n">
        <v>660</v>
      </c>
      <c r="M31" s="338" t="n">
        <v>1.2078</v>
      </c>
      <c r="N31" s="338" t="inlineStr">
        <is>
          <t>标高+0.610m</t>
        </is>
      </c>
      <c r="O31" s="338" t="inlineStr">
        <is>
          <t>2001钢平台</t>
        </is>
      </c>
      <c r="P31" s="343">
        <f>J31</f>
        <v/>
      </c>
      <c r="R31" s="323">
        <f>VLOOKUP(U31,异形板分值匹配!B$1:C$1992,2,FALSE)</f>
        <v/>
      </c>
      <c r="S31" s="323">
        <f>R31*G31</f>
        <v/>
      </c>
      <c r="U31" s="338">
        <f>B31&amp;U$4&amp;C31&amp;D31</f>
        <v/>
      </c>
      <c r="V31" s="338">
        <f>D31</f>
        <v/>
      </c>
      <c r="W31" s="338">
        <f>E31</f>
        <v/>
      </c>
      <c r="X31" s="338">
        <f>F31</f>
        <v/>
      </c>
      <c r="Y31" s="338">
        <f>G31</f>
        <v/>
      </c>
    </row>
    <row r="32">
      <c r="A32" s="241" t="n">
        <v>2</v>
      </c>
      <c r="B32" s="323" t="inlineStr">
        <is>
          <t>P14</t>
        </is>
      </c>
      <c r="C32" s="323" t="inlineStr">
        <is>
          <t>6BFX2001/2</t>
        </is>
      </c>
      <c r="D32" s="323" t="inlineStr">
        <is>
          <t>#</t>
        </is>
      </c>
      <c r="E32" s="323" t="n">
        <v>1160</v>
      </c>
      <c r="F32" s="323" t="n">
        <v>275</v>
      </c>
      <c r="G32" s="323" t="n">
        <v>1</v>
      </c>
      <c r="H32" s="452">
        <f>E32*F32*G32/1000000</f>
        <v/>
      </c>
      <c r="I32" s="452">
        <f>H32*62.9</f>
        <v/>
      </c>
      <c r="J32" s="323" t="n">
        <v>228</v>
      </c>
      <c r="K32" s="452" t="n">
        <v>2.14776</v>
      </c>
      <c r="L32" s="323" t="n"/>
      <c r="M32" s="338" t="n"/>
      <c r="N32" s="338" t="inlineStr">
        <is>
          <t>标高+0.610m</t>
        </is>
      </c>
      <c r="O32" s="338" t="inlineStr">
        <is>
          <t>2001钢平台</t>
        </is>
      </c>
      <c r="P32" s="343">
        <f>J32</f>
        <v/>
      </c>
      <c r="R32" s="323">
        <f>VLOOKUP(U32,异形板分值匹配!B$1:C$1992,2,FALSE)</f>
        <v/>
      </c>
      <c r="S32" s="323">
        <f>R32*G32</f>
        <v/>
      </c>
      <c r="U32" s="338">
        <f>B32&amp;U$4&amp;C32&amp;D32</f>
        <v/>
      </c>
      <c r="V32" s="338">
        <f>D32</f>
        <v/>
      </c>
      <c r="W32" s="338">
        <f>E32</f>
        <v/>
      </c>
      <c r="X32" s="338">
        <f>F32</f>
        <v/>
      </c>
      <c r="Y32" s="338">
        <f>G32</f>
        <v/>
      </c>
    </row>
    <row r="33">
      <c r="A33" s="241" t="n">
        <v>2</v>
      </c>
      <c r="B33" s="323" t="inlineStr">
        <is>
          <t>P14</t>
        </is>
      </c>
      <c r="C33" s="323" t="inlineStr">
        <is>
          <t>6BFX2001/3</t>
        </is>
      </c>
      <c r="D33" s="323" t="inlineStr">
        <is>
          <t>#</t>
        </is>
      </c>
      <c r="E33" s="323" t="n">
        <v>1160</v>
      </c>
      <c r="F33" s="323" t="n">
        <v>535</v>
      </c>
      <c r="G33" s="323" t="n">
        <v>1</v>
      </c>
      <c r="H33" s="452">
        <f>E33*F33*G33/1000000</f>
        <v/>
      </c>
      <c r="I33" s="452">
        <f>H33*62.9</f>
        <v/>
      </c>
      <c r="J33" s="323" t="n">
        <v>224</v>
      </c>
      <c r="K33" s="452" t="n">
        <v>2.11008</v>
      </c>
      <c r="L33" s="323" t="n"/>
      <c r="M33" s="338" t="n"/>
      <c r="N33" s="338" t="inlineStr">
        <is>
          <t>标高+0.610m</t>
        </is>
      </c>
      <c r="O33" s="338" t="inlineStr">
        <is>
          <t>2001钢平台</t>
        </is>
      </c>
      <c r="P33" s="343">
        <f>J33</f>
        <v/>
      </c>
      <c r="R33" s="323">
        <f>VLOOKUP(U33,异形板分值匹配!B$1:C$1992,2,FALSE)</f>
        <v/>
      </c>
      <c r="S33" s="323">
        <f>G33*R33</f>
        <v/>
      </c>
      <c r="U33" s="338">
        <f>B33&amp;U$4&amp;C33&amp;D33</f>
        <v/>
      </c>
      <c r="V33" s="338">
        <f>D33</f>
        <v/>
      </c>
      <c r="W33" s="338">
        <f>E33</f>
        <v/>
      </c>
      <c r="X33" s="338">
        <f>F33</f>
        <v/>
      </c>
      <c r="Y33" s="338">
        <f>G33</f>
        <v/>
      </c>
    </row>
    <row r="34">
      <c r="A34" s="241" t="n">
        <v>2</v>
      </c>
      <c r="B34" s="323" t="inlineStr">
        <is>
          <t>P14</t>
        </is>
      </c>
      <c r="C34" s="323" t="inlineStr">
        <is>
          <t>6BFX2001/4</t>
        </is>
      </c>
      <c r="D34" s="323" t="inlineStr">
        <is>
          <t>#</t>
        </is>
      </c>
      <c r="E34" s="323" t="n">
        <v>1220</v>
      </c>
      <c r="F34" s="323" t="n">
        <v>995</v>
      </c>
      <c r="G34" s="323" t="n">
        <v>1</v>
      </c>
      <c r="H34" s="452">
        <f>E34*F34*G34/1000000</f>
        <v/>
      </c>
      <c r="I34" s="452">
        <f>H34*62.9</f>
        <v/>
      </c>
      <c r="J34" s="323" t="n"/>
      <c r="K34" s="452" t="n"/>
      <c r="L34" s="323" t="n"/>
      <c r="M34" s="338" t="n"/>
      <c r="N34" s="338" t="inlineStr">
        <is>
          <t>标高+0.610m</t>
        </is>
      </c>
      <c r="O34" s="338" t="inlineStr">
        <is>
          <t>2001钢平台</t>
        </is>
      </c>
      <c r="P34" s="343">
        <f>J34</f>
        <v/>
      </c>
      <c r="R34" s="323">
        <f>VLOOKUP(U34,异形板分值匹配!B$1:C$1992,2,FALSE)</f>
        <v/>
      </c>
      <c r="S34" s="323">
        <f>R34*G34</f>
        <v/>
      </c>
      <c r="U34" s="338">
        <f>B34&amp;U$4&amp;C34&amp;D34</f>
        <v/>
      </c>
      <c r="V34" s="338">
        <f>D34</f>
        <v/>
      </c>
      <c r="W34" s="338">
        <f>E34</f>
        <v/>
      </c>
      <c r="X34" s="338">
        <f>F34</f>
        <v/>
      </c>
      <c r="Y34" s="338">
        <f>G34</f>
        <v/>
      </c>
    </row>
    <row r="35">
      <c r="A35" s="241" t="n">
        <v>2</v>
      </c>
      <c r="B35" s="323" t="inlineStr">
        <is>
          <t>P14</t>
        </is>
      </c>
      <c r="C35" s="323" t="inlineStr">
        <is>
          <t>6BFX2001/5</t>
        </is>
      </c>
      <c r="D35" s="323" t="inlineStr">
        <is>
          <t>#</t>
        </is>
      </c>
      <c r="E35" s="323" t="n">
        <v>1220</v>
      </c>
      <c r="F35" s="323" t="n">
        <v>995</v>
      </c>
      <c r="G35" s="323" t="n">
        <v>1</v>
      </c>
      <c r="H35" s="452">
        <f>E35*F35*G35/1000000</f>
        <v/>
      </c>
      <c r="I35" s="452">
        <f>H35*62.9</f>
        <v/>
      </c>
      <c r="J35" s="323" t="n"/>
      <c r="K35" s="452" t="n"/>
      <c r="L35" s="323" t="n"/>
      <c r="M35" s="338" t="n"/>
      <c r="N35" s="338" t="inlineStr">
        <is>
          <t>标高+0.610m</t>
        </is>
      </c>
      <c r="O35" s="338" t="inlineStr">
        <is>
          <t>2001钢平台</t>
        </is>
      </c>
      <c r="P35" s="343">
        <f>J35</f>
        <v/>
      </c>
      <c r="R35" s="323">
        <f>VLOOKUP(U35,异形板分值匹配!B$1:C$1992,2,FALSE)</f>
        <v/>
      </c>
      <c r="S35" s="323">
        <f>R35*G35</f>
        <v/>
      </c>
      <c r="U35" s="338">
        <f>B35&amp;U$4&amp;C35&amp;D35</f>
        <v/>
      </c>
      <c r="V35" s="338">
        <f>D35</f>
        <v/>
      </c>
      <c r="W35" s="338">
        <f>E35</f>
        <v/>
      </c>
      <c r="X35" s="338">
        <f>F35</f>
        <v/>
      </c>
      <c r="Y35" s="338">
        <f>G35</f>
        <v/>
      </c>
    </row>
    <row r="36">
      <c r="A36" s="241" t="n">
        <v>2</v>
      </c>
      <c r="B36" s="323" t="inlineStr">
        <is>
          <t>P14</t>
        </is>
      </c>
      <c r="C36" s="323" t="inlineStr">
        <is>
          <t>6BFX2001/6</t>
        </is>
      </c>
      <c r="D36" s="323" t="inlineStr">
        <is>
          <t>#</t>
        </is>
      </c>
      <c r="E36" s="323" t="n">
        <v>1370</v>
      </c>
      <c r="F36" s="323" t="n">
        <v>995</v>
      </c>
      <c r="G36" s="323" t="n">
        <v>1</v>
      </c>
      <c r="H36" s="452">
        <f>E36*F36*G36/1000000</f>
        <v/>
      </c>
      <c r="I36" s="452">
        <f>H36*62.9</f>
        <v/>
      </c>
      <c r="J36" s="323" t="n"/>
      <c r="K36" s="452" t="n"/>
      <c r="L36" s="323" t="n"/>
      <c r="M36" s="338" t="n"/>
      <c r="N36" s="338" t="inlineStr">
        <is>
          <t>标高+0.610m</t>
        </is>
      </c>
      <c r="O36" s="338" t="inlineStr">
        <is>
          <t>2001钢平台</t>
        </is>
      </c>
      <c r="P36" s="343">
        <f>J36</f>
        <v/>
      </c>
      <c r="R36" s="323">
        <f>VLOOKUP(U36,异形板分值匹配!B$1:C$1992,2,FALSE)</f>
        <v/>
      </c>
      <c r="S36" s="323">
        <f>R36*G36</f>
        <v/>
      </c>
      <c r="U36" s="338">
        <f>B36&amp;U$4&amp;C36&amp;D36</f>
        <v/>
      </c>
      <c r="V36" s="338">
        <f>D36</f>
        <v/>
      </c>
      <c r="W36" s="338">
        <f>E36</f>
        <v/>
      </c>
      <c r="X36" s="338">
        <f>F36</f>
        <v/>
      </c>
      <c r="Y36" s="338">
        <f>G36</f>
        <v/>
      </c>
    </row>
    <row r="37">
      <c r="A37" s="241" t="n">
        <v>2</v>
      </c>
      <c r="B37" s="323" t="inlineStr">
        <is>
          <t>P14</t>
        </is>
      </c>
      <c r="C37" s="323" t="inlineStr">
        <is>
          <t>6BFX2001/7</t>
        </is>
      </c>
      <c r="D37" s="323" t="n"/>
      <c r="E37" s="323" t="n">
        <v>1310</v>
      </c>
      <c r="F37" s="323" t="n">
        <v>995</v>
      </c>
      <c r="G37" s="323" t="n">
        <v>1</v>
      </c>
      <c r="H37" s="452">
        <f>E37*F37*G37/1000000</f>
        <v/>
      </c>
      <c r="I37" s="452">
        <f>H37*62.9</f>
        <v/>
      </c>
      <c r="J37" s="323" t="n"/>
      <c r="K37" s="452" t="n"/>
      <c r="L37" s="323" t="n"/>
      <c r="M37" s="338" t="n"/>
      <c r="N37" s="338" t="inlineStr">
        <is>
          <t>标高+0.610m</t>
        </is>
      </c>
      <c r="O37" s="338" t="inlineStr">
        <is>
          <t>2001钢平台</t>
        </is>
      </c>
      <c r="P37" s="343">
        <f>J37</f>
        <v/>
      </c>
      <c r="R37" s="323">
        <f>IF(R$3="","",VLOOKUP(R$3,'3-1技术要求'!Q:S,3,0))</f>
        <v/>
      </c>
      <c r="S37" s="323">
        <f>G37*R37</f>
        <v/>
      </c>
      <c r="U37" s="338">
        <f>B37&amp;U$4&amp;C37&amp;D37</f>
        <v/>
      </c>
      <c r="V37" s="338" t="n"/>
      <c r="W37" s="338">
        <f>E37</f>
        <v/>
      </c>
      <c r="X37" s="338">
        <f>F37</f>
        <v/>
      </c>
      <c r="Y37" s="338">
        <f>G37</f>
        <v/>
      </c>
    </row>
    <row r="38">
      <c r="A38" s="241" t="n">
        <v>2</v>
      </c>
      <c r="B38" s="323" t="inlineStr">
        <is>
          <t>P14</t>
        </is>
      </c>
      <c r="C38" s="323" t="inlineStr">
        <is>
          <t>6BFX2001/8</t>
        </is>
      </c>
      <c r="D38" s="323" t="n"/>
      <c r="E38" s="323" t="n">
        <v>1310</v>
      </c>
      <c r="F38" s="323" t="n">
        <v>820</v>
      </c>
      <c r="G38" s="323" t="n">
        <v>1</v>
      </c>
      <c r="H38" s="452">
        <f>E38*F38*G38/1000000</f>
        <v/>
      </c>
      <c r="I38" s="452">
        <f>H38*62.9</f>
        <v/>
      </c>
      <c r="J38" s="323" t="n"/>
      <c r="K38" s="452" t="n"/>
      <c r="L38" s="323" t="n"/>
      <c r="M38" s="338" t="n"/>
      <c r="N38" s="338" t="inlineStr">
        <is>
          <t>标高+0.610m</t>
        </is>
      </c>
      <c r="O38" s="338" t="inlineStr">
        <is>
          <t>2001钢平台</t>
        </is>
      </c>
      <c r="P38" s="343">
        <f>J38</f>
        <v/>
      </c>
      <c r="R38" s="323">
        <f>IF(R$3="","",VLOOKUP(R$3,'3-1技术要求'!Q:S,3,0))</f>
        <v/>
      </c>
      <c r="S38" s="323">
        <f>G38*R38</f>
        <v/>
      </c>
      <c r="U38" s="338">
        <f>B38&amp;U$4&amp;C38&amp;D38</f>
        <v/>
      </c>
      <c r="V38" s="338" t="n"/>
      <c r="W38" s="338">
        <f>E38</f>
        <v/>
      </c>
      <c r="X38" s="338">
        <f>F38</f>
        <v/>
      </c>
      <c r="Y38" s="338">
        <f>G38</f>
        <v/>
      </c>
    </row>
    <row r="39">
      <c r="A39" s="241" t="n">
        <v>2</v>
      </c>
      <c r="B39" s="323" t="inlineStr">
        <is>
          <t>P14</t>
        </is>
      </c>
      <c r="C39" s="323" t="inlineStr">
        <is>
          <t>6BFX2001/9</t>
        </is>
      </c>
      <c r="D39" s="323" t="inlineStr">
        <is>
          <t>#</t>
        </is>
      </c>
      <c r="E39" s="323" t="n">
        <v>965</v>
      </c>
      <c r="F39" s="323" t="n">
        <v>1221</v>
      </c>
      <c r="G39" s="323" t="n">
        <v>1</v>
      </c>
      <c r="H39" s="452">
        <f>E39*F39*G39/1000000</f>
        <v/>
      </c>
      <c r="I39" s="452">
        <f>H39*62.9</f>
        <v/>
      </c>
      <c r="J39" s="264" t="n">
        <v>224</v>
      </c>
      <c r="K39" s="452" t="n">
        <v>2.11008</v>
      </c>
      <c r="L39" s="323" t="n"/>
      <c r="M39" s="338" t="n"/>
      <c r="N39" s="338" t="inlineStr">
        <is>
          <t>标高+0.610m</t>
        </is>
      </c>
      <c r="O39" s="338" t="inlineStr">
        <is>
          <t>2001钢平台</t>
        </is>
      </c>
      <c r="P39" s="343">
        <f>J39</f>
        <v/>
      </c>
      <c r="Q39" s="257" t="n"/>
      <c r="R39" s="323">
        <f>VLOOKUP(U39,异形板分值匹配!B$1:C$1992,2,FALSE)</f>
        <v/>
      </c>
      <c r="S39" s="323">
        <f>G39*R39</f>
        <v/>
      </c>
      <c r="U39" s="338">
        <f>B39&amp;U$4&amp;C39&amp;D39</f>
        <v/>
      </c>
      <c r="V39" s="338">
        <f>D39</f>
        <v/>
      </c>
      <c r="W39" s="338">
        <f>E39</f>
        <v/>
      </c>
      <c r="X39" s="338">
        <f>F39</f>
        <v/>
      </c>
      <c r="Y39" s="338">
        <f>G39</f>
        <v/>
      </c>
    </row>
    <row r="40">
      <c r="A40" s="241" t="n">
        <v>2</v>
      </c>
      <c r="B40" s="323" t="inlineStr">
        <is>
          <t>P14</t>
        </is>
      </c>
      <c r="C40" s="323" t="inlineStr">
        <is>
          <t>6BFX2001/10</t>
        </is>
      </c>
      <c r="D40" s="323" t="inlineStr">
        <is>
          <t>#</t>
        </is>
      </c>
      <c r="E40" s="323" t="n">
        <v>965</v>
      </c>
      <c r="F40" s="323" t="n">
        <v>275</v>
      </c>
      <c r="G40" s="323" t="n">
        <v>1</v>
      </c>
      <c r="H40" s="452">
        <f>E40*F40*G40/1000000</f>
        <v/>
      </c>
      <c r="I40" s="452">
        <f>H40*62.9</f>
        <v/>
      </c>
      <c r="J40" s="323" t="n">
        <v>444</v>
      </c>
      <c r="K40" s="452" t="n">
        <v>4.18248</v>
      </c>
      <c r="L40" s="323" t="n"/>
      <c r="M40" s="338" t="n"/>
      <c r="N40" s="338" t="inlineStr">
        <is>
          <t>标高+0.610m</t>
        </is>
      </c>
      <c r="O40" s="338" t="inlineStr">
        <is>
          <t>2001钢平台</t>
        </is>
      </c>
      <c r="P40" s="343">
        <f>J40</f>
        <v/>
      </c>
      <c r="R40" s="323">
        <f>VLOOKUP(U40,异形板分值匹配!B$1:C$1992,2,FALSE)</f>
        <v/>
      </c>
      <c r="S40" s="323">
        <f>G40*R40</f>
        <v/>
      </c>
      <c r="U40" s="338">
        <f>B40&amp;U$4&amp;C40&amp;D40</f>
        <v/>
      </c>
      <c r="V40" s="338">
        <f>D40</f>
        <v/>
      </c>
      <c r="W40" s="338">
        <f>E40</f>
        <v/>
      </c>
      <c r="X40" s="338">
        <f>F40</f>
        <v/>
      </c>
      <c r="Y40" s="338">
        <f>G40</f>
        <v/>
      </c>
    </row>
    <row r="41">
      <c r="A41" s="241" t="n">
        <v>2</v>
      </c>
      <c r="B41" s="323" t="inlineStr">
        <is>
          <t>P14</t>
        </is>
      </c>
      <c r="C41" s="323" t="inlineStr">
        <is>
          <t>6BFX2001/11</t>
        </is>
      </c>
      <c r="D41" s="323" t="inlineStr">
        <is>
          <t>#</t>
        </is>
      </c>
      <c r="E41" s="323" t="n">
        <v>965</v>
      </c>
      <c r="F41" s="323" t="n">
        <v>303</v>
      </c>
      <c r="G41" s="323" t="n">
        <v>1</v>
      </c>
      <c r="H41" s="452">
        <f>E41*F41*G41/1000000</f>
        <v/>
      </c>
      <c r="I41" s="452">
        <f>H41*62.9</f>
        <v/>
      </c>
      <c r="J41" s="323" t="n">
        <v>236</v>
      </c>
      <c r="K41" s="452" t="n">
        <v>2.22312</v>
      </c>
      <c r="L41" s="323" t="n"/>
      <c r="M41" s="338" t="n"/>
      <c r="N41" s="338" t="inlineStr">
        <is>
          <t>标高+0.610m</t>
        </is>
      </c>
      <c r="O41" s="338" t="inlineStr">
        <is>
          <t>2001钢平台</t>
        </is>
      </c>
      <c r="P41" s="343">
        <f>J41</f>
        <v/>
      </c>
      <c r="R41" s="323">
        <f>VLOOKUP(U41,异形板分值匹配!B$1:C$1992,2,FALSE)</f>
        <v/>
      </c>
      <c r="S41" s="323">
        <f>R41*G41</f>
        <v/>
      </c>
      <c r="U41" s="338">
        <f>B41&amp;U$4&amp;C41&amp;D41</f>
        <v/>
      </c>
      <c r="V41" s="338">
        <f>D41</f>
        <v/>
      </c>
      <c r="W41" s="338">
        <f>E41</f>
        <v/>
      </c>
      <c r="X41" s="338">
        <f>F41</f>
        <v/>
      </c>
      <c r="Y41" s="338">
        <f>G41</f>
        <v/>
      </c>
    </row>
    <row r="42">
      <c r="A42" s="241" t="n">
        <v>2</v>
      </c>
      <c r="B42" s="323" t="inlineStr">
        <is>
          <t>P14</t>
        </is>
      </c>
      <c r="C42" s="323" t="inlineStr">
        <is>
          <t>6BFX2001/12</t>
        </is>
      </c>
      <c r="D42" s="323" t="inlineStr">
        <is>
          <t>#</t>
        </is>
      </c>
      <c r="E42" s="323" t="n">
        <v>1200</v>
      </c>
      <c r="F42" s="323" t="n">
        <v>840</v>
      </c>
      <c r="G42" s="323" t="n">
        <v>1</v>
      </c>
      <c r="H42" s="452">
        <f>E42*F42*G42/1000000</f>
        <v/>
      </c>
      <c r="I42" s="452">
        <f>H42*62.9</f>
        <v/>
      </c>
      <c r="J42" s="323" t="n"/>
      <c r="K42" s="323" t="n"/>
      <c r="L42" s="323" t="n"/>
      <c r="M42" s="338" t="n"/>
      <c r="N42" s="338" t="inlineStr">
        <is>
          <t>标高+0.610m</t>
        </is>
      </c>
      <c r="O42" s="338" t="inlineStr">
        <is>
          <t>2001钢平台</t>
        </is>
      </c>
      <c r="P42" s="343">
        <f>J42</f>
        <v/>
      </c>
      <c r="R42" s="323">
        <f>VLOOKUP(U42,异形板分值匹配!B$1:C$1992,2,FALSE)</f>
        <v/>
      </c>
      <c r="S42" s="323">
        <f>G42*R42</f>
        <v/>
      </c>
      <c r="U42" s="338">
        <f>B42&amp;U$4&amp;C42&amp;D42</f>
        <v/>
      </c>
      <c r="V42" s="338">
        <f>D42</f>
        <v/>
      </c>
      <c r="W42" s="338">
        <f>E42</f>
        <v/>
      </c>
      <c r="X42" s="338">
        <f>F42</f>
        <v/>
      </c>
      <c r="Y42" s="338">
        <f>G42</f>
        <v/>
      </c>
    </row>
    <row r="43">
      <c r="A43" s="241" t="n">
        <v>1</v>
      </c>
      <c r="B43" s="248" t="inlineStr">
        <is>
          <t>小计</t>
        </is>
      </c>
      <c r="C43" s="248" t="n"/>
      <c r="D43" s="248" t="n"/>
      <c r="E43" s="248" t="n"/>
      <c r="F43" s="248" t="n"/>
      <c r="G43" s="248">
        <f>SUM(G31:G42)</f>
        <v/>
      </c>
      <c r="H43" s="453" t="n"/>
      <c r="I43" s="453" t="n"/>
      <c r="J43" s="248" t="n"/>
      <c r="K43" s="248" t="n"/>
      <c r="L43" s="248" t="n"/>
      <c r="M43" s="255" t="n"/>
      <c r="N43" s="255" t="n"/>
      <c r="O43" s="255" t="n"/>
      <c r="P43" s="343">
        <f>J43</f>
        <v/>
      </c>
      <c r="R43" s="323" t="n"/>
      <c r="S43" s="323" t="n"/>
      <c r="U43" s="338" t="n"/>
      <c r="V43" s="338" t="n"/>
      <c r="W43" s="338" t="n"/>
      <c r="X43" s="338" t="n"/>
      <c r="Y43" s="338" t="n"/>
    </row>
    <row r="44">
      <c r="A44" s="241" t="n">
        <v>2</v>
      </c>
      <c r="B44" s="323" t="inlineStr">
        <is>
          <t>P15</t>
        </is>
      </c>
      <c r="C44" s="323" t="inlineStr">
        <is>
          <t>6BFX1009/1</t>
        </is>
      </c>
      <c r="D44" s="323" t="inlineStr">
        <is>
          <t>#</t>
        </is>
      </c>
      <c r="E44" s="323" t="n">
        <v>790</v>
      </c>
      <c r="F44" s="323" t="n">
        <v>995</v>
      </c>
      <c r="G44" s="323" t="n">
        <v>1</v>
      </c>
      <c r="H44" s="452">
        <f>E44*F44*G44/1000000</f>
        <v/>
      </c>
      <c r="I44" s="452">
        <f>H44*62.9</f>
        <v/>
      </c>
      <c r="J44" s="323" t="n"/>
      <c r="K44" s="323" t="n"/>
      <c r="L44" s="323" t="n"/>
      <c r="M44" s="338" t="n"/>
      <c r="N44" s="338" t="inlineStr">
        <is>
          <t>标高从-7.300m至-9.600m</t>
        </is>
      </c>
      <c r="O44" s="338" t="inlineStr">
        <is>
          <t>钢平台1009、1013、1014</t>
        </is>
      </c>
      <c r="P44" s="343">
        <f>J44</f>
        <v/>
      </c>
      <c r="R44" s="323">
        <f>VLOOKUP(U44,异形板分值匹配!B$1:C$1992,2,FALSE)</f>
        <v/>
      </c>
      <c r="S44" s="323">
        <f>R44*G44</f>
        <v/>
      </c>
      <c r="U44" s="338">
        <f>B44&amp;U$4&amp;C44&amp;D44</f>
        <v/>
      </c>
      <c r="V44" s="338">
        <f>D44</f>
        <v/>
      </c>
      <c r="W44" s="338">
        <f>E44</f>
        <v/>
      </c>
      <c r="X44" s="338">
        <f>F44</f>
        <v/>
      </c>
      <c r="Y44" s="338">
        <f>G44</f>
        <v/>
      </c>
    </row>
    <row r="45">
      <c r="A45" s="241" t="n">
        <v>2</v>
      </c>
      <c r="B45" s="323" t="inlineStr">
        <is>
          <t>P15</t>
        </is>
      </c>
      <c r="C45" s="323" t="inlineStr">
        <is>
          <t>6BFX1009/2</t>
        </is>
      </c>
      <c r="D45" s="323" t="inlineStr">
        <is>
          <t>#</t>
        </is>
      </c>
      <c r="E45" s="323" t="n">
        <v>790</v>
      </c>
      <c r="F45" s="323" t="n">
        <v>475</v>
      </c>
      <c r="G45" s="323" t="n">
        <v>1</v>
      </c>
      <c r="H45" s="452">
        <f>E45*F45*G45/1000000</f>
        <v/>
      </c>
      <c r="I45" s="452">
        <f>H45*62.9</f>
        <v/>
      </c>
      <c r="J45" s="323" t="n"/>
      <c r="K45" s="323" t="n"/>
      <c r="L45" s="323" t="n"/>
      <c r="M45" s="338" t="n"/>
      <c r="N45" s="338" t="inlineStr">
        <is>
          <t>标高从-7.300m至-9.600m</t>
        </is>
      </c>
      <c r="O45" s="338" t="inlineStr">
        <is>
          <t>钢平台1009、1013、1014</t>
        </is>
      </c>
      <c r="P45" s="343">
        <f>J45</f>
        <v/>
      </c>
      <c r="R45" s="323">
        <f>VLOOKUP(U45,异形板分值匹配!B$1:C$1992,2,FALSE)</f>
        <v/>
      </c>
      <c r="S45" s="323">
        <f>R45*G45</f>
        <v/>
      </c>
      <c r="U45" s="338">
        <f>B45&amp;U$4&amp;C45&amp;D45</f>
        <v/>
      </c>
      <c r="V45" s="338">
        <f>D45</f>
        <v/>
      </c>
      <c r="W45" s="338">
        <f>E45</f>
        <v/>
      </c>
      <c r="X45" s="338">
        <f>F45</f>
        <v/>
      </c>
      <c r="Y45" s="338">
        <f>G45</f>
        <v/>
      </c>
    </row>
    <row r="46">
      <c r="A46" s="241" t="n">
        <v>2</v>
      </c>
      <c r="B46" s="323" t="inlineStr">
        <is>
          <t>P15</t>
        </is>
      </c>
      <c r="C46" s="323" t="inlineStr">
        <is>
          <t>6BFX1013/1</t>
        </is>
      </c>
      <c r="D46" s="323" t="inlineStr">
        <is>
          <t>#</t>
        </is>
      </c>
      <c r="E46" s="323" t="n">
        <v>1700</v>
      </c>
      <c r="F46" s="323" t="n">
        <v>355</v>
      </c>
      <c r="G46" s="323" t="n">
        <v>1</v>
      </c>
      <c r="H46" s="452">
        <f>E46*F46*G46/1000000</f>
        <v/>
      </c>
      <c r="I46" s="452">
        <f>H46*62.9</f>
        <v/>
      </c>
      <c r="J46" s="323" t="n"/>
      <c r="K46" s="323" t="n"/>
      <c r="L46" s="323" t="n"/>
      <c r="M46" s="338" t="n"/>
      <c r="N46" s="338" t="inlineStr">
        <is>
          <t>标高从-7.300m至-9.600m</t>
        </is>
      </c>
      <c r="O46" s="338" t="inlineStr">
        <is>
          <t>钢平台1009、1013、1014</t>
        </is>
      </c>
      <c r="P46" s="343">
        <f>J46</f>
        <v/>
      </c>
      <c r="R46" s="323">
        <f>VLOOKUP(U46,异形板分值匹配!B$1:C$1992,2,FALSE)</f>
        <v/>
      </c>
      <c r="S46" s="323">
        <f>G46*R46</f>
        <v/>
      </c>
      <c r="U46" s="338">
        <f>B46&amp;U$4&amp;C46&amp;D46</f>
        <v/>
      </c>
      <c r="V46" s="338">
        <f>D46</f>
        <v/>
      </c>
      <c r="W46" s="338">
        <f>E46</f>
        <v/>
      </c>
      <c r="X46" s="338">
        <f>F46</f>
        <v/>
      </c>
      <c r="Y46" s="338">
        <f>G46</f>
        <v/>
      </c>
    </row>
    <row r="47">
      <c r="A47" s="241" t="n">
        <v>2</v>
      </c>
      <c r="B47" s="323" t="inlineStr">
        <is>
          <t>P15</t>
        </is>
      </c>
      <c r="C47" s="323" t="inlineStr">
        <is>
          <t>6BFX1013/2</t>
        </is>
      </c>
      <c r="D47" s="323" t="inlineStr">
        <is>
          <t>#</t>
        </is>
      </c>
      <c r="E47" s="323" t="n">
        <v>1700</v>
      </c>
      <c r="F47" s="323" t="n">
        <v>695</v>
      </c>
      <c r="G47" s="323" t="n">
        <v>1</v>
      </c>
      <c r="H47" s="452">
        <f>E47*F47*G47/1000000</f>
        <v/>
      </c>
      <c r="I47" s="452">
        <f>H47*62.9</f>
        <v/>
      </c>
      <c r="J47" s="323" t="n"/>
      <c r="K47" s="323" t="n"/>
      <c r="L47" s="323" t="n"/>
      <c r="M47" s="338" t="n"/>
      <c r="N47" s="338" t="inlineStr">
        <is>
          <t>标高从-7.300m至-9.600m</t>
        </is>
      </c>
      <c r="O47" s="338" t="inlineStr">
        <is>
          <t>钢平台1009、1013、1014</t>
        </is>
      </c>
      <c r="P47" s="343">
        <f>J47</f>
        <v/>
      </c>
      <c r="R47" s="323">
        <f>VLOOKUP(U47,异形板分值匹配!B$1:C$1992,2,FALSE)</f>
        <v/>
      </c>
      <c r="S47" s="323">
        <f>R47*G47</f>
        <v/>
      </c>
      <c r="U47" s="338">
        <f>B47&amp;U$4&amp;C47&amp;D47</f>
        <v/>
      </c>
      <c r="V47" s="338">
        <f>D47</f>
        <v/>
      </c>
      <c r="W47" s="338">
        <f>E47</f>
        <v/>
      </c>
      <c r="X47" s="338">
        <f>F47</f>
        <v/>
      </c>
      <c r="Y47" s="338">
        <f>G47</f>
        <v/>
      </c>
    </row>
    <row r="48">
      <c r="A48" s="241" t="n">
        <v>2</v>
      </c>
      <c r="B48" s="323" t="inlineStr">
        <is>
          <t>P15</t>
        </is>
      </c>
      <c r="C48" s="323" t="inlineStr">
        <is>
          <t>6BFX1013/3</t>
        </is>
      </c>
      <c r="D48" s="323" t="inlineStr">
        <is>
          <t>#</t>
        </is>
      </c>
      <c r="E48" s="323" t="n">
        <v>1700</v>
      </c>
      <c r="F48" s="323" t="n">
        <v>995</v>
      </c>
      <c r="G48" s="323" t="n">
        <v>1</v>
      </c>
      <c r="H48" s="452">
        <f>E48*F48*G48/1000000</f>
        <v/>
      </c>
      <c r="I48" s="452">
        <f>H48*62.9</f>
        <v/>
      </c>
      <c r="J48" s="323" t="n"/>
      <c r="K48" s="323" t="n"/>
      <c r="L48" s="323" t="n"/>
      <c r="M48" s="338" t="n"/>
      <c r="N48" s="338" t="inlineStr">
        <is>
          <t>标高从-7.300m至-9.600m</t>
        </is>
      </c>
      <c r="O48" s="338" t="inlineStr">
        <is>
          <t>钢平台1009、1013、1014</t>
        </is>
      </c>
      <c r="P48" s="343">
        <f>J48</f>
        <v/>
      </c>
      <c r="R48" s="323">
        <f>VLOOKUP(U48,异形板分值匹配!B$1:C$1992,2,FALSE)</f>
        <v/>
      </c>
      <c r="S48" s="323">
        <f>R48*G48</f>
        <v/>
      </c>
      <c r="U48" s="338">
        <f>B48&amp;U$4&amp;C48&amp;D48</f>
        <v/>
      </c>
      <c r="V48" s="338">
        <f>D48</f>
        <v/>
      </c>
      <c r="W48" s="338">
        <f>E48</f>
        <v/>
      </c>
      <c r="X48" s="338">
        <f>F48</f>
        <v/>
      </c>
      <c r="Y48" s="338">
        <f>G48</f>
        <v/>
      </c>
    </row>
    <row r="49">
      <c r="A49" s="241" t="n">
        <v>2</v>
      </c>
      <c r="B49" s="323" t="inlineStr">
        <is>
          <t>P15</t>
        </is>
      </c>
      <c r="C49" s="323" t="inlineStr">
        <is>
          <t>6BFX1014/1</t>
        </is>
      </c>
      <c r="D49" s="323" t="inlineStr">
        <is>
          <t>#</t>
        </is>
      </c>
      <c r="E49" s="323" t="n">
        <v>1715</v>
      </c>
      <c r="F49" s="323" t="n">
        <v>995</v>
      </c>
      <c r="G49" s="323" t="n">
        <v>1</v>
      </c>
      <c r="H49" s="452">
        <f>E49*F49*G49/1000000</f>
        <v/>
      </c>
      <c r="I49" s="452">
        <f>H49*62.9</f>
        <v/>
      </c>
      <c r="J49" s="323" t="n"/>
      <c r="K49" s="323" t="n"/>
      <c r="L49" s="323" t="n"/>
      <c r="M49" s="338" t="n"/>
      <c r="N49" s="338" t="inlineStr">
        <is>
          <t>标高从-7.300m至-9.600m</t>
        </is>
      </c>
      <c r="O49" s="338" t="inlineStr">
        <is>
          <t>钢平台1009、1013、1014</t>
        </is>
      </c>
      <c r="P49" s="343">
        <f>J49</f>
        <v/>
      </c>
      <c r="R49" s="323">
        <f>VLOOKUP(U49,异形板分值匹配!B$1:C$1992,2,FALSE)</f>
        <v/>
      </c>
      <c r="S49" s="323">
        <f>G49*R49</f>
        <v/>
      </c>
      <c r="U49" s="338">
        <f>B49&amp;U$4&amp;C49&amp;D49</f>
        <v/>
      </c>
      <c r="V49" s="338">
        <f>D49</f>
        <v/>
      </c>
      <c r="W49" s="338">
        <f>E49</f>
        <v/>
      </c>
      <c r="X49" s="338">
        <f>F49</f>
        <v/>
      </c>
      <c r="Y49" s="338">
        <f>G49</f>
        <v/>
      </c>
    </row>
    <row r="50">
      <c r="A50" s="241" t="n">
        <v>2</v>
      </c>
      <c r="B50" s="323" t="inlineStr">
        <is>
          <t>P15</t>
        </is>
      </c>
      <c r="C50" s="323" t="inlineStr">
        <is>
          <t>6BFX1014/2</t>
        </is>
      </c>
      <c r="D50" s="323" t="inlineStr">
        <is>
          <t>#</t>
        </is>
      </c>
      <c r="E50" s="323" t="n">
        <v>1715</v>
      </c>
      <c r="F50" s="323" t="n">
        <v>645</v>
      </c>
      <c r="G50" s="323" t="n">
        <v>1</v>
      </c>
      <c r="H50" s="452">
        <f>E50*F50*G50/1000000</f>
        <v/>
      </c>
      <c r="I50" s="452">
        <f>H50*62.9</f>
        <v/>
      </c>
      <c r="J50" s="323" t="n"/>
      <c r="K50" s="323" t="n"/>
      <c r="L50" s="323" t="n"/>
      <c r="M50" s="338" t="n"/>
      <c r="N50" s="338" t="inlineStr">
        <is>
          <t>标高从-7.300m至-9.600m</t>
        </is>
      </c>
      <c r="O50" s="338" t="inlineStr">
        <is>
          <t>钢平台1009、1013、1014</t>
        </is>
      </c>
      <c r="P50" s="343">
        <f>J50</f>
        <v/>
      </c>
      <c r="R50" s="323">
        <f>VLOOKUP(U50,异形板分值匹配!B$1:C$1992,2,FALSE)</f>
        <v/>
      </c>
      <c r="S50" s="323">
        <f>R50*G50</f>
        <v/>
      </c>
      <c r="U50" s="338">
        <f>B50&amp;U$4&amp;C50&amp;D50</f>
        <v/>
      </c>
      <c r="V50" s="338">
        <f>D50</f>
        <v/>
      </c>
      <c r="W50" s="338">
        <f>E50</f>
        <v/>
      </c>
      <c r="X50" s="338">
        <f>F50</f>
        <v/>
      </c>
      <c r="Y50" s="338">
        <f>G50</f>
        <v/>
      </c>
    </row>
    <row r="51">
      <c r="A51" s="241" t="n">
        <v>1</v>
      </c>
      <c r="B51" s="248" t="inlineStr">
        <is>
          <t>小计</t>
        </is>
      </c>
      <c r="C51" s="248" t="n"/>
      <c r="D51" s="248" t="n"/>
      <c r="E51" s="248" t="n"/>
      <c r="F51" s="248" t="n"/>
      <c r="G51" s="248">
        <f>SUM(G44:G50)</f>
        <v/>
      </c>
      <c r="H51" s="453" t="n"/>
      <c r="I51" s="453" t="n"/>
      <c r="J51" s="248" t="n"/>
      <c r="K51" s="248" t="n"/>
      <c r="L51" s="248" t="n"/>
      <c r="M51" s="255" t="n"/>
      <c r="N51" s="255" t="n"/>
      <c r="O51" s="255" t="n"/>
      <c r="P51" s="343">
        <f>J51</f>
        <v/>
      </c>
      <c r="R51" s="323" t="n"/>
      <c r="S51" s="323" t="n"/>
      <c r="U51" s="338" t="n"/>
      <c r="V51" s="338" t="n"/>
      <c r="W51" s="338" t="n"/>
      <c r="X51" s="338" t="n"/>
      <c r="Y51" s="338" t="n"/>
    </row>
    <row r="52">
      <c r="A52" s="241" t="n">
        <v>2</v>
      </c>
      <c r="B52" s="323" t="inlineStr">
        <is>
          <t>P16</t>
        </is>
      </c>
      <c r="C52" s="323" t="inlineStr">
        <is>
          <t>6BFX1017/1</t>
        </is>
      </c>
      <c r="D52" s="323" t="inlineStr">
        <is>
          <t>#</t>
        </is>
      </c>
      <c r="E52" s="323" t="n">
        <v>600</v>
      </c>
      <c r="F52" s="323" t="n">
        <v>600</v>
      </c>
      <c r="G52" s="323" t="n">
        <v>1</v>
      </c>
      <c r="H52" s="452">
        <f>E52*F52*G52/1000000</f>
        <v/>
      </c>
      <c r="I52" s="452">
        <f>H52*62.9</f>
        <v/>
      </c>
      <c r="J52" s="323" t="n"/>
      <c r="K52" s="323" t="n"/>
      <c r="L52" s="323" t="n"/>
      <c r="M52" s="338" t="n"/>
      <c r="N52" s="338" t="inlineStr">
        <is>
          <t>标高-8.600、-7.350m</t>
        </is>
      </c>
      <c r="O52" s="338" t="inlineStr">
        <is>
          <t>钢平台1017、1018</t>
        </is>
      </c>
      <c r="P52" s="343">
        <f>J52</f>
        <v/>
      </c>
      <c r="R52" s="323">
        <f>VLOOKUP(U52,异形板分值匹配!B$1:C$1992,2,FALSE)</f>
        <v/>
      </c>
      <c r="S52" s="323">
        <f>R52*G52</f>
        <v/>
      </c>
      <c r="U52" s="338">
        <f>B52&amp;U$4&amp;C52&amp;D52</f>
        <v/>
      </c>
      <c r="V52" s="338">
        <f>D52</f>
        <v/>
      </c>
      <c r="W52" s="338">
        <f>E52</f>
        <v/>
      </c>
      <c r="X52" s="338">
        <f>F52</f>
        <v/>
      </c>
      <c r="Y52" s="338">
        <f>G52</f>
        <v/>
      </c>
    </row>
    <row r="53">
      <c r="A53" s="241" t="n">
        <v>2</v>
      </c>
      <c r="B53" s="323" t="inlineStr">
        <is>
          <t>P16</t>
        </is>
      </c>
      <c r="C53" s="323" t="inlineStr">
        <is>
          <t>6BFX1018/1</t>
        </is>
      </c>
      <c r="D53" s="323" t="inlineStr">
        <is>
          <t>#</t>
        </is>
      </c>
      <c r="E53" s="323" t="n">
        <v>910</v>
      </c>
      <c r="F53" s="323" t="n">
        <v>995</v>
      </c>
      <c r="G53" s="323" t="n">
        <v>1</v>
      </c>
      <c r="H53" s="452">
        <f>E53*F53*G53/1000000</f>
        <v/>
      </c>
      <c r="I53" s="452">
        <f>H53*62.9</f>
        <v/>
      </c>
      <c r="J53" s="323" t="n"/>
      <c r="K53" s="323" t="n"/>
      <c r="L53" s="323" t="n"/>
      <c r="M53" s="338" t="n"/>
      <c r="N53" s="338" t="inlineStr">
        <is>
          <t>标高-8.600、-7.350m</t>
        </is>
      </c>
      <c r="O53" s="338" t="inlineStr">
        <is>
          <t>钢平台1017、1018</t>
        </is>
      </c>
      <c r="P53" s="343">
        <f>J53</f>
        <v/>
      </c>
      <c r="R53" s="323">
        <f>VLOOKUP(U53,异形板分值匹配!B$1:C$1992,2,FALSE)</f>
        <v/>
      </c>
      <c r="S53" s="323">
        <f>R53*G53</f>
        <v/>
      </c>
      <c r="U53" s="338">
        <f>B53&amp;U$4&amp;C53&amp;D53</f>
        <v/>
      </c>
      <c r="V53" s="338">
        <f>D53</f>
        <v/>
      </c>
      <c r="W53" s="338">
        <f>E53</f>
        <v/>
      </c>
      <c r="X53" s="338">
        <f>F53</f>
        <v/>
      </c>
      <c r="Y53" s="338">
        <f>G53</f>
        <v/>
      </c>
    </row>
    <row r="54">
      <c r="A54" s="241" t="n">
        <v>2</v>
      </c>
      <c r="B54" s="323" t="inlineStr">
        <is>
          <t>P16</t>
        </is>
      </c>
      <c r="C54" s="323" t="inlineStr">
        <is>
          <t>6BFX1018/2</t>
        </is>
      </c>
      <c r="D54" s="323" t="inlineStr">
        <is>
          <t>#</t>
        </is>
      </c>
      <c r="E54" s="323" t="n">
        <v>910</v>
      </c>
      <c r="F54" s="323" t="n">
        <v>505</v>
      </c>
      <c r="G54" s="323" t="n">
        <v>1</v>
      </c>
      <c r="H54" s="452">
        <f>E54*F54*G54/1000000</f>
        <v/>
      </c>
      <c r="I54" s="452">
        <f>H54*62.9</f>
        <v/>
      </c>
      <c r="J54" s="323" t="n"/>
      <c r="K54" s="323" t="n"/>
      <c r="L54" s="323" t="n"/>
      <c r="M54" s="338" t="n"/>
      <c r="N54" s="338" t="inlineStr">
        <is>
          <t>标高-8.600、-7.350m</t>
        </is>
      </c>
      <c r="O54" s="338" t="inlineStr">
        <is>
          <t>钢平台1017、1018</t>
        </is>
      </c>
      <c r="P54" s="343">
        <f>J54</f>
        <v/>
      </c>
      <c r="R54" s="323">
        <f>VLOOKUP(U54,异形板分值匹配!B$1:C$1992,2,FALSE)</f>
        <v/>
      </c>
      <c r="S54" s="323">
        <f>G54*R54</f>
        <v/>
      </c>
      <c r="U54" s="338">
        <f>B54&amp;U$4&amp;C54&amp;D54</f>
        <v/>
      </c>
      <c r="V54" s="338">
        <f>D54</f>
        <v/>
      </c>
      <c r="W54" s="338">
        <f>E54</f>
        <v/>
      </c>
      <c r="X54" s="338">
        <f>F54</f>
        <v/>
      </c>
      <c r="Y54" s="338">
        <f>G54</f>
        <v/>
      </c>
    </row>
    <row r="55">
      <c r="A55" s="241" t="n">
        <v>1</v>
      </c>
      <c r="B55" s="248" t="inlineStr">
        <is>
          <t>小计</t>
        </is>
      </c>
      <c r="C55" s="248" t="n"/>
      <c r="D55" s="248" t="n"/>
      <c r="E55" s="248" t="n"/>
      <c r="F55" s="248" t="n"/>
      <c r="G55" s="248">
        <f>SUM(G52:G54)</f>
        <v/>
      </c>
      <c r="H55" s="453" t="n"/>
      <c r="I55" s="453" t="n"/>
      <c r="J55" s="248" t="n"/>
      <c r="K55" s="248" t="n"/>
      <c r="L55" s="248" t="n"/>
      <c r="M55" s="255" t="n"/>
      <c r="N55" s="255" t="n"/>
      <c r="O55" s="255" t="n"/>
      <c r="P55" s="343">
        <f>J55</f>
        <v/>
      </c>
      <c r="R55" s="323" t="n"/>
      <c r="S55" s="323" t="n"/>
      <c r="U55" s="338" t="n"/>
      <c r="V55" s="338" t="n"/>
      <c r="W55" s="338" t="n"/>
      <c r="X55" s="338" t="n"/>
      <c r="Y55" s="338" t="n"/>
    </row>
    <row r="56">
      <c r="A56" s="241" t="n">
        <v>2</v>
      </c>
      <c r="B56" s="323" t="inlineStr">
        <is>
          <t>P17</t>
        </is>
      </c>
      <c r="C56" s="323" t="inlineStr">
        <is>
          <t>6BFX1010/1</t>
        </is>
      </c>
      <c r="D56" s="323" t="inlineStr">
        <is>
          <t>#</t>
        </is>
      </c>
      <c r="E56" s="323" t="n">
        <v>1665</v>
      </c>
      <c r="F56" s="323" t="n">
        <v>560</v>
      </c>
      <c r="G56" s="323" t="n">
        <v>1</v>
      </c>
      <c r="H56" s="452">
        <f>E56*F56*G56/1000000</f>
        <v/>
      </c>
      <c r="I56" s="452">
        <f>H56*62.9</f>
        <v/>
      </c>
      <c r="J56" s="323" t="n">
        <v>1047</v>
      </c>
      <c r="K56" s="452" t="n">
        <v>9.862740000000001</v>
      </c>
      <c r="L56" s="323" t="n"/>
      <c r="M56" s="338" t="n"/>
      <c r="N56" s="338" t="inlineStr">
        <is>
          <t>标高-9.600m至-8.600m</t>
        </is>
      </c>
      <c r="O56" s="338" t="inlineStr">
        <is>
          <t>钢平台1010、1016</t>
        </is>
      </c>
      <c r="P56" s="343">
        <f>J56</f>
        <v/>
      </c>
      <c r="R56" s="323">
        <f>VLOOKUP(U56,异形板分值匹配!B$1:C$1992,2,FALSE)</f>
        <v/>
      </c>
      <c r="S56" s="323">
        <f>R56*G56</f>
        <v/>
      </c>
      <c r="U56" s="338">
        <f>B56&amp;U$4&amp;C56&amp;D56</f>
        <v/>
      </c>
      <c r="V56" s="338">
        <f>D56</f>
        <v/>
      </c>
      <c r="W56" s="338">
        <f>E56</f>
        <v/>
      </c>
      <c r="X56" s="338">
        <f>F56</f>
        <v/>
      </c>
      <c r="Y56" s="338">
        <f>G56</f>
        <v/>
      </c>
    </row>
    <row r="57">
      <c r="A57" s="241" t="n">
        <v>2</v>
      </c>
      <c r="B57" s="323" t="inlineStr">
        <is>
          <t>P17</t>
        </is>
      </c>
      <c r="C57" s="323" t="inlineStr">
        <is>
          <t>6BFX1010/2</t>
        </is>
      </c>
      <c r="D57" s="323" t="inlineStr">
        <is>
          <t>#</t>
        </is>
      </c>
      <c r="E57" s="323" t="n">
        <v>1665</v>
      </c>
      <c r="F57" s="323" t="n">
        <v>455</v>
      </c>
      <c r="G57" s="323" t="n">
        <v>1</v>
      </c>
      <c r="H57" s="452">
        <f>E57*F57*G57/1000000</f>
        <v/>
      </c>
      <c r="I57" s="452">
        <f>H57*62.9</f>
        <v/>
      </c>
      <c r="J57" s="323" t="n">
        <v>209</v>
      </c>
      <c r="K57" s="452" t="n">
        <v>1.96878</v>
      </c>
      <c r="L57" s="323" t="n"/>
      <c r="M57" s="338" t="n"/>
      <c r="N57" s="338" t="inlineStr">
        <is>
          <t>标高-9.600m至-8.600m</t>
        </is>
      </c>
      <c r="O57" s="338" t="inlineStr">
        <is>
          <t>钢平台1010、1016</t>
        </is>
      </c>
      <c r="P57" s="343">
        <f>J57</f>
        <v/>
      </c>
      <c r="R57" s="323">
        <f>VLOOKUP(U57,异形板分值匹配!B$1:C$1992,2,FALSE)</f>
        <v/>
      </c>
      <c r="S57" s="323">
        <f>R57*G57</f>
        <v/>
      </c>
      <c r="U57" s="338">
        <f>B57&amp;U$4&amp;C57&amp;D57</f>
        <v/>
      </c>
      <c r="V57" s="338">
        <f>D57</f>
        <v/>
      </c>
      <c r="W57" s="338">
        <f>E57</f>
        <v/>
      </c>
      <c r="X57" s="338">
        <f>F57</f>
        <v/>
      </c>
      <c r="Y57" s="338">
        <f>G57</f>
        <v/>
      </c>
    </row>
    <row r="58">
      <c r="A58" s="241" t="n">
        <v>2</v>
      </c>
      <c r="B58" s="323" t="inlineStr">
        <is>
          <t>P17</t>
        </is>
      </c>
      <c r="C58" s="323" t="inlineStr">
        <is>
          <t>6BFX1010/3</t>
        </is>
      </c>
      <c r="D58" s="323" t="inlineStr">
        <is>
          <t>#</t>
        </is>
      </c>
      <c r="E58" s="323" t="n">
        <v>300</v>
      </c>
      <c r="F58" s="323" t="n">
        <v>665</v>
      </c>
      <c r="G58" s="323" t="n">
        <v>1</v>
      </c>
      <c r="H58" s="452">
        <f>E58*F58*G58/1000000</f>
        <v/>
      </c>
      <c r="I58" s="452">
        <f>H58*62.9</f>
        <v/>
      </c>
      <c r="J58" s="323" t="n"/>
      <c r="K58" s="323" t="n"/>
      <c r="L58" s="323" t="n"/>
      <c r="M58" s="338" t="n"/>
      <c r="N58" s="338" t="inlineStr">
        <is>
          <t>标高-9.600m至-8.600m</t>
        </is>
      </c>
      <c r="O58" s="338" t="inlineStr">
        <is>
          <t>钢平台1010、1016</t>
        </is>
      </c>
      <c r="P58" s="343">
        <f>J58</f>
        <v/>
      </c>
      <c r="R58" s="323">
        <f>VLOOKUP(U58,异形板分值匹配!B$1:C$1992,2,FALSE)</f>
        <v/>
      </c>
      <c r="S58" s="323">
        <f>R58*G58</f>
        <v/>
      </c>
      <c r="U58" s="338">
        <f>B58&amp;U$4&amp;C58&amp;D58</f>
        <v/>
      </c>
      <c r="V58" s="338">
        <f>D58</f>
        <v/>
      </c>
      <c r="W58" s="338">
        <f>E58</f>
        <v/>
      </c>
      <c r="X58" s="338">
        <f>F58</f>
        <v/>
      </c>
      <c r="Y58" s="338">
        <f>G58</f>
        <v/>
      </c>
    </row>
    <row r="59">
      <c r="A59" s="241" t="n">
        <v>2</v>
      </c>
      <c r="B59" s="323" t="inlineStr">
        <is>
          <t>P17</t>
        </is>
      </c>
      <c r="C59" s="323" t="inlineStr">
        <is>
          <t>6BFX1010/4</t>
        </is>
      </c>
      <c r="D59" s="323" t="inlineStr">
        <is>
          <t>#</t>
        </is>
      </c>
      <c r="E59" s="323" t="n">
        <v>295</v>
      </c>
      <c r="F59" s="323" t="n">
        <v>995</v>
      </c>
      <c r="G59" s="323" t="n">
        <v>1</v>
      </c>
      <c r="H59" s="452">
        <f>E59*F59*G59/1000000</f>
        <v/>
      </c>
      <c r="I59" s="452">
        <f>H59*62.9</f>
        <v/>
      </c>
      <c r="J59" s="323" t="n"/>
      <c r="K59" s="323" t="n"/>
      <c r="L59" s="323" t="n"/>
      <c r="M59" s="338" t="n"/>
      <c r="N59" s="338" t="inlineStr">
        <is>
          <t>标高-9.600m至-8.600m</t>
        </is>
      </c>
      <c r="O59" s="338" t="inlineStr">
        <is>
          <t>钢平台1010、1016</t>
        </is>
      </c>
      <c r="P59" s="343">
        <f>J59</f>
        <v/>
      </c>
      <c r="R59" s="323">
        <f>VLOOKUP(U59,异形板分值匹配!B$1:C$1992,2,FALSE)</f>
        <v/>
      </c>
      <c r="S59" s="323">
        <f>G59*R59</f>
        <v/>
      </c>
      <c r="U59" s="338">
        <f>B59&amp;U$4&amp;C59&amp;D59</f>
        <v/>
      </c>
      <c r="V59" s="338">
        <f>D59</f>
        <v/>
      </c>
      <c r="W59" s="338">
        <f>E59</f>
        <v/>
      </c>
      <c r="X59" s="338">
        <f>F59</f>
        <v/>
      </c>
      <c r="Y59" s="338">
        <f>G59</f>
        <v/>
      </c>
    </row>
    <row r="60">
      <c r="A60" s="241" t="n">
        <v>2</v>
      </c>
      <c r="B60" s="323" t="inlineStr">
        <is>
          <t>P17</t>
        </is>
      </c>
      <c r="C60" s="323" t="inlineStr">
        <is>
          <t>6BFX1010/5</t>
        </is>
      </c>
      <c r="D60" s="323" t="n"/>
      <c r="E60" s="323" t="n">
        <v>665</v>
      </c>
      <c r="F60" s="323" t="n">
        <v>995</v>
      </c>
      <c r="G60" s="323" t="n">
        <v>1</v>
      </c>
      <c r="H60" s="452">
        <f>E60*F60*G60/1000000</f>
        <v/>
      </c>
      <c r="I60" s="452">
        <f>H60*62.9</f>
        <v/>
      </c>
      <c r="J60" s="323" t="n"/>
      <c r="K60" s="323" t="n"/>
      <c r="L60" s="323" t="n"/>
      <c r="M60" s="338" t="n"/>
      <c r="N60" s="338" t="inlineStr">
        <is>
          <t>标高-9.600m至-8.600m</t>
        </is>
      </c>
      <c r="O60" s="338" t="inlineStr">
        <is>
          <t>钢平台1010、1016</t>
        </is>
      </c>
      <c r="P60" s="343">
        <f>J60</f>
        <v/>
      </c>
      <c r="R60" s="323">
        <f>IF(R$3="","",VLOOKUP(R$3,'3-1技术要求'!Q:S,3,0))</f>
        <v/>
      </c>
      <c r="S60" s="323">
        <f>R60*G60</f>
        <v/>
      </c>
      <c r="U60" s="338">
        <f>B60&amp;U$4&amp;C60&amp;D60</f>
        <v/>
      </c>
      <c r="V60" s="338" t="n"/>
      <c r="W60" s="338">
        <f>E60</f>
        <v/>
      </c>
      <c r="X60" s="338">
        <f>F60</f>
        <v/>
      </c>
      <c r="Y60" s="338">
        <f>G60</f>
        <v/>
      </c>
    </row>
    <row r="61">
      <c r="A61" s="241" t="n">
        <v>2</v>
      </c>
      <c r="B61" s="323" t="inlineStr">
        <is>
          <t>P17</t>
        </is>
      </c>
      <c r="C61" s="323" t="inlineStr">
        <is>
          <t>6BFX1010/6</t>
        </is>
      </c>
      <c r="D61" s="323" t="n"/>
      <c r="E61" s="323" t="n">
        <v>665</v>
      </c>
      <c r="F61" s="323" t="n">
        <v>1025</v>
      </c>
      <c r="G61" s="323" t="n">
        <v>1</v>
      </c>
      <c r="H61" s="452">
        <f>E61*F61*G61/1000000</f>
        <v/>
      </c>
      <c r="I61" s="452">
        <f>H61*62.9</f>
        <v/>
      </c>
      <c r="J61" s="323" t="n"/>
      <c r="K61" s="323" t="n"/>
      <c r="L61" s="323" t="n"/>
      <c r="M61" s="338" t="n"/>
      <c r="N61" s="338" t="inlineStr">
        <is>
          <t>标高-9.600m至-8.600m</t>
        </is>
      </c>
      <c r="O61" s="338" t="inlineStr">
        <is>
          <t>钢平台1010、1016</t>
        </is>
      </c>
      <c r="P61" s="343">
        <f>J61</f>
        <v/>
      </c>
      <c r="R61" s="323">
        <f>IF(R$3="","",VLOOKUP(R$3,'3-1技术要求'!Q:S,3,0))</f>
        <v/>
      </c>
      <c r="S61" s="323">
        <f>G61*R61</f>
        <v/>
      </c>
      <c r="U61" s="338">
        <f>B61&amp;U$4&amp;C61&amp;D61</f>
        <v/>
      </c>
      <c r="V61" s="338" t="n"/>
      <c r="W61" s="338">
        <f>E61</f>
        <v/>
      </c>
      <c r="X61" s="338">
        <f>F61</f>
        <v/>
      </c>
      <c r="Y61" s="338">
        <f>G61</f>
        <v/>
      </c>
    </row>
    <row r="62">
      <c r="A62" s="241" t="n">
        <v>2</v>
      </c>
      <c r="B62" s="323" t="inlineStr">
        <is>
          <t>P17</t>
        </is>
      </c>
      <c r="C62" s="323" t="inlineStr">
        <is>
          <t>6BFX1010/7</t>
        </is>
      </c>
      <c r="D62" s="323" t="n"/>
      <c r="E62" s="323" t="n">
        <v>436</v>
      </c>
      <c r="F62" s="323" t="n">
        <v>770</v>
      </c>
      <c r="G62" s="323" t="n">
        <v>1</v>
      </c>
      <c r="H62" s="452">
        <f>E62*F62*G62/1000000</f>
        <v/>
      </c>
      <c r="I62" s="452">
        <f>H62*62.9</f>
        <v/>
      </c>
      <c r="J62" s="264" t="n"/>
      <c r="K62" s="323" t="n"/>
      <c r="L62" s="323" t="n"/>
      <c r="M62" s="338" t="n"/>
      <c r="N62" s="338" t="inlineStr">
        <is>
          <t>标高-9.600m至-8.600m</t>
        </is>
      </c>
      <c r="O62" s="338" t="inlineStr">
        <is>
          <t>钢平台1010、1016</t>
        </is>
      </c>
      <c r="P62" s="343">
        <f>J62</f>
        <v/>
      </c>
      <c r="Q62" s="257" t="n"/>
      <c r="R62" s="323">
        <f>IF(R$3="","",VLOOKUP(R$3,'3-1技术要求'!Q:S,3,0))</f>
        <v/>
      </c>
      <c r="S62" s="323">
        <f>G62*R62</f>
        <v/>
      </c>
      <c r="U62" s="338">
        <f>B62&amp;U$4&amp;C62&amp;D62</f>
        <v/>
      </c>
      <c r="V62" s="338" t="n"/>
      <c r="W62" s="338">
        <f>E62</f>
        <v/>
      </c>
      <c r="X62" s="338">
        <f>F62</f>
        <v/>
      </c>
      <c r="Y62" s="338">
        <f>G62</f>
        <v/>
      </c>
    </row>
    <row r="63">
      <c r="A63" s="241" t="n">
        <v>2</v>
      </c>
      <c r="B63" s="323" t="inlineStr">
        <is>
          <t>P17</t>
        </is>
      </c>
      <c r="C63" s="323" t="inlineStr">
        <is>
          <t>6BFX1016/1</t>
        </is>
      </c>
      <c r="D63" s="323" t="inlineStr">
        <is>
          <t>#</t>
        </is>
      </c>
      <c r="E63" s="323" t="n">
        <v>600</v>
      </c>
      <c r="F63" s="323" t="n">
        <v>600</v>
      </c>
      <c r="G63" s="323" t="n">
        <v>1</v>
      </c>
      <c r="H63" s="452">
        <f>E63*F63*G63/1000000</f>
        <v/>
      </c>
      <c r="I63" s="452">
        <f>H63*62.9</f>
        <v/>
      </c>
      <c r="J63" s="323" t="n"/>
      <c r="K63" s="323" t="n"/>
      <c r="L63" s="323" t="n"/>
      <c r="M63" s="338" t="n"/>
      <c r="N63" s="338" t="inlineStr">
        <is>
          <t>标高-9.600m至-8.600m</t>
        </is>
      </c>
      <c r="O63" s="338" t="inlineStr">
        <is>
          <t>钢平台1010、1016</t>
        </is>
      </c>
      <c r="P63" s="343">
        <f>J63</f>
        <v/>
      </c>
      <c r="R63" s="323">
        <f>VLOOKUP(U63,异形板分值匹配!B$1:C$1992,2,FALSE)</f>
        <v/>
      </c>
      <c r="S63" s="323">
        <f>R63*G63</f>
        <v/>
      </c>
      <c r="U63" s="338">
        <f>B63&amp;U$4&amp;C63&amp;D63</f>
        <v/>
      </c>
      <c r="V63" s="338">
        <f>D63</f>
        <v/>
      </c>
      <c r="W63" s="338">
        <f>E63</f>
        <v/>
      </c>
      <c r="X63" s="338">
        <f>F63</f>
        <v/>
      </c>
      <c r="Y63" s="338">
        <f>G63</f>
        <v/>
      </c>
    </row>
    <row r="64">
      <c r="A64" s="241" t="n">
        <v>1</v>
      </c>
      <c r="B64" s="248" t="inlineStr">
        <is>
          <t>小计</t>
        </is>
      </c>
      <c r="C64" s="248" t="n"/>
      <c r="D64" s="248" t="n"/>
      <c r="E64" s="248" t="n"/>
      <c r="F64" s="248" t="n"/>
      <c r="G64" s="248">
        <f>SUM(G56:G63)</f>
        <v/>
      </c>
      <c r="H64" s="453" t="n"/>
      <c r="I64" s="453" t="n"/>
      <c r="J64" s="248" t="n"/>
      <c r="K64" s="248" t="n"/>
      <c r="L64" s="248" t="n"/>
      <c r="M64" s="255" t="n"/>
      <c r="N64" s="255" t="n"/>
      <c r="O64" s="255" t="n"/>
      <c r="P64" s="343">
        <f>J64</f>
        <v/>
      </c>
      <c r="R64" s="323" t="n"/>
      <c r="S64" s="323" t="n"/>
      <c r="U64" s="338" t="n"/>
      <c r="V64" s="338" t="n"/>
      <c r="W64" s="338" t="n"/>
      <c r="X64" s="338" t="n"/>
      <c r="Y64" s="338" t="n"/>
    </row>
    <row r="65">
      <c r="A65" s="241" t="n">
        <v>2</v>
      </c>
      <c r="B65" s="323" t="inlineStr">
        <is>
          <t>P18</t>
        </is>
      </c>
      <c r="C65" s="323" t="inlineStr">
        <is>
          <t>6BFX1001/1</t>
        </is>
      </c>
      <c r="D65" s="323" t="inlineStr">
        <is>
          <t>#</t>
        </is>
      </c>
      <c r="E65" s="323" t="n">
        <v>1005</v>
      </c>
      <c r="F65" s="323" t="n">
        <v>995</v>
      </c>
      <c r="G65" s="323" t="n">
        <v>1</v>
      </c>
      <c r="H65" s="452">
        <f>E65*F65*G65/1000000</f>
        <v/>
      </c>
      <c r="I65" s="452">
        <f>H65*62.9</f>
        <v/>
      </c>
      <c r="J65" s="323" t="n"/>
      <c r="K65" s="323" t="n"/>
      <c r="L65" s="323" t="n"/>
      <c r="M65" s="338" t="n"/>
      <c r="N65" s="338" t="inlineStr">
        <is>
          <t>标高-10.650m至-9.600m</t>
        </is>
      </c>
      <c r="O65" s="338" t="inlineStr">
        <is>
          <t>钢平台1001、1002</t>
        </is>
      </c>
      <c r="P65" s="343">
        <f>J65</f>
        <v/>
      </c>
      <c r="R65" s="323">
        <f>VLOOKUP(U65,异形板分值匹配!B$1:C$1992,2,FALSE)</f>
        <v/>
      </c>
      <c r="S65" s="323">
        <f>G65*R65</f>
        <v/>
      </c>
      <c r="U65" s="338">
        <f>B65&amp;U$4&amp;C65&amp;D65</f>
        <v/>
      </c>
      <c r="V65" s="338">
        <f>D65</f>
        <v/>
      </c>
      <c r="W65" s="338">
        <f>E65</f>
        <v/>
      </c>
      <c r="X65" s="338">
        <f>F65</f>
        <v/>
      </c>
      <c r="Y65" s="338">
        <f>G65</f>
        <v/>
      </c>
    </row>
    <row r="66">
      <c r="A66" s="241" t="n">
        <v>2</v>
      </c>
      <c r="B66" s="323" t="inlineStr">
        <is>
          <t>P18</t>
        </is>
      </c>
      <c r="C66" s="323" t="inlineStr">
        <is>
          <t>6BFX1001/2</t>
        </is>
      </c>
      <c r="D66" s="323" t="inlineStr">
        <is>
          <t>#</t>
        </is>
      </c>
      <c r="E66" s="323" t="n">
        <v>1005</v>
      </c>
      <c r="F66" s="323" t="n">
        <v>815</v>
      </c>
      <c r="G66" s="323" t="n">
        <v>1</v>
      </c>
      <c r="H66" s="452">
        <f>E66*F66*G66/1000000</f>
        <v/>
      </c>
      <c r="I66" s="452">
        <f>H66*62.9</f>
        <v/>
      </c>
      <c r="J66" s="323" t="n">
        <v>310</v>
      </c>
      <c r="K66" s="452" t="n">
        <v>2.9202</v>
      </c>
      <c r="L66" s="323" t="n"/>
      <c r="M66" s="338" t="n"/>
      <c r="N66" s="338" t="inlineStr">
        <is>
          <t>标高-10.650m至-9.600m</t>
        </is>
      </c>
      <c r="O66" s="338" t="inlineStr">
        <is>
          <t>钢平台1001、1002</t>
        </is>
      </c>
      <c r="P66" s="343">
        <f>J66</f>
        <v/>
      </c>
      <c r="R66" s="323">
        <f>VLOOKUP(U66,异形板分值匹配!B$1:C$1992,2,FALSE)</f>
        <v/>
      </c>
      <c r="S66" s="323">
        <f>R66*G66</f>
        <v/>
      </c>
      <c r="U66" s="338">
        <f>B66&amp;U$4&amp;C66&amp;D66</f>
        <v/>
      </c>
      <c r="V66" s="338">
        <f>D66</f>
        <v/>
      </c>
      <c r="W66" s="338">
        <f>E66</f>
        <v/>
      </c>
      <c r="X66" s="338">
        <f>F66</f>
        <v/>
      </c>
      <c r="Y66" s="338">
        <f>G66</f>
        <v/>
      </c>
    </row>
    <row r="67">
      <c r="A67" s="241" t="n">
        <v>2</v>
      </c>
      <c r="B67" s="323" t="inlineStr">
        <is>
          <t>P18</t>
        </is>
      </c>
      <c r="C67" s="323" t="inlineStr">
        <is>
          <t>6BFX1001/3</t>
        </is>
      </c>
      <c r="D67" s="323" t="inlineStr">
        <is>
          <t>#</t>
        </is>
      </c>
      <c r="E67" s="323" t="n">
        <v>1005</v>
      </c>
      <c r="F67" s="323" t="n">
        <v>305</v>
      </c>
      <c r="G67" s="323" t="n">
        <v>1</v>
      </c>
      <c r="H67" s="452">
        <f>E67*F67*G67/1000000</f>
        <v/>
      </c>
      <c r="I67" s="452">
        <f>H67*62.9</f>
        <v/>
      </c>
      <c r="J67" s="323" t="n">
        <v>506</v>
      </c>
      <c r="K67" s="452" t="n">
        <v>4.76652</v>
      </c>
      <c r="L67" s="323" t="n"/>
      <c r="M67" s="338" t="n"/>
      <c r="N67" s="338" t="inlineStr">
        <is>
          <t>标高-10.650m至-9.600m</t>
        </is>
      </c>
      <c r="O67" s="338" t="inlineStr">
        <is>
          <t>钢平台1001、1002</t>
        </is>
      </c>
      <c r="P67" s="343">
        <f>J67</f>
        <v/>
      </c>
      <c r="R67" s="323">
        <f>VLOOKUP(U67,异形板分值匹配!B$1:C$1992,2,FALSE)</f>
        <v/>
      </c>
      <c r="S67" s="323">
        <f>G67*R67</f>
        <v/>
      </c>
      <c r="U67" s="338">
        <f>B67&amp;U$4&amp;C67&amp;D67</f>
        <v/>
      </c>
      <c r="V67" s="338">
        <f>D67</f>
        <v/>
      </c>
      <c r="W67" s="338">
        <f>E67</f>
        <v/>
      </c>
      <c r="X67" s="338">
        <f>F67</f>
        <v/>
      </c>
      <c r="Y67" s="338">
        <f>G67</f>
        <v/>
      </c>
    </row>
    <row r="68">
      <c r="A68" s="241" t="n">
        <v>2</v>
      </c>
      <c r="B68" s="323" t="inlineStr">
        <is>
          <t>P18</t>
        </is>
      </c>
      <c r="C68" s="323" t="inlineStr">
        <is>
          <t>6BFX1001/4</t>
        </is>
      </c>
      <c r="D68" s="323" t="inlineStr">
        <is>
          <t>#</t>
        </is>
      </c>
      <c r="E68" s="323" t="n">
        <v>1005</v>
      </c>
      <c r="F68" s="323" t="n">
        <v>235</v>
      </c>
      <c r="G68" s="323" t="n">
        <v>1</v>
      </c>
      <c r="H68" s="452">
        <f>E68*F68*G68/1000000</f>
        <v/>
      </c>
      <c r="I68" s="452">
        <f>H68*62.9</f>
        <v/>
      </c>
      <c r="J68" s="323" t="n">
        <v>244</v>
      </c>
      <c r="K68" s="452" t="n">
        <v>2.29848</v>
      </c>
      <c r="L68" s="323" t="n"/>
      <c r="M68" s="338" t="n"/>
      <c r="N68" s="338" t="inlineStr">
        <is>
          <t>标高-10.650m至-9.600m</t>
        </is>
      </c>
      <c r="O68" s="338" t="inlineStr">
        <is>
          <t>钢平台1001、1002</t>
        </is>
      </c>
      <c r="P68" s="343">
        <f>J68</f>
        <v/>
      </c>
      <c r="R68" s="323">
        <f>VLOOKUP(U68,异形板分值匹配!B$1:C$1992,2,FALSE)</f>
        <v/>
      </c>
      <c r="S68" s="323">
        <f>G68*R68</f>
        <v/>
      </c>
      <c r="U68" s="338">
        <f>B68&amp;U$4&amp;C68&amp;D68</f>
        <v/>
      </c>
      <c r="V68" s="338">
        <f>D68</f>
        <v/>
      </c>
      <c r="W68" s="338">
        <f>E68</f>
        <v/>
      </c>
      <c r="X68" s="338">
        <f>F68</f>
        <v/>
      </c>
      <c r="Y68" s="338">
        <f>G68</f>
        <v/>
      </c>
    </row>
    <row r="69">
      <c r="A69" s="241" t="n">
        <v>2</v>
      </c>
      <c r="B69" s="323" t="inlineStr">
        <is>
          <t>P18</t>
        </is>
      </c>
      <c r="C69" s="323" t="inlineStr">
        <is>
          <t>6BFX1002/1</t>
        </is>
      </c>
      <c r="D69" s="323" t="inlineStr">
        <is>
          <t>#</t>
        </is>
      </c>
      <c r="E69" s="323" t="n">
        <v>1435</v>
      </c>
      <c r="F69" s="323" t="n">
        <v>790</v>
      </c>
      <c r="G69" s="323" t="n">
        <v>1</v>
      </c>
      <c r="H69" s="452">
        <f>E69*F69*G69/1000000</f>
        <v/>
      </c>
      <c r="I69" s="452">
        <f>H69*62.9</f>
        <v/>
      </c>
      <c r="J69" s="323" t="n">
        <v>1864</v>
      </c>
      <c r="K69" s="452" t="n">
        <v>17.55888</v>
      </c>
      <c r="L69" s="323" t="n"/>
      <c r="M69" s="338" t="n"/>
      <c r="N69" s="338" t="inlineStr">
        <is>
          <t>标高-10.650m至-9.600m</t>
        </is>
      </c>
      <c r="O69" s="338" t="inlineStr">
        <is>
          <t>钢平台1001、1002</t>
        </is>
      </c>
      <c r="P69" s="343">
        <f>J69</f>
        <v/>
      </c>
      <c r="R69" s="323">
        <f>VLOOKUP(U69,异形板分值匹配!B$1:C$1992,2,FALSE)</f>
        <v/>
      </c>
      <c r="S69" s="323">
        <f>R69*G69</f>
        <v/>
      </c>
      <c r="U69" s="338">
        <f>B69&amp;U$4&amp;C69&amp;D69</f>
        <v/>
      </c>
      <c r="V69" s="338">
        <f>D69</f>
        <v/>
      </c>
      <c r="W69" s="338">
        <f>E69</f>
        <v/>
      </c>
      <c r="X69" s="338">
        <f>F69</f>
        <v/>
      </c>
      <c r="Y69" s="338">
        <f>G69</f>
        <v/>
      </c>
    </row>
    <row r="70">
      <c r="A70" s="241" t="n">
        <v>2</v>
      </c>
      <c r="B70" s="323" t="inlineStr">
        <is>
          <t>P18</t>
        </is>
      </c>
      <c r="C70" s="323" t="inlineStr">
        <is>
          <t>6BFX1002/2</t>
        </is>
      </c>
      <c r="D70" s="323" t="inlineStr">
        <is>
          <t>#</t>
        </is>
      </c>
      <c r="E70" s="323" t="n">
        <v>1346</v>
      </c>
      <c r="F70" s="323" t="n">
        <v>365</v>
      </c>
      <c r="G70" s="323" t="n">
        <v>1</v>
      </c>
      <c r="H70" s="452">
        <f>E70*F70*G70/1000000</f>
        <v/>
      </c>
      <c r="I70" s="452">
        <f>H70*62.9</f>
        <v/>
      </c>
      <c r="J70" s="323" t="n">
        <v>1030</v>
      </c>
      <c r="K70" s="452" t="n">
        <v>9.7026</v>
      </c>
      <c r="L70" s="323" t="n"/>
      <c r="M70" s="338" t="n"/>
      <c r="N70" s="338" t="inlineStr">
        <is>
          <t>标高-10.650m至-9.600m</t>
        </is>
      </c>
      <c r="O70" s="338" t="inlineStr">
        <is>
          <t>钢平台1001、1002</t>
        </is>
      </c>
      <c r="P70" s="343">
        <f>J70</f>
        <v/>
      </c>
      <c r="R70" s="323">
        <f>VLOOKUP(U70,异形板分值匹配!B$1:C$1992,2,FALSE)</f>
        <v/>
      </c>
      <c r="S70" s="323">
        <f>G70*R70</f>
        <v/>
      </c>
      <c r="U70" s="338">
        <f>B70&amp;U$4&amp;C70&amp;D70</f>
        <v/>
      </c>
      <c r="V70" s="338">
        <f>D70</f>
        <v/>
      </c>
      <c r="W70" s="338">
        <f>E70</f>
        <v/>
      </c>
      <c r="X70" s="338">
        <f>F70</f>
        <v/>
      </c>
      <c r="Y70" s="338">
        <f>G70</f>
        <v/>
      </c>
    </row>
    <row r="71">
      <c r="A71" s="241" t="n">
        <v>2</v>
      </c>
      <c r="B71" s="323" t="inlineStr">
        <is>
          <t>P18</t>
        </is>
      </c>
      <c r="C71" s="323" t="inlineStr">
        <is>
          <t>6BFX1002/3</t>
        </is>
      </c>
      <c r="D71" s="323" t="inlineStr">
        <is>
          <t>#</t>
        </is>
      </c>
      <c r="E71" s="323" t="n">
        <v>752</v>
      </c>
      <c r="F71" s="323" t="n">
        <v>455</v>
      </c>
      <c r="G71" s="323" t="n">
        <v>1</v>
      </c>
      <c r="H71" s="452">
        <f>E71*F71*G71/1000000</f>
        <v/>
      </c>
      <c r="I71" s="452">
        <f>H71*62.9</f>
        <v/>
      </c>
      <c r="J71" s="323" t="n"/>
      <c r="K71" s="452" t="n"/>
      <c r="L71" s="323" t="n"/>
      <c r="M71" s="338" t="n"/>
      <c r="N71" s="338" t="inlineStr">
        <is>
          <t>标高-10.650m至-9.600m</t>
        </is>
      </c>
      <c r="O71" s="338" t="inlineStr">
        <is>
          <t>钢平台1001、1002</t>
        </is>
      </c>
      <c r="P71" s="343">
        <f>J71</f>
        <v/>
      </c>
      <c r="R71" s="323">
        <f>VLOOKUP(U71,异形板分值匹配!B$1:C$1992,2,FALSE)</f>
        <v/>
      </c>
      <c r="S71" s="323">
        <f>G71*R71</f>
        <v/>
      </c>
      <c r="U71" s="338">
        <f>B71&amp;U$4&amp;C71&amp;D71</f>
        <v/>
      </c>
      <c r="V71" s="338">
        <f>D71</f>
        <v/>
      </c>
      <c r="W71" s="338">
        <f>E71</f>
        <v/>
      </c>
      <c r="X71" s="338">
        <f>F71</f>
        <v/>
      </c>
      <c r="Y71" s="338">
        <f>G71</f>
        <v/>
      </c>
    </row>
    <row r="72">
      <c r="A72" s="241" t="n">
        <v>2</v>
      </c>
      <c r="B72" s="323" t="inlineStr">
        <is>
          <t>P18</t>
        </is>
      </c>
      <c r="C72" s="323" t="inlineStr">
        <is>
          <t>6BFX1002/4</t>
        </is>
      </c>
      <c r="D72" s="323" t="inlineStr">
        <is>
          <t>#</t>
        </is>
      </c>
      <c r="E72" s="323" t="n">
        <v>1300</v>
      </c>
      <c r="F72" s="323" t="n">
        <v>515</v>
      </c>
      <c r="G72" s="323" t="n">
        <v>1</v>
      </c>
      <c r="H72" s="452">
        <f>E72*F72*G72/1000000</f>
        <v/>
      </c>
      <c r="I72" s="452">
        <f>H72*62.9</f>
        <v/>
      </c>
      <c r="J72" s="323" t="n">
        <v>637</v>
      </c>
      <c r="K72" s="452" t="n">
        <v>6.00054</v>
      </c>
      <c r="L72" s="323" t="n"/>
      <c r="M72" s="338" t="n"/>
      <c r="N72" s="338" t="inlineStr">
        <is>
          <t>标高-10.650m至-9.600m</t>
        </is>
      </c>
      <c r="O72" s="338" t="inlineStr">
        <is>
          <t>钢平台1001、1002</t>
        </is>
      </c>
      <c r="P72" s="343">
        <f>J72</f>
        <v/>
      </c>
      <c r="R72" s="323">
        <f>VLOOKUP(U72,异形板分值匹配!B$1:C$1992,2,FALSE)</f>
        <v/>
      </c>
      <c r="S72" s="323">
        <f>R72*G72</f>
        <v/>
      </c>
      <c r="U72" s="338">
        <f>B72&amp;U$4&amp;C72&amp;D72</f>
        <v/>
      </c>
      <c r="V72" s="338">
        <f>D72</f>
        <v/>
      </c>
      <c r="W72" s="338">
        <f>E72</f>
        <v/>
      </c>
      <c r="X72" s="338">
        <f>F72</f>
        <v/>
      </c>
      <c r="Y72" s="338">
        <f>G72</f>
        <v/>
      </c>
    </row>
    <row r="73">
      <c r="A73" s="241" t="n">
        <v>2</v>
      </c>
      <c r="B73" s="323" t="inlineStr">
        <is>
          <t>P18</t>
        </is>
      </c>
      <c r="C73" s="323" t="inlineStr">
        <is>
          <t>6BFX1002/5</t>
        </is>
      </c>
      <c r="D73" s="323" t="inlineStr">
        <is>
          <t>#</t>
        </is>
      </c>
      <c r="E73" s="323" t="n">
        <v>1345</v>
      </c>
      <c r="F73" s="323" t="n">
        <v>455</v>
      </c>
      <c r="G73" s="323" t="n">
        <v>1</v>
      </c>
      <c r="H73" s="452">
        <f>E73*F73*G73/1000000</f>
        <v/>
      </c>
      <c r="I73" s="452">
        <f>H73*62.9</f>
        <v/>
      </c>
      <c r="J73" s="323" t="n">
        <v>1290</v>
      </c>
      <c r="K73" s="452" t="n">
        <v>12.1518</v>
      </c>
      <c r="L73" s="323" t="n"/>
      <c r="M73" s="338" t="n"/>
      <c r="N73" s="338" t="inlineStr">
        <is>
          <t>标高-10.650m至-9.600m</t>
        </is>
      </c>
      <c r="O73" s="338" t="inlineStr">
        <is>
          <t>钢平台1001、1002</t>
        </is>
      </c>
      <c r="P73" s="343">
        <f>J73</f>
        <v/>
      </c>
      <c r="R73" s="323">
        <f>VLOOKUP(U73,异形板分值匹配!B$1:C$1992,2,FALSE)</f>
        <v/>
      </c>
      <c r="S73" s="323">
        <f>G73*R73</f>
        <v/>
      </c>
      <c r="U73" s="338">
        <f>B73&amp;U$4&amp;C73&amp;D73</f>
        <v/>
      </c>
      <c r="V73" s="338">
        <f>D73</f>
        <v/>
      </c>
      <c r="W73" s="338">
        <f>E73</f>
        <v/>
      </c>
      <c r="X73" s="338">
        <f>F73</f>
        <v/>
      </c>
      <c r="Y73" s="338">
        <f>G73</f>
        <v/>
      </c>
    </row>
    <row r="74">
      <c r="A74" s="241" t="n">
        <v>2</v>
      </c>
      <c r="B74" s="323" t="inlineStr">
        <is>
          <t>P18</t>
        </is>
      </c>
      <c r="C74" s="323" t="inlineStr">
        <is>
          <t>6BFX1002/6</t>
        </is>
      </c>
      <c r="D74" s="323" t="inlineStr">
        <is>
          <t>#</t>
        </is>
      </c>
      <c r="E74" s="323" t="n">
        <v>860</v>
      </c>
      <c r="F74" s="323" t="n">
        <v>515</v>
      </c>
      <c r="G74" s="323" t="n">
        <v>1</v>
      </c>
      <c r="H74" s="452">
        <f>E74*F74*G74/1000000</f>
        <v/>
      </c>
      <c r="I74" s="452">
        <f>H74*62.9</f>
        <v/>
      </c>
      <c r="J74" s="323" t="n">
        <v>839</v>
      </c>
      <c r="K74" s="452" t="n">
        <v>7.90338</v>
      </c>
      <c r="L74" s="323" t="n"/>
      <c r="M74" s="338" t="n"/>
      <c r="N74" s="338" t="inlineStr">
        <is>
          <t>标高-10.650m至-9.600m</t>
        </is>
      </c>
      <c r="O74" s="338" t="inlineStr">
        <is>
          <t>钢平台1001、1002</t>
        </is>
      </c>
      <c r="P74" s="343">
        <f>J74</f>
        <v/>
      </c>
      <c r="R74" s="323">
        <f>VLOOKUP(U74,异形板分值匹配!B$1:C$1992,2,FALSE)</f>
        <v/>
      </c>
      <c r="S74" s="323">
        <f>G74*R74</f>
        <v/>
      </c>
      <c r="U74" s="338">
        <f>B74&amp;U$4&amp;C74&amp;D74</f>
        <v/>
      </c>
      <c r="V74" s="338">
        <f>D74</f>
        <v/>
      </c>
      <c r="W74" s="338">
        <f>E74</f>
        <v/>
      </c>
      <c r="X74" s="338">
        <f>F74</f>
        <v/>
      </c>
      <c r="Y74" s="338">
        <f>G74</f>
        <v/>
      </c>
    </row>
    <row r="75">
      <c r="A75" s="241" t="n">
        <v>2</v>
      </c>
      <c r="B75" s="323" t="inlineStr">
        <is>
          <t>P18</t>
        </is>
      </c>
      <c r="C75" s="323" t="inlineStr">
        <is>
          <t>6BFX1002/7</t>
        </is>
      </c>
      <c r="D75" s="323" t="inlineStr">
        <is>
          <t>#</t>
        </is>
      </c>
      <c r="E75" s="323" t="n">
        <v>860</v>
      </c>
      <c r="F75" s="323" t="n">
        <v>365</v>
      </c>
      <c r="G75" s="323" t="n">
        <v>1</v>
      </c>
      <c r="H75" s="452">
        <f>E75*F75*G75/1000000</f>
        <v/>
      </c>
      <c r="I75" s="452">
        <f>H75*62.9</f>
        <v/>
      </c>
      <c r="J75" s="323" t="n">
        <v>282</v>
      </c>
      <c r="K75" s="452" t="n">
        <v>2.65644</v>
      </c>
      <c r="L75" s="323" t="n"/>
      <c r="M75" s="338" t="n"/>
      <c r="N75" s="338" t="inlineStr">
        <is>
          <t>标高-10.650m至-9.600m</t>
        </is>
      </c>
      <c r="O75" s="338" t="inlineStr">
        <is>
          <t>钢平台1001、1002</t>
        </is>
      </c>
      <c r="P75" s="343">
        <f>J75</f>
        <v/>
      </c>
      <c r="R75" s="323">
        <f>VLOOKUP(U75,异形板分值匹配!B$1:C$1992,2,FALSE)</f>
        <v/>
      </c>
      <c r="S75" s="323">
        <f>R75*G75</f>
        <v/>
      </c>
      <c r="U75" s="338">
        <f>B75&amp;U$4&amp;C75&amp;D75</f>
        <v/>
      </c>
      <c r="V75" s="338">
        <f>D75</f>
        <v/>
      </c>
      <c r="W75" s="338">
        <f>E75</f>
        <v/>
      </c>
      <c r="X75" s="338">
        <f>F75</f>
        <v/>
      </c>
      <c r="Y75" s="338">
        <f>G75</f>
        <v/>
      </c>
    </row>
    <row r="76">
      <c r="A76" s="241" t="n">
        <v>2</v>
      </c>
      <c r="B76" s="323" t="inlineStr">
        <is>
          <t>P18</t>
        </is>
      </c>
      <c r="C76" s="323" t="inlineStr">
        <is>
          <t>6BFX1002/8</t>
        </is>
      </c>
      <c r="D76" s="323" t="inlineStr">
        <is>
          <t>#</t>
        </is>
      </c>
      <c r="E76" s="323" t="n">
        <v>860</v>
      </c>
      <c r="F76" s="323" t="n">
        <v>363</v>
      </c>
      <c r="G76" s="323" t="n">
        <v>1</v>
      </c>
      <c r="H76" s="452">
        <f>E76*F76*G76/1000000</f>
        <v/>
      </c>
      <c r="I76" s="452">
        <f>H76*62.9</f>
        <v/>
      </c>
      <c r="J76" s="323" t="n">
        <v>202</v>
      </c>
      <c r="K76" s="452" t="n">
        <v>1.90284</v>
      </c>
      <c r="L76" s="323" t="n"/>
      <c r="M76" s="338" t="n"/>
      <c r="N76" s="338" t="inlineStr">
        <is>
          <t>标高-10.650m至-9.600m</t>
        </is>
      </c>
      <c r="O76" s="338" t="inlineStr">
        <is>
          <t>钢平台1001、1002</t>
        </is>
      </c>
      <c r="P76" s="343">
        <f>J76</f>
        <v/>
      </c>
      <c r="R76" s="323">
        <f>VLOOKUP(U76,异形板分值匹配!B$1:C$1992,2,FALSE)</f>
        <v/>
      </c>
      <c r="S76" s="323">
        <f>G76*R76</f>
        <v/>
      </c>
      <c r="U76" s="338">
        <f>B76&amp;U$4&amp;C76&amp;D76</f>
        <v/>
      </c>
      <c r="V76" s="338">
        <f>D76</f>
        <v/>
      </c>
      <c r="W76" s="338">
        <f>E76</f>
        <v/>
      </c>
      <c r="X76" s="338">
        <f>F76</f>
        <v/>
      </c>
      <c r="Y76" s="338">
        <f>G76</f>
        <v/>
      </c>
    </row>
    <row r="77">
      <c r="A77" s="241" t="n">
        <v>2</v>
      </c>
      <c r="B77" s="323" t="inlineStr">
        <is>
          <t>P18</t>
        </is>
      </c>
      <c r="C77" s="323" t="inlineStr">
        <is>
          <t>6BFX1002/9</t>
        </is>
      </c>
      <c r="D77" s="323" t="inlineStr">
        <is>
          <t>#</t>
        </is>
      </c>
      <c r="E77" s="323" t="n">
        <v>833</v>
      </c>
      <c r="F77" s="323" t="n">
        <v>425</v>
      </c>
      <c r="G77" s="323" t="n">
        <v>1</v>
      </c>
      <c r="H77" s="452">
        <f>E77*F77*G77/1000000</f>
        <v/>
      </c>
      <c r="I77" s="452">
        <f>H77*62.9</f>
        <v/>
      </c>
      <c r="J77" s="323" t="n">
        <v>872</v>
      </c>
      <c r="K77" s="452" t="n">
        <v>8.21424</v>
      </c>
      <c r="L77" s="323" t="n"/>
      <c r="M77" s="338" t="n"/>
      <c r="N77" s="338" t="inlineStr">
        <is>
          <t>标高-10.650m至-9.600m</t>
        </is>
      </c>
      <c r="O77" s="338" t="inlineStr">
        <is>
          <t>钢平台1001、1002</t>
        </is>
      </c>
      <c r="P77" s="343">
        <f>J77</f>
        <v/>
      </c>
      <c r="R77" s="323">
        <f>VLOOKUP(U77,异形板分值匹配!B$1:C$1992,2,FALSE)</f>
        <v/>
      </c>
      <c r="S77" s="323">
        <f>G77*R77</f>
        <v/>
      </c>
      <c r="U77" s="338">
        <f>B77&amp;U$4&amp;C77&amp;D77</f>
        <v/>
      </c>
      <c r="V77" s="338">
        <f>D77</f>
        <v/>
      </c>
      <c r="W77" s="338">
        <f>E77</f>
        <v/>
      </c>
      <c r="X77" s="338">
        <f>F77</f>
        <v/>
      </c>
      <c r="Y77" s="338">
        <f>G77</f>
        <v/>
      </c>
    </row>
    <row r="78">
      <c r="A78" s="241" t="n">
        <v>2</v>
      </c>
      <c r="B78" s="323" t="inlineStr">
        <is>
          <t>P18</t>
        </is>
      </c>
      <c r="C78" s="323" t="inlineStr">
        <is>
          <t>6BFX1002/10</t>
        </is>
      </c>
      <c r="D78" s="323" t="inlineStr">
        <is>
          <t>#</t>
        </is>
      </c>
      <c r="E78" s="323" t="n">
        <v>723</v>
      </c>
      <c r="F78" s="323" t="n">
        <v>725</v>
      </c>
      <c r="G78" s="323" t="n">
        <v>1</v>
      </c>
      <c r="H78" s="452">
        <f>E78*F78*G78/1000000</f>
        <v/>
      </c>
      <c r="I78" s="452">
        <f>H78*62.9</f>
        <v/>
      </c>
      <c r="J78" s="323" t="n">
        <v>534</v>
      </c>
      <c r="K78" s="452" t="n">
        <v>5.03028</v>
      </c>
      <c r="L78" s="323" t="n"/>
      <c r="M78" s="338" t="n"/>
      <c r="N78" s="338" t="inlineStr">
        <is>
          <t>标高-10.650m至-9.600m</t>
        </is>
      </c>
      <c r="O78" s="338" t="inlineStr">
        <is>
          <t>钢平台1001、1002</t>
        </is>
      </c>
      <c r="P78" s="343">
        <f>J78</f>
        <v/>
      </c>
      <c r="R78" s="323">
        <f>VLOOKUP(U78,异形板分值匹配!B$1:C$1992,2,FALSE)</f>
        <v/>
      </c>
      <c r="S78" s="323">
        <f>G78*R78</f>
        <v/>
      </c>
      <c r="U78" s="338">
        <f>B78&amp;U$4&amp;C78&amp;D78</f>
        <v/>
      </c>
      <c r="V78" s="338">
        <f>D78</f>
        <v/>
      </c>
      <c r="W78" s="338">
        <f>E78</f>
        <v/>
      </c>
      <c r="X78" s="338">
        <f>F78</f>
        <v/>
      </c>
      <c r="Y78" s="338">
        <f>G78</f>
        <v/>
      </c>
    </row>
    <row r="79">
      <c r="A79" s="241" t="n">
        <v>2</v>
      </c>
      <c r="B79" s="323" t="inlineStr">
        <is>
          <t>P18</t>
        </is>
      </c>
      <c r="C79" s="323" t="inlineStr">
        <is>
          <t>6BFX1002/11</t>
        </is>
      </c>
      <c r="D79" s="323" t="inlineStr">
        <is>
          <t>#</t>
        </is>
      </c>
      <c r="E79" s="323" t="n">
        <v>723</v>
      </c>
      <c r="F79" s="323" t="n">
        <v>305</v>
      </c>
      <c r="G79" s="323" t="n">
        <v>1</v>
      </c>
      <c r="H79" s="452">
        <f>E79*F79*G79/1000000</f>
        <v/>
      </c>
      <c r="I79" s="452">
        <f>H79*62.9</f>
        <v/>
      </c>
      <c r="J79" s="323" t="n">
        <v>463</v>
      </c>
      <c r="K79" s="452" t="n">
        <v>4.36146</v>
      </c>
      <c r="L79" s="323" t="n"/>
      <c r="M79" s="338" t="n"/>
      <c r="N79" s="338" t="inlineStr">
        <is>
          <t>标高-10.650m至-9.600m</t>
        </is>
      </c>
      <c r="O79" s="338" t="inlineStr">
        <is>
          <t>钢平台1001、1002</t>
        </is>
      </c>
      <c r="P79" s="343">
        <f>J79</f>
        <v/>
      </c>
      <c r="R79" s="323">
        <f>VLOOKUP(U79,异形板分值匹配!B$1:C$1992,2,FALSE)</f>
        <v/>
      </c>
      <c r="S79" s="323">
        <f>G79*R79</f>
        <v/>
      </c>
      <c r="U79" s="338">
        <f>B79&amp;U$4&amp;C79&amp;D79</f>
        <v/>
      </c>
      <c r="V79" s="338">
        <f>D79</f>
        <v/>
      </c>
      <c r="W79" s="338">
        <f>E79</f>
        <v/>
      </c>
      <c r="X79" s="338">
        <f>F79</f>
        <v/>
      </c>
      <c r="Y79" s="338">
        <f>G79</f>
        <v/>
      </c>
    </row>
    <row r="80">
      <c r="A80" s="241" t="n">
        <v>2</v>
      </c>
      <c r="B80" s="323" t="inlineStr">
        <is>
          <t>P18</t>
        </is>
      </c>
      <c r="C80" s="323" t="inlineStr">
        <is>
          <t>6BFX1002/12</t>
        </is>
      </c>
      <c r="D80" s="323" t="inlineStr">
        <is>
          <t>#</t>
        </is>
      </c>
      <c r="E80" s="323" t="n">
        <v>1048</v>
      </c>
      <c r="F80" s="323" t="n">
        <v>210</v>
      </c>
      <c r="G80" s="323" t="n">
        <v>1</v>
      </c>
      <c r="H80" s="452">
        <f>E80*F80*G80/1000000</f>
        <v/>
      </c>
      <c r="I80" s="452">
        <f>H80*62.9</f>
        <v/>
      </c>
      <c r="J80" s="264" t="n">
        <v>46</v>
      </c>
      <c r="K80" s="452" t="n">
        <v>0.43332</v>
      </c>
      <c r="L80" s="323" t="n"/>
      <c r="M80" s="338" t="n"/>
      <c r="N80" s="338" t="inlineStr">
        <is>
          <t>标高-10.650m至-9.600m</t>
        </is>
      </c>
      <c r="O80" s="338" t="inlineStr">
        <is>
          <t>钢平台1001、1002</t>
        </is>
      </c>
      <c r="P80" s="343">
        <f>J80</f>
        <v/>
      </c>
      <c r="Q80" s="257" t="n"/>
      <c r="R80" s="323">
        <f>VLOOKUP(U80,异形板分值匹配!B$1:C$1992,2,FALSE)</f>
        <v/>
      </c>
      <c r="S80" s="323">
        <f>G80*R80</f>
        <v/>
      </c>
      <c r="U80" s="338">
        <f>B80&amp;U$4&amp;C80&amp;D80</f>
        <v/>
      </c>
      <c r="V80" s="338">
        <f>D80</f>
        <v/>
      </c>
      <c r="W80" s="338">
        <f>E80</f>
        <v/>
      </c>
      <c r="X80" s="338">
        <f>F80</f>
        <v/>
      </c>
      <c r="Y80" s="338">
        <f>G80</f>
        <v/>
      </c>
    </row>
    <row r="81">
      <c r="A81" s="241" t="n">
        <v>2</v>
      </c>
      <c r="B81" s="323" t="inlineStr">
        <is>
          <t>P18</t>
        </is>
      </c>
      <c r="C81" s="323" t="inlineStr">
        <is>
          <t>6BFX1002/13</t>
        </is>
      </c>
      <c r="D81" s="323" t="inlineStr">
        <is>
          <t>#</t>
        </is>
      </c>
      <c r="E81" s="323" t="n">
        <v>996</v>
      </c>
      <c r="F81" s="323" t="n">
        <v>275</v>
      </c>
      <c r="G81" s="323" t="n">
        <v>1</v>
      </c>
      <c r="H81" s="452">
        <f>E81*F81*G81/1000000</f>
        <v/>
      </c>
      <c r="I81" s="452">
        <f>H81*62.9</f>
        <v/>
      </c>
      <c r="J81" s="323" t="n">
        <v>778</v>
      </c>
      <c r="K81" s="452" t="n">
        <v>7.32876</v>
      </c>
      <c r="L81" s="323" t="n"/>
      <c r="M81" s="338" t="n"/>
      <c r="N81" s="338" t="inlineStr">
        <is>
          <t>标高-10.650m至-9.600m</t>
        </is>
      </c>
      <c r="O81" s="338" t="inlineStr">
        <is>
          <t>钢平台1001、1002</t>
        </is>
      </c>
      <c r="P81" s="343">
        <f>J81</f>
        <v/>
      </c>
      <c r="R81" s="323">
        <f>VLOOKUP(U81,异形板分值匹配!B$1:C$1992,2,FALSE)</f>
        <v/>
      </c>
      <c r="S81" s="323">
        <f>R81*G81</f>
        <v/>
      </c>
      <c r="U81" s="338">
        <f>B81&amp;U$4&amp;C81&amp;D81</f>
        <v/>
      </c>
      <c r="V81" s="338">
        <f>D81</f>
        <v/>
      </c>
      <c r="W81" s="338">
        <f>E81</f>
        <v/>
      </c>
      <c r="X81" s="338">
        <f>F81</f>
        <v/>
      </c>
      <c r="Y81" s="338">
        <f>G81</f>
        <v/>
      </c>
    </row>
    <row r="82">
      <c r="A82" s="241" t="n">
        <v>2</v>
      </c>
      <c r="B82" s="323" t="inlineStr">
        <is>
          <t>P18</t>
        </is>
      </c>
      <c r="C82" s="323" t="inlineStr">
        <is>
          <t>6BFX1002/14</t>
        </is>
      </c>
      <c r="D82" s="323" t="inlineStr">
        <is>
          <t>#</t>
        </is>
      </c>
      <c r="E82" s="323" t="n">
        <v>917</v>
      </c>
      <c r="F82" s="323" t="n">
        <v>185</v>
      </c>
      <c r="G82" s="323" t="n">
        <v>1</v>
      </c>
      <c r="H82" s="452">
        <f>E82*F82*G82/1000000</f>
        <v/>
      </c>
      <c r="I82" s="452">
        <f>H82*62.9</f>
        <v/>
      </c>
      <c r="J82" s="323" t="n">
        <v>656</v>
      </c>
      <c r="K82" s="452" t="n">
        <v>6.17952</v>
      </c>
      <c r="L82" s="323" t="n"/>
      <c r="M82" s="338" t="n"/>
      <c r="N82" s="338" t="inlineStr">
        <is>
          <t>标高-10.650m至-9.600m</t>
        </is>
      </c>
      <c r="O82" s="338" t="inlineStr">
        <is>
          <t>钢平台1001、1002</t>
        </is>
      </c>
      <c r="P82" s="343">
        <f>J82</f>
        <v/>
      </c>
      <c r="R82" s="323">
        <f>VLOOKUP(U82,异形板分值匹配!B$1:C$1992,2,FALSE)</f>
        <v/>
      </c>
      <c r="S82" s="323">
        <f>G82*R82</f>
        <v/>
      </c>
      <c r="U82" s="338">
        <f>B82&amp;U$4&amp;C82&amp;D82</f>
        <v/>
      </c>
      <c r="V82" s="338">
        <f>D82</f>
        <v/>
      </c>
      <c r="W82" s="338">
        <f>E82</f>
        <v/>
      </c>
      <c r="X82" s="338">
        <f>F82</f>
        <v/>
      </c>
      <c r="Y82" s="338">
        <f>G82</f>
        <v/>
      </c>
    </row>
    <row r="83">
      <c r="A83" s="241" t="n">
        <v>2</v>
      </c>
      <c r="B83" s="323" t="inlineStr">
        <is>
          <t>P18</t>
        </is>
      </c>
      <c r="C83" s="323" t="inlineStr">
        <is>
          <t>6BFX1002/15</t>
        </is>
      </c>
      <c r="D83" s="323" t="inlineStr">
        <is>
          <t>#</t>
        </is>
      </c>
      <c r="E83" s="323" t="n">
        <v>1040</v>
      </c>
      <c r="F83" s="323" t="n">
        <v>157</v>
      </c>
      <c r="G83" s="323" t="n">
        <v>1</v>
      </c>
      <c r="H83" s="452">
        <f>E83*F83*G83/1000000</f>
        <v/>
      </c>
      <c r="I83" s="452">
        <f>H83*62.9</f>
        <v/>
      </c>
      <c r="J83" s="323" t="n">
        <v>387</v>
      </c>
      <c r="K83" s="452" t="n">
        <v>3.64554</v>
      </c>
      <c r="L83" s="323" t="n"/>
      <c r="M83" s="338" t="n"/>
      <c r="N83" s="338" t="inlineStr">
        <is>
          <t>标高-10.650m至-9.600m</t>
        </is>
      </c>
      <c r="O83" s="338" t="inlineStr">
        <is>
          <t>钢平台1001、1002</t>
        </is>
      </c>
      <c r="P83" s="343">
        <f>J83</f>
        <v/>
      </c>
      <c r="R83" s="323">
        <f>VLOOKUP(U83,异形板分值匹配!B$1:C$1992,2,FALSE)</f>
        <v/>
      </c>
      <c r="S83" s="323">
        <f>R83*G83</f>
        <v/>
      </c>
      <c r="U83" s="338">
        <f>B83&amp;U$4&amp;C83&amp;D83</f>
        <v/>
      </c>
      <c r="V83" s="338">
        <f>D83</f>
        <v/>
      </c>
      <c r="W83" s="338">
        <f>E83</f>
        <v/>
      </c>
      <c r="X83" s="338">
        <f>F83</f>
        <v/>
      </c>
      <c r="Y83" s="338">
        <f>G83</f>
        <v/>
      </c>
    </row>
    <row r="84">
      <c r="A84" s="241" t="n">
        <v>1</v>
      </c>
      <c r="B84" s="248" t="inlineStr">
        <is>
          <t>小计</t>
        </is>
      </c>
      <c r="C84" s="248" t="n"/>
      <c r="D84" s="248" t="n"/>
      <c r="E84" s="248" t="n"/>
      <c r="F84" s="248" t="n"/>
      <c r="G84" s="248">
        <f>SUM(G65:G83)</f>
        <v/>
      </c>
      <c r="H84" s="453" t="n"/>
      <c r="I84" s="453" t="n"/>
      <c r="J84" s="248" t="n"/>
      <c r="K84" s="248" t="n"/>
      <c r="L84" s="248" t="n"/>
      <c r="M84" s="255" t="n"/>
      <c r="N84" s="255" t="n"/>
      <c r="O84" s="255" t="n"/>
      <c r="P84" s="343">
        <f>J84</f>
        <v/>
      </c>
      <c r="R84" s="323" t="n"/>
      <c r="S84" s="323" t="n"/>
      <c r="U84" s="338" t="n"/>
      <c r="V84" s="338" t="n"/>
      <c r="W84" s="338" t="n"/>
      <c r="X84" s="338" t="n"/>
      <c r="Y84" s="338" t="n"/>
    </row>
    <row r="85">
      <c r="A85" s="241" t="n">
        <v>2</v>
      </c>
      <c r="B85" s="323" t="inlineStr">
        <is>
          <t>P19</t>
        </is>
      </c>
      <c r="C85" s="323" t="inlineStr">
        <is>
          <t>6BFX1003/1</t>
        </is>
      </c>
      <c r="D85" s="323" t="inlineStr">
        <is>
          <t>#</t>
        </is>
      </c>
      <c r="E85" s="323" t="n">
        <v>470</v>
      </c>
      <c r="F85" s="323" t="n">
        <v>695</v>
      </c>
      <c r="G85" s="323" t="n">
        <v>1</v>
      </c>
      <c r="H85" s="452">
        <f>E85*F85*G85/1000000</f>
        <v/>
      </c>
      <c r="I85" s="452">
        <f>H85*62.9</f>
        <v/>
      </c>
      <c r="J85" s="323" t="n"/>
      <c r="K85" s="323" t="n"/>
      <c r="L85" s="323" t="n"/>
      <c r="M85" s="338" t="n"/>
      <c r="N85" s="338" t="inlineStr">
        <is>
          <t>高-10.600m至-9.600m</t>
        </is>
      </c>
      <c r="O85" s="338" t="inlineStr">
        <is>
          <t>钢平台1003、1004</t>
        </is>
      </c>
      <c r="P85" s="343">
        <f>J85</f>
        <v/>
      </c>
      <c r="R85" s="323">
        <f>VLOOKUP(U85,异形板分值匹配!B$1:C$1992,2,FALSE)</f>
        <v/>
      </c>
      <c r="S85" s="323">
        <f>G85*R85</f>
        <v/>
      </c>
      <c r="U85" s="338">
        <f>B85&amp;U$4&amp;C85&amp;D85</f>
        <v/>
      </c>
      <c r="V85" s="338">
        <f>D85</f>
        <v/>
      </c>
      <c r="W85" s="338">
        <f>E85</f>
        <v/>
      </c>
      <c r="X85" s="338">
        <f>F85</f>
        <v/>
      </c>
      <c r="Y85" s="338">
        <f>G85</f>
        <v/>
      </c>
    </row>
    <row r="86">
      <c r="A86" s="241" t="n">
        <v>2</v>
      </c>
      <c r="B86" s="323" t="inlineStr">
        <is>
          <t>P19</t>
        </is>
      </c>
      <c r="C86" s="323" t="inlineStr">
        <is>
          <t>6BFX1003/2</t>
        </is>
      </c>
      <c r="D86" s="323" t="inlineStr">
        <is>
          <t>#</t>
        </is>
      </c>
      <c r="E86" s="323" t="n">
        <v>470</v>
      </c>
      <c r="F86" s="323" t="n">
        <v>502</v>
      </c>
      <c r="G86" s="323" t="n">
        <v>1</v>
      </c>
      <c r="H86" s="452">
        <f>E86*F86*G86/1000000</f>
        <v/>
      </c>
      <c r="I86" s="452">
        <f>H86*62.9</f>
        <v/>
      </c>
      <c r="J86" s="323" t="n"/>
      <c r="K86" s="323" t="n"/>
      <c r="L86" s="323" t="n"/>
      <c r="M86" s="338" t="n"/>
      <c r="N86" s="338" t="inlineStr">
        <is>
          <t>高-10.600m至-9.600m</t>
        </is>
      </c>
      <c r="O86" s="338" t="inlineStr">
        <is>
          <t>钢平台1003、1004</t>
        </is>
      </c>
      <c r="P86" s="343">
        <f>J86</f>
        <v/>
      </c>
      <c r="R86" s="323">
        <f>VLOOKUP(U86,异形板分值匹配!B$1:C$1992,2,FALSE)</f>
        <v/>
      </c>
      <c r="S86" s="323">
        <f>G86*R86</f>
        <v/>
      </c>
      <c r="U86" s="338">
        <f>B86&amp;U$4&amp;C86&amp;D86</f>
        <v/>
      </c>
      <c r="V86" s="338">
        <f>D86</f>
        <v/>
      </c>
      <c r="W86" s="338">
        <f>E86</f>
        <v/>
      </c>
      <c r="X86" s="338">
        <f>F86</f>
        <v/>
      </c>
      <c r="Y86" s="338">
        <f>G86</f>
        <v/>
      </c>
    </row>
    <row r="87">
      <c r="A87" s="241" t="n">
        <v>2</v>
      </c>
      <c r="B87" s="323" t="inlineStr">
        <is>
          <t>P19</t>
        </is>
      </c>
      <c r="C87" s="323" t="inlineStr">
        <is>
          <t>6BFX1003/3</t>
        </is>
      </c>
      <c r="D87" s="323" t="n"/>
      <c r="E87" s="323" t="n">
        <v>1085</v>
      </c>
      <c r="F87" s="323" t="n">
        <v>1140</v>
      </c>
      <c r="G87" s="323" t="n">
        <v>1</v>
      </c>
      <c r="H87" s="452">
        <f>E87*F87*G87/1000000</f>
        <v/>
      </c>
      <c r="I87" s="452">
        <f>H87*62.9</f>
        <v/>
      </c>
      <c r="J87" s="323" t="n"/>
      <c r="K87" s="323" t="n"/>
      <c r="L87" s="323" t="n"/>
      <c r="M87" s="338" t="n"/>
      <c r="N87" s="338" t="inlineStr">
        <is>
          <t>高-10.600m至-9.600m</t>
        </is>
      </c>
      <c r="O87" s="338" t="inlineStr">
        <is>
          <t>钢平台1003、1004</t>
        </is>
      </c>
      <c r="P87" s="343">
        <f>J87</f>
        <v/>
      </c>
      <c r="R87" s="323">
        <f>IF(R$3="","",VLOOKUP(R$3,'3-1技术要求'!Q:S,3,0))</f>
        <v/>
      </c>
      <c r="S87" s="323">
        <f>R87*G87</f>
        <v/>
      </c>
      <c r="U87" s="338">
        <f>B87&amp;U$4&amp;C87&amp;D87</f>
        <v/>
      </c>
      <c r="V87" s="338" t="n"/>
      <c r="W87" s="338">
        <f>E87</f>
        <v/>
      </c>
      <c r="X87" s="338">
        <f>F87</f>
        <v/>
      </c>
      <c r="Y87" s="338">
        <f>G87</f>
        <v/>
      </c>
    </row>
    <row r="88">
      <c r="A88" s="241" t="n">
        <v>2</v>
      </c>
      <c r="B88" s="323" t="inlineStr">
        <is>
          <t>P19</t>
        </is>
      </c>
      <c r="C88" s="323" t="inlineStr">
        <is>
          <t>6BFX1004/1</t>
        </is>
      </c>
      <c r="D88" s="323" t="inlineStr">
        <is>
          <t>#</t>
        </is>
      </c>
      <c r="E88" s="323" t="n">
        <v>1290</v>
      </c>
      <c r="F88" s="323" t="n">
        <v>215</v>
      </c>
      <c r="G88" s="323" t="n">
        <v>1</v>
      </c>
      <c r="H88" s="452">
        <f>E88*F88*G88/1000000</f>
        <v/>
      </c>
      <c r="I88" s="452">
        <f>H88*62.9</f>
        <v/>
      </c>
      <c r="J88" s="323" t="n">
        <v>246</v>
      </c>
      <c r="K88" s="452" t="n">
        <v>2.31732</v>
      </c>
      <c r="L88" s="323" t="n"/>
      <c r="M88" s="338" t="n"/>
      <c r="N88" s="338" t="inlineStr">
        <is>
          <t>高-10.600m至-9.600m</t>
        </is>
      </c>
      <c r="O88" s="338" t="inlineStr">
        <is>
          <t>钢平台1003、1004</t>
        </is>
      </c>
      <c r="P88" s="343">
        <f>J88</f>
        <v/>
      </c>
      <c r="R88" s="323">
        <f>VLOOKUP(U88,异形板分值匹配!B$1:C$1992,2,FALSE)</f>
        <v/>
      </c>
      <c r="S88" s="323">
        <f>R88*G88</f>
        <v/>
      </c>
      <c r="U88" s="338">
        <f>B88&amp;U$4&amp;C88&amp;D88</f>
        <v/>
      </c>
      <c r="V88" s="338">
        <f>D88</f>
        <v/>
      </c>
      <c r="W88" s="338">
        <f>E88</f>
        <v/>
      </c>
      <c r="X88" s="338">
        <f>F88</f>
        <v/>
      </c>
      <c r="Y88" s="338">
        <f>G88</f>
        <v/>
      </c>
    </row>
    <row r="89">
      <c r="A89" s="241" t="n">
        <v>2</v>
      </c>
      <c r="B89" s="323" t="inlineStr">
        <is>
          <t>P19</t>
        </is>
      </c>
      <c r="C89" s="323" t="inlineStr">
        <is>
          <t>6BFX1004/2</t>
        </is>
      </c>
      <c r="D89" s="323" t="inlineStr">
        <is>
          <t>#</t>
        </is>
      </c>
      <c r="E89" s="323" t="n">
        <v>1290</v>
      </c>
      <c r="F89" s="323" t="n">
        <v>395</v>
      </c>
      <c r="G89" s="323" t="n">
        <v>1</v>
      </c>
      <c r="H89" s="452">
        <f>E89*F89*G89/1000000</f>
        <v/>
      </c>
      <c r="I89" s="452">
        <f>H89*62.9</f>
        <v/>
      </c>
      <c r="J89" s="323" t="n">
        <v>542</v>
      </c>
      <c r="K89" s="452" t="n">
        <v>5.10564</v>
      </c>
      <c r="L89" s="323" t="n"/>
      <c r="M89" s="338" t="n"/>
      <c r="N89" s="338" t="inlineStr">
        <is>
          <t>高-10.600m至-9.600m</t>
        </is>
      </c>
      <c r="O89" s="338" t="inlineStr">
        <is>
          <t>钢平台1003、1004</t>
        </is>
      </c>
      <c r="P89" s="343">
        <f>J89</f>
        <v/>
      </c>
      <c r="R89" s="323">
        <f>VLOOKUP(U89,异形板分值匹配!B$1:C$1992,2,FALSE)</f>
        <v/>
      </c>
      <c r="S89" s="323">
        <f>G89*R89</f>
        <v/>
      </c>
      <c r="U89" s="338">
        <f>B89&amp;U$4&amp;C89&amp;D89</f>
        <v/>
      </c>
      <c r="V89" s="338">
        <f>D89</f>
        <v/>
      </c>
      <c r="W89" s="338">
        <f>E89</f>
        <v/>
      </c>
      <c r="X89" s="338">
        <f>F89</f>
        <v/>
      </c>
      <c r="Y89" s="338">
        <f>G89</f>
        <v/>
      </c>
    </row>
    <row r="90">
      <c r="A90" s="241" t="n">
        <v>2</v>
      </c>
      <c r="B90" s="323" t="inlineStr">
        <is>
          <t>P19</t>
        </is>
      </c>
      <c r="C90" s="323" t="inlineStr">
        <is>
          <t>6BFX1004/3</t>
        </is>
      </c>
      <c r="D90" s="323" t="inlineStr">
        <is>
          <t>#</t>
        </is>
      </c>
      <c r="E90" s="323" t="n">
        <v>1290</v>
      </c>
      <c r="F90" s="323" t="n">
        <v>215</v>
      </c>
      <c r="G90" s="323" t="n">
        <v>1</v>
      </c>
      <c r="H90" s="452">
        <f>E90*F90*G90/1000000</f>
        <v/>
      </c>
      <c r="I90" s="452">
        <f>H90*62.9</f>
        <v/>
      </c>
      <c r="J90" s="323" t="n">
        <v>585</v>
      </c>
      <c r="K90" s="452" t="n">
        <v>5.5107</v>
      </c>
      <c r="L90" s="323" t="n"/>
      <c r="M90" s="338" t="n"/>
      <c r="N90" s="338" t="inlineStr">
        <is>
          <t>高-10.600m至-9.600m</t>
        </is>
      </c>
      <c r="O90" s="338" t="inlineStr">
        <is>
          <t>钢平台1003、1004</t>
        </is>
      </c>
      <c r="P90" s="343">
        <f>J90</f>
        <v/>
      </c>
      <c r="R90" s="323">
        <f>VLOOKUP(U90,异形板分值匹配!B$1:C$1992,2,FALSE)</f>
        <v/>
      </c>
      <c r="S90" s="323">
        <f>G90*R90</f>
        <v/>
      </c>
      <c r="U90" s="338">
        <f>B90&amp;U$4&amp;C90&amp;D90</f>
        <v/>
      </c>
      <c r="V90" s="338">
        <f>D90</f>
        <v/>
      </c>
      <c r="W90" s="338">
        <f>E90</f>
        <v/>
      </c>
      <c r="X90" s="338">
        <f>F90</f>
        <v/>
      </c>
      <c r="Y90" s="338">
        <f>G90</f>
        <v/>
      </c>
    </row>
    <row r="91">
      <c r="A91" s="241" t="n">
        <v>2</v>
      </c>
      <c r="B91" s="323" t="inlineStr">
        <is>
          <t>P19</t>
        </is>
      </c>
      <c r="C91" s="323" t="inlineStr">
        <is>
          <t>6BFX1004/4</t>
        </is>
      </c>
      <c r="D91" s="323" t="inlineStr">
        <is>
          <t>#</t>
        </is>
      </c>
      <c r="E91" s="323" t="n">
        <v>1290</v>
      </c>
      <c r="F91" s="323" t="n">
        <v>215</v>
      </c>
      <c r="G91" s="323" t="n">
        <v>1</v>
      </c>
      <c r="H91" s="452">
        <f>E91*F91*G91/1000000</f>
        <v/>
      </c>
      <c r="I91" s="452">
        <f>H91*62.9</f>
        <v/>
      </c>
      <c r="J91" s="323" t="n">
        <v>249</v>
      </c>
      <c r="K91" s="452" t="n">
        <v>2.34558</v>
      </c>
      <c r="L91" s="323" t="n"/>
      <c r="M91" s="338" t="n"/>
      <c r="N91" s="338" t="inlineStr">
        <is>
          <t>高-10.600m至-9.600m</t>
        </is>
      </c>
      <c r="O91" s="338" t="inlineStr">
        <is>
          <t>钢平台1003、1004</t>
        </is>
      </c>
      <c r="P91" s="343">
        <f>J91</f>
        <v/>
      </c>
      <c r="R91" s="323">
        <f>VLOOKUP(U91,异形板分值匹配!B$1:C$1992,2,FALSE)</f>
        <v/>
      </c>
      <c r="S91" s="323">
        <f>R91*G91</f>
        <v/>
      </c>
      <c r="U91" s="338">
        <f>B91&amp;U$4&amp;C91&amp;D91</f>
        <v/>
      </c>
      <c r="V91" s="338">
        <f>D91</f>
        <v/>
      </c>
      <c r="W91" s="338">
        <f>E91</f>
        <v/>
      </c>
      <c r="X91" s="338">
        <f>F91</f>
        <v/>
      </c>
      <c r="Y91" s="338">
        <f>G91</f>
        <v/>
      </c>
    </row>
    <row r="92">
      <c r="A92" s="241" t="n">
        <v>2</v>
      </c>
      <c r="B92" s="323" t="inlineStr">
        <is>
          <t>P19</t>
        </is>
      </c>
      <c r="C92" s="323" t="inlineStr">
        <is>
          <t>6BFX1004/5</t>
        </is>
      </c>
      <c r="D92" s="323" t="inlineStr">
        <is>
          <t>#</t>
        </is>
      </c>
      <c r="E92" s="323" t="n">
        <v>1190</v>
      </c>
      <c r="F92" s="323" t="n">
        <v>925</v>
      </c>
      <c r="G92" s="323" t="n">
        <v>1</v>
      </c>
      <c r="H92" s="452">
        <f>E92*F92*G92/1000000</f>
        <v/>
      </c>
      <c r="I92" s="452">
        <f>H92*62.9</f>
        <v/>
      </c>
      <c r="J92" s="323" t="n">
        <v>861</v>
      </c>
      <c r="K92" s="452" t="n">
        <v>8.110620000000001</v>
      </c>
      <c r="L92" s="323" t="n"/>
      <c r="M92" s="338" t="n"/>
      <c r="N92" s="338" t="inlineStr">
        <is>
          <t>高-10.600m至-9.600m</t>
        </is>
      </c>
      <c r="O92" s="338" t="inlineStr">
        <is>
          <t>钢平台1003、1004</t>
        </is>
      </c>
      <c r="P92" s="343">
        <f>J92</f>
        <v/>
      </c>
      <c r="R92" s="323">
        <f>VLOOKUP(U92,异形板分值匹配!B$1:C$1992,2,FALSE)</f>
        <v/>
      </c>
      <c r="S92" s="323">
        <f>G92*R92</f>
        <v/>
      </c>
      <c r="U92" s="338">
        <f>B92&amp;U$4&amp;C92&amp;D92</f>
        <v/>
      </c>
      <c r="V92" s="338">
        <f>D92</f>
        <v/>
      </c>
      <c r="W92" s="338">
        <f>E92</f>
        <v/>
      </c>
      <c r="X92" s="338">
        <f>F92</f>
        <v/>
      </c>
      <c r="Y92" s="338">
        <f>G92</f>
        <v/>
      </c>
    </row>
    <row r="93">
      <c r="A93" s="241" t="n">
        <v>2</v>
      </c>
      <c r="B93" s="323" t="inlineStr">
        <is>
          <t>P19</t>
        </is>
      </c>
      <c r="C93" s="323" t="inlineStr">
        <is>
          <t>6BFX1004/6</t>
        </is>
      </c>
      <c r="D93" s="323" t="inlineStr">
        <is>
          <t>#</t>
        </is>
      </c>
      <c r="E93" s="323" t="n">
        <v>1190</v>
      </c>
      <c r="F93" s="323" t="n">
        <v>485</v>
      </c>
      <c r="G93" s="323" t="n">
        <v>1</v>
      </c>
      <c r="H93" s="452">
        <f>E93*F93*G93/1000000</f>
        <v/>
      </c>
      <c r="I93" s="452">
        <f>H93*62.9</f>
        <v/>
      </c>
      <c r="J93" s="323" t="n">
        <v>1942</v>
      </c>
      <c r="K93" s="452" t="n">
        <v>18.29364</v>
      </c>
      <c r="L93" s="323" t="n"/>
      <c r="M93" s="338" t="n"/>
      <c r="N93" s="338" t="inlineStr">
        <is>
          <t>高-10.600m至-9.600m</t>
        </is>
      </c>
      <c r="O93" s="338" t="inlineStr">
        <is>
          <t>钢平台1003、1004</t>
        </is>
      </c>
      <c r="P93" s="343">
        <f>J93</f>
        <v/>
      </c>
      <c r="R93" s="323">
        <f>VLOOKUP(U93,异形板分值匹配!B$1:C$1992,2,FALSE)</f>
        <v/>
      </c>
      <c r="S93" s="323">
        <f>G93*R93</f>
        <v/>
      </c>
      <c r="U93" s="338">
        <f>B93&amp;U$4&amp;C93&amp;D93</f>
        <v/>
      </c>
      <c r="V93" s="338">
        <f>D93</f>
        <v/>
      </c>
      <c r="W93" s="338">
        <f>E93</f>
        <v/>
      </c>
      <c r="X93" s="338">
        <f>F93</f>
        <v/>
      </c>
      <c r="Y93" s="338">
        <f>G93</f>
        <v/>
      </c>
    </row>
    <row r="94">
      <c r="A94" s="241" t="n">
        <v>2</v>
      </c>
      <c r="B94" s="323" t="inlineStr">
        <is>
          <t>P19</t>
        </is>
      </c>
      <c r="C94" s="323" t="inlineStr">
        <is>
          <t>6BFX1004/7</t>
        </is>
      </c>
      <c r="D94" s="323" t="inlineStr">
        <is>
          <t>#</t>
        </is>
      </c>
      <c r="E94" s="323" t="n">
        <v>1190</v>
      </c>
      <c r="F94" s="323" t="n">
        <v>595</v>
      </c>
      <c r="G94" s="323" t="n">
        <v>1</v>
      </c>
      <c r="H94" s="452">
        <f>E94*F94*G94/1000000</f>
        <v/>
      </c>
      <c r="I94" s="452">
        <f>H94*62.9</f>
        <v/>
      </c>
      <c r="J94" s="323" t="n">
        <v>2668</v>
      </c>
      <c r="K94" s="452" t="n">
        <v>25.13256</v>
      </c>
      <c r="L94" s="323" t="n"/>
      <c r="M94" s="338" t="n"/>
      <c r="N94" s="338" t="inlineStr">
        <is>
          <t>高-10.600m至-9.600m</t>
        </is>
      </c>
      <c r="O94" s="338" t="inlineStr">
        <is>
          <t>钢平台1003、1004</t>
        </is>
      </c>
      <c r="P94" s="343">
        <f>J94</f>
        <v/>
      </c>
      <c r="R94" s="323">
        <f>VLOOKUP(U94,异形板分值匹配!B$1:C$1992,2,FALSE)</f>
        <v/>
      </c>
      <c r="S94" s="323">
        <f>R94*G94</f>
        <v/>
      </c>
      <c r="U94" s="338">
        <f>B94&amp;U$4&amp;C94&amp;D94</f>
        <v/>
      </c>
      <c r="V94" s="338">
        <f>D94</f>
        <v/>
      </c>
      <c r="W94" s="338">
        <f>E94</f>
        <v/>
      </c>
      <c r="X94" s="338">
        <f>F94</f>
        <v/>
      </c>
      <c r="Y94" s="338">
        <f>G94</f>
        <v/>
      </c>
    </row>
    <row r="95">
      <c r="A95" s="241" t="n">
        <v>2</v>
      </c>
      <c r="B95" s="323" t="inlineStr">
        <is>
          <t>P19</t>
        </is>
      </c>
      <c r="C95" s="323" t="inlineStr">
        <is>
          <t>6BFX1004/8</t>
        </is>
      </c>
      <c r="D95" s="323" t="inlineStr">
        <is>
          <t>#</t>
        </is>
      </c>
      <c r="E95" s="323" t="n">
        <v>1190</v>
      </c>
      <c r="F95" s="323" t="n">
        <v>215</v>
      </c>
      <c r="G95" s="323" t="n">
        <v>1</v>
      </c>
      <c r="H95" s="452">
        <f>E95*F95*G95/1000000</f>
        <v/>
      </c>
      <c r="I95" s="452">
        <f>H95*62.9</f>
        <v/>
      </c>
      <c r="J95" s="323" t="n">
        <v>677</v>
      </c>
      <c r="K95" s="452" t="n">
        <v>6.37734</v>
      </c>
      <c r="L95" s="323" t="n"/>
      <c r="M95" s="338" t="n"/>
      <c r="N95" s="338" t="inlineStr">
        <is>
          <t>高-10.600m至-9.600m</t>
        </is>
      </c>
      <c r="O95" s="338" t="inlineStr">
        <is>
          <t>钢平台1003、1004</t>
        </is>
      </c>
      <c r="P95" s="343">
        <f>J95</f>
        <v/>
      </c>
      <c r="R95" s="323">
        <f>VLOOKUP(U95,异形板分值匹配!B$1:C$1992,2,FALSE)</f>
        <v/>
      </c>
      <c r="S95" s="323">
        <f>G95*R95</f>
        <v/>
      </c>
      <c r="U95" s="338">
        <f>B95&amp;U$4&amp;C95&amp;D95</f>
        <v/>
      </c>
      <c r="V95" s="338">
        <f>D95</f>
        <v/>
      </c>
      <c r="W95" s="338">
        <f>E95</f>
        <v/>
      </c>
      <c r="X95" s="338">
        <f>F95</f>
        <v/>
      </c>
      <c r="Y95" s="338">
        <f>G95</f>
        <v/>
      </c>
    </row>
    <row r="96">
      <c r="A96" s="241" t="n">
        <v>2</v>
      </c>
      <c r="B96" s="323" t="inlineStr">
        <is>
          <t>P19</t>
        </is>
      </c>
      <c r="C96" s="323" t="inlineStr">
        <is>
          <t>6BFX1004/9</t>
        </is>
      </c>
      <c r="D96" s="323" t="inlineStr">
        <is>
          <t>#</t>
        </is>
      </c>
      <c r="E96" s="323" t="n">
        <v>485</v>
      </c>
      <c r="F96" s="323" t="n">
        <v>450</v>
      </c>
      <c r="G96" s="323" t="n">
        <v>1</v>
      </c>
      <c r="H96" s="452">
        <f>E96*F96*G96/1000000</f>
        <v/>
      </c>
      <c r="I96" s="452">
        <f>H96*62.9</f>
        <v/>
      </c>
      <c r="J96" s="323" t="n"/>
      <c r="K96" s="452" t="n"/>
      <c r="L96" s="323" t="n"/>
      <c r="M96" s="338" t="n"/>
      <c r="N96" s="338" t="inlineStr">
        <is>
          <t>高-10.600m至-9.600m</t>
        </is>
      </c>
      <c r="O96" s="338" t="inlineStr">
        <is>
          <t>钢平台1003、1004</t>
        </is>
      </c>
      <c r="P96" s="343">
        <f>J96</f>
        <v/>
      </c>
      <c r="R96" s="323">
        <f>VLOOKUP(U96,异形板分值匹配!B$1:C$1992,2,FALSE)</f>
        <v/>
      </c>
      <c r="S96" s="323">
        <f>G96*R96</f>
        <v/>
      </c>
      <c r="U96" s="338">
        <f>B96&amp;U$4&amp;C96&amp;D96</f>
        <v/>
      </c>
      <c r="V96" s="338">
        <f>D96</f>
        <v/>
      </c>
      <c r="W96" s="338">
        <f>E96</f>
        <v/>
      </c>
      <c r="X96" s="338">
        <f>F96</f>
        <v/>
      </c>
      <c r="Y96" s="338">
        <f>G96</f>
        <v/>
      </c>
    </row>
    <row r="97">
      <c r="A97" s="241" t="n">
        <v>2</v>
      </c>
      <c r="B97" s="323" t="inlineStr">
        <is>
          <t>P19</t>
        </is>
      </c>
      <c r="C97" s="323" t="inlineStr">
        <is>
          <t>6BFX1004/10</t>
        </is>
      </c>
      <c r="D97" s="323" t="n"/>
      <c r="E97" s="323" t="n">
        <v>485</v>
      </c>
      <c r="F97" s="323" t="n">
        <v>695</v>
      </c>
      <c r="G97" s="323" t="n">
        <v>1</v>
      </c>
      <c r="H97" s="452">
        <f>E97*F97*G97/1000000</f>
        <v/>
      </c>
      <c r="I97" s="452">
        <f>H97*62.9</f>
        <v/>
      </c>
      <c r="J97" s="323" t="n"/>
      <c r="K97" s="452" t="n"/>
      <c r="L97" s="323" t="n"/>
      <c r="M97" s="338" t="n"/>
      <c r="N97" s="338" t="inlineStr">
        <is>
          <t>高-10.600m至-9.600m</t>
        </is>
      </c>
      <c r="O97" s="338" t="inlineStr">
        <is>
          <t>钢平台1003、1004</t>
        </is>
      </c>
      <c r="P97" s="343">
        <f>J97</f>
        <v/>
      </c>
      <c r="R97" s="323">
        <f>IF(R$3="","",VLOOKUP(R$3,'3-1技术要求'!Q:S,3,0))</f>
        <v/>
      </c>
      <c r="S97" s="323">
        <f>G97*R97</f>
        <v/>
      </c>
      <c r="U97" s="338">
        <f>B97&amp;U$4&amp;C97&amp;D97</f>
        <v/>
      </c>
      <c r="V97" s="338" t="n"/>
      <c r="W97" s="338">
        <f>E97</f>
        <v/>
      </c>
      <c r="X97" s="338">
        <f>F97</f>
        <v/>
      </c>
      <c r="Y97" s="338">
        <f>G97</f>
        <v/>
      </c>
    </row>
    <row r="98">
      <c r="A98" s="241" t="n">
        <v>2</v>
      </c>
      <c r="B98" s="323" t="inlineStr">
        <is>
          <t>P19</t>
        </is>
      </c>
      <c r="C98" s="323" t="inlineStr">
        <is>
          <t>6BFX1004/11</t>
        </is>
      </c>
      <c r="D98" s="323" t="n"/>
      <c r="E98" s="323" t="n">
        <v>485</v>
      </c>
      <c r="F98" s="323" t="n">
        <v>995</v>
      </c>
      <c r="G98" s="323" t="n">
        <v>2</v>
      </c>
      <c r="H98" s="452">
        <f>E98*F98*G98/1000000</f>
        <v/>
      </c>
      <c r="I98" s="452">
        <f>H98*62.9</f>
        <v/>
      </c>
      <c r="J98" s="323" t="n"/>
      <c r="K98" s="452" t="n"/>
      <c r="L98" s="323" t="n"/>
      <c r="M98" s="338" t="n"/>
      <c r="N98" s="338" t="inlineStr">
        <is>
          <t>高-10.600m至-9.600m</t>
        </is>
      </c>
      <c r="O98" s="338" t="inlineStr">
        <is>
          <t>钢平台1003、1004</t>
        </is>
      </c>
      <c r="P98" s="343">
        <f>J98</f>
        <v/>
      </c>
      <c r="R98" s="323">
        <f>IF(R$3="","",VLOOKUP(R$3,'3-1技术要求'!Q:S,3,0))</f>
        <v/>
      </c>
      <c r="S98" s="323">
        <f>G98*R98</f>
        <v/>
      </c>
      <c r="U98" s="338">
        <f>B98&amp;U$4&amp;C98&amp;D98</f>
        <v/>
      </c>
      <c r="V98" s="338" t="n"/>
      <c r="W98" s="338">
        <f>E98</f>
        <v/>
      </c>
      <c r="X98" s="338">
        <f>F98</f>
        <v/>
      </c>
      <c r="Y98" s="338">
        <f>G98</f>
        <v/>
      </c>
    </row>
    <row r="99">
      <c r="A99" s="241" t="n">
        <v>2</v>
      </c>
      <c r="B99" s="323" t="inlineStr">
        <is>
          <t>P19</t>
        </is>
      </c>
      <c r="C99" s="323" t="inlineStr">
        <is>
          <t>6BFX1004/12</t>
        </is>
      </c>
      <c r="D99" s="323" t="inlineStr">
        <is>
          <t>#</t>
        </is>
      </c>
      <c r="E99" s="323" t="n">
        <v>630</v>
      </c>
      <c r="F99" s="323" t="n">
        <v>305</v>
      </c>
      <c r="G99" s="323" t="n">
        <v>1</v>
      </c>
      <c r="H99" s="452">
        <f>E99*F99*G99/1000000</f>
        <v/>
      </c>
      <c r="I99" s="452">
        <f>H99*62.9</f>
        <v/>
      </c>
      <c r="J99" s="264" t="n">
        <v>660</v>
      </c>
      <c r="K99" s="452" t="n">
        <v>6.2172</v>
      </c>
      <c r="L99" s="323" t="n"/>
      <c r="M99" s="338" t="n"/>
      <c r="N99" s="338" t="inlineStr">
        <is>
          <t>高-10.600m至-9.600m</t>
        </is>
      </c>
      <c r="O99" s="338" t="inlineStr">
        <is>
          <t>钢平台1003、1004</t>
        </is>
      </c>
      <c r="P99" s="343">
        <f>J99</f>
        <v/>
      </c>
      <c r="Q99" s="257" t="n"/>
      <c r="R99" s="323">
        <f>VLOOKUP(U99,异形板分值匹配!B$1:C$1992,2,FALSE)</f>
        <v/>
      </c>
      <c r="S99" s="323">
        <f>G99*R99</f>
        <v/>
      </c>
      <c r="U99" s="338">
        <f>B99&amp;U$4&amp;C99&amp;D99</f>
        <v/>
      </c>
      <c r="V99" s="338">
        <f>D99</f>
        <v/>
      </c>
      <c r="W99" s="338">
        <f>E99</f>
        <v/>
      </c>
      <c r="X99" s="338">
        <f>F99</f>
        <v/>
      </c>
      <c r="Y99" s="338">
        <f>G99</f>
        <v/>
      </c>
    </row>
    <row r="100">
      <c r="A100" s="241" t="n">
        <v>2</v>
      </c>
      <c r="B100" s="323" t="inlineStr">
        <is>
          <t>P19</t>
        </is>
      </c>
      <c r="C100" s="323" t="inlineStr">
        <is>
          <t>6BFX1004/13</t>
        </is>
      </c>
      <c r="D100" s="323" t="inlineStr">
        <is>
          <t>#</t>
        </is>
      </c>
      <c r="E100" s="323" t="n">
        <v>630</v>
      </c>
      <c r="F100" s="323" t="n">
        <v>370</v>
      </c>
      <c r="G100" s="323" t="n">
        <v>1</v>
      </c>
      <c r="H100" s="452">
        <f>E100*F100*G100/1000000</f>
        <v/>
      </c>
      <c r="I100" s="452">
        <f>H100*62.9</f>
        <v/>
      </c>
      <c r="J100" s="323" t="n">
        <v>980</v>
      </c>
      <c r="K100" s="452" t="n">
        <v>9.2316</v>
      </c>
      <c r="L100" s="323" t="n"/>
      <c r="M100" s="338" t="n"/>
      <c r="N100" s="338" t="inlineStr">
        <is>
          <t>高-10.600m至-9.600m</t>
        </is>
      </c>
      <c r="O100" s="338" t="inlineStr">
        <is>
          <t>钢平台1003、1004</t>
        </is>
      </c>
      <c r="P100" s="343">
        <f>J100</f>
        <v/>
      </c>
      <c r="R100" s="323">
        <f>VLOOKUP(U100,异形板分值匹配!B$1:C$1992,2,FALSE)</f>
        <v/>
      </c>
      <c r="S100" s="323">
        <f>G100*R100</f>
        <v/>
      </c>
      <c r="U100" s="338">
        <f>B100&amp;U$4&amp;C100&amp;D100</f>
        <v/>
      </c>
      <c r="V100" s="338">
        <f>D100</f>
        <v/>
      </c>
      <c r="W100" s="338">
        <f>E100</f>
        <v/>
      </c>
      <c r="X100" s="338">
        <f>F100</f>
        <v/>
      </c>
      <c r="Y100" s="338">
        <f>G100</f>
        <v/>
      </c>
    </row>
    <row r="101">
      <c r="A101" s="241" t="n">
        <v>2</v>
      </c>
      <c r="B101" s="323" t="inlineStr">
        <is>
          <t>P19</t>
        </is>
      </c>
      <c r="C101" s="323" t="inlineStr">
        <is>
          <t>6BFX1004/14</t>
        </is>
      </c>
      <c r="D101" s="323" t="inlineStr">
        <is>
          <t>#</t>
        </is>
      </c>
      <c r="E101" s="323" t="n">
        <v>1610</v>
      </c>
      <c r="F101" s="323" t="n">
        <v>280</v>
      </c>
      <c r="G101" s="323" t="n">
        <v>1</v>
      </c>
      <c r="H101" s="452">
        <f>E101*F101*G101/1000000</f>
        <v/>
      </c>
      <c r="I101" s="452">
        <f>H101*62.9</f>
        <v/>
      </c>
      <c r="J101" s="323" t="n">
        <v>1296</v>
      </c>
      <c r="K101" s="452" t="n">
        <v>12.20832</v>
      </c>
      <c r="L101" s="323" t="n"/>
      <c r="M101" s="338" t="n"/>
      <c r="N101" s="338" t="inlineStr">
        <is>
          <t>高-10.600m至-9.600m</t>
        </is>
      </c>
      <c r="O101" s="338" t="inlineStr">
        <is>
          <t>钢平台1003、1004</t>
        </is>
      </c>
      <c r="P101" s="343">
        <f>J101</f>
        <v/>
      </c>
      <c r="R101" s="323">
        <f>VLOOKUP(U101,异形板分值匹配!B$1:C$1992,2,FALSE)</f>
        <v/>
      </c>
      <c r="S101" s="323">
        <f>R101*G101</f>
        <v/>
      </c>
      <c r="U101" s="338">
        <f>B101&amp;U$4&amp;C101&amp;D101</f>
        <v/>
      </c>
      <c r="V101" s="338">
        <f>D101</f>
        <v/>
      </c>
      <c r="W101" s="338">
        <f>E101</f>
        <v/>
      </c>
      <c r="X101" s="338">
        <f>F101</f>
        <v/>
      </c>
      <c r="Y101" s="338">
        <f>G101</f>
        <v/>
      </c>
    </row>
    <row r="102">
      <c r="A102" s="241" t="n">
        <v>2</v>
      </c>
      <c r="B102" s="323" t="inlineStr">
        <is>
          <t>P19</t>
        </is>
      </c>
      <c r="C102" s="323" t="inlineStr">
        <is>
          <t>6BFX1004/15</t>
        </is>
      </c>
      <c r="D102" s="323" t="inlineStr">
        <is>
          <t>#</t>
        </is>
      </c>
      <c r="E102" s="323" t="n">
        <v>1610</v>
      </c>
      <c r="F102" s="323" t="n">
        <v>395</v>
      </c>
      <c r="G102" s="323" t="n">
        <v>1</v>
      </c>
      <c r="H102" s="452">
        <f>E102*F102*G102/1000000</f>
        <v/>
      </c>
      <c r="I102" s="452">
        <f>H102*62.9</f>
        <v/>
      </c>
      <c r="J102" s="323" t="n">
        <v>498</v>
      </c>
      <c r="K102" s="452" t="n">
        <v>4.69116</v>
      </c>
      <c r="L102" s="323" t="n"/>
      <c r="M102" s="338" t="n"/>
      <c r="N102" s="338" t="inlineStr">
        <is>
          <t>高-10.600m至-9.600m</t>
        </is>
      </c>
      <c r="O102" s="338" t="inlineStr">
        <is>
          <t>钢平台1003、1004</t>
        </is>
      </c>
      <c r="P102" s="343">
        <f>J102</f>
        <v/>
      </c>
      <c r="R102" s="323">
        <f>VLOOKUP(U102,异形板分值匹配!B$1:C$1992,2,FALSE)</f>
        <v/>
      </c>
      <c r="S102" s="323">
        <f>G102*R102</f>
        <v/>
      </c>
      <c r="U102" s="338">
        <f>B102&amp;U$4&amp;C102&amp;D102</f>
        <v/>
      </c>
      <c r="V102" s="338">
        <f>D102</f>
        <v/>
      </c>
      <c r="W102" s="338">
        <f>E102</f>
        <v/>
      </c>
      <c r="X102" s="338">
        <f>F102</f>
        <v/>
      </c>
      <c r="Y102" s="338">
        <f>G102</f>
        <v/>
      </c>
    </row>
    <row r="103">
      <c r="A103" s="241" t="n">
        <v>2</v>
      </c>
      <c r="B103" s="323" t="inlineStr">
        <is>
          <t>P19</t>
        </is>
      </c>
      <c r="C103" s="323" t="inlineStr">
        <is>
          <t>6BFX1004/16</t>
        </is>
      </c>
      <c r="D103" s="323" t="inlineStr">
        <is>
          <t>#</t>
        </is>
      </c>
      <c r="E103" s="323" t="n">
        <v>905</v>
      </c>
      <c r="F103" s="323" t="n">
        <v>880</v>
      </c>
      <c r="G103" s="323" t="n">
        <v>1</v>
      </c>
      <c r="H103" s="452">
        <f>E103*F103*G103/1000000</f>
        <v/>
      </c>
      <c r="I103" s="452">
        <f>H103*62.9</f>
        <v/>
      </c>
      <c r="J103" s="323" t="n">
        <v>1040</v>
      </c>
      <c r="K103" s="452" t="n">
        <v>9.796799999999999</v>
      </c>
      <c r="L103" s="323" t="n"/>
      <c r="M103" s="338" t="n"/>
      <c r="N103" s="338" t="inlineStr">
        <is>
          <t>高-10.600m至-9.600m</t>
        </is>
      </c>
      <c r="O103" s="338" t="inlineStr">
        <is>
          <t>钢平台1003、1004</t>
        </is>
      </c>
      <c r="P103" s="343">
        <f>J103</f>
        <v/>
      </c>
      <c r="R103" s="323">
        <f>VLOOKUP(U103,异形板分值匹配!B$1:C$1992,2,FALSE)</f>
        <v/>
      </c>
      <c r="S103" s="323">
        <f>G103*R103</f>
        <v/>
      </c>
      <c r="U103" s="338">
        <f>B103&amp;U$4&amp;C103&amp;D103</f>
        <v/>
      </c>
      <c r="V103" s="338">
        <f>D103</f>
        <v/>
      </c>
      <c r="W103" s="338">
        <f>E103</f>
        <v/>
      </c>
      <c r="X103" s="338">
        <f>F103</f>
        <v/>
      </c>
      <c r="Y103" s="338">
        <f>G103</f>
        <v/>
      </c>
    </row>
    <row r="104">
      <c r="A104" s="241" t="n">
        <v>2</v>
      </c>
      <c r="B104" s="323" t="inlineStr">
        <is>
          <t>P19</t>
        </is>
      </c>
      <c r="C104" s="323" t="inlineStr">
        <is>
          <t>6BFX1004/17</t>
        </is>
      </c>
      <c r="D104" s="323" t="n"/>
      <c r="E104" s="323" t="n">
        <v>905</v>
      </c>
      <c r="F104" s="323" t="n">
        <v>995</v>
      </c>
      <c r="G104" s="323" t="n">
        <v>1</v>
      </c>
      <c r="H104" s="452">
        <f>E104*F104*G104/1000000</f>
        <v/>
      </c>
      <c r="I104" s="452">
        <f>H104*62.9</f>
        <v/>
      </c>
      <c r="J104" s="323" t="n"/>
      <c r="K104" s="452" t="n"/>
      <c r="L104" s="323" t="n"/>
      <c r="M104" s="338" t="n"/>
      <c r="N104" s="338" t="inlineStr">
        <is>
          <t>高-10.600m至-9.600m</t>
        </is>
      </c>
      <c r="O104" s="338" t="inlineStr">
        <is>
          <t>钢平台1003、1004</t>
        </is>
      </c>
      <c r="P104" s="343">
        <f>J104</f>
        <v/>
      </c>
      <c r="R104" s="323">
        <f>IF(R$3="","",VLOOKUP(R$3,'3-1技术要求'!Q:S,3,0))</f>
        <v/>
      </c>
      <c r="S104" s="323">
        <f>R104*G104</f>
        <v/>
      </c>
      <c r="U104" s="338">
        <f>B104&amp;U$4&amp;C104&amp;D104</f>
        <v/>
      </c>
      <c r="V104" s="338" t="n"/>
      <c r="W104" s="338">
        <f>E104</f>
        <v/>
      </c>
      <c r="X104" s="338">
        <f>F104</f>
        <v/>
      </c>
      <c r="Y104" s="338">
        <f>G104</f>
        <v/>
      </c>
    </row>
    <row r="105">
      <c r="A105" s="241" t="n">
        <v>2</v>
      </c>
      <c r="B105" s="323" t="inlineStr">
        <is>
          <t>P19</t>
        </is>
      </c>
      <c r="C105" s="323" t="inlineStr">
        <is>
          <t>6BFX1004/18</t>
        </is>
      </c>
      <c r="D105" s="323" t="inlineStr">
        <is>
          <t>#</t>
        </is>
      </c>
      <c r="E105" s="323" t="n">
        <v>1290</v>
      </c>
      <c r="F105" s="323" t="n">
        <v>325</v>
      </c>
      <c r="G105" s="323" t="n">
        <v>1</v>
      </c>
      <c r="H105" s="452">
        <f>E105*F105*G105/1000000</f>
        <v/>
      </c>
      <c r="I105" s="452">
        <f>H105*62.9</f>
        <v/>
      </c>
      <c r="J105" s="323" t="n">
        <v>497</v>
      </c>
      <c r="K105" s="452" t="n">
        <v>4.68174</v>
      </c>
      <c r="L105" s="323" t="n"/>
      <c r="M105" s="338" t="n"/>
      <c r="N105" s="338" t="inlineStr">
        <is>
          <t>高-10.600m至-9.600m</t>
        </is>
      </c>
      <c r="O105" s="338" t="inlineStr">
        <is>
          <t>钢平台1003、1004</t>
        </is>
      </c>
      <c r="P105" s="343">
        <f>J105</f>
        <v/>
      </c>
      <c r="R105" s="323">
        <f>VLOOKUP(U105,异形板分值匹配!B$1:C$1992,2,FALSE)</f>
        <v/>
      </c>
      <c r="S105" s="323">
        <f>G105*R105</f>
        <v/>
      </c>
      <c r="U105" s="338">
        <f>B105&amp;U$4&amp;C105&amp;D105</f>
        <v/>
      </c>
      <c r="V105" s="338">
        <f>D105</f>
        <v/>
      </c>
      <c r="W105" s="338">
        <f>E105</f>
        <v/>
      </c>
      <c r="X105" s="338">
        <f>F105</f>
        <v/>
      </c>
      <c r="Y105" s="338">
        <f>G105</f>
        <v/>
      </c>
    </row>
    <row r="106">
      <c r="A106" s="241" t="n">
        <v>1</v>
      </c>
      <c r="B106" s="248" t="inlineStr">
        <is>
          <t>小计</t>
        </is>
      </c>
      <c r="C106" s="248" t="n"/>
      <c r="D106" s="248" t="n"/>
      <c r="E106" s="248" t="n"/>
      <c r="F106" s="248" t="n"/>
      <c r="G106" s="248">
        <f>SUM(G85:G105)</f>
        <v/>
      </c>
      <c r="H106" s="453" t="n"/>
      <c r="I106" s="453" t="n"/>
      <c r="J106" s="248" t="n"/>
      <c r="K106" s="248" t="n"/>
      <c r="L106" s="248" t="n"/>
      <c r="M106" s="255" t="n"/>
      <c r="N106" s="255" t="n"/>
      <c r="O106" s="255" t="n"/>
      <c r="P106" s="343">
        <f>J106</f>
        <v/>
      </c>
      <c r="R106" s="323" t="n"/>
      <c r="S106" s="323" t="n"/>
      <c r="U106" s="338" t="n"/>
      <c r="V106" s="338" t="n"/>
      <c r="W106" s="338" t="n"/>
      <c r="X106" s="338" t="n"/>
      <c r="Y106" s="338" t="n"/>
    </row>
    <row r="107">
      <c r="A107" s="241" t="n">
        <v>2</v>
      </c>
      <c r="B107" s="323" t="inlineStr">
        <is>
          <t>P20</t>
        </is>
      </c>
      <c r="C107" s="323" t="inlineStr">
        <is>
          <t>6BFX1005/1</t>
        </is>
      </c>
      <c r="D107" s="323" t="inlineStr">
        <is>
          <t>#</t>
        </is>
      </c>
      <c r="E107" s="323" t="n">
        <v>1395</v>
      </c>
      <c r="F107" s="323" t="n">
        <v>1015</v>
      </c>
      <c r="G107" s="323" t="n">
        <v>1</v>
      </c>
      <c r="H107" s="452">
        <f>E107*F107*G107/1000000</f>
        <v/>
      </c>
      <c r="I107" s="452">
        <f>H107*62.9</f>
        <v/>
      </c>
      <c r="J107" s="323" t="n"/>
      <c r="K107" s="323" t="n"/>
      <c r="L107" s="323" t="n"/>
      <c r="M107" s="338" t="n"/>
      <c r="N107" s="338" t="inlineStr">
        <is>
          <t>标高-10.600m至-9.600m</t>
        </is>
      </c>
      <c r="O107" s="338" t="inlineStr">
        <is>
          <t>钢平台1005、1006</t>
        </is>
      </c>
      <c r="P107" s="343">
        <f>J107</f>
        <v/>
      </c>
      <c r="R107" s="323">
        <f>VLOOKUP(U107,异形板分值匹配!B$1:C$1992,2,FALSE)</f>
        <v/>
      </c>
      <c r="S107" s="323">
        <f>G107*R107</f>
        <v/>
      </c>
      <c r="U107" s="338">
        <f>B107&amp;U$4&amp;C107&amp;D107</f>
        <v/>
      </c>
      <c r="V107" s="338">
        <f>D107</f>
        <v/>
      </c>
      <c r="W107" s="338">
        <f>E107</f>
        <v/>
      </c>
      <c r="X107" s="338">
        <f>F107</f>
        <v/>
      </c>
      <c r="Y107" s="338">
        <f>G107</f>
        <v/>
      </c>
    </row>
    <row r="108">
      <c r="A108" s="241" t="n">
        <v>2</v>
      </c>
      <c r="B108" s="323" t="inlineStr">
        <is>
          <t>P20</t>
        </is>
      </c>
      <c r="C108" s="323" t="inlineStr">
        <is>
          <t>6BFX1005/2</t>
        </is>
      </c>
      <c r="D108" s="323" t="inlineStr">
        <is>
          <t>#</t>
        </is>
      </c>
      <c r="E108" s="323" t="n">
        <v>581</v>
      </c>
      <c r="F108" s="323" t="n">
        <v>575</v>
      </c>
      <c r="G108" s="323" t="n">
        <v>1</v>
      </c>
      <c r="H108" s="452">
        <f>E108*F108*G108/1000000</f>
        <v/>
      </c>
      <c r="I108" s="452">
        <f>H108*62.9</f>
        <v/>
      </c>
      <c r="J108" s="323" t="n"/>
      <c r="K108" s="452" t="n"/>
      <c r="L108" s="323" t="n"/>
      <c r="M108" s="338" t="n"/>
      <c r="N108" s="338" t="inlineStr">
        <is>
          <t>标高-10.600m至-9.600m</t>
        </is>
      </c>
      <c r="O108" s="338" t="inlineStr">
        <is>
          <t>钢平台1005、1006</t>
        </is>
      </c>
      <c r="P108" s="343">
        <f>J108</f>
        <v/>
      </c>
      <c r="R108" s="323">
        <f>VLOOKUP(U108,异形板分值匹配!B$1:C$1992,2,FALSE)</f>
        <v/>
      </c>
      <c r="S108" s="323">
        <f>R108*G108</f>
        <v/>
      </c>
      <c r="U108" s="338">
        <f>B108&amp;U$4&amp;C108&amp;D108</f>
        <v/>
      </c>
      <c r="V108" s="338">
        <f>D108</f>
        <v/>
      </c>
      <c r="W108" s="338">
        <f>E108</f>
        <v/>
      </c>
      <c r="X108" s="338">
        <f>F108</f>
        <v/>
      </c>
      <c r="Y108" s="338">
        <f>G108</f>
        <v/>
      </c>
    </row>
    <row r="109">
      <c r="A109" s="241" t="n">
        <v>2</v>
      </c>
      <c r="B109" s="323" t="inlineStr">
        <is>
          <t>P20</t>
        </is>
      </c>
      <c r="C109" s="323" t="inlineStr">
        <is>
          <t>6BFX1006/1</t>
        </is>
      </c>
      <c r="D109" s="323" t="inlineStr">
        <is>
          <t>#</t>
        </is>
      </c>
      <c r="E109" s="323" t="n">
        <v>1370</v>
      </c>
      <c r="F109" s="323" t="n">
        <v>695</v>
      </c>
      <c r="G109" s="323" t="n">
        <v>1</v>
      </c>
      <c r="H109" s="452">
        <f>E109*F109*G109/1000000</f>
        <v/>
      </c>
      <c r="I109" s="452">
        <f>H109*62.9</f>
        <v/>
      </c>
      <c r="J109" s="323" t="n">
        <v>1030</v>
      </c>
      <c r="K109" s="452" t="n">
        <v>9.7026</v>
      </c>
      <c r="L109" s="323" t="n"/>
      <c r="M109" s="338" t="n"/>
      <c r="N109" s="338" t="inlineStr">
        <is>
          <t>标高-10.600m至-9.600m</t>
        </is>
      </c>
      <c r="O109" s="338" t="inlineStr">
        <is>
          <t>钢平台1005、1006</t>
        </is>
      </c>
      <c r="P109" s="343">
        <f>J109</f>
        <v/>
      </c>
      <c r="R109" s="323">
        <f>VLOOKUP(U109,异形板分值匹配!B$1:C$1992,2,FALSE)</f>
        <v/>
      </c>
      <c r="S109" s="323">
        <f>R109*G109</f>
        <v/>
      </c>
      <c r="U109" s="338">
        <f>B109&amp;U$4&amp;C109&amp;D109</f>
        <v/>
      </c>
      <c r="V109" s="338">
        <f>D109</f>
        <v/>
      </c>
      <c r="W109" s="338">
        <f>E109</f>
        <v/>
      </c>
      <c r="X109" s="338">
        <f>F109</f>
        <v/>
      </c>
      <c r="Y109" s="338">
        <f>G109</f>
        <v/>
      </c>
    </row>
    <row r="110">
      <c r="A110" s="241" t="n">
        <v>2</v>
      </c>
      <c r="B110" s="323" t="inlineStr">
        <is>
          <t>P20</t>
        </is>
      </c>
      <c r="C110" s="323" t="inlineStr">
        <is>
          <t>6BFX1006/2</t>
        </is>
      </c>
      <c r="D110" s="323" t="inlineStr">
        <is>
          <t>#</t>
        </is>
      </c>
      <c r="E110" s="323" t="n">
        <v>1310</v>
      </c>
      <c r="F110" s="323" t="n">
        <v>230</v>
      </c>
      <c r="G110" s="323" t="n">
        <v>1</v>
      </c>
      <c r="H110" s="452">
        <f>E110*F110*G110/1000000</f>
        <v/>
      </c>
      <c r="I110" s="452">
        <f>H110*62.9</f>
        <v/>
      </c>
      <c r="J110" s="323" t="n">
        <v>790</v>
      </c>
      <c r="K110" s="452" t="n">
        <v>7.4418</v>
      </c>
      <c r="L110" s="323" t="n"/>
      <c r="M110" s="338" t="n"/>
      <c r="N110" s="338" t="inlineStr">
        <is>
          <t>标高-10.600m至-9.600m</t>
        </is>
      </c>
      <c r="O110" s="338" t="inlineStr">
        <is>
          <t>钢平台1005、1006</t>
        </is>
      </c>
      <c r="P110" s="343">
        <f>J110</f>
        <v/>
      </c>
      <c r="R110" s="323">
        <f>VLOOKUP(U110,异形板分值匹配!B$1:C$1992,2,FALSE)</f>
        <v/>
      </c>
      <c r="S110" s="323">
        <f>G110*R110</f>
        <v/>
      </c>
      <c r="U110" s="338">
        <f>B110&amp;U$4&amp;C110&amp;D110</f>
        <v/>
      </c>
      <c r="V110" s="338">
        <f>D110</f>
        <v/>
      </c>
      <c r="W110" s="338">
        <f>E110</f>
        <v/>
      </c>
      <c r="X110" s="338">
        <f>F110</f>
        <v/>
      </c>
      <c r="Y110" s="338">
        <f>G110</f>
        <v/>
      </c>
    </row>
    <row r="111">
      <c r="A111" s="241" t="n">
        <v>2</v>
      </c>
      <c r="B111" s="323" t="inlineStr">
        <is>
          <t>P20</t>
        </is>
      </c>
      <c r="C111" s="323" t="inlineStr">
        <is>
          <t>6BFX1006/3</t>
        </is>
      </c>
      <c r="D111" s="323" t="inlineStr">
        <is>
          <t>#</t>
        </is>
      </c>
      <c r="E111" s="323" t="n">
        <v>830</v>
      </c>
      <c r="F111" s="323" t="n">
        <v>450</v>
      </c>
      <c r="G111" s="323" t="n">
        <v>1</v>
      </c>
      <c r="H111" s="452">
        <f>E111*F111*G111/1000000</f>
        <v/>
      </c>
      <c r="I111" s="452">
        <f>H111*62.9</f>
        <v/>
      </c>
      <c r="J111" s="323" t="n">
        <v>791</v>
      </c>
      <c r="K111" s="452" t="n">
        <v>7.45122</v>
      </c>
      <c r="L111" s="323" t="n"/>
      <c r="M111" s="338" t="n"/>
      <c r="N111" s="338" t="inlineStr">
        <is>
          <t>标高-10.600m至-9.600m</t>
        </is>
      </c>
      <c r="O111" s="338" t="inlineStr">
        <is>
          <t>钢平台1005、1006</t>
        </is>
      </c>
      <c r="P111" s="343">
        <f>J111</f>
        <v/>
      </c>
      <c r="R111" s="323">
        <f>VLOOKUP(U111,异形板分值匹配!B$1:C$1992,2,FALSE)</f>
        <v/>
      </c>
      <c r="S111" s="323">
        <f>G111*R111</f>
        <v/>
      </c>
      <c r="U111" s="338">
        <f>B111&amp;U$4&amp;C111&amp;D111</f>
        <v/>
      </c>
      <c r="V111" s="338">
        <f>D111</f>
        <v/>
      </c>
      <c r="W111" s="338">
        <f>E111</f>
        <v/>
      </c>
      <c r="X111" s="338">
        <f>F111</f>
        <v/>
      </c>
      <c r="Y111" s="338">
        <f>G111</f>
        <v/>
      </c>
    </row>
    <row r="112">
      <c r="A112" s="241" t="n">
        <v>2</v>
      </c>
      <c r="B112" s="323" t="inlineStr">
        <is>
          <t>P20</t>
        </is>
      </c>
      <c r="C112" s="323" t="inlineStr">
        <is>
          <t>6BFX1006/4</t>
        </is>
      </c>
      <c r="D112" s="323" t="inlineStr">
        <is>
          <t>#</t>
        </is>
      </c>
      <c r="E112" s="323" t="n">
        <v>830</v>
      </c>
      <c r="F112" s="323" t="n">
        <v>485</v>
      </c>
      <c r="G112" s="323" t="n">
        <v>1</v>
      </c>
      <c r="H112" s="452">
        <f>E112*F112*G112/1000000</f>
        <v/>
      </c>
      <c r="I112" s="452">
        <f>H112*62.9</f>
        <v/>
      </c>
      <c r="J112" s="323" t="n">
        <v>484</v>
      </c>
      <c r="K112" s="452" t="n">
        <v>4.55928</v>
      </c>
      <c r="L112" s="323" t="n"/>
      <c r="M112" s="338" t="n"/>
      <c r="N112" s="338" t="inlineStr">
        <is>
          <t>标高-10.600m至-9.600m</t>
        </is>
      </c>
      <c r="O112" s="338" t="inlineStr">
        <is>
          <t>钢平台1005、1006</t>
        </is>
      </c>
      <c r="P112" s="343">
        <f>J112</f>
        <v/>
      </c>
      <c r="R112" s="323">
        <f>VLOOKUP(U112,异形板分值匹配!B$1:C$1992,2,FALSE)</f>
        <v/>
      </c>
      <c r="S112" s="323">
        <f>R112*G112</f>
        <v/>
      </c>
      <c r="U112" s="338">
        <f>B112&amp;U$4&amp;C112&amp;D112</f>
        <v/>
      </c>
      <c r="V112" s="338">
        <f>D112</f>
        <v/>
      </c>
      <c r="W112" s="338">
        <f>E112</f>
        <v/>
      </c>
      <c r="X112" s="338">
        <f>F112</f>
        <v/>
      </c>
      <c r="Y112" s="338">
        <f>G112</f>
        <v/>
      </c>
    </row>
    <row r="113">
      <c r="A113" s="241" t="n">
        <v>2</v>
      </c>
      <c r="B113" s="323" t="inlineStr">
        <is>
          <t>P20</t>
        </is>
      </c>
      <c r="C113" s="323" t="inlineStr">
        <is>
          <t>6BFX1006/5</t>
        </is>
      </c>
      <c r="D113" s="323" t="inlineStr">
        <is>
          <t>#</t>
        </is>
      </c>
      <c r="E113" s="323" t="n">
        <v>830</v>
      </c>
      <c r="F113" s="323" t="n">
        <v>185</v>
      </c>
      <c r="G113" s="323" t="n">
        <v>1</v>
      </c>
      <c r="H113" s="452">
        <f>E113*F113*G113/1000000</f>
        <v/>
      </c>
      <c r="I113" s="452">
        <f>H113*62.9</f>
        <v/>
      </c>
      <c r="J113" s="323" t="n">
        <v>212</v>
      </c>
      <c r="K113" s="452" t="n">
        <v>1.99704</v>
      </c>
      <c r="L113" s="323" t="n"/>
      <c r="M113" s="338" t="n"/>
      <c r="N113" s="338" t="inlineStr">
        <is>
          <t>标高-10.600m至-9.600m</t>
        </is>
      </c>
      <c r="O113" s="338" t="inlineStr">
        <is>
          <t>钢平台1005、1006</t>
        </is>
      </c>
      <c r="P113" s="343">
        <f>J113</f>
        <v/>
      </c>
      <c r="R113" s="323">
        <f>VLOOKUP(U113,异形板分值匹配!B$1:C$1992,2,FALSE)</f>
        <v/>
      </c>
      <c r="S113" s="323">
        <f>G113*R113</f>
        <v/>
      </c>
      <c r="U113" s="338">
        <f>B113&amp;U$4&amp;C113&amp;D113</f>
        <v/>
      </c>
      <c r="V113" s="338">
        <f>D113</f>
        <v/>
      </c>
      <c r="W113" s="338">
        <f>E113</f>
        <v/>
      </c>
      <c r="X113" s="338">
        <f>F113</f>
        <v/>
      </c>
      <c r="Y113" s="338">
        <f>G113</f>
        <v/>
      </c>
    </row>
    <row r="114">
      <c r="A114" s="241" t="n">
        <v>2</v>
      </c>
      <c r="B114" s="323" t="inlineStr">
        <is>
          <t>P20</t>
        </is>
      </c>
      <c r="C114" s="323" t="inlineStr">
        <is>
          <t>6BFX1006/6</t>
        </is>
      </c>
      <c r="D114" s="323" t="inlineStr">
        <is>
          <t>#</t>
        </is>
      </c>
      <c r="E114" s="323" t="n">
        <v>735</v>
      </c>
      <c r="F114" s="323" t="n">
        <v>425</v>
      </c>
      <c r="G114" s="323" t="n">
        <v>1</v>
      </c>
      <c r="H114" s="452">
        <f>E114*F114*G114/1000000</f>
        <v/>
      </c>
      <c r="I114" s="452">
        <f>H114*62.9</f>
        <v/>
      </c>
      <c r="J114" s="323" t="n">
        <v>674</v>
      </c>
      <c r="K114" s="452" t="n">
        <v>6.34908</v>
      </c>
      <c r="L114" s="323" t="n"/>
      <c r="M114" s="338" t="n"/>
      <c r="N114" s="338" t="inlineStr">
        <is>
          <t>标高-10.600m至-9.600m</t>
        </is>
      </c>
      <c r="O114" s="338" t="inlineStr">
        <is>
          <t>钢平台1005、1006</t>
        </is>
      </c>
      <c r="P114" s="343">
        <f>J114</f>
        <v/>
      </c>
      <c r="R114" s="323">
        <f>VLOOKUP(U114,异形板分值匹配!B$1:C$1992,2,FALSE)</f>
        <v/>
      </c>
      <c r="S114" s="323">
        <f>G114*R114</f>
        <v/>
      </c>
      <c r="U114" s="338">
        <f>B114&amp;U$4&amp;C114&amp;D114</f>
        <v/>
      </c>
      <c r="V114" s="338">
        <f>D114</f>
        <v/>
      </c>
      <c r="W114" s="338">
        <f>E114</f>
        <v/>
      </c>
      <c r="X114" s="338">
        <f>F114</f>
        <v/>
      </c>
      <c r="Y114" s="338">
        <f>G114</f>
        <v/>
      </c>
    </row>
    <row r="115">
      <c r="A115" s="241" t="n">
        <v>2</v>
      </c>
      <c r="B115" s="323" t="inlineStr">
        <is>
          <t>P20</t>
        </is>
      </c>
      <c r="C115" s="323" t="inlineStr">
        <is>
          <t>6BFX1006/7</t>
        </is>
      </c>
      <c r="D115" s="323" t="inlineStr">
        <is>
          <t>#</t>
        </is>
      </c>
      <c r="E115" s="323" t="n">
        <v>735</v>
      </c>
      <c r="F115" s="323" t="n">
        <v>545</v>
      </c>
      <c r="G115" s="323" t="n">
        <v>1</v>
      </c>
      <c r="H115" s="452">
        <f>E115*F115*G115/1000000</f>
        <v/>
      </c>
      <c r="I115" s="452">
        <f>H115*62.9</f>
        <v/>
      </c>
      <c r="J115" s="323" t="n">
        <v>1194</v>
      </c>
      <c r="K115" s="452" t="n">
        <v>11.24748</v>
      </c>
      <c r="L115" s="323" t="n"/>
      <c r="M115" s="338" t="n"/>
      <c r="N115" s="338" t="inlineStr">
        <is>
          <t>标高-10.600m至-9.600m</t>
        </is>
      </c>
      <c r="O115" s="338" t="inlineStr">
        <is>
          <t>钢平台1005、1006</t>
        </is>
      </c>
      <c r="P115" s="343">
        <f>J115</f>
        <v/>
      </c>
      <c r="R115" s="323">
        <f>VLOOKUP(U115,异形板分值匹配!B$1:C$1992,2,FALSE)</f>
        <v/>
      </c>
      <c r="S115" s="323">
        <f>G115*R115</f>
        <v/>
      </c>
      <c r="U115" s="338">
        <f>B115&amp;U$4&amp;C115&amp;D115</f>
        <v/>
      </c>
      <c r="V115" s="338">
        <f>D115</f>
        <v/>
      </c>
      <c r="W115" s="338">
        <f>E115</f>
        <v/>
      </c>
      <c r="X115" s="338">
        <f>F115</f>
        <v/>
      </c>
      <c r="Y115" s="338">
        <f>G115</f>
        <v/>
      </c>
    </row>
    <row r="116">
      <c r="A116" s="241" t="n">
        <v>2</v>
      </c>
      <c r="B116" s="323" t="inlineStr">
        <is>
          <t>P20</t>
        </is>
      </c>
      <c r="C116" s="323" t="inlineStr">
        <is>
          <t>6BFX1006/8</t>
        </is>
      </c>
      <c r="D116" s="323" t="inlineStr">
        <is>
          <t>#</t>
        </is>
      </c>
      <c r="E116" s="323" t="n">
        <v>1135</v>
      </c>
      <c r="F116" s="323" t="n">
        <v>255</v>
      </c>
      <c r="G116" s="323" t="n">
        <v>1</v>
      </c>
      <c r="H116" s="452">
        <f>E116*F116*G116/1000000</f>
        <v/>
      </c>
      <c r="I116" s="452">
        <f>H116*62.9</f>
        <v/>
      </c>
      <c r="J116" s="323" t="n">
        <v>894</v>
      </c>
      <c r="K116" s="452" t="n">
        <v>8.421480000000001</v>
      </c>
      <c r="L116" s="323" t="n"/>
      <c r="M116" s="338" t="n"/>
      <c r="N116" s="338" t="inlineStr">
        <is>
          <t>标高-10.600m至-9.600m</t>
        </is>
      </c>
      <c r="O116" s="338" t="inlineStr">
        <is>
          <t>钢平台1005、1006</t>
        </is>
      </c>
      <c r="P116" s="343">
        <f>J116</f>
        <v/>
      </c>
      <c r="R116" s="323">
        <f>VLOOKUP(U116,异形板分值匹配!B$1:C$1992,2,FALSE)</f>
        <v/>
      </c>
      <c r="S116" s="323">
        <f>G116*R116</f>
        <v/>
      </c>
      <c r="U116" s="338">
        <f>B116&amp;U$4&amp;C116&amp;D116</f>
        <v/>
      </c>
      <c r="V116" s="338">
        <f>D116</f>
        <v/>
      </c>
      <c r="W116" s="338">
        <f>E116</f>
        <v/>
      </c>
      <c r="X116" s="338">
        <f>F116</f>
        <v/>
      </c>
      <c r="Y116" s="338">
        <f>G116</f>
        <v/>
      </c>
    </row>
    <row r="117">
      <c r="A117" s="241" t="n">
        <v>2</v>
      </c>
      <c r="B117" s="323" t="inlineStr">
        <is>
          <t>P20</t>
        </is>
      </c>
      <c r="C117" s="323" t="inlineStr">
        <is>
          <t>6BFX1006/9</t>
        </is>
      </c>
      <c r="D117" s="323" t="inlineStr">
        <is>
          <t>#</t>
        </is>
      </c>
      <c r="E117" s="323" t="n">
        <v>1090</v>
      </c>
      <c r="F117" s="323" t="n">
        <v>395</v>
      </c>
      <c r="G117" s="323" t="n">
        <v>1</v>
      </c>
      <c r="H117" s="452">
        <f>E117*F117*G117/1000000</f>
        <v/>
      </c>
      <c r="I117" s="452">
        <f>H117*62.9</f>
        <v/>
      </c>
      <c r="J117" s="264" t="n">
        <v>1800</v>
      </c>
      <c r="K117" s="452" t="n">
        <v>16.956</v>
      </c>
      <c r="L117" s="323" t="n"/>
      <c r="M117" s="338" t="n"/>
      <c r="N117" s="338" t="inlineStr">
        <is>
          <t>标高-10.600m至-9.600m</t>
        </is>
      </c>
      <c r="O117" s="338" t="inlineStr">
        <is>
          <t>钢平台1005、1006</t>
        </is>
      </c>
      <c r="P117" s="343">
        <f>J117</f>
        <v/>
      </c>
      <c r="Q117" s="257" t="n"/>
      <c r="R117" s="323">
        <f>VLOOKUP(U117,异形板分值匹配!B$1:C$1992,2,FALSE)</f>
        <v/>
      </c>
      <c r="S117" s="323">
        <f>G117*R117</f>
        <v/>
      </c>
      <c r="U117" s="338">
        <f>B117&amp;U$4&amp;C117&amp;D117</f>
        <v/>
      </c>
      <c r="V117" s="338">
        <f>D117</f>
        <v/>
      </c>
      <c r="W117" s="338">
        <f>E117</f>
        <v/>
      </c>
      <c r="X117" s="338">
        <f>F117</f>
        <v/>
      </c>
      <c r="Y117" s="338">
        <f>G117</f>
        <v/>
      </c>
    </row>
    <row r="118">
      <c r="A118" s="241" t="n">
        <v>2</v>
      </c>
      <c r="B118" s="323" t="inlineStr">
        <is>
          <t>P20</t>
        </is>
      </c>
      <c r="C118" s="323" t="inlineStr">
        <is>
          <t>6BFX1006/10</t>
        </is>
      </c>
      <c r="D118" s="323" t="inlineStr">
        <is>
          <t>#</t>
        </is>
      </c>
      <c r="E118" s="323" t="n">
        <v>535</v>
      </c>
      <c r="F118" s="323" t="n">
        <v>400</v>
      </c>
      <c r="G118" s="323" t="n">
        <v>1</v>
      </c>
      <c r="H118" s="452">
        <f>E118*F118*G118/1000000</f>
        <v/>
      </c>
      <c r="I118" s="452">
        <f>H118*62.9</f>
        <v/>
      </c>
      <c r="J118" s="323" t="n">
        <v>535</v>
      </c>
      <c r="K118" s="452" t="n">
        <v>5.0397</v>
      </c>
      <c r="L118" s="323" t="n"/>
      <c r="M118" s="338" t="n"/>
      <c r="N118" s="338" t="inlineStr">
        <is>
          <t>标高-10.600m至-9.600m</t>
        </is>
      </c>
      <c r="O118" s="338" t="inlineStr">
        <is>
          <t>钢平台1005、1006</t>
        </is>
      </c>
      <c r="P118" s="343">
        <f>J118</f>
        <v/>
      </c>
      <c r="R118" s="323">
        <f>VLOOKUP(U118,异形板分值匹配!B$1:C$1992,2,FALSE)</f>
        <v/>
      </c>
      <c r="S118" s="323">
        <f>R118*G118</f>
        <v/>
      </c>
      <c r="U118" s="338">
        <f>B118&amp;U$4&amp;C118&amp;D118</f>
        <v/>
      </c>
      <c r="V118" s="338">
        <f>D118</f>
        <v/>
      </c>
      <c r="W118" s="338">
        <f>E118</f>
        <v/>
      </c>
      <c r="X118" s="338">
        <f>F118</f>
        <v/>
      </c>
      <c r="Y118" s="338">
        <f>G118</f>
        <v/>
      </c>
    </row>
    <row r="119">
      <c r="A119" s="241" t="n">
        <v>2</v>
      </c>
      <c r="B119" s="323" t="inlineStr">
        <is>
          <t>P20</t>
        </is>
      </c>
      <c r="C119" s="323" t="inlineStr">
        <is>
          <t>6BFX1006/11</t>
        </is>
      </c>
      <c r="D119" s="323" t="inlineStr">
        <is>
          <t>#</t>
        </is>
      </c>
      <c r="E119" s="323" t="n">
        <v>535</v>
      </c>
      <c r="F119" s="323" t="n">
        <v>695</v>
      </c>
      <c r="G119" s="323" t="n">
        <v>1</v>
      </c>
      <c r="H119" s="452">
        <f>E119*F119*G119/1000000</f>
        <v/>
      </c>
      <c r="I119" s="452">
        <f>H119*62.9</f>
        <v/>
      </c>
      <c r="J119" s="323" t="n">
        <v>324</v>
      </c>
      <c r="K119" s="452" t="n">
        <v>3.05208</v>
      </c>
      <c r="L119" s="323" t="n"/>
      <c r="M119" s="338" t="n"/>
      <c r="N119" s="338" t="inlineStr">
        <is>
          <t>标高-10.600m至-9.600m</t>
        </is>
      </c>
      <c r="O119" s="338" t="inlineStr">
        <is>
          <t>钢平台1005、1006</t>
        </is>
      </c>
      <c r="P119" s="343">
        <f>J119</f>
        <v/>
      </c>
      <c r="R119" s="323">
        <f>VLOOKUP(U119,异形板分值匹配!B$1:C$1992,2,FALSE)</f>
        <v/>
      </c>
      <c r="S119" s="323">
        <f>R119*G119</f>
        <v/>
      </c>
      <c r="U119" s="338">
        <f>B119&amp;U$4&amp;C119&amp;D119</f>
        <v/>
      </c>
      <c r="V119" s="338">
        <f>D119</f>
        <v/>
      </c>
      <c r="W119" s="338">
        <f>E119</f>
        <v/>
      </c>
      <c r="X119" s="338">
        <f>F119</f>
        <v/>
      </c>
      <c r="Y119" s="338">
        <f>G119</f>
        <v/>
      </c>
    </row>
    <row r="120">
      <c r="A120" s="241" t="n">
        <v>2</v>
      </c>
      <c r="B120" s="323" t="inlineStr">
        <is>
          <t>P20</t>
        </is>
      </c>
      <c r="C120" s="323" t="inlineStr">
        <is>
          <t>6BFX1006/12</t>
        </is>
      </c>
      <c r="D120" s="323" t="inlineStr">
        <is>
          <t>#</t>
        </is>
      </c>
      <c r="E120" s="323" t="n">
        <v>535</v>
      </c>
      <c r="F120" s="323" t="n">
        <v>605</v>
      </c>
      <c r="G120" s="323" t="n">
        <v>1</v>
      </c>
      <c r="H120" s="452">
        <f>E120*F120*G120/1000000</f>
        <v/>
      </c>
      <c r="I120" s="452">
        <f>H120*62.9</f>
        <v/>
      </c>
      <c r="J120" s="323" t="n">
        <v>284</v>
      </c>
      <c r="K120" s="452" t="n">
        <v>2.67528</v>
      </c>
      <c r="L120" s="323" t="n"/>
      <c r="M120" s="338" t="n"/>
      <c r="N120" s="338" t="inlineStr">
        <is>
          <t>标高-10.600m至-9.600m</t>
        </is>
      </c>
      <c r="O120" s="338" t="inlineStr">
        <is>
          <t>钢平台1005、1006</t>
        </is>
      </c>
      <c r="P120" s="343">
        <f>J120</f>
        <v/>
      </c>
      <c r="R120" s="323">
        <f>VLOOKUP(U120,异形板分值匹配!B$1:C$1992,2,FALSE)</f>
        <v/>
      </c>
      <c r="S120" s="323">
        <f>G120*R120</f>
        <v/>
      </c>
      <c r="U120" s="338">
        <f>B120&amp;U$4&amp;C120&amp;D120</f>
        <v/>
      </c>
      <c r="V120" s="338">
        <f>D120</f>
        <v/>
      </c>
      <c r="W120" s="338">
        <f>E120</f>
        <v/>
      </c>
      <c r="X120" s="338">
        <f>F120</f>
        <v/>
      </c>
      <c r="Y120" s="338">
        <f>G120</f>
        <v/>
      </c>
    </row>
    <row r="121">
      <c r="A121" s="241" t="n">
        <v>2</v>
      </c>
      <c r="B121" s="323" t="inlineStr">
        <is>
          <t>P20</t>
        </is>
      </c>
      <c r="C121" s="323" t="inlineStr">
        <is>
          <t>6BFX1006/13</t>
        </is>
      </c>
      <c r="D121" s="323" t="n"/>
      <c r="E121" s="323" t="n">
        <v>535</v>
      </c>
      <c r="F121" s="323" t="n">
        <v>995</v>
      </c>
      <c r="G121" s="323" t="n">
        <v>1</v>
      </c>
      <c r="H121" s="452">
        <f>E121*F121*G121/1000000</f>
        <v/>
      </c>
      <c r="I121" s="452">
        <f>H121*62.9</f>
        <v/>
      </c>
      <c r="J121" s="323" t="n"/>
      <c r="K121" s="452" t="n"/>
      <c r="L121" s="323" t="n"/>
      <c r="M121" s="338" t="n"/>
      <c r="N121" s="338" t="inlineStr">
        <is>
          <t>标高-10.600m至-9.600m</t>
        </is>
      </c>
      <c r="O121" s="338" t="inlineStr">
        <is>
          <t>钢平台1005、1006</t>
        </is>
      </c>
      <c r="P121" s="343">
        <f>J121</f>
        <v/>
      </c>
      <c r="R121" s="323">
        <f>IF(R$3="","",VLOOKUP(R$3,'3-1技术要求'!Q:S,3,0))</f>
        <v/>
      </c>
      <c r="S121" s="323">
        <f>R121*G121</f>
        <v/>
      </c>
      <c r="U121" s="338">
        <f>B121&amp;U$4&amp;C121&amp;D121</f>
        <v/>
      </c>
      <c r="V121" s="338" t="n"/>
      <c r="W121" s="338">
        <f>E121</f>
        <v/>
      </c>
      <c r="X121" s="338">
        <f>F121</f>
        <v/>
      </c>
      <c r="Y121" s="338">
        <f>G121</f>
        <v/>
      </c>
    </row>
    <row r="122">
      <c r="A122" s="241" t="n">
        <v>2</v>
      </c>
      <c r="B122" s="323" t="inlineStr">
        <is>
          <t>P20</t>
        </is>
      </c>
      <c r="C122" s="323" t="inlineStr">
        <is>
          <t>6BFX1006/14</t>
        </is>
      </c>
      <c r="D122" s="323" t="inlineStr">
        <is>
          <t>#</t>
        </is>
      </c>
      <c r="E122" s="323" t="n">
        <v>1405</v>
      </c>
      <c r="F122" s="323" t="n">
        <v>385</v>
      </c>
      <c r="G122" s="323" t="n">
        <v>1</v>
      </c>
      <c r="H122" s="452">
        <f>E122*F122*G122/1000000</f>
        <v/>
      </c>
      <c r="I122" s="452">
        <f>H122*62.9</f>
        <v/>
      </c>
      <c r="J122" s="323" t="n">
        <v>589</v>
      </c>
      <c r="K122" s="452" t="n">
        <v>5.54838</v>
      </c>
      <c r="L122" s="323" t="n"/>
      <c r="M122" s="338" t="n"/>
      <c r="N122" s="338" t="inlineStr">
        <is>
          <t>标高-10.600m至-9.600m</t>
        </is>
      </c>
      <c r="O122" s="338" t="inlineStr">
        <is>
          <t>钢平台1005、1006</t>
        </is>
      </c>
      <c r="P122" s="343">
        <f>J122</f>
        <v/>
      </c>
      <c r="R122" s="323">
        <f>VLOOKUP(U122,异形板分值匹配!B$1:C$1992,2,FALSE)</f>
        <v/>
      </c>
      <c r="S122" s="323">
        <f>G122*R122</f>
        <v/>
      </c>
      <c r="U122" s="338">
        <f>B122&amp;U$4&amp;C122&amp;D122</f>
        <v/>
      </c>
      <c r="V122" s="338">
        <f>D122</f>
        <v/>
      </c>
      <c r="W122" s="338">
        <f>E122</f>
        <v/>
      </c>
      <c r="X122" s="338">
        <f>F122</f>
        <v/>
      </c>
      <c r="Y122" s="338">
        <f>G122</f>
        <v/>
      </c>
    </row>
    <row r="123">
      <c r="A123" s="241" t="n">
        <v>2</v>
      </c>
      <c r="B123" s="323" t="inlineStr">
        <is>
          <t>P20</t>
        </is>
      </c>
      <c r="C123" s="323" t="inlineStr">
        <is>
          <t>6BFX1006/15</t>
        </is>
      </c>
      <c r="D123" s="323" t="inlineStr">
        <is>
          <t>#</t>
        </is>
      </c>
      <c r="E123" s="323" t="n">
        <v>1405</v>
      </c>
      <c r="F123" s="323" t="n">
        <v>695</v>
      </c>
      <c r="G123" s="323" t="n">
        <v>1</v>
      </c>
      <c r="H123" s="452">
        <f>E123*F123*G123/1000000</f>
        <v/>
      </c>
      <c r="I123" s="452">
        <f>H123*62.9</f>
        <v/>
      </c>
      <c r="J123" s="323" t="n">
        <v>1184</v>
      </c>
      <c r="K123" s="452" t="n">
        <v>11.15328</v>
      </c>
      <c r="L123" s="323" t="n"/>
      <c r="M123" s="338" t="n"/>
      <c r="N123" s="338" t="inlineStr">
        <is>
          <t>标高-10.600m至-9.600m</t>
        </is>
      </c>
      <c r="O123" s="338" t="inlineStr">
        <is>
          <t>钢平台1005、1006</t>
        </is>
      </c>
      <c r="P123" s="343">
        <f>J123</f>
        <v/>
      </c>
      <c r="R123" s="323">
        <f>VLOOKUP(U123,异形板分值匹配!B$1:C$1992,2,FALSE)</f>
        <v/>
      </c>
      <c r="S123" s="323">
        <f>G123*R123</f>
        <v/>
      </c>
      <c r="U123" s="338">
        <f>B123&amp;U$4&amp;C123&amp;D123</f>
        <v/>
      </c>
      <c r="V123" s="338">
        <f>D123</f>
        <v/>
      </c>
      <c r="W123" s="338">
        <f>E123</f>
        <v/>
      </c>
      <c r="X123" s="338">
        <f>F123</f>
        <v/>
      </c>
      <c r="Y123" s="338">
        <f>G123</f>
        <v/>
      </c>
    </row>
    <row r="124">
      <c r="A124" s="241" t="n">
        <v>2</v>
      </c>
      <c r="B124" s="323" t="inlineStr">
        <is>
          <t>P20</t>
        </is>
      </c>
      <c r="C124" s="323" t="inlineStr">
        <is>
          <t>6BFX1006/16</t>
        </is>
      </c>
      <c r="D124" s="323" t="inlineStr">
        <is>
          <t>#</t>
        </is>
      </c>
      <c r="E124" s="323" t="n">
        <v>1135</v>
      </c>
      <c r="F124" s="323" t="n">
        <v>710</v>
      </c>
      <c r="G124" s="323" t="n">
        <v>1</v>
      </c>
      <c r="H124" s="452">
        <f>E124*F124*G124/1000000</f>
        <v/>
      </c>
      <c r="I124" s="452">
        <f>H124*62.9</f>
        <v/>
      </c>
      <c r="J124" s="323" t="n">
        <v>2328</v>
      </c>
      <c r="K124" s="452" t="n">
        <v>21.92976</v>
      </c>
      <c r="L124" s="323" t="n"/>
      <c r="M124" s="338" t="n"/>
      <c r="N124" s="338" t="inlineStr">
        <is>
          <t>标高-10.600m至-9.600m</t>
        </is>
      </c>
      <c r="O124" s="338" t="inlineStr">
        <is>
          <t>钢平台1005、1006</t>
        </is>
      </c>
      <c r="P124" s="343">
        <f>J124</f>
        <v/>
      </c>
      <c r="R124" s="323">
        <f>VLOOKUP(U124,异形板分值匹配!B$1:C$1992,2,FALSE)</f>
        <v/>
      </c>
      <c r="S124" s="323">
        <f>G124*R124</f>
        <v/>
      </c>
      <c r="U124" s="338">
        <f>B124&amp;U$4&amp;C124&amp;D124</f>
        <v/>
      </c>
      <c r="V124" s="338">
        <f>D124</f>
        <v/>
      </c>
      <c r="W124" s="338">
        <f>E124</f>
        <v/>
      </c>
      <c r="X124" s="338">
        <f>F124</f>
        <v/>
      </c>
      <c r="Y124" s="338">
        <f>G124</f>
        <v/>
      </c>
    </row>
    <row r="125">
      <c r="A125" s="241" t="n">
        <v>2</v>
      </c>
      <c r="B125" s="323" t="inlineStr">
        <is>
          <t>P20</t>
        </is>
      </c>
      <c r="C125" s="323" t="inlineStr">
        <is>
          <t>6BFX1006/17</t>
        </is>
      </c>
      <c r="D125" s="323" t="inlineStr">
        <is>
          <t>#</t>
        </is>
      </c>
      <c r="E125" s="323" t="n">
        <v>690</v>
      </c>
      <c r="F125" s="323" t="n">
        <v>895</v>
      </c>
      <c r="G125" s="323" t="n">
        <v>1</v>
      </c>
      <c r="H125" s="452">
        <f>E125*F125*G125/1000000</f>
        <v/>
      </c>
      <c r="I125" s="452">
        <f>H125*62.9</f>
        <v/>
      </c>
      <c r="J125" s="323" t="n">
        <v>2061</v>
      </c>
      <c r="K125" s="452" t="n">
        <v>19.41462</v>
      </c>
      <c r="L125" s="323" t="n"/>
      <c r="M125" s="338" t="n"/>
      <c r="N125" s="338" t="inlineStr">
        <is>
          <t>标高-10.600m至-9.600m</t>
        </is>
      </c>
      <c r="O125" s="338" t="inlineStr">
        <is>
          <t>钢平台1005、1006</t>
        </is>
      </c>
      <c r="P125" s="343">
        <f>J125</f>
        <v/>
      </c>
      <c r="R125" s="323">
        <f>VLOOKUP(U125,异形板分值匹配!B$1:C$1992,2,FALSE)</f>
        <v/>
      </c>
      <c r="S125" s="323">
        <f>R125*G125</f>
        <v/>
      </c>
      <c r="U125" s="338">
        <f>B125&amp;U$4&amp;C125&amp;D125</f>
        <v/>
      </c>
      <c r="V125" s="338">
        <f>D125</f>
        <v/>
      </c>
      <c r="W125" s="338">
        <f>E125</f>
        <v/>
      </c>
      <c r="X125" s="338">
        <f>F125</f>
        <v/>
      </c>
      <c r="Y125" s="338">
        <f>G125</f>
        <v/>
      </c>
    </row>
    <row r="126">
      <c r="A126" s="241" t="n">
        <v>1</v>
      </c>
      <c r="B126" s="248" t="inlineStr">
        <is>
          <t>小计</t>
        </is>
      </c>
      <c r="C126" s="248" t="n"/>
      <c r="D126" s="248" t="n"/>
      <c r="E126" s="248" t="n"/>
      <c r="F126" s="248" t="n"/>
      <c r="G126" s="248">
        <f>SUM(G107:G125)</f>
        <v/>
      </c>
      <c r="H126" s="453" t="n"/>
      <c r="I126" s="453" t="n"/>
      <c r="J126" s="248" t="n"/>
      <c r="K126" s="248" t="n"/>
      <c r="L126" s="248" t="n"/>
      <c r="M126" s="255" t="n"/>
      <c r="N126" s="255" t="n"/>
      <c r="O126" s="255" t="n"/>
      <c r="P126" s="343">
        <f>J126</f>
        <v/>
      </c>
      <c r="R126" s="323" t="n"/>
      <c r="S126" s="323" t="n"/>
      <c r="U126" s="338" t="n"/>
      <c r="V126" s="338" t="n"/>
      <c r="W126" s="338" t="n"/>
      <c r="X126" s="338" t="n"/>
      <c r="Y126" s="338" t="n"/>
    </row>
    <row r="127">
      <c r="A127" s="241" t="n">
        <v>2</v>
      </c>
      <c r="B127" s="323" t="inlineStr">
        <is>
          <t>P21</t>
        </is>
      </c>
      <c r="C127" s="323" t="inlineStr">
        <is>
          <t>6BFX1007/1</t>
        </is>
      </c>
      <c r="D127" s="323" t="inlineStr">
        <is>
          <t>#</t>
        </is>
      </c>
      <c r="E127" s="323" t="n">
        <v>1070</v>
      </c>
      <c r="F127" s="323" t="n">
        <v>370</v>
      </c>
      <c r="G127" s="323" t="n">
        <v>1</v>
      </c>
      <c r="H127" s="452">
        <f>E127*F127*G127/1000000</f>
        <v/>
      </c>
      <c r="I127" s="452">
        <f>H127*62.9</f>
        <v/>
      </c>
      <c r="J127" s="323" t="n"/>
      <c r="K127" s="323" t="n"/>
      <c r="L127" s="323" t="n"/>
      <c r="M127" s="338" t="n"/>
      <c r="N127" s="338" t="inlineStr">
        <is>
          <t>标高-10.650m至-9.600m</t>
        </is>
      </c>
      <c r="O127" s="338" t="inlineStr">
        <is>
          <t>钢平台1007、1008</t>
        </is>
      </c>
      <c r="P127" s="343">
        <f>J127</f>
        <v/>
      </c>
      <c r="R127" s="323">
        <f>VLOOKUP(U127,异形板分值匹配!B$1:C$1992,2,FALSE)</f>
        <v/>
      </c>
      <c r="S127" s="323">
        <f>G127*R127</f>
        <v/>
      </c>
      <c r="U127" s="338">
        <f>B127&amp;U$4&amp;C127&amp;D127</f>
        <v/>
      </c>
      <c r="V127" s="338">
        <f>D127</f>
        <v/>
      </c>
      <c r="W127" s="338">
        <f>E127</f>
        <v/>
      </c>
      <c r="X127" s="338">
        <f>F127</f>
        <v/>
      </c>
      <c r="Y127" s="338">
        <f>G127</f>
        <v/>
      </c>
    </row>
    <row r="128">
      <c r="A128" s="241" t="n">
        <v>2</v>
      </c>
      <c r="B128" s="323" t="inlineStr">
        <is>
          <t>P21</t>
        </is>
      </c>
      <c r="C128" s="323" t="inlineStr">
        <is>
          <t>6BFX1007/2</t>
        </is>
      </c>
      <c r="D128" s="323" t="inlineStr">
        <is>
          <t>#</t>
        </is>
      </c>
      <c r="E128" s="323" t="n">
        <v>1070</v>
      </c>
      <c r="F128" s="323" t="n">
        <v>995</v>
      </c>
      <c r="G128" s="323" t="n">
        <v>1</v>
      </c>
      <c r="H128" s="452">
        <f>E128*F128*G128/1000000</f>
        <v/>
      </c>
      <c r="I128" s="452">
        <f>H128*62.9</f>
        <v/>
      </c>
      <c r="J128" s="323" t="n"/>
      <c r="K128" s="323" t="n"/>
      <c r="L128" s="323" t="n"/>
      <c r="M128" s="338" t="n"/>
      <c r="N128" s="338" t="inlineStr">
        <is>
          <t>标高-10.650m至-9.600m</t>
        </is>
      </c>
      <c r="O128" s="338" t="inlineStr">
        <is>
          <t>钢平台1007、1008</t>
        </is>
      </c>
      <c r="P128" s="343">
        <f>J128</f>
        <v/>
      </c>
      <c r="R128" s="323">
        <f>VLOOKUP(U128,异形板分值匹配!B$1:C$1992,2,FALSE)</f>
        <v/>
      </c>
      <c r="S128" s="323">
        <f>R128*G128</f>
        <v/>
      </c>
      <c r="U128" s="338">
        <f>B128&amp;U$4&amp;C128&amp;D128</f>
        <v/>
      </c>
      <c r="V128" s="338">
        <f>D128</f>
        <v/>
      </c>
      <c r="W128" s="338">
        <f>E128</f>
        <v/>
      </c>
      <c r="X128" s="338">
        <f>F128</f>
        <v/>
      </c>
      <c r="Y128" s="338">
        <f>G128</f>
        <v/>
      </c>
    </row>
    <row r="129">
      <c r="A129" s="241" t="n">
        <v>2</v>
      </c>
      <c r="B129" s="323" t="inlineStr">
        <is>
          <t>P21</t>
        </is>
      </c>
      <c r="C129" s="323" t="inlineStr">
        <is>
          <t>6BFX1007/3</t>
        </is>
      </c>
      <c r="D129" s="323" t="inlineStr">
        <is>
          <t>#</t>
        </is>
      </c>
      <c r="E129" s="323" t="n">
        <v>1070</v>
      </c>
      <c r="F129" s="323" t="n">
        <v>995</v>
      </c>
      <c r="G129" s="323" t="n">
        <v>1</v>
      </c>
      <c r="H129" s="452">
        <f>E129*F129*G129/1000000</f>
        <v/>
      </c>
      <c r="I129" s="452">
        <f>H129*62.9</f>
        <v/>
      </c>
      <c r="J129" s="323" t="n"/>
      <c r="K129" s="452" t="n"/>
      <c r="L129" s="323" t="n"/>
      <c r="M129" s="338" t="n"/>
      <c r="N129" s="338" t="inlineStr">
        <is>
          <t>标高-10.650m至-9.600m</t>
        </is>
      </c>
      <c r="O129" s="338" t="inlineStr">
        <is>
          <t>钢平台1007、1008</t>
        </is>
      </c>
      <c r="P129" s="343">
        <f>J129</f>
        <v/>
      </c>
      <c r="R129" s="323">
        <f>VLOOKUP(U129,异形板分值匹配!B$1:C$1992,2,FALSE)</f>
        <v/>
      </c>
      <c r="S129" s="323">
        <f>G129*R129</f>
        <v/>
      </c>
      <c r="U129" s="338">
        <f>B129&amp;U$4&amp;C129&amp;D129</f>
        <v/>
      </c>
      <c r="V129" s="338">
        <f>D129</f>
        <v/>
      </c>
      <c r="W129" s="338">
        <f>E129</f>
        <v/>
      </c>
      <c r="X129" s="338">
        <f>F129</f>
        <v/>
      </c>
      <c r="Y129" s="338">
        <f>G129</f>
        <v/>
      </c>
    </row>
    <row r="130">
      <c r="A130" s="241" t="n">
        <v>2</v>
      </c>
      <c r="B130" s="323" t="inlineStr">
        <is>
          <t>P21</t>
        </is>
      </c>
      <c r="C130" s="323" t="inlineStr">
        <is>
          <t>6BFX1007/4</t>
        </is>
      </c>
      <c r="D130" s="323" t="inlineStr">
        <is>
          <t>#</t>
        </is>
      </c>
      <c r="E130" s="323" t="n">
        <v>1085</v>
      </c>
      <c r="F130" s="323" t="n">
        <v>960</v>
      </c>
      <c r="G130" s="323" t="n">
        <v>1</v>
      </c>
      <c r="H130" s="452">
        <f>E130*F130*G130/1000000</f>
        <v/>
      </c>
      <c r="I130" s="452">
        <f>H130*62.9</f>
        <v/>
      </c>
      <c r="J130" s="323" t="n">
        <v>226</v>
      </c>
      <c r="K130" s="452" t="n">
        <v>2.12892</v>
      </c>
      <c r="L130" s="323" t="n"/>
      <c r="M130" s="338" t="n"/>
      <c r="N130" s="338" t="inlineStr">
        <is>
          <t>标高-10.650m至-9.600m</t>
        </is>
      </c>
      <c r="O130" s="338" t="inlineStr">
        <is>
          <t>钢平台1007、1008</t>
        </is>
      </c>
      <c r="P130" s="343">
        <f>J130</f>
        <v/>
      </c>
      <c r="R130" s="323">
        <f>VLOOKUP(U130,异形板分值匹配!B$1:C$1992,2,FALSE)</f>
        <v/>
      </c>
      <c r="S130" s="323">
        <f>R130*G130</f>
        <v/>
      </c>
      <c r="U130" s="338">
        <f>B130&amp;U$4&amp;C130&amp;D130</f>
        <v/>
      </c>
      <c r="V130" s="338">
        <f>D130</f>
        <v/>
      </c>
      <c r="W130" s="338">
        <f>E130</f>
        <v/>
      </c>
      <c r="X130" s="338">
        <f>F130</f>
        <v/>
      </c>
      <c r="Y130" s="338">
        <f>G130</f>
        <v/>
      </c>
    </row>
    <row r="131">
      <c r="A131" s="241" t="n">
        <v>2</v>
      </c>
      <c r="B131" s="323" t="inlineStr">
        <is>
          <t>P21</t>
        </is>
      </c>
      <c r="C131" s="323" t="inlineStr">
        <is>
          <t>6BFX1007/5</t>
        </is>
      </c>
      <c r="D131" s="323" t="n"/>
      <c r="E131" s="323" t="n">
        <v>1085</v>
      </c>
      <c r="F131" s="323" t="n">
        <v>285</v>
      </c>
      <c r="G131" s="323" t="n">
        <v>1</v>
      </c>
      <c r="H131" s="452">
        <f>E131*F131*G131/1000000</f>
        <v/>
      </c>
      <c r="I131" s="452">
        <f>H131*62.9</f>
        <v/>
      </c>
      <c r="J131" s="323" t="n"/>
      <c r="K131" s="452" t="n"/>
      <c r="L131" s="323" t="n"/>
      <c r="M131" s="338" t="n"/>
      <c r="N131" s="338" t="inlineStr">
        <is>
          <t>标高-10.650m至-9.600m</t>
        </is>
      </c>
      <c r="O131" s="338" t="inlineStr">
        <is>
          <t>钢平台1007、1008</t>
        </is>
      </c>
      <c r="P131" s="343">
        <f>J131</f>
        <v/>
      </c>
      <c r="R131" s="323">
        <f>IF(R$3="","",VLOOKUP(R$3,'3-1技术要求'!Q:S,3,0))</f>
        <v/>
      </c>
      <c r="S131" s="323">
        <f>R131*G131</f>
        <v/>
      </c>
      <c r="U131" s="338">
        <f>B131&amp;U$4&amp;C131&amp;D131</f>
        <v/>
      </c>
      <c r="V131" s="338" t="n"/>
      <c r="W131" s="338">
        <f>E131</f>
        <v/>
      </c>
      <c r="X131" s="338">
        <f>F131</f>
        <v/>
      </c>
      <c r="Y131" s="338">
        <f>G131</f>
        <v/>
      </c>
    </row>
    <row r="132">
      <c r="A132" s="241" t="n">
        <v>2</v>
      </c>
      <c r="B132" s="323" t="inlineStr">
        <is>
          <t>P21</t>
        </is>
      </c>
      <c r="C132" s="323" t="inlineStr">
        <is>
          <t>6BFX1007/6</t>
        </is>
      </c>
      <c r="D132" s="323" t="n"/>
      <c r="E132" s="323" t="n">
        <v>890</v>
      </c>
      <c r="F132" s="323" t="n">
        <v>1085</v>
      </c>
      <c r="G132" s="323" t="n">
        <v>1</v>
      </c>
      <c r="H132" s="452">
        <f>E132*F132*G132/1000000</f>
        <v/>
      </c>
      <c r="I132" s="452">
        <f>H132*62.9</f>
        <v/>
      </c>
      <c r="J132" s="323" t="n"/>
      <c r="K132" s="452" t="n"/>
      <c r="L132" s="323" t="n"/>
      <c r="M132" s="338" t="n"/>
      <c r="N132" s="338" t="inlineStr">
        <is>
          <t>标高-10.650m至-9.600m</t>
        </is>
      </c>
      <c r="O132" s="338" t="inlineStr">
        <is>
          <t>钢平台1007、1008</t>
        </is>
      </c>
      <c r="P132" s="343">
        <f>J132</f>
        <v/>
      </c>
      <c r="R132" s="323">
        <f>IF(R$3="","",VLOOKUP(R$3,'3-1技术要求'!Q:S,3,0))</f>
        <v/>
      </c>
      <c r="S132" s="323">
        <f>R132*G132</f>
        <v/>
      </c>
      <c r="U132" s="338">
        <f>B132&amp;U$4&amp;C132&amp;D132</f>
        <v/>
      </c>
      <c r="V132" s="338" t="n"/>
      <c r="W132" s="338">
        <f>E132</f>
        <v/>
      </c>
      <c r="X132" s="338">
        <f>F132</f>
        <v/>
      </c>
      <c r="Y132" s="338">
        <f>G132</f>
        <v/>
      </c>
    </row>
    <row r="133">
      <c r="A133" s="241" t="n">
        <v>2</v>
      </c>
      <c r="B133" s="323" t="inlineStr">
        <is>
          <t>P21</t>
        </is>
      </c>
      <c r="C133" s="323" t="inlineStr">
        <is>
          <t>6BFX1007/7</t>
        </is>
      </c>
      <c r="D133" s="323" t="inlineStr">
        <is>
          <t>#</t>
        </is>
      </c>
      <c r="E133" s="323" t="n">
        <v>1085</v>
      </c>
      <c r="F133" s="323" t="n">
        <v>215</v>
      </c>
      <c r="G133" s="323" t="n">
        <v>1</v>
      </c>
      <c r="H133" s="452">
        <f>E133*F133*G133/1000000</f>
        <v/>
      </c>
      <c r="I133" s="452">
        <f>H133*62.9</f>
        <v/>
      </c>
      <c r="J133" s="323" t="n">
        <v>226</v>
      </c>
      <c r="K133" s="452" t="n">
        <v>2.12892</v>
      </c>
      <c r="L133" s="323" t="n"/>
      <c r="M133" s="338" t="n"/>
      <c r="N133" s="338" t="inlineStr">
        <is>
          <t>标高-10.650m至-9.600m</t>
        </is>
      </c>
      <c r="O133" s="338" t="inlineStr">
        <is>
          <t>钢平台1007、1008</t>
        </is>
      </c>
      <c r="P133" s="343">
        <f>J133</f>
        <v/>
      </c>
      <c r="R133" s="323">
        <f>VLOOKUP(U133,异形板分值匹配!B$1:C$1992,2,FALSE)</f>
        <v/>
      </c>
      <c r="S133" s="323">
        <f>G133*R133</f>
        <v/>
      </c>
      <c r="U133" s="338">
        <f>B133&amp;U$4&amp;C133&amp;D133</f>
        <v/>
      </c>
      <c r="V133" s="338">
        <f>D133</f>
        <v/>
      </c>
      <c r="W133" s="338">
        <f>E133</f>
        <v/>
      </c>
      <c r="X133" s="338">
        <f>F133</f>
        <v/>
      </c>
      <c r="Y133" s="338">
        <f>G133</f>
        <v/>
      </c>
    </row>
    <row r="134">
      <c r="A134" s="241" t="n">
        <v>2</v>
      </c>
      <c r="B134" s="323" t="inlineStr">
        <is>
          <t>P21</t>
        </is>
      </c>
      <c r="C134" s="323" t="inlineStr">
        <is>
          <t>6BFX1008/1</t>
        </is>
      </c>
      <c r="D134" s="323" t="inlineStr">
        <is>
          <t>#</t>
        </is>
      </c>
      <c r="E134" s="323" t="n">
        <v>632</v>
      </c>
      <c r="F134" s="323" t="n">
        <v>405</v>
      </c>
      <c r="G134" s="323" t="n">
        <v>1</v>
      </c>
      <c r="H134" s="452">
        <f>E134*F134*G134/1000000</f>
        <v/>
      </c>
      <c r="I134" s="452">
        <f>H134*62.9</f>
        <v/>
      </c>
      <c r="J134" s="323" t="n">
        <v>472</v>
      </c>
      <c r="K134" s="452" t="n">
        <v>4.44624</v>
      </c>
      <c r="L134" s="323" t="n"/>
      <c r="M134" s="338" t="n"/>
      <c r="N134" s="338" t="inlineStr">
        <is>
          <t>标高-10.650m至-9.600m</t>
        </is>
      </c>
      <c r="O134" s="338" t="inlineStr">
        <is>
          <t>钢平台1007、1008</t>
        </is>
      </c>
      <c r="P134" s="343">
        <f>J134</f>
        <v/>
      </c>
      <c r="R134" s="323">
        <f>VLOOKUP(U134,异形板分值匹配!B$1:C$1992,2,FALSE)</f>
        <v/>
      </c>
      <c r="S134" s="323">
        <f>R134*G134</f>
        <v/>
      </c>
      <c r="U134" s="338">
        <f>B134&amp;U$4&amp;C134&amp;D134</f>
        <v/>
      </c>
      <c r="V134" s="338">
        <f>D134</f>
        <v/>
      </c>
      <c r="W134" s="338">
        <f>E134</f>
        <v/>
      </c>
      <c r="X134" s="338">
        <f>F134</f>
        <v/>
      </c>
      <c r="Y134" s="338">
        <f>G134</f>
        <v/>
      </c>
    </row>
    <row r="135">
      <c r="A135" s="241" t="n">
        <v>2</v>
      </c>
      <c r="B135" s="323" t="inlineStr">
        <is>
          <t>P21</t>
        </is>
      </c>
      <c r="C135" s="323" t="inlineStr">
        <is>
          <t>6BFX1008/2</t>
        </is>
      </c>
      <c r="D135" s="323" t="inlineStr">
        <is>
          <t>#</t>
        </is>
      </c>
      <c r="E135" s="323" t="n">
        <v>755</v>
      </c>
      <c r="F135" s="323" t="n">
        <v>995</v>
      </c>
      <c r="G135" s="323" t="n">
        <v>1</v>
      </c>
      <c r="H135" s="452">
        <f>E135*F135*G135/1000000</f>
        <v/>
      </c>
      <c r="I135" s="452">
        <f>H135*62.9</f>
        <v/>
      </c>
      <c r="J135" s="323" t="n"/>
      <c r="K135" s="452" t="n"/>
      <c r="L135" s="323" t="n"/>
      <c r="M135" s="338" t="n"/>
      <c r="N135" s="338" t="inlineStr">
        <is>
          <t>标高-10.650m至-9.600m</t>
        </is>
      </c>
      <c r="O135" s="338" t="inlineStr">
        <is>
          <t>钢平台1007、1008</t>
        </is>
      </c>
      <c r="P135" s="343">
        <f>J135</f>
        <v/>
      </c>
      <c r="R135" s="323">
        <f>VLOOKUP(U135,异形板分值匹配!B$1:C$1992,2,FALSE)</f>
        <v/>
      </c>
      <c r="S135" s="323">
        <f>G135*R135</f>
        <v/>
      </c>
      <c r="U135" s="338">
        <f>B135&amp;U$4&amp;C135&amp;D135</f>
        <v/>
      </c>
      <c r="V135" s="338">
        <f>D135</f>
        <v/>
      </c>
      <c r="W135" s="338">
        <f>E135</f>
        <v/>
      </c>
      <c r="X135" s="338">
        <f>F135</f>
        <v/>
      </c>
      <c r="Y135" s="338">
        <f>G135</f>
        <v/>
      </c>
    </row>
    <row r="136">
      <c r="A136" s="241" t="n">
        <v>2</v>
      </c>
      <c r="B136" s="323" t="inlineStr">
        <is>
          <t>P21</t>
        </is>
      </c>
      <c r="C136" s="323" t="inlineStr">
        <is>
          <t>6BFX1008/3</t>
        </is>
      </c>
      <c r="D136" s="323" t="inlineStr">
        <is>
          <t>#</t>
        </is>
      </c>
      <c r="E136" s="323" t="n">
        <v>785</v>
      </c>
      <c r="F136" s="323" t="n">
        <v>995</v>
      </c>
      <c r="G136" s="323" t="n">
        <v>1</v>
      </c>
      <c r="H136" s="452">
        <f>E136*F136*G136/1000000</f>
        <v/>
      </c>
      <c r="I136" s="452">
        <f>H136*62.9</f>
        <v/>
      </c>
      <c r="J136" s="323" t="n"/>
      <c r="K136" s="452" t="n"/>
      <c r="L136" s="323" t="n"/>
      <c r="M136" s="338" t="n"/>
      <c r="N136" s="338" t="inlineStr">
        <is>
          <t>标高-10.650m至-9.600m</t>
        </is>
      </c>
      <c r="O136" s="338" t="inlineStr">
        <is>
          <t>钢平台1007、1008</t>
        </is>
      </c>
      <c r="P136" s="343">
        <f>J136</f>
        <v/>
      </c>
      <c r="R136" s="323">
        <f>VLOOKUP(U136,异形板分值匹配!B$1:C$1992,2,FALSE)</f>
        <v/>
      </c>
      <c r="S136" s="323">
        <f>G136*R136</f>
        <v/>
      </c>
      <c r="U136" s="338">
        <f>B136&amp;U$4&amp;C136&amp;D136</f>
        <v/>
      </c>
      <c r="V136" s="338">
        <f>D136</f>
        <v/>
      </c>
      <c r="W136" s="338">
        <f>E136</f>
        <v/>
      </c>
      <c r="X136" s="338">
        <f>F136</f>
        <v/>
      </c>
      <c r="Y136" s="338">
        <f>G136</f>
        <v/>
      </c>
    </row>
    <row r="137">
      <c r="A137" s="241" t="n">
        <v>2</v>
      </c>
      <c r="B137" s="323" t="inlineStr">
        <is>
          <t>P21</t>
        </is>
      </c>
      <c r="C137" s="323" t="inlineStr">
        <is>
          <t>6BFX1008/4</t>
        </is>
      </c>
      <c r="D137" s="323" t="inlineStr">
        <is>
          <t>#</t>
        </is>
      </c>
      <c r="E137" s="323" t="n">
        <v>1585</v>
      </c>
      <c r="F137" s="323" t="n">
        <v>275</v>
      </c>
      <c r="G137" s="323" t="n">
        <v>1</v>
      </c>
      <c r="H137" s="452">
        <f>E137*F137*G137/1000000</f>
        <v/>
      </c>
      <c r="I137" s="452">
        <f>H137*62.9</f>
        <v/>
      </c>
      <c r="J137" s="323" t="n">
        <v>342</v>
      </c>
      <c r="K137" s="452" t="n">
        <v>3.22164</v>
      </c>
      <c r="L137" s="323" t="n"/>
      <c r="M137" s="338" t="n"/>
      <c r="N137" s="338" t="inlineStr">
        <is>
          <t>标高-10.650m至-9.600m</t>
        </is>
      </c>
      <c r="O137" s="338" t="inlineStr">
        <is>
          <t>钢平台1007、1008</t>
        </is>
      </c>
      <c r="P137" s="343">
        <f>J137</f>
        <v/>
      </c>
      <c r="R137" s="323">
        <f>VLOOKUP(U137,异形板分值匹配!B$1:C$1992,2,FALSE)</f>
        <v/>
      </c>
      <c r="S137" s="323">
        <f>G137*R137</f>
        <v/>
      </c>
      <c r="U137" s="338">
        <f>B137&amp;U$4&amp;C137&amp;D137</f>
        <v/>
      </c>
      <c r="V137" s="338">
        <f>D137</f>
        <v/>
      </c>
      <c r="W137" s="338">
        <f>E137</f>
        <v/>
      </c>
      <c r="X137" s="338">
        <f>F137</f>
        <v/>
      </c>
      <c r="Y137" s="338">
        <f>G137</f>
        <v/>
      </c>
    </row>
    <row r="138">
      <c r="A138" s="241" t="n">
        <v>2</v>
      </c>
      <c r="B138" s="323" t="inlineStr">
        <is>
          <t>P21</t>
        </is>
      </c>
      <c r="C138" s="323" t="inlineStr">
        <is>
          <t>6BFX1008/5</t>
        </is>
      </c>
      <c r="D138" s="323" t="inlineStr">
        <is>
          <t>#</t>
        </is>
      </c>
      <c r="E138" s="323" t="n">
        <v>1585</v>
      </c>
      <c r="F138" s="323" t="n">
        <v>575</v>
      </c>
      <c r="G138" s="323" t="n">
        <v>1</v>
      </c>
      <c r="H138" s="452">
        <f>E138*F138*G138/1000000</f>
        <v/>
      </c>
      <c r="I138" s="452">
        <f>H138*62.9</f>
        <v/>
      </c>
      <c r="J138" s="323" t="n">
        <v>676</v>
      </c>
      <c r="K138" s="452" t="n">
        <v>6.36792</v>
      </c>
      <c r="L138" s="323" t="n"/>
      <c r="M138" s="338" t="n"/>
      <c r="N138" s="338" t="inlineStr">
        <is>
          <t>标高-10.650m至-9.600m</t>
        </is>
      </c>
      <c r="O138" s="338" t="inlineStr">
        <is>
          <t>钢平台1007、1008</t>
        </is>
      </c>
      <c r="P138" s="343">
        <f>J138</f>
        <v/>
      </c>
      <c r="R138" s="323">
        <f>VLOOKUP(U138,异形板分值匹配!B$1:C$1992,2,FALSE)</f>
        <v/>
      </c>
      <c r="S138" s="323">
        <f>R138*G138</f>
        <v/>
      </c>
      <c r="U138" s="338">
        <f>B138&amp;U$4&amp;C138&amp;D138</f>
        <v/>
      </c>
      <c r="V138" s="338">
        <f>D138</f>
        <v/>
      </c>
      <c r="W138" s="338">
        <f>E138</f>
        <v/>
      </c>
      <c r="X138" s="338">
        <f>F138</f>
        <v/>
      </c>
      <c r="Y138" s="338">
        <f>G138</f>
        <v/>
      </c>
    </row>
    <row r="139">
      <c r="A139" s="241" t="n">
        <v>2</v>
      </c>
      <c r="B139" s="323" t="inlineStr">
        <is>
          <t>P21</t>
        </is>
      </c>
      <c r="C139" s="323" t="inlineStr">
        <is>
          <t>6BFX1008/6</t>
        </is>
      </c>
      <c r="D139" s="323" t="inlineStr">
        <is>
          <t>#</t>
        </is>
      </c>
      <c r="E139" s="323" t="n">
        <v>1585</v>
      </c>
      <c r="F139" s="323" t="n">
        <v>315</v>
      </c>
      <c r="G139" s="323" t="n">
        <v>1</v>
      </c>
      <c r="H139" s="452">
        <f>E139*F139*G139/1000000</f>
        <v/>
      </c>
      <c r="I139" s="452">
        <f>H139*62.9</f>
        <v/>
      </c>
      <c r="J139" s="323" t="n">
        <v>356</v>
      </c>
      <c r="K139" s="452" t="n">
        <v>3.35352</v>
      </c>
      <c r="L139" s="323" t="n"/>
      <c r="M139" s="338" t="n"/>
      <c r="N139" s="338" t="inlineStr">
        <is>
          <t>标高-10.650m至-9.600m</t>
        </is>
      </c>
      <c r="O139" s="338" t="inlineStr">
        <is>
          <t>钢平台1007、1008</t>
        </is>
      </c>
      <c r="P139" s="343">
        <f>J139</f>
        <v/>
      </c>
      <c r="R139" s="323">
        <f>VLOOKUP(U139,异形板分值匹配!B$1:C$1992,2,FALSE)</f>
        <v/>
      </c>
      <c r="S139" s="323">
        <f>G139*R139</f>
        <v/>
      </c>
      <c r="U139" s="338">
        <f>B139&amp;U$4&amp;C139&amp;D139</f>
        <v/>
      </c>
      <c r="V139" s="338">
        <f>D139</f>
        <v/>
      </c>
      <c r="W139" s="338">
        <f>E139</f>
        <v/>
      </c>
      <c r="X139" s="338">
        <f>F139</f>
        <v/>
      </c>
      <c r="Y139" s="338">
        <f>G139</f>
        <v/>
      </c>
    </row>
    <row r="140">
      <c r="A140" s="241" t="n">
        <v>2</v>
      </c>
      <c r="B140" s="323" t="inlineStr">
        <is>
          <t>P21</t>
        </is>
      </c>
      <c r="C140" s="323" t="inlineStr">
        <is>
          <t>6BFX1008/7</t>
        </is>
      </c>
      <c r="D140" s="323" t="inlineStr">
        <is>
          <t>#</t>
        </is>
      </c>
      <c r="E140" s="323" t="n">
        <v>718</v>
      </c>
      <c r="F140" s="323" t="n">
        <v>620</v>
      </c>
      <c r="G140" s="323" t="n">
        <v>1</v>
      </c>
      <c r="H140" s="452">
        <f>E140*F140*G140/1000000</f>
        <v/>
      </c>
      <c r="I140" s="452">
        <f>H140*62.9</f>
        <v/>
      </c>
      <c r="J140" s="323" t="n">
        <v>1438</v>
      </c>
      <c r="K140" s="452" t="n">
        <v>13.54596</v>
      </c>
      <c r="L140" s="323" t="n"/>
      <c r="M140" s="338" t="n"/>
      <c r="N140" s="338" t="inlineStr">
        <is>
          <t>标高-10.650m至-9.600m</t>
        </is>
      </c>
      <c r="O140" s="338" t="inlineStr">
        <is>
          <t>钢平台1007、1008</t>
        </is>
      </c>
      <c r="P140" s="343">
        <f>J140</f>
        <v/>
      </c>
      <c r="R140" s="323">
        <f>VLOOKUP(U140,异形板分值匹配!B$1:C$1992,2,FALSE)</f>
        <v/>
      </c>
      <c r="S140" s="323">
        <f>R140*G140</f>
        <v/>
      </c>
      <c r="U140" s="338">
        <f>B140&amp;U$4&amp;C140&amp;D140</f>
        <v/>
      </c>
      <c r="V140" s="338">
        <f>D140</f>
        <v/>
      </c>
      <c r="W140" s="338">
        <f>E140</f>
        <v/>
      </c>
      <c r="X140" s="338">
        <f>F140</f>
        <v/>
      </c>
      <c r="Y140" s="338">
        <f>G140</f>
        <v/>
      </c>
    </row>
    <row r="141">
      <c r="A141" s="241" t="n">
        <v>2</v>
      </c>
      <c r="B141" s="323" t="inlineStr">
        <is>
          <t>P21</t>
        </is>
      </c>
      <c r="C141" s="323" t="inlineStr">
        <is>
          <t>6BFX1008/8</t>
        </is>
      </c>
      <c r="D141" s="323" t="inlineStr">
        <is>
          <t>#</t>
        </is>
      </c>
      <c r="E141" s="323" t="n">
        <v>718</v>
      </c>
      <c r="F141" s="323" t="n">
        <v>410</v>
      </c>
      <c r="G141" s="323" t="n">
        <v>1</v>
      </c>
      <c r="H141" s="452">
        <f>E141*F141*G141/1000000</f>
        <v/>
      </c>
      <c r="I141" s="452">
        <f>H141*62.9</f>
        <v/>
      </c>
      <c r="J141" s="323" t="n">
        <v>760</v>
      </c>
      <c r="K141" s="452" t="n">
        <v>7.1592</v>
      </c>
      <c r="L141" s="323" t="n"/>
      <c r="M141" s="338" t="n"/>
      <c r="N141" s="338" t="inlineStr">
        <is>
          <t>标高-10.650m至-9.600m</t>
        </is>
      </c>
      <c r="O141" s="338" t="inlineStr">
        <is>
          <t>钢平台1007、1008</t>
        </is>
      </c>
      <c r="P141" s="343">
        <f>J141</f>
        <v/>
      </c>
      <c r="R141" s="323">
        <f>VLOOKUP(U141,异形板分值匹配!B$1:C$1992,2,FALSE)</f>
        <v/>
      </c>
      <c r="S141" s="323">
        <f>G141*R141</f>
        <v/>
      </c>
      <c r="U141" s="338">
        <f>B141&amp;U$4&amp;C141&amp;D141</f>
        <v/>
      </c>
      <c r="V141" s="338">
        <f>D141</f>
        <v/>
      </c>
      <c r="W141" s="338">
        <f>E141</f>
        <v/>
      </c>
      <c r="X141" s="338">
        <f>F141</f>
        <v/>
      </c>
      <c r="Y141" s="338">
        <f>G141</f>
        <v/>
      </c>
    </row>
    <row r="142">
      <c r="A142" s="241" t="n">
        <v>2</v>
      </c>
      <c r="B142" s="323" t="inlineStr">
        <is>
          <t>P21</t>
        </is>
      </c>
      <c r="C142" s="323" t="inlineStr">
        <is>
          <t>6BFX1008/9</t>
        </is>
      </c>
      <c r="D142" s="323" t="inlineStr">
        <is>
          <t>#</t>
        </is>
      </c>
      <c r="E142" s="323" t="n">
        <v>718</v>
      </c>
      <c r="F142" s="323" t="n">
        <v>515</v>
      </c>
      <c r="G142" s="323" t="n">
        <v>1</v>
      </c>
      <c r="H142" s="452">
        <f>E142*F142*G142/1000000</f>
        <v/>
      </c>
      <c r="I142" s="452">
        <f>H142*62.9</f>
        <v/>
      </c>
      <c r="J142" s="323" t="n">
        <v>1398</v>
      </c>
      <c r="K142" s="452" t="n">
        <v>13.16916</v>
      </c>
      <c r="L142" s="323" t="n"/>
      <c r="M142" s="338" t="n"/>
      <c r="N142" s="338" t="inlineStr">
        <is>
          <t>标高-10.650m至-9.600m</t>
        </is>
      </c>
      <c r="O142" s="338" t="inlineStr">
        <is>
          <t>钢平台1007、1008</t>
        </is>
      </c>
      <c r="P142" s="343">
        <f>J142</f>
        <v/>
      </c>
      <c r="R142" s="323">
        <f>VLOOKUP(U142,异形板分值匹配!B$1:C$1992,2,FALSE)</f>
        <v/>
      </c>
      <c r="S142" s="323">
        <f>R142*G142</f>
        <v/>
      </c>
      <c r="U142" s="338">
        <f>B142&amp;U$4&amp;C142&amp;D142</f>
        <v/>
      </c>
      <c r="V142" s="338">
        <f>D142</f>
        <v/>
      </c>
      <c r="W142" s="338">
        <f>E142</f>
        <v/>
      </c>
      <c r="X142" s="338">
        <f>F142</f>
        <v/>
      </c>
      <c r="Y142" s="338">
        <f>G142</f>
        <v/>
      </c>
    </row>
    <row r="143">
      <c r="A143" s="241" t="n">
        <v>2</v>
      </c>
      <c r="B143" s="323" t="inlineStr">
        <is>
          <t>P21</t>
        </is>
      </c>
      <c r="C143" s="323" t="inlineStr">
        <is>
          <t>6BFX1008/10</t>
        </is>
      </c>
      <c r="D143" s="323" t="inlineStr">
        <is>
          <t>#</t>
        </is>
      </c>
      <c r="E143" s="323" t="n">
        <v>718</v>
      </c>
      <c r="F143" s="323" t="n">
        <v>805</v>
      </c>
      <c r="G143" s="323" t="n">
        <v>1</v>
      </c>
      <c r="H143" s="452">
        <f>E143*F143*G143/1000000</f>
        <v/>
      </c>
      <c r="I143" s="452">
        <f>H143*62.9</f>
        <v/>
      </c>
      <c r="J143" s="323" t="n">
        <v>288</v>
      </c>
      <c r="K143" s="452" t="n">
        <v>2.71296</v>
      </c>
      <c r="L143" s="323" t="n"/>
      <c r="M143" s="338" t="n"/>
      <c r="N143" s="338" t="inlineStr">
        <is>
          <t>标高-10.650m至-9.600m</t>
        </is>
      </c>
      <c r="O143" s="338" t="inlineStr">
        <is>
          <t>钢平台1007、1008</t>
        </is>
      </c>
      <c r="P143" s="343">
        <f>J143</f>
        <v/>
      </c>
      <c r="R143" s="323">
        <f>VLOOKUP(U143,异形板分值匹配!B$1:C$1992,2,FALSE)</f>
        <v/>
      </c>
      <c r="S143" s="323">
        <f>R143*G143</f>
        <v/>
      </c>
      <c r="U143" s="338">
        <f>B143&amp;U$4&amp;C143&amp;D143</f>
        <v/>
      </c>
      <c r="V143" s="338">
        <f>D143</f>
        <v/>
      </c>
      <c r="W143" s="338">
        <f>E143</f>
        <v/>
      </c>
      <c r="X143" s="338">
        <f>F143</f>
        <v/>
      </c>
      <c r="Y143" s="338">
        <f>G143</f>
        <v/>
      </c>
    </row>
    <row r="144">
      <c r="A144" s="241" t="n">
        <v>2</v>
      </c>
      <c r="B144" s="323" t="inlineStr">
        <is>
          <t>P21</t>
        </is>
      </c>
      <c r="C144" s="323" t="inlineStr">
        <is>
          <t>6BFX1008/11</t>
        </is>
      </c>
      <c r="D144" s="323" t="inlineStr">
        <is>
          <t>#</t>
        </is>
      </c>
      <c r="E144" s="323" t="n">
        <v>1220</v>
      </c>
      <c r="F144" s="323" t="n">
        <v>895</v>
      </c>
      <c r="G144" s="323" t="n">
        <v>1</v>
      </c>
      <c r="H144" s="452">
        <f>E144*F144*G144/1000000</f>
        <v/>
      </c>
      <c r="I144" s="452">
        <f>H144*62.9</f>
        <v/>
      </c>
      <c r="J144" s="323" t="n">
        <v>2004</v>
      </c>
      <c r="K144" s="452" t="n">
        <v>18.87768</v>
      </c>
      <c r="L144" s="323" t="n"/>
      <c r="M144" s="338" t="n"/>
      <c r="N144" s="338" t="inlineStr">
        <is>
          <t>标高-10.650m至-9.600m</t>
        </is>
      </c>
      <c r="O144" s="338" t="inlineStr">
        <is>
          <t>钢平台1007、1008</t>
        </is>
      </c>
      <c r="P144" s="343">
        <f>J144</f>
        <v/>
      </c>
      <c r="R144" s="323">
        <f>VLOOKUP(U144,异形板分值匹配!B$1:C$1992,2,FALSE)</f>
        <v/>
      </c>
      <c r="S144" s="323">
        <f>R144*G144</f>
        <v/>
      </c>
      <c r="U144" s="338">
        <f>B144&amp;U$4&amp;C144&amp;D144</f>
        <v/>
      </c>
      <c r="V144" s="338">
        <f>D144</f>
        <v/>
      </c>
      <c r="W144" s="338">
        <f>E144</f>
        <v/>
      </c>
      <c r="X144" s="338">
        <f>F144</f>
        <v/>
      </c>
      <c r="Y144" s="338">
        <f>G144</f>
        <v/>
      </c>
    </row>
    <row r="145">
      <c r="A145" s="241" t="n">
        <v>2</v>
      </c>
      <c r="B145" s="323" t="inlineStr">
        <is>
          <t>P21</t>
        </is>
      </c>
      <c r="C145" s="323" t="inlineStr">
        <is>
          <t>6BFX1008/12</t>
        </is>
      </c>
      <c r="D145" s="323" t="inlineStr">
        <is>
          <t>#</t>
        </is>
      </c>
      <c r="E145" s="323" t="n">
        <v>1220</v>
      </c>
      <c r="F145" s="323" t="n">
        <v>185</v>
      </c>
      <c r="G145" s="323" t="n">
        <v>1</v>
      </c>
      <c r="H145" s="452">
        <f>E145*F145*G145/1000000</f>
        <v/>
      </c>
      <c r="I145" s="452">
        <f>H145*62.9</f>
        <v/>
      </c>
      <c r="J145" s="323" t="n">
        <v>361</v>
      </c>
      <c r="K145" s="452" t="n">
        <v>3.40062</v>
      </c>
      <c r="L145" s="323" t="n"/>
      <c r="M145" s="338" t="n"/>
      <c r="N145" s="338" t="inlineStr">
        <is>
          <t>标高-10.650m至-9.600m</t>
        </is>
      </c>
      <c r="O145" s="338" t="inlineStr">
        <is>
          <t>钢平台1007、1008</t>
        </is>
      </c>
      <c r="P145" s="343">
        <f>J145</f>
        <v/>
      </c>
      <c r="R145" s="323">
        <f>VLOOKUP(U145,异形板分值匹配!B$1:C$1992,2,FALSE)</f>
        <v/>
      </c>
      <c r="S145" s="323">
        <f>G145*R145</f>
        <v/>
      </c>
      <c r="U145" s="338">
        <f>B145&amp;U$4&amp;C145&amp;D145</f>
        <v/>
      </c>
      <c r="V145" s="338">
        <f>D145</f>
        <v/>
      </c>
      <c r="W145" s="338">
        <f>E145</f>
        <v/>
      </c>
      <c r="X145" s="338">
        <f>F145</f>
        <v/>
      </c>
      <c r="Y145" s="338">
        <f>G145</f>
        <v/>
      </c>
    </row>
    <row r="146">
      <c r="A146" s="241" t="n">
        <v>2</v>
      </c>
      <c r="B146" s="323" t="inlineStr">
        <is>
          <t>P21</t>
        </is>
      </c>
      <c r="C146" s="323" t="inlineStr">
        <is>
          <t>6BFX1008/13</t>
        </is>
      </c>
      <c r="D146" s="323" t="inlineStr">
        <is>
          <t>#</t>
        </is>
      </c>
      <c r="E146" s="323" t="n">
        <v>1220</v>
      </c>
      <c r="F146" s="323" t="n">
        <v>485</v>
      </c>
      <c r="G146" s="323" t="n">
        <v>1</v>
      </c>
      <c r="H146" s="452">
        <f>E146*F146*G146/1000000</f>
        <v/>
      </c>
      <c r="I146" s="452">
        <f>H146*62.9</f>
        <v/>
      </c>
      <c r="J146" s="323" t="n">
        <v>1562</v>
      </c>
      <c r="K146" s="452" t="n">
        <v>14.71404</v>
      </c>
      <c r="L146" s="323" t="n"/>
      <c r="M146" s="338" t="n"/>
      <c r="N146" s="338" t="inlineStr">
        <is>
          <t>标高-10.650m至-9.600m</t>
        </is>
      </c>
      <c r="O146" s="338" t="inlineStr">
        <is>
          <t>钢平台1007、1008</t>
        </is>
      </c>
      <c r="P146" s="343">
        <f>J146</f>
        <v/>
      </c>
      <c r="R146" s="323">
        <f>VLOOKUP(U146,异形板分值匹配!B$1:C$1992,2,FALSE)</f>
        <v/>
      </c>
      <c r="S146" s="323">
        <f>R146*G146</f>
        <v/>
      </c>
      <c r="U146" s="338">
        <f>B146&amp;U$4&amp;C146&amp;D146</f>
        <v/>
      </c>
      <c r="V146" s="338">
        <f>D146</f>
        <v/>
      </c>
      <c r="W146" s="338">
        <f>E146</f>
        <v/>
      </c>
      <c r="X146" s="338">
        <f>F146</f>
        <v/>
      </c>
      <c r="Y146" s="338">
        <f>G146</f>
        <v/>
      </c>
    </row>
    <row r="147">
      <c r="A147" s="241" t="n">
        <v>1</v>
      </c>
      <c r="B147" s="248" t="inlineStr">
        <is>
          <t>小计</t>
        </is>
      </c>
      <c r="C147" s="248" t="n"/>
      <c r="D147" s="248" t="n"/>
      <c r="E147" s="248" t="n"/>
      <c r="F147" s="248" t="n"/>
      <c r="G147" s="248">
        <f>SUM(G127:G146)</f>
        <v/>
      </c>
      <c r="H147" s="453" t="n"/>
      <c r="I147" s="453" t="n"/>
      <c r="J147" s="248" t="n"/>
      <c r="K147" s="248" t="n"/>
      <c r="L147" s="248" t="n"/>
      <c r="M147" s="255" t="n"/>
      <c r="N147" s="255" t="n"/>
      <c r="O147" s="255" t="n"/>
      <c r="P147" s="343">
        <f>J147</f>
        <v/>
      </c>
      <c r="R147" s="323" t="n"/>
      <c r="S147" s="323" t="n"/>
      <c r="U147" s="338" t="n"/>
      <c r="V147" s="338" t="n"/>
      <c r="W147" s="338" t="n"/>
      <c r="X147" s="338" t="n"/>
      <c r="Y147" s="338" t="n"/>
    </row>
    <row r="148">
      <c r="A148" s="241" t="n">
        <v>2</v>
      </c>
      <c r="B148" s="264" t="inlineStr">
        <is>
          <t>P22</t>
        </is>
      </c>
      <c r="C148" s="323" t="inlineStr">
        <is>
          <t>6BFX1011/1</t>
        </is>
      </c>
      <c r="D148" s="323" t="inlineStr">
        <is>
          <t>#</t>
        </is>
      </c>
      <c r="E148" s="323" t="n">
        <v>1395</v>
      </c>
      <c r="F148" s="323" t="n">
        <v>425</v>
      </c>
      <c r="G148" s="323" t="n">
        <v>1</v>
      </c>
      <c r="H148" s="452">
        <f>E148*F148*G148/1000000</f>
        <v/>
      </c>
      <c r="I148" s="452">
        <f>H148*62.9</f>
        <v/>
      </c>
      <c r="J148" s="323" t="n">
        <v>974</v>
      </c>
      <c r="K148" s="452" t="n">
        <v>9.175079999999999</v>
      </c>
      <c r="L148" s="323" t="n"/>
      <c r="M148" s="338" t="n"/>
      <c r="N148" s="338" t="inlineStr">
        <is>
          <t>标高-9.460m</t>
        </is>
      </c>
      <c r="O148" s="338" t="inlineStr">
        <is>
          <t>钢平台1011</t>
        </is>
      </c>
      <c r="P148" s="343">
        <f>J148</f>
        <v/>
      </c>
      <c r="R148" s="323">
        <f>VLOOKUP(U148,异形板分值匹配!B$1:C$1992,2,FALSE)</f>
        <v/>
      </c>
      <c r="S148" s="323">
        <f>G148*R148</f>
        <v/>
      </c>
      <c r="U148" s="338">
        <f>B148&amp;U$4&amp;C148&amp;D148</f>
        <v/>
      </c>
      <c r="V148" s="338">
        <f>D148</f>
        <v/>
      </c>
      <c r="W148" s="338">
        <f>E148</f>
        <v/>
      </c>
      <c r="X148" s="338">
        <f>F148</f>
        <v/>
      </c>
      <c r="Y148" s="338">
        <f>G148</f>
        <v/>
      </c>
    </row>
    <row r="149">
      <c r="A149" s="241" t="n">
        <v>2</v>
      </c>
      <c r="B149" s="264" t="inlineStr">
        <is>
          <t>P22</t>
        </is>
      </c>
      <c r="C149" s="323" t="inlineStr">
        <is>
          <t>6BFX1011/2</t>
        </is>
      </c>
      <c r="D149" s="323" t="inlineStr">
        <is>
          <t>#</t>
        </is>
      </c>
      <c r="E149" s="323" t="n">
        <v>1395</v>
      </c>
      <c r="F149" s="323" t="n">
        <v>810</v>
      </c>
      <c r="G149" s="323" t="n">
        <v>1</v>
      </c>
      <c r="H149" s="452">
        <f>E149*F149*G149/1000000</f>
        <v/>
      </c>
      <c r="I149" s="452">
        <f>H149*62.9</f>
        <v/>
      </c>
      <c r="J149" s="323" t="n">
        <v>684</v>
      </c>
      <c r="K149" s="452" t="n">
        <v>6.44328</v>
      </c>
      <c r="L149" s="323" t="n"/>
      <c r="M149" s="338" t="n"/>
      <c r="N149" s="338" t="inlineStr">
        <is>
          <t>标高-9.460m</t>
        </is>
      </c>
      <c r="O149" s="338" t="inlineStr">
        <is>
          <t>钢平台1011</t>
        </is>
      </c>
      <c r="P149" s="343">
        <f>J149</f>
        <v/>
      </c>
      <c r="R149" s="323">
        <f>VLOOKUP(U149,异形板分值匹配!B$1:C$1992,2,FALSE)</f>
        <v/>
      </c>
      <c r="S149" s="323">
        <f>G149*R149</f>
        <v/>
      </c>
      <c r="U149" s="338">
        <f>B149&amp;U$4&amp;C149&amp;D149</f>
        <v/>
      </c>
      <c r="V149" s="338">
        <f>D149</f>
        <v/>
      </c>
      <c r="W149" s="338">
        <f>E149</f>
        <v/>
      </c>
      <c r="X149" s="338">
        <f>F149</f>
        <v/>
      </c>
      <c r="Y149" s="338">
        <f>G149</f>
        <v/>
      </c>
    </row>
    <row r="150">
      <c r="A150" s="241" t="n">
        <v>2</v>
      </c>
      <c r="B150" s="264" t="inlineStr">
        <is>
          <t>P22</t>
        </is>
      </c>
      <c r="C150" s="323" t="inlineStr">
        <is>
          <t>6BFX1011/3</t>
        </is>
      </c>
      <c r="D150" s="323" t="inlineStr">
        <is>
          <t>#</t>
        </is>
      </c>
      <c r="E150" s="323" t="n">
        <v>1245</v>
      </c>
      <c r="F150" s="323" t="n">
        <v>695</v>
      </c>
      <c r="G150" s="323" t="n">
        <v>1</v>
      </c>
      <c r="H150" s="452">
        <f>E150*F150*G150/1000000</f>
        <v/>
      </c>
      <c r="I150" s="452">
        <f>H150*62.9</f>
        <v/>
      </c>
      <c r="J150" s="323" t="n">
        <v>1500</v>
      </c>
      <c r="K150" s="452" t="n">
        <v>14.13</v>
      </c>
      <c r="L150" s="323" t="n"/>
      <c r="M150" s="338" t="n"/>
      <c r="N150" s="338" t="inlineStr">
        <is>
          <t>标高-9.460m</t>
        </is>
      </c>
      <c r="O150" s="338" t="inlineStr">
        <is>
          <t>钢平台1011</t>
        </is>
      </c>
      <c r="P150" s="343">
        <f>J150</f>
        <v/>
      </c>
      <c r="R150" s="323">
        <f>VLOOKUP(U150,异形板分值匹配!B$1:C$1992,2,FALSE)</f>
        <v/>
      </c>
      <c r="S150" s="323">
        <f>G150*R150</f>
        <v/>
      </c>
      <c r="U150" s="338">
        <f>B150&amp;U$4&amp;C150&amp;D150</f>
        <v/>
      </c>
      <c r="V150" s="338">
        <f>D150</f>
        <v/>
      </c>
      <c r="W150" s="338">
        <f>E150</f>
        <v/>
      </c>
      <c r="X150" s="338">
        <f>F150</f>
        <v/>
      </c>
      <c r="Y150" s="338">
        <f>G150</f>
        <v/>
      </c>
    </row>
    <row r="151">
      <c r="A151" s="241" t="n">
        <v>2</v>
      </c>
      <c r="B151" s="264" t="inlineStr">
        <is>
          <t>P22</t>
        </is>
      </c>
      <c r="C151" s="323" t="inlineStr">
        <is>
          <t>6BFX1011/4</t>
        </is>
      </c>
      <c r="D151" s="323" t="inlineStr">
        <is>
          <t>#</t>
        </is>
      </c>
      <c r="E151" s="323" t="n">
        <v>2031</v>
      </c>
      <c r="F151" s="323" t="n">
        <v>995</v>
      </c>
      <c r="G151" s="323" t="n">
        <v>1</v>
      </c>
      <c r="H151" s="452">
        <f>E151*F151*G151/1000000</f>
        <v/>
      </c>
      <c r="I151" s="452">
        <f>H151*62.9</f>
        <v/>
      </c>
      <c r="J151" s="323" t="n"/>
      <c r="K151" s="452" t="n"/>
      <c r="L151" s="323" t="n"/>
      <c r="M151" s="338" t="n"/>
      <c r="N151" s="338" t="inlineStr">
        <is>
          <t>标高-9.460m</t>
        </is>
      </c>
      <c r="O151" s="338" t="inlineStr">
        <is>
          <t>钢平台1011</t>
        </is>
      </c>
      <c r="P151" s="343">
        <f>J151</f>
        <v/>
      </c>
      <c r="R151" s="323">
        <f>VLOOKUP(U151,异形板分值匹配!B$1:C$1992,2,FALSE)</f>
        <v/>
      </c>
      <c r="S151" s="323">
        <f>R151*G151</f>
        <v/>
      </c>
      <c r="U151" s="338">
        <f>B151&amp;U$4&amp;C151&amp;D151</f>
        <v/>
      </c>
      <c r="V151" s="338">
        <f>D151</f>
        <v/>
      </c>
      <c r="W151" s="338">
        <f>E151</f>
        <v/>
      </c>
      <c r="X151" s="338">
        <f>F151</f>
        <v/>
      </c>
      <c r="Y151" s="338">
        <f>G151</f>
        <v/>
      </c>
    </row>
    <row r="152">
      <c r="A152" s="241" t="n">
        <v>2</v>
      </c>
      <c r="B152" s="264" t="inlineStr">
        <is>
          <t>P22</t>
        </is>
      </c>
      <c r="C152" s="323" t="inlineStr">
        <is>
          <t>6BFX1011/5</t>
        </is>
      </c>
      <c r="D152" s="323" t="inlineStr">
        <is>
          <t>#</t>
        </is>
      </c>
      <c r="E152" s="323" t="n">
        <v>658</v>
      </c>
      <c r="F152" s="323" t="n">
        <v>540</v>
      </c>
      <c r="G152" s="323" t="n">
        <v>1</v>
      </c>
      <c r="H152" s="452">
        <f>E152*F152*G152/1000000</f>
        <v/>
      </c>
      <c r="I152" s="452">
        <f>H152*62.9</f>
        <v/>
      </c>
      <c r="J152" s="323" t="n"/>
      <c r="K152" s="452" t="n"/>
      <c r="L152" s="323" t="n"/>
      <c r="M152" s="338" t="n"/>
      <c r="N152" s="338" t="inlineStr">
        <is>
          <t>标高-9.460m</t>
        </is>
      </c>
      <c r="O152" s="338" t="inlineStr">
        <is>
          <t>钢平台1011</t>
        </is>
      </c>
      <c r="P152" s="343">
        <f>J152</f>
        <v/>
      </c>
      <c r="R152" s="323">
        <f>VLOOKUP(U152,异形板分值匹配!B$1:C$1992,2,FALSE)</f>
        <v/>
      </c>
      <c r="S152" s="323">
        <f>R152*G152</f>
        <v/>
      </c>
      <c r="U152" s="338">
        <f>B152&amp;U$4&amp;C152&amp;D152</f>
        <v/>
      </c>
      <c r="V152" s="338">
        <f>D152</f>
        <v/>
      </c>
      <c r="W152" s="338">
        <f>E152</f>
        <v/>
      </c>
      <c r="X152" s="338">
        <f>F152</f>
        <v/>
      </c>
      <c r="Y152" s="338">
        <f>G152</f>
        <v/>
      </c>
    </row>
    <row r="153">
      <c r="A153" s="241" t="n">
        <v>2</v>
      </c>
      <c r="B153" s="264" t="inlineStr">
        <is>
          <t>P22</t>
        </is>
      </c>
      <c r="C153" s="323" t="inlineStr">
        <is>
          <t>6BFX1011/6</t>
        </is>
      </c>
      <c r="D153" s="323" t="inlineStr">
        <is>
          <t>#</t>
        </is>
      </c>
      <c r="E153" s="323" t="n">
        <v>412</v>
      </c>
      <c r="F153" s="323" t="n">
        <v>540</v>
      </c>
      <c r="G153" s="323" t="n">
        <v>1</v>
      </c>
      <c r="H153" s="452">
        <f>E153*F153*G153/1000000</f>
        <v/>
      </c>
      <c r="I153" s="452">
        <f>H153*62.9</f>
        <v/>
      </c>
      <c r="J153" s="323" t="n"/>
      <c r="K153" s="452" t="n"/>
      <c r="L153" s="323" t="n"/>
      <c r="M153" s="338" t="n"/>
      <c r="N153" s="338" t="inlineStr">
        <is>
          <t>标高-9.460m</t>
        </is>
      </c>
      <c r="O153" s="338" t="inlineStr">
        <is>
          <t>钢平台1011</t>
        </is>
      </c>
      <c r="P153" s="343">
        <f>J153</f>
        <v/>
      </c>
      <c r="R153" s="323">
        <f>VLOOKUP(U153,异形板分值匹配!B$1:C$1992,2,FALSE)</f>
        <v/>
      </c>
      <c r="S153" s="323">
        <f>G153*R153</f>
        <v/>
      </c>
      <c r="U153" s="338">
        <f>B153&amp;U$4&amp;C153&amp;D153</f>
        <v/>
      </c>
      <c r="V153" s="338">
        <f>D153</f>
        <v/>
      </c>
      <c r="W153" s="338">
        <f>E153</f>
        <v/>
      </c>
      <c r="X153" s="338">
        <f>F153</f>
        <v/>
      </c>
      <c r="Y153" s="338">
        <f>G153</f>
        <v/>
      </c>
    </row>
    <row r="154">
      <c r="A154" s="241" t="n">
        <v>2</v>
      </c>
      <c r="B154" s="264" t="inlineStr">
        <is>
          <t>P22</t>
        </is>
      </c>
      <c r="C154" s="323" t="inlineStr">
        <is>
          <t>6BFX1011/7</t>
        </is>
      </c>
      <c r="D154" s="323" t="n"/>
      <c r="E154" s="323" t="n">
        <v>547</v>
      </c>
      <c r="F154" s="323" t="n">
        <v>756</v>
      </c>
      <c r="G154" s="323" t="n">
        <v>1</v>
      </c>
      <c r="H154" s="452">
        <f>E154*F154*G154/1000000</f>
        <v/>
      </c>
      <c r="I154" s="452">
        <f>H154*62.9</f>
        <v/>
      </c>
      <c r="J154" s="323" t="n"/>
      <c r="K154" s="452" t="n"/>
      <c r="L154" s="323" t="n"/>
      <c r="M154" s="338" t="n"/>
      <c r="N154" s="338" t="inlineStr">
        <is>
          <t>标高-9.460m</t>
        </is>
      </c>
      <c r="O154" s="338" t="inlineStr">
        <is>
          <t>钢平台1011</t>
        </is>
      </c>
      <c r="P154" s="343">
        <f>J154</f>
        <v/>
      </c>
      <c r="R154" s="323">
        <f>IF(R$3="","",VLOOKUP(R$3,'3-1技术要求'!Q:S,3,0))</f>
        <v/>
      </c>
      <c r="S154" s="323">
        <f>R154*G154</f>
        <v/>
      </c>
      <c r="U154" s="338">
        <f>B154&amp;U$4&amp;C154&amp;D154</f>
        <v/>
      </c>
      <c r="V154" s="338" t="n"/>
      <c r="W154" s="338">
        <f>E154</f>
        <v/>
      </c>
      <c r="X154" s="338">
        <f>F154</f>
        <v/>
      </c>
      <c r="Y154" s="338">
        <f>G154</f>
        <v/>
      </c>
    </row>
    <row r="155">
      <c r="A155" s="241" t="n">
        <v>2</v>
      </c>
      <c r="B155" s="264" t="inlineStr">
        <is>
          <t>P22</t>
        </is>
      </c>
      <c r="C155" s="323" t="inlineStr">
        <is>
          <t>6BFX1012/1</t>
        </is>
      </c>
      <c r="D155" s="323" t="inlineStr">
        <is>
          <t>#</t>
        </is>
      </c>
      <c r="E155" s="323" t="n">
        <v>465</v>
      </c>
      <c r="F155" s="323" t="n">
        <v>810</v>
      </c>
      <c r="G155" s="323" t="n">
        <v>1</v>
      </c>
      <c r="H155" s="452">
        <f>E155*F155*G155/1000000</f>
        <v/>
      </c>
      <c r="I155" s="452">
        <f>H155*62.9</f>
        <v/>
      </c>
      <c r="J155" s="323" t="n">
        <v>628</v>
      </c>
      <c r="K155" s="452" t="n">
        <v>5.91576</v>
      </c>
      <c r="L155" s="323" t="n"/>
      <c r="M155" s="338" t="n"/>
      <c r="N155" s="338" t="inlineStr">
        <is>
          <t>标高-9.460m</t>
        </is>
      </c>
      <c r="O155" s="338" t="inlineStr">
        <is>
          <t>钢平台1012</t>
        </is>
      </c>
      <c r="P155" s="343">
        <f>J155</f>
        <v/>
      </c>
      <c r="R155" s="323">
        <f>VLOOKUP(U155,异形板分值匹配!B$1:C$1992,2,FALSE)</f>
        <v/>
      </c>
      <c r="S155" s="323">
        <f>R155*G155</f>
        <v/>
      </c>
      <c r="U155" s="338">
        <f>B155&amp;U$4&amp;C155&amp;D155</f>
        <v/>
      </c>
      <c r="V155" s="338">
        <f>D155</f>
        <v/>
      </c>
      <c r="W155" s="338">
        <f>E155</f>
        <v/>
      </c>
      <c r="X155" s="338">
        <f>F155</f>
        <v/>
      </c>
      <c r="Y155" s="338">
        <f>G155</f>
        <v/>
      </c>
    </row>
    <row r="156">
      <c r="A156" s="241" t="n">
        <v>2</v>
      </c>
      <c r="B156" s="264" t="inlineStr">
        <is>
          <t>P22</t>
        </is>
      </c>
      <c r="C156" s="323" t="inlineStr">
        <is>
          <t>6BFX1012/2</t>
        </is>
      </c>
      <c r="D156" s="323" t="inlineStr">
        <is>
          <t>#</t>
        </is>
      </c>
      <c r="E156" s="323" t="n">
        <v>2100</v>
      </c>
      <c r="F156" s="323" t="n">
        <v>805</v>
      </c>
      <c r="G156" s="323" t="n">
        <v>1</v>
      </c>
      <c r="H156" s="452">
        <f>E156*F156*G156/1000000</f>
        <v/>
      </c>
      <c r="I156" s="452">
        <f>H156*62.9</f>
        <v/>
      </c>
      <c r="J156" s="323" t="n">
        <v>586</v>
      </c>
      <c r="K156" s="452" t="n">
        <v>5.52012</v>
      </c>
      <c r="L156" s="323" t="n"/>
      <c r="M156" s="338" t="n"/>
      <c r="N156" s="338" t="inlineStr">
        <is>
          <t>标高-9.460m</t>
        </is>
      </c>
      <c r="O156" s="338" t="inlineStr">
        <is>
          <t>钢平台1012</t>
        </is>
      </c>
      <c r="P156" s="343">
        <f>J156</f>
        <v/>
      </c>
      <c r="R156" s="323">
        <f>VLOOKUP(U156,异形板分值匹配!B$1:C$1992,2,FALSE)</f>
        <v/>
      </c>
      <c r="S156" s="323">
        <f>R156*G156</f>
        <v/>
      </c>
      <c r="U156" s="338">
        <f>B156&amp;U$4&amp;C156&amp;D156</f>
        <v/>
      </c>
      <c r="V156" s="338">
        <f>D156</f>
        <v/>
      </c>
      <c r="W156" s="338">
        <f>E156</f>
        <v/>
      </c>
      <c r="X156" s="338">
        <f>F156</f>
        <v/>
      </c>
      <c r="Y156" s="338">
        <f>G156</f>
        <v/>
      </c>
    </row>
    <row r="157">
      <c r="A157" s="241" t="n">
        <v>2</v>
      </c>
      <c r="B157" s="264" t="inlineStr">
        <is>
          <t>P22</t>
        </is>
      </c>
      <c r="C157" s="323" t="inlineStr">
        <is>
          <t>6BFX1012/3</t>
        </is>
      </c>
      <c r="D157" s="323" t="inlineStr">
        <is>
          <t>#</t>
        </is>
      </c>
      <c r="E157" s="323" t="n">
        <v>2031</v>
      </c>
      <c r="F157" s="323" t="n">
        <v>515</v>
      </c>
      <c r="G157" s="323" t="n">
        <v>1</v>
      </c>
      <c r="H157" s="452">
        <f>E157*F157*G157/1000000</f>
        <v/>
      </c>
      <c r="I157" s="452">
        <f>H157*62.9</f>
        <v/>
      </c>
      <c r="J157" s="323" t="n">
        <v>382</v>
      </c>
      <c r="K157" s="452" t="n">
        <v>3.59844</v>
      </c>
      <c r="L157" s="323" t="n"/>
      <c r="M157" s="338" t="n"/>
      <c r="N157" s="338" t="inlineStr">
        <is>
          <t>标高-9.460m</t>
        </is>
      </c>
      <c r="O157" s="338" t="inlineStr">
        <is>
          <t>钢平台1012</t>
        </is>
      </c>
      <c r="P157" s="343">
        <f>J157</f>
        <v/>
      </c>
      <c r="R157" s="323">
        <f>VLOOKUP(U157,异形板分值匹配!B$1:C$1992,2,FALSE)</f>
        <v/>
      </c>
      <c r="S157" s="323">
        <f>G157*R157</f>
        <v/>
      </c>
      <c r="U157" s="338">
        <f>B157&amp;U$4&amp;C157&amp;D157</f>
        <v/>
      </c>
      <c r="V157" s="338">
        <f>D157</f>
        <v/>
      </c>
      <c r="W157" s="338">
        <f>E157</f>
        <v/>
      </c>
      <c r="X157" s="338">
        <f>F157</f>
        <v/>
      </c>
      <c r="Y157" s="338">
        <f>G157</f>
        <v/>
      </c>
    </row>
    <row r="158">
      <c r="A158" s="241" t="n">
        <v>2</v>
      </c>
      <c r="B158" s="264" t="inlineStr">
        <is>
          <t>P22</t>
        </is>
      </c>
      <c r="C158" s="323" t="inlineStr">
        <is>
          <t>6BFX1012/4</t>
        </is>
      </c>
      <c r="D158" s="323" t="inlineStr">
        <is>
          <t>#</t>
        </is>
      </c>
      <c r="E158" s="323" t="n">
        <v>2100</v>
      </c>
      <c r="F158" s="323" t="n">
        <v>785</v>
      </c>
      <c r="G158" s="323" t="n">
        <v>1</v>
      </c>
      <c r="H158" s="452">
        <f>E158*F158*G158/1000000</f>
        <v/>
      </c>
      <c r="I158" s="452">
        <f>H158*62.9</f>
        <v/>
      </c>
      <c r="J158" s="323" t="n">
        <v>408</v>
      </c>
      <c r="K158" s="452" t="n">
        <v>3.84336</v>
      </c>
      <c r="L158" s="323" t="n"/>
      <c r="M158" s="338" t="n"/>
      <c r="N158" s="338" t="inlineStr">
        <is>
          <t>标高-9.460m</t>
        </is>
      </c>
      <c r="O158" s="338" t="inlineStr">
        <is>
          <t>钢平台1012</t>
        </is>
      </c>
      <c r="P158" s="343">
        <f>J158</f>
        <v/>
      </c>
      <c r="R158" s="323">
        <f>VLOOKUP(U158,异形板分值匹配!B$1:C$1992,2,FALSE)</f>
        <v/>
      </c>
      <c r="S158" s="323">
        <f>R158*G158</f>
        <v/>
      </c>
      <c r="U158" s="338">
        <f>B158&amp;U$4&amp;C158&amp;D158</f>
        <v/>
      </c>
      <c r="V158" s="338">
        <f>D158</f>
        <v/>
      </c>
      <c r="W158" s="338">
        <f>E158</f>
        <v/>
      </c>
      <c r="X158" s="338">
        <f>F158</f>
        <v/>
      </c>
      <c r="Y158" s="338">
        <f>G158</f>
        <v/>
      </c>
    </row>
    <row r="159">
      <c r="A159" s="241" t="n">
        <v>2</v>
      </c>
      <c r="B159" s="264" t="inlineStr">
        <is>
          <t>P22</t>
        </is>
      </c>
      <c r="C159" s="323" t="inlineStr">
        <is>
          <t>6BFX1012/5</t>
        </is>
      </c>
      <c r="D159" s="323" t="inlineStr">
        <is>
          <t>#</t>
        </is>
      </c>
      <c r="E159" s="323" t="n">
        <v>820</v>
      </c>
      <c r="F159" s="323" t="n">
        <v>285</v>
      </c>
      <c r="G159" s="323" t="n">
        <v>1</v>
      </c>
      <c r="H159" s="452">
        <f>E159*F159*G159/1000000</f>
        <v/>
      </c>
      <c r="I159" s="452">
        <f>H159*62.9</f>
        <v/>
      </c>
      <c r="J159" s="323" t="n"/>
      <c r="K159" s="452" t="n"/>
      <c r="L159" s="323" t="n"/>
      <c r="M159" s="338" t="n"/>
      <c r="N159" s="338" t="inlineStr">
        <is>
          <t>标高-9.460m</t>
        </is>
      </c>
      <c r="O159" s="338" t="inlineStr">
        <is>
          <t>钢平台1012</t>
        </is>
      </c>
      <c r="P159" s="343">
        <f>J159</f>
        <v/>
      </c>
      <c r="R159" s="323">
        <f>VLOOKUP(U159,异形板分值匹配!B$1:C$1992,2,FALSE)</f>
        <v/>
      </c>
      <c r="S159" s="323">
        <f>G159*R159</f>
        <v/>
      </c>
      <c r="U159" s="338">
        <f>B159&amp;U$4&amp;C159&amp;D159</f>
        <v/>
      </c>
      <c r="V159" s="338">
        <f>D159</f>
        <v/>
      </c>
      <c r="W159" s="338">
        <f>E159</f>
        <v/>
      </c>
      <c r="X159" s="338">
        <f>F159</f>
        <v/>
      </c>
      <c r="Y159" s="338">
        <f>G159</f>
        <v/>
      </c>
    </row>
    <row r="160">
      <c r="A160" s="241" t="n">
        <v>2</v>
      </c>
      <c r="B160" s="264" t="inlineStr">
        <is>
          <t>P22</t>
        </is>
      </c>
      <c r="C160" s="323" t="inlineStr">
        <is>
          <t>6BFX1012/6</t>
        </is>
      </c>
      <c r="D160" s="323" t="inlineStr">
        <is>
          <t>#</t>
        </is>
      </c>
      <c r="E160" s="323" t="n">
        <v>490</v>
      </c>
      <c r="F160" s="323" t="n">
        <v>285</v>
      </c>
      <c r="G160" s="323" t="n">
        <v>1</v>
      </c>
      <c r="H160" s="452">
        <f>E160*F160*G160/1000000</f>
        <v/>
      </c>
      <c r="I160" s="452">
        <f>H160*62.9</f>
        <v/>
      </c>
      <c r="J160" s="323" t="n">
        <v>246</v>
      </c>
      <c r="K160" s="452" t="n">
        <v>2.31732</v>
      </c>
      <c r="L160" s="323" t="n"/>
      <c r="M160" s="338" t="n"/>
      <c r="N160" s="338" t="inlineStr">
        <is>
          <t>标高-9.460m</t>
        </is>
      </c>
      <c r="O160" s="338" t="inlineStr">
        <is>
          <t>钢平台1012</t>
        </is>
      </c>
      <c r="P160" s="343">
        <f>J160</f>
        <v/>
      </c>
      <c r="R160" s="323">
        <f>VLOOKUP(U160,异形板分值匹配!B$1:C$1992,2,FALSE)</f>
        <v/>
      </c>
      <c r="S160" s="323">
        <f>G160*R160</f>
        <v/>
      </c>
      <c r="U160" s="338">
        <f>B160&amp;U$4&amp;C160&amp;D160</f>
        <v/>
      </c>
      <c r="V160" s="338">
        <f>D160</f>
        <v/>
      </c>
      <c r="W160" s="338">
        <f>E160</f>
        <v/>
      </c>
      <c r="X160" s="338">
        <f>F160</f>
        <v/>
      </c>
      <c r="Y160" s="338">
        <f>G160</f>
        <v/>
      </c>
    </row>
    <row r="161">
      <c r="A161" s="241" t="n">
        <v>2</v>
      </c>
      <c r="B161" s="264" t="inlineStr">
        <is>
          <t>P22</t>
        </is>
      </c>
      <c r="C161" s="323" t="inlineStr">
        <is>
          <t>6BFX1012/7</t>
        </is>
      </c>
      <c r="D161" s="323" t="inlineStr">
        <is>
          <t>#</t>
        </is>
      </c>
      <c r="E161" s="323" t="n">
        <v>605</v>
      </c>
      <c r="F161" s="323" t="n">
        <v>800</v>
      </c>
      <c r="G161" s="323" t="n">
        <v>1</v>
      </c>
      <c r="H161" s="452">
        <f>E161*F161*G161/1000000</f>
        <v/>
      </c>
      <c r="I161" s="452">
        <f>H161*62.9</f>
        <v/>
      </c>
      <c r="J161" s="323" t="n"/>
      <c r="K161" s="323" t="n"/>
      <c r="L161" s="323" t="n"/>
      <c r="M161" s="338" t="n"/>
      <c r="N161" s="338" t="inlineStr">
        <is>
          <t>标高-9.460m</t>
        </is>
      </c>
      <c r="O161" s="338" t="inlineStr">
        <is>
          <t>钢平台1012</t>
        </is>
      </c>
      <c r="P161" s="343">
        <f>J161</f>
        <v/>
      </c>
      <c r="R161" s="323">
        <f>VLOOKUP(U161,异形板分值匹配!B$1:C$1992,2,FALSE)</f>
        <v/>
      </c>
      <c r="S161" s="323">
        <f>G161*R161</f>
        <v/>
      </c>
      <c r="U161" s="338">
        <f>B161&amp;U$4&amp;C161&amp;D161</f>
        <v/>
      </c>
      <c r="V161" s="338">
        <f>D161</f>
        <v/>
      </c>
      <c r="W161" s="338">
        <f>E161</f>
        <v/>
      </c>
      <c r="X161" s="338">
        <f>F161</f>
        <v/>
      </c>
      <c r="Y161" s="338">
        <f>G161</f>
        <v/>
      </c>
    </row>
    <row r="162">
      <c r="A162" s="241" t="n">
        <v>2</v>
      </c>
      <c r="B162" s="264" t="inlineStr">
        <is>
          <t>P22</t>
        </is>
      </c>
      <c r="C162" s="323" t="inlineStr">
        <is>
          <t>6BFX1012/8</t>
        </is>
      </c>
      <c r="D162" s="323" t="inlineStr">
        <is>
          <t>#</t>
        </is>
      </c>
      <c r="E162" s="323" t="n">
        <v>500</v>
      </c>
      <c r="F162" s="323" t="n">
        <v>770</v>
      </c>
      <c r="G162" s="323" t="n">
        <v>1</v>
      </c>
      <c r="H162" s="452">
        <f>E162*F162*G162/1000000</f>
        <v/>
      </c>
      <c r="I162" s="452">
        <f>H162*62.9</f>
        <v/>
      </c>
      <c r="J162" s="323" t="n"/>
      <c r="K162" s="323" t="n"/>
      <c r="L162" s="323" t="n"/>
      <c r="M162" s="338" t="n"/>
      <c r="N162" s="338" t="inlineStr">
        <is>
          <t>标高-9.460m</t>
        </is>
      </c>
      <c r="O162" s="338" t="inlineStr">
        <is>
          <t>钢平台1012</t>
        </is>
      </c>
      <c r="P162" s="343">
        <f>J162</f>
        <v/>
      </c>
      <c r="R162" s="323">
        <f>VLOOKUP(U162,异形板分值匹配!B$1:C$1992,2,FALSE)</f>
        <v/>
      </c>
      <c r="S162" s="323">
        <f>R162*G162</f>
        <v/>
      </c>
      <c r="U162" s="338">
        <f>B162&amp;U$4&amp;C162&amp;D162</f>
        <v/>
      </c>
      <c r="V162" s="338">
        <f>D162</f>
        <v/>
      </c>
      <c r="W162" s="338">
        <f>E162</f>
        <v/>
      </c>
      <c r="X162" s="338">
        <f>F162</f>
        <v/>
      </c>
      <c r="Y162" s="338">
        <f>G162</f>
        <v/>
      </c>
    </row>
    <row r="163">
      <c r="A163" s="241" t="n">
        <v>2</v>
      </c>
      <c r="B163" s="248" t="inlineStr">
        <is>
          <t>小计</t>
        </is>
      </c>
      <c r="C163" s="246" t="n"/>
      <c r="D163" s="246" t="n"/>
      <c r="E163" s="246" t="n"/>
      <c r="F163" s="246" t="n"/>
      <c r="G163" s="246">
        <f>SUM(G148:G162)</f>
        <v/>
      </c>
      <c r="H163" s="246" t="n"/>
      <c r="I163" s="246" t="n"/>
      <c r="J163" s="246" t="n"/>
      <c r="K163" s="248" t="n"/>
      <c r="L163" s="248" t="n"/>
      <c r="M163" s="255" t="n"/>
      <c r="N163" s="255" t="n"/>
      <c r="O163" s="255" t="n"/>
      <c r="P163" s="257" t="n"/>
      <c r="Q163" s="257" t="n"/>
      <c r="U163" s="338">
        <f>B163&amp;U$4&amp;C163&amp;D163</f>
        <v/>
      </c>
      <c r="V163" s="338">
        <f>D163</f>
        <v/>
      </c>
      <c r="W163" s="338">
        <f>E163</f>
        <v/>
      </c>
      <c r="X163" s="338">
        <f>F163</f>
        <v/>
      </c>
      <c r="Y163" s="338">
        <f>G163</f>
        <v/>
      </c>
    </row>
    <row r="164" ht="10.05" customHeight="1" s="332">
      <c r="B164" s="12" t="n"/>
      <c r="C164" s="12" t="n"/>
      <c r="D164" s="12" t="n"/>
      <c r="E164" s="12" t="n"/>
      <c r="F164" s="12" t="n"/>
      <c r="G164" s="12" t="n"/>
      <c r="H164" s="455" t="n"/>
      <c r="I164" s="455" t="n"/>
      <c r="J164" s="455" t="n"/>
      <c r="K164" s="455" t="n"/>
      <c r="L164" s="455" t="n"/>
      <c r="U164" s="338">
        <f>B164&amp;U$4&amp;C164&amp;D164</f>
        <v/>
      </c>
      <c r="V164" s="338" t="n"/>
      <c r="W164" s="338" t="n"/>
      <c r="X164" s="338" t="n"/>
      <c r="Y164" s="338" t="n"/>
    </row>
    <row r="165" ht="12.9" customHeight="1" s="332">
      <c r="B165" s="248" t="inlineStr">
        <is>
          <t>合计</t>
        </is>
      </c>
      <c r="C165" s="248" t="n"/>
      <c r="D165" s="249" t="n"/>
      <c r="E165" s="248" t="n"/>
      <c r="F165" s="248" t="n"/>
      <c r="G165" s="248">
        <f>SUM(G5:G164)/2</f>
        <v/>
      </c>
      <c r="H165" s="248">
        <f>SUM(H5:H164)</f>
        <v/>
      </c>
      <c r="I165" s="248">
        <f>SUM(I5:I164)</f>
        <v/>
      </c>
      <c r="J165" s="248">
        <f>SUM(J5:J164)</f>
        <v/>
      </c>
      <c r="K165" s="248">
        <f>SUM(K5:K164)</f>
        <v/>
      </c>
      <c r="L165" s="248">
        <f>SUM(L5:L164)</f>
        <v/>
      </c>
      <c r="M165" s="248">
        <f>SUM(M5:M164)</f>
        <v/>
      </c>
      <c r="N165" s="248" t="n"/>
      <c r="O165" s="268" t="n"/>
      <c r="P165" s="257" t="n"/>
      <c r="Q165" s="257" t="n"/>
      <c r="U165" s="338">
        <f>B165&amp;U$4&amp;C165&amp;D165</f>
        <v/>
      </c>
      <c r="V165" s="338" t="n"/>
      <c r="W165" s="338" t="n"/>
      <c r="X165" s="338" t="n"/>
      <c r="Y165" s="338" t="n"/>
    </row>
    <row r="166" ht="20.1" customHeight="1" s="332">
      <c r="H166" s="343" t="n"/>
      <c r="I166" s="343" t="n"/>
      <c r="J166" s="343" t="n"/>
      <c r="K166" s="343" t="n"/>
      <c r="L166" s="343" t="n"/>
    </row>
    <row r="167" ht="27" customHeight="1" s="332">
      <c r="C167" s="343" t="inlineStr">
        <is>
          <t>编制 FILLED BY:贺家贝</t>
        </is>
      </c>
      <c r="H167" s="343" t="inlineStr">
        <is>
          <t>审核 CHECK：</t>
        </is>
      </c>
      <c r="J167" s="343" t="n"/>
      <c r="K167" s="343" t="n"/>
      <c r="L167" s="343" t="n"/>
    </row>
  </sheetData>
  <autoFilter ref="A4:AC168"/>
  <mergeCells count="16">
    <mergeCell ref="F3:G3"/>
    <mergeCell ref="L3:M3"/>
    <mergeCell ref="J3:K3"/>
    <mergeCell ref="B1:O1"/>
    <mergeCell ref="C2:E2"/>
    <mergeCell ref="F2:G2"/>
    <mergeCell ref="H2:I2"/>
    <mergeCell ref="L2:M2"/>
    <mergeCell ref="V3:Y3"/>
    <mergeCell ref="J2:K2"/>
    <mergeCell ref="N2:O3"/>
    <mergeCell ref="C3:E3"/>
    <mergeCell ref="R3:S3"/>
    <mergeCell ref="H167:I167"/>
    <mergeCell ref="C167:D167"/>
    <mergeCell ref="H3:I3"/>
  </mergeCells>
  <printOptions horizontalCentered="1"/>
  <pageMargins left="0.393055555555556" right="0.393055555555556" top="0.393055555555556" bottom="0.393055555555556" header="0.5" footer="0.196527777777778"/>
  <pageSetup orientation="portrait" paperSize="9" scale="64" fitToHeight="0"/>
  <headerFooter>
    <oddHeader/>
    <oddFooter>&amp;C第 &amp;P 页，共 &amp;N 页</oddFooter>
    <evenHeader/>
    <evenFooter/>
    <firstHeader/>
    <firstFooter/>
  </headerFooter>
  <rowBreaks count="1" manualBreakCount="1">
    <brk id="169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Z12"/>
  <sheetViews>
    <sheetView view="pageBreakPreview" zoomScaleNormal="100" workbookViewId="0">
      <selection activeCell="H8" sqref="H8:H9"/>
    </sheetView>
  </sheetViews>
  <sheetFormatPr baseColWidth="8" defaultColWidth="9" defaultRowHeight="14.4"/>
  <cols>
    <col width="7.88671875" customWidth="1" style="241" min="1" max="1"/>
    <col width="8.109375" customWidth="1" style="343" min="2" max="2"/>
    <col width="13.44140625" customWidth="1" style="343" min="3" max="3"/>
    <col width="6" customWidth="1" style="343" min="4" max="4"/>
    <col width="6.88671875" customWidth="1" style="343" min="5" max="5"/>
    <col width="6.109375" customWidth="1" style="343" min="6" max="6"/>
    <col width="7.77734375" customWidth="1" style="343" min="7" max="7"/>
    <col width="8.77734375" customWidth="1" style="448" min="8" max="8"/>
    <col width="9.88671875" customWidth="1" style="448" min="9" max="9"/>
    <col width="22.6640625" customWidth="1" style="448" min="10" max="10"/>
    <col width="11.44140625" customWidth="1" style="448" min="11" max="11"/>
    <col width="9" customWidth="1" style="343" min="12" max="16"/>
    <col width="7.109375" customWidth="1" style="12" min="17" max="18"/>
    <col width="9" customWidth="1" style="343" min="19" max="19"/>
    <col width="11.77734375" customWidth="1" style="343" min="20" max="20"/>
    <col width="9" customWidth="1" style="343" min="21" max="25"/>
    <col hidden="1" width="8.88671875" customWidth="1" style="343" min="26" max="26"/>
    <col width="9" customWidth="1" style="343" min="27" max="27"/>
    <col width="9" customWidth="1" style="343" min="28" max="16384"/>
  </cols>
  <sheetData>
    <row r="1" ht="36" customHeight="1" s="332">
      <c r="B1" s="347">
        <f>'3工艺执行单'!B5&amp;Z1</f>
        <v/>
      </c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2" t="n"/>
      <c r="M1" s="258" t="n"/>
      <c r="N1" s="258" t="n"/>
      <c r="O1" s="251" t="n"/>
      <c r="P1" s="251" t="n"/>
      <c r="Z1" s="343" t="inlineStr">
        <is>
          <t>箱件清单  PACKING LIST</t>
        </is>
      </c>
    </row>
    <row r="2" ht="36" customHeight="1" s="332">
      <c r="B2" s="344" t="inlineStr">
        <is>
          <t>成品二</t>
        </is>
      </c>
      <c r="C2" s="314" t="n"/>
      <c r="D2" s="314" t="n"/>
      <c r="E2" s="314" t="n"/>
      <c r="F2" s="314" t="n"/>
      <c r="G2" s="314" t="n"/>
      <c r="H2" s="314" t="n"/>
      <c r="I2" s="314" t="n"/>
      <c r="J2" s="314" t="n"/>
      <c r="K2" s="314" t="n"/>
      <c r="L2" s="312" t="n"/>
      <c r="M2" s="259" t="n"/>
      <c r="N2" s="260" t="n"/>
      <c r="O2" s="251" t="n"/>
      <c r="P2" s="251" t="n"/>
    </row>
    <row r="3" ht="28.95" customFormat="1" customHeight="1" s="2">
      <c r="A3" s="242" t="n"/>
      <c r="B3" s="345" t="inlineStr">
        <is>
          <t>客户名称
CLIENT</t>
        </is>
      </c>
      <c r="C3" s="338">
        <f>'3工艺执行单'!F2</f>
        <v/>
      </c>
      <c r="D3" s="314" t="n"/>
      <c r="E3" s="312" t="n"/>
      <c r="F3" s="338" t="inlineStr">
        <is>
          <t>工作单号 JOB NO.</t>
        </is>
      </c>
      <c r="G3" s="312" t="n"/>
      <c r="H3" s="449">
        <f>'3工艺执行单'!C2</f>
        <v/>
      </c>
      <c r="I3" s="312" t="n"/>
      <c r="J3" s="450" t="inlineStr">
        <is>
          <t>日期
DATE</t>
        </is>
      </c>
      <c r="K3" s="350">
        <f>TODAY()</f>
        <v/>
      </c>
      <c r="L3" s="312" t="n"/>
      <c r="M3" s="339" t="n"/>
      <c r="N3" s="340" t="n"/>
      <c r="O3" s="253" t="n"/>
      <c r="P3" s="253" t="n"/>
      <c r="Q3" s="323" t="n"/>
      <c r="R3" s="323" t="n"/>
    </row>
    <row r="4" ht="31.05" customHeight="1" s="332">
      <c r="B4" s="345" t="inlineStr">
        <is>
          <t>项目名称
PROJECT</t>
        </is>
      </c>
      <c r="C4" s="345">
        <f>'3工艺执行单'!C3</f>
        <v/>
      </c>
      <c r="D4" s="314" t="n"/>
      <c r="E4" s="312" t="n"/>
      <c r="F4" s="338" t="inlineStr">
        <is>
          <t>品名 ITEM</t>
        </is>
      </c>
      <c r="G4" s="312" t="n"/>
      <c r="H4" s="450" t="inlineStr">
        <is>
          <t>镀锌钢格板</t>
        </is>
      </c>
      <c r="I4" s="312" t="n"/>
      <c r="J4" s="450" t="inlineStr">
        <is>
          <t>规格型号
MODEL</t>
        </is>
      </c>
      <c r="K4" s="450">
        <f>'3工艺执行单'!D8</f>
        <v/>
      </c>
      <c r="L4" s="312" t="n"/>
      <c r="M4" s="341" t="n"/>
      <c r="N4" s="342" t="n"/>
      <c r="O4" s="253" t="n"/>
      <c r="P4" s="253" t="n"/>
      <c r="Q4" s="349" t="inlineStr">
        <is>
          <t>单面焊</t>
        </is>
      </c>
      <c r="R4" s="312" t="n"/>
      <c r="U4" s="338" t="inlineStr">
        <is>
          <t>算料用</t>
        </is>
      </c>
      <c r="V4" s="314" t="n"/>
      <c r="W4" s="314" t="n"/>
      <c r="X4" s="312" t="n"/>
    </row>
    <row r="5" ht="40.05" customFormat="1" customHeight="1" s="3">
      <c r="A5" s="243" t="inlineStr">
        <is>
          <t>班组编号</t>
        </is>
      </c>
      <c r="B5" s="244" t="inlineStr">
        <is>
          <t>包号
PACKAGE NO</t>
        </is>
      </c>
      <c r="C5" s="244" t="inlineStr">
        <is>
          <t>图号
DRAWING NO</t>
        </is>
      </c>
      <c r="D5" s="244" t="inlineStr">
        <is>
          <t>注
DRAWING</t>
        </is>
      </c>
      <c r="E5" s="244" t="inlineStr">
        <is>
          <t>长度
LENGTH（mm）</t>
        </is>
      </c>
      <c r="F5" s="244" t="inlineStr">
        <is>
          <t>宽度
WIDTH（mm）</t>
        </is>
      </c>
      <c r="G5" s="244" t="inlineStr">
        <is>
          <t>数量
QTY（件）</t>
        </is>
      </c>
      <c r="H5" s="451" t="inlineStr">
        <is>
          <t>面积
AREA（㎡）</t>
        </is>
      </c>
      <c r="I5" s="451" t="inlineStr">
        <is>
          <t>重量
WEIGHT（kg）</t>
        </is>
      </c>
      <c r="J5" s="244" t="inlineStr">
        <is>
          <t>标高</t>
        </is>
      </c>
      <c r="K5" s="244" t="inlineStr">
        <is>
          <t>备注</t>
        </is>
      </c>
      <c r="N5" s="244" t="n"/>
      <c r="Q5" s="323" t="inlineStr">
        <is>
          <t>单块分值</t>
        </is>
      </c>
      <c r="R5" s="323" t="inlineStr">
        <is>
          <t>总分值</t>
        </is>
      </c>
      <c r="T5" s="3" t="inlineStr">
        <is>
          <t>-</t>
        </is>
      </c>
    </row>
    <row r="6" ht="15.6" customHeight="1" s="332">
      <c r="A6" s="241" t="n">
        <v>2</v>
      </c>
      <c r="B6" s="323" t="inlineStr">
        <is>
          <t>P23</t>
        </is>
      </c>
      <c r="C6" s="323" t="inlineStr">
        <is>
          <t>6BFX1520/1</t>
        </is>
      </c>
      <c r="D6" s="323" t="n"/>
      <c r="E6" s="323" t="n">
        <v>1490</v>
      </c>
      <c r="F6" s="323" t="n">
        <v>995</v>
      </c>
      <c r="G6" s="323" t="n">
        <v>1</v>
      </c>
      <c r="H6" s="452">
        <f>E6*F6*G6/1000000</f>
        <v/>
      </c>
      <c r="I6" s="452">
        <f>H6*77.9</f>
        <v/>
      </c>
      <c r="J6" s="69" t="inlineStr">
        <is>
          <t>标高-4.850m至-2.600m</t>
        </is>
      </c>
      <c r="K6" s="69" t="inlineStr">
        <is>
          <t>钢平台1520</t>
        </is>
      </c>
      <c r="L6" s="338" t="n"/>
      <c r="M6" s="338" t="n"/>
      <c r="N6" s="338" t="n"/>
      <c r="Q6" s="323">
        <f>IF(Q$4="","",VLOOKUP(Q$4,'3-1技术要求'!Q:S,3,0))</f>
        <v/>
      </c>
      <c r="R6" s="323">
        <f>G6*Q6</f>
        <v/>
      </c>
      <c r="T6" s="338">
        <f>B6&amp;T$5&amp;C6&amp;D6</f>
        <v/>
      </c>
      <c r="U6" s="338">
        <f>D6</f>
        <v/>
      </c>
      <c r="V6" s="338">
        <f>E6</f>
        <v/>
      </c>
      <c r="W6" s="338">
        <f>F6</f>
        <v/>
      </c>
      <c r="X6" s="338">
        <f>G6</f>
        <v/>
      </c>
    </row>
    <row r="7" ht="15.6" customHeight="1" s="332">
      <c r="A7" s="241" t="n">
        <v>2</v>
      </c>
      <c r="B7" s="323" t="inlineStr">
        <is>
          <t>P23</t>
        </is>
      </c>
      <c r="C7" s="323" t="inlineStr">
        <is>
          <t>6BFX1520/2</t>
        </is>
      </c>
      <c r="D7" s="323" t="n"/>
      <c r="E7" s="323" t="n">
        <v>1490</v>
      </c>
      <c r="F7" s="323" t="n">
        <v>425</v>
      </c>
      <c r="G7" s="323" t="n">
        <v>1</v>
      </c>
      <c r="H7" s="452">
        <f>E7*F7*G7/1000000</f>
        <v/>
      </c>
      <c r="I7" s="452">
        <f>H7*77.9</f>
        <v/>
      </c>
      <c r="J7" s="69" t="inlineStr">
        <is>
          <t>标高-4.850m至-2.600m</t>
        </is>
      </c>
      <c r="K7" s="69" t="inlineStr">
        <is>
          <t>钢平台1520</t>
        </is>
      </c>
      <c r="L7" s="338" t="n"/>
      <c r="M7" s="338" t="n"/>
      <c r="N7" s="338" t="n"/>
      <c r="Q7" s="323">
        <f>IF(Q$4="","",VLOOKUP(Q$4,'3-1技术要求'!Q:S,3,0))</f>
        <v/>
      </c>
      <c r="R7" s="323">
        <f>Q7*G7</f>
        <v/>
      </c>
      <c r="T7" s="338">
        <f>B7&amp;T$5&amp;C7&amp;D7</f>
        <v/>
      </c>
      <c r="U7" s="338">
        <f>D7</f>
        <v/>
      </c>
      <c r="V7" s="338">
        <f>E7</f>
        <v/>
      </c>
      <c r="W7" s="338">
        <f>F7</f>
        <v/>
      </c>
      <c r="X7" s="338">
        <f>G7</f>
        <v/>
      </c>
    </row>
    <row r="8">
      <c r="A8" s="241" t="n">
        <v>2</v>
      </c>
      <c r="B8" s="246" t="inlineStr">
        <is>
          <t>小计</t>
        </is>
      </c>
      <c r="C8" s="246" t="n"/>
      <c r="D8" s="246" t="n"/>
      <c r="E8" s="246" t="n"/>
      <c r="F8" s="246" t="n"/>
      <c r="G8" s="246">
        <f>SUM(G6:G7)</f>
        <v/>
      </c>
      <c r="H8" s="246" t="n"/>
      <c r="I8" s="246" t="n"/>
      <c r="J8" s="246" t="n"/>
      <c r="K8" s="248" t="n"/>
      <c r="L8" s="255" t="n"/>
      <c r="M8" s="256" t="n"/>
      <c r="N8" s="256" t="n"/>
      <c r="O8" s="257" t="n"/>
      <c r="P8" s="257" t="n"/>
      <c r="Q8" s="323">
        <f>IF(Q$4="","",VLOOKUP(Q$4,'3-1技术要求'!Q:S,3,0))</f>
        <v/>
      </c>
      <c r="R8" s="323">
        <f>G8*Q8</f>
        <v/>
      </c>
      <c r="T8" s="338">
        <f>B8&amp;T$5&amp;C8&amp;D8</f>
        <v/>
      </c>
      <c r="U8" s="338">
        <f>D8</f>
        <v/>
      </c>
      <c r="V8" s="338">
        <f>E8</f>
        <v/>
      </c>
      <c r="W8" s="338">
        <f>F8</f>
        <v/>
      </c>
      <c r="X8" s="338">
        <f>G8</f>
        <v/>
      </c>
    </row>
    <row r="9" ht="10.05" customHeight="1" s="332">
      <c r="B9" s="12" t="n"/>
      <c r="C9" s="12" t="n"/>
      <c r="D9" s="12" t="n"/>
      <c r="E9" s="12" t="n"/>
      <c r="F9" s="12" t="n"/>
      <c r="G9" s="12" t="n"/>
      <c r="H9" s="455" t="n"/>
      <c r="I9" s="455" t="n"/>
      <c r="J9" s="455" t="n"/>
      <c r="K9" s="455" t="n"/>
      <c r="T9" s="338">
        <f>B9&amp;T$5&amp;C9&amp;D9</f>
        <v/>
      </c>
      <c r="U9" s="338" t="n"/>
      <c r="V9" s="338" t="n"/>
      <c r="W9" s="338" t="n"/>
      <c r="X9" s="338" t="n"/>
    </row>
    <row r="10" ht="12.9" customHeight="1" s="332">
      <c r="B10" s="248" t="inlineStr">
        <is>
          <t>合计</t>
        </is>
      </c>
      <c r="C10" s="248" t="n"/>
      <c r="D10" s="249" t="n"/>
      <c r="E10" s="248" t="n"/>
      <c r="F10" s="248" t="n"/>
      <c r="G10" s="248">
        <f>SUM(G6:G9)/2</f>
        <v/>
      </c>
      <c r="H10" s="248">
        <f>SUM(H6:H9)</f>
        <v/>
      </c>
      <c r="I10" s="248">
        <f>SUM(I6:I9)</f>
        <v/>
      </c>
      <c r="J10" s="248" t="n"/>
      <c r="K10" s="248" t="n"/>
      <c r="L10" s="248" t="n"/>
      <c r="M10" s="261" t="n"/>
      <c r="N10" s="257" t="n"/>
      <c r="O10" s="257" t="n"/>
      <c r="P10" s="257" t="n"/>
      <c r="T10" s="338">
        <f>B10&amp;T$5&amp;C10&amp;D10</f>
        <v/>
      </c>
      <c r="U10" s="338" t="n"/>
      <c r="V10" s="338" t="n"/>
      <c r="W10" s="338" t="n"/>
      <c r="X10" s="338" t="n"/>
    </row>
    <row r="11" ht="20.1" customHeight="1" s="332">
      <c r="H11" s="343" t="n"/>
      <c r="I11" s="343" t="n"/>
      <c r="J11" s="343" t="n"/>
      <c r="K11" s="343" t="n"/>
    </row>
    <row r="12" ht="27" customHeight="1" s="332">
      <c r="C12" s="343" t="inlineStr">
        <is>
          <t>编制 FILLED BY:贺家贝</t>
        </is>
      </c>
      <c r="H12" s="343" t="inlineStr">
        <is>
          <t>审核 CHECK：</t>
        </is>
      </c>
      <c r="J12" s="343" t="n"/>
      <c r="K12" s="343" t="n"/>
    </row>
  </sheetData>
  <autoFilter ref="A5:AB13"/>
  <mergeCells count="15">
    <mergeCell ref="F3:G3"/>
    <mergeCell ref="F4:G4"/>
    <mergeCell ref="C12:D12"/>
    <mergeCell ref="H12:I12"/>
    <mergeCell ref="M3:N4"/>
    <mergeCell ref="U4:X4"/>
    <mergeCell ref="B2:L2"/>
    <mergeCell ref="C4:E4"/>
    <mergeCell ref="C3:E3"/>
    <mergeCell ref="B1:L1"/>
    <mergeCell ref="H4:I4"/>
    <mergeCell ref="K4:L4"/>
    <mergeCell ref="Q4:R4"/>
    <mergeCell ref="K3:L3"/>
    <mergeCell ref="H3:I3"/>
  </mergeCells>
  <printOptions horizontalCentered="1"/>
  <pageMargins left="0.393055555555556" right="0.393055555555556" top="0.393055555555556" bottom="0.393055555555556" header="0.5" footer="0.196527777777778"/>
  <pageSetup orientation="portrait" paperSize="9" scale="88" fitToHeight="0"/>
  <headerFooter>
    <oddHeader/>
    <oddFooter>&amp;C第 &amp;P 页，共 &amp;N 页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Z11"/>
  <sheetViews>
    <sheetView view="pageBreakPreview" zoomScaleNormal="100" workbookViewId="0">
      <selection activeCell="H10" sqref="H10:I11"/>
    </sheetView>
  </sheetViews>
  <sheetFormatPr baseColWidth="8" defaultColWidth="9" defaultRowHeight="14.4"/>
  <cols>
    <col width="7.88671875" customWidth="1" style="241" min="1" max="1"/>
    <col width="8.109375" customWidth="1" style="343" min="2" max="2"/>
    <col width="13.6640625" customWidth="1" style="343" min="3" max="3"/>
    <col width="6" customWidth="1" style="343" min="4" max="4"/>
    <col width="6.88671875" customWidth="1" style="343" min="5" max="5"/>
    <col width="6.109375" customWidth="1" style="343" min="6" max="6"/>
    <col width="7.77734375" customWidth="1" style="343" min="7" max="7"/>
    <col width="8.77734375" customWidth="1" style="448" min="8" max="8"/>
    <col width="9.88671875" customWidth="1" style="448" min="9" max="10"/>
    <col width="9.44140625" customWidth="1" style="448" min="11" max="11"/>
    <col width="12.6640625" customWidth="1" style="343" min="12" max="12"/>
    <col width="11.44140625" customWidth="1" style="343" min="13" max="13"/>
    <col width="9" customWidth="1" style="343" min="14" max="16"/>
    <col width="7.109375" customWidth="1" style="12" min="17" max="18"/>
    <col width="9" customWidth="1" style="343" min="19" max="19"/>
    <col width="11.77734375" customWidth="1" style="343" min="20" max="20"/>
    <col width="9" customWidth="1" style="343" min="21" max="25"/>
    <col hidden="1" width="8.88671875" customWidth="1" style="343" min="26" max="26"/>
    <col width="9" customWidth="1" style="343" min="27" max="27"/>
    <col width="9" customWidth="1" style="343" min="28" max="16384"/>
  </cols>
  <sheetData>
    <row r="1" ht="36" customHeight="1" s="332">
      <c r="B1" s="353">
        <f>'3工艺执行单'!B7&amp;Z1</f>
        <v/>
      </c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250" t="n"/>
      <c r="O1" s="251" t="n"/>
      <c r="P1" s="251" t="n"/>
      <c r="Z1" s="343" t="inlineStr">
        <is>
          <t>箱件清单  PACKING LIST</t>
        </is>
      </c>
    </row>
    <row r="2" ht="28.95" customFormat="1" customHeight="1" s="2">
      <c r="A2" s="242" t="n"/>
      <c r="B2" s="345" t="inlineStr">
        <is>
          <t>客户名称
CLIENT</t>
        </is>
      </c>
      <c r="C2" s="338">
        <f>'3工艺执行单'!F2</f>
        <v/>
      </c>
      <c r="D2" s="314" t="n"/>
      <c r="E2" s="312" t="n"/>
      <c r="F2" s="338" t="inlineStr">
        <is>
          <t>工作单号 JOB NO.</t>
        </is>
      </c>
      <c r="G2" s="312" t="n"/>
      <c r="H2" s="449">
        <f>'3工艺执行单'!C2</f>
        <v/>
      </c>
      <c r="I2" s="312" t="n"/>
      <c r="J2" s="450" t="inlineStr">
        <is>
          <t>日期
DATE</t>
        </is>
      </c>
      <c r="K2" s="350">
        <f>TODAY()</f>
        <v/>
      </c>
      <c r="L2" s="312" t="n"/>
      <c r="M2" s="352" t="inlineStr">
        <is>
          <t>辅助</t>
        </is>
      </c>
      <c r="N2" s="252" t="n"/>
      <c r="O2" s="253" t="n"/>
      <c r="P2" s="253" t="n"/>
      <c r="Q2" s="323" t="n"/>
      <c r="R2" s="323" t="n"/>
    </row>
    <row r="3" ht="31.05" customHeight="1" s="332">
      <c r="B3" s="345" t="inlineStr">
        <is>
          <t>项目名称
PROJECT</t>
        </is>
      </c>
      <c r="C3" s="345">
        <f>'3工艺执行单'!C3</f>
        <v/>
      </c>
      <c r="D3" s="314" t="n"/>
      <c r="E3" s="312" t="n"/>
      <c r="F3" s="338" t="inlineStr">
        <is>
          <t>品名 ITEM</t>
        </is>
      </c>
      <c r="G3" s="312" t="n"/>
      <c r="H3" s="450" t="inlineStr">
        <is>
          <t>镀锌钢格板</t>
        </is>
      </c>
      <c r="I3" s="312" t="n"/>
      <c r="J3" s="450" t="inlineStr">
        <is>
          <t>规格型号
MODEL</t>
        </is>
      </c>
      <c r="K3" s="450">
        <f>'3工艺执行单'!D9</f>
        <v/>
      </c>
      <c r="L3" s="312" t="n"/>
      <c r="M3" s="341" t="n"/>
      <c r="N3" s="254" t="n"/>
      <c r="O3" s="253" t="n"/>
      <c r="P3" s="253" t="n"/>
      <c r="Q3" s="349" t="inlineStr">
        <is>
          <t>踏步板T4</t>
        </is>
      </c>
      <c r="R3" s="312" t="n"/>
      <c r="U3" s="338" t="inlineStr">
        <is>
          <t>算料用</t>
        </is>
      </c>
      <c r="V3" s="314" t="n"/>
      <c r="W3" s="314" t="n"/>
      <c r="X3" s="312" t="n"/>
    </row>
    <row r="4" ht="40.05" customFormat="1" customHeight="1" s="3">
      <c r="A4" s="243" t="inlineStr">
        <is>
          <t>班组编号</t>
        </is>
      </c>
      <c r="B4" s="244" t="inlineStr">
        <is>
          <t>包号
PACKAGE NO</t>
        </is>
      </c>
      <c r="C4" s="244" t="inlineStr">
        <is>
          <t>图号
DRAWING NO</t>
        </is>
      </c>
      <c r="D4" s="244" t="inlineStr">
        <is>
          <t>注
DRAWING</t>
        </is>
      </c>
      <c r="E4" s="244" t="inlineStr">
        <is>
          <t>长度
LENGTH（mm）</t>
        </is>
      </c>
      <c r="F4" s="244" t="inlineStr">
        <is>
          <t>宽度
WIDTH（mm）</t>
        </is>
      </c>
      <c r="G4" s="244" t="inlineStr">
        <is>
          <t>数量
QTY（件）</t>
        </is>
      </c>
      <c r="H4" s="451" t="inlineStr">
        <is>
          <t>面积
AREA（㎡）</t>
        </is>
      </c>
      <c r="I4" s="451" t="inlineStr">
        <is>
          <t>重量
WEIGHT（kg）</t>
        </is>
      </c>
      <c r="J4" s="451" t="inlineStr">
        <is>
          <t>踢脚板177*6
长度LENGTH（mm）</t>
        </is>
      </c>
      <c r="K4" s="451" t="inlineStr">
        <is>
          <t>踢脚板177*6
重量WEIGHT（kg）</t>
        </is>
      </c>
      <c r="L4" s="244" t="inlineStr">
        <is>
          <t>标高</t>
        </is>
      </c>
      <c r="M4" s="244" t="inlineStr">
        <is>
          <t>备注</t>
        </is>
      </c>
      <c r="N4" s="244" t="n"/>
      <c r="Q4" s="323" t="inlineStr">
        <is>
          <t>单块分值</t>
        </is>
      </c>
      <c r="R4" s="323" t="inlineStr">
        <is>
          <t>总分值</t>
        </is>
      </c>
      <c r="T4" s="3" t="inlineStr">
        <is>
          <t>-</t>
        </is>
      </c>
    </row>
    <row r="5" ht="15.6" customHeight="1" s="332">
      <c r="A5" s="241" t="n">
        <v>3</v>
      </c>
      <c r="B5" s="323" t="inlineStr">
        <is>
          <t>P24</t>
        </is>
      </c>
      <c r="C5" s="386" t="inlineStr">
        <is>
          <t>6BFX2001/AZ2</t>
        </is>
      </c>
      <c r="D5" s="386" t="inlineStr">
        <is>
          <t>#</t>
        </is>
      </c>
      <c r="E5" s="386" t="n">
        <v>650</v>
      </c>
      <c r="F5" s="386" t="n">
        <v>244</v>
      </c>
      <c r="G5" s="386" t="n">
        <v>2</v>
      </c>
      <c r="H5" s="452">
        <f>E5*F5*G5/1000000</f>
        <v/>
      </c>
      <c r="I5" s="452">
        <f>H5*1.15*62.9</f>
        <v/>
      </c>
      <c r="J5" s="386">
        <f>E5*G5</f>
        <v/>
      </c>
      <c r="K5" s="439">
        <f>177/1000*6/1000*J5/1000*7.85*1000</f>
        <v/>
      </c>
      <c r="L5" s="69" t="inlineStr">
        <is>
          <t>标高+0.610m</t>
        </is>
      </c>
      <c r="M5" s="69" t="inlineStr">
        <is>
          <t>2001钢平台</t>
        </is>
      </c>
      <c r="N5" s="338" t="n"/>
      <c r="Q5" s="323">
        <f>IF(Q$3="","",VLOOKUP(Q$3,'3-1技术要求'!Q:S,3,0))</f>
        <v/>
      </c>
      <c r="R5" s="323">
        <f>G5*Q5</f>
        <v/>
      </c>
      <c r="T5" s="338">
        <f>B5&amp;T$4&amp;C5&amp;D5</f>
        <v/>
      </c>
      <c r="U5" s="338">
        <f>D5</f>
        <v/>
      </c>
      <c r="V5" s="338">
        <f>E5</f>
        <v/>
      </c>
      <c r="W5" s="338">
        <f>F5</f>
        <v/>
      </c>
      <c r="X5" s="338">
        <f>G5</f>
        <v/>
      </c>
    </row>
    <row r="6" ht="15.6" customHeight="1" s="332">
      <c r="A6" s="241" t="n">
        <v>3</v>
      </c>
      <c r="B6" s="323" t="inlineStr">
        <is>
          <t>P24</t>
        </is>
      </c>
      <c r="C6" s="386" t="inlineStr">
        <is>
          <t>6BFX2001/AZ3</t>
        </is>
      </c>
      <c r="D6" s="386" t="inlineStr">
        <is>
          <t>#</t>
        </is>
      </c>
      <c r="E6" s="386" t="n">
        <v>650</v>
      </c>
      <c r="F6" s="386" t="n">
        <v>244</v>
      </c>
      <c r="G6" s="386" t="n">
        <v>1</v>
      </c>
      <c r="H6" s="452">
        <f>E6*F6*G6/1000000</f>
        <v/>
      </c>
      <c r="I6" s="452">
        <f>H6*1.15*62.9</f>
        <v/>
      </c>
      <c r="J6" s="386">
        <f>E6*G6</f>
        <v/>
      </c>
      <c r="K6" s="439">
        <f>177/1000*6/1000*J6/1000*7.85*1000</f>
        <v/>
      </c>
      <c r="L6" s="69" t="inlineStr">
        <is>
          <t>标高+0.610m</t>
        </is>
      </c>
      <c r="M6" s="69" t="inlineStr">
        <is>
          <t>2001钢平台</t>
        </is>
      </c>
      <c r="N6" s="338" t="n"/>
      <c r="Q6" s="323">
        <f>IF(Q$3="","",VLOOKUP(Q$3,'3-1技术要求'!Q:S,3,0))</f>
        <v/>
      </c>
      <c r="R6" s="323">
        <f>Q6*G6</f>
        <v/>
      </c>
      <c r="T6" s="338">
        <f>B6&amp;T$4&amp;C6&amp;D6</f>
        <v/>
      </c>
      <c r="U6" s="338">
        <f>D6</f>
        <v/>
      </c>
      <c r="V6" s="338">
        <f>E6</f>
        <v/>
      </c>
      <c r="W6" s="338">
        <f>F6</f>
        <v/>
      </c>
      <c r="X6" s="338">
        <f>G6</f>
        <v/>
      </c>
    </row>
    <row r="7">
      <c r="A7" s="241" t="n">
        <v>3</v>
      </c>
      <c r="B7" s="246" t="inlineStr">
        <is>
          <t>小计</t>
        </is>
      </c>
      <c r="C7" s="246" t="n"/>
      <c r="D7" s="246" t="n"/>
      <c r="E7" s="246" t="n"/>
      <c r="F7" s="246" t="n"/>
      <c r="G7" s="246">
        <f>SUM(G5:G6)</f>
        <v/>
      </c>
      <c r="H7" s="246" t="n"/>
      <c r="I7" s="246" t="n"/>
      <c r="J7" s="246" t="n"/>
      <c r="K7" s="248" t="n"/>
      <c r="L7" s="255" t="n"/>
      <c r="M7" s="255" t="n"/>
      <c r="N7" s="256" t="n"/>
      <c r="O7" s="257" t="n"/>
      <c r="P7" s="257" t="n"/>
      <c r="Q7" s="323">
        <f>IF(Q$3="","",VLOOKUP(Q$3,'3-1技术要求'!Q:S,3,0))</f>
        <v/>
      </c>
      <c r="R7" s="323">
        <f>G7*Q7</f>
        <v/>
      </c>
      <c r="T7" s="338">
        <f>B7&amp;T$4&amp;C7&amp;D7</f>
        <v/>
      </c>
      <c r="U7" s="338">
        <f>D7</f>
        <v/>
      </c>
      <c r="V7" s="338">
        <f>E7</f>
        <v/>
      </c>
      <c r="W7" s="338">
        <f>F7</f>
        <v/>
      </c>
      <c r="X7" s="338">
        <f>G7</f>
        <v/>
      </c>
    </row>
    <row r="8" ht="10.05" customHeight="1" s="332">
      <c r="B8" s="12" t="n"/>
      <c r="C8" s="12" t="n"/>
      <c r="D8" s="12" t="n"/>
      <c r="E8" s="12" t="n"/>
      <c r="F8" s="12" t="n"/>
      <c r="G8" s="12" t="n"/>
      <c r="H8" s="455" t="n"/>
      <c r="I8" s="455" t="n"/>
      <c r="J8" s="455" t="n"/>
      <c r="K8" s="455" t="n"/>
      <c r="T8" s="338">
        <f>B8&amp;T$4&amp;C8&amp;D8</f>
        <v/>
      </c>
      <c r="U8" s="338" t="n"/>
      <c r="V8" s="338" t="n"/>
      <c r="W8" s="338" t="n"/>
      <c r="X8" s="338" t="n"/>
    </row>
    <row r="9" ht="12.9" customHeight="1" s="332">
      <c r="B9" s="248" t="inlineStr">
        <is>
          <t>合计</t>
        </is>
      </c>
      <c r="C9" s="248" t="n"/>
      <c r="D9" s="249" t="n"/>
      <c r="E9" s="248" t="n"/>
      <c r="F9" s="248" t="n"/>
      <c r="G9" s="248">
        <f>SUM(G5:G8)/2</f>
        <v/>
      </c>
      <c r="H9" s="248">
        <f>SUM(H5:H8)</f>
        <v/>
      </c>
      <c r="I9" s="248">
        <f>SUM(I5:I8)</f>
        <v/>
      </c>
      <c r="J9" s="248">
        <f>SUM(J5:J8)</f>
        <v/>
      </c>
      <c r="K9" s="248">
        <f>SUM(K5:K8)</f>
        <v/>
      </c>
      <c r="L9" s="248" t="n"/>
      <c r="M9" s="248" t="n"/>
      <c r="N9" s="257" t="n"/>
      <c r="O9" s="257" t="n"/>
      <c r="P9" s="257" t="n"/>
      <c r="T9" s="338">
        <f>B9&amp;T$4&amp;C9&amp;D9</f>
        <v/>
      </c>
      <c r="U9" s="338" t="n"/>
      <c r="V9" s="338" t="n"/>
      <c r="W9" s="338" t="n"/>
      <c r="X9" s="338" t="n"/>
    </row>
    <row r="10" ht="20.1" customHeight="1" s="332">
      <c r="H10" s="343" t="n"/>
      <c r="I10" s="343" t="n"/>
      <c r="J10" s="343" t="n"/>
      <c r="K10" s="343" t="n"/>
    </row>
    <row r="11" ht="27" customHeight="1" s="332">
      <c r="C11" s="343" t="inlineStr">
        <is>
          <t>编制 FILLED BY:贺家贝</t>
        </is>
      </c>
      <c r="H11" s="343" t="inlineStr">
        <is>
          <t>审核 CHECK：</t>
        </is>
      </c>
      <c r="J11" s="343" t="n"/>
      <c r="K11" s="343" t="n"/>
    </row>
  </sheetData>
  <autoFilter ref="A4:AB12"/>
  <mergeCells count="14">
    <mergeCell ref="F3:G3"/>
    <mergeCell ref="C2:E2"/>
    <mergeCell ref="H11:I11"/>
    <mergeCell ref="F2:G2"/>
    <mergeCell ref="H2:I2"/>
    <mergeCell ref="Q3:R3"/>
    <mergeCell ref="C11:D11"/>
    <mergeCell ref="K2:L2"/>
    <mergeCell ref="C3:E3"/>
    <mergeCell ref="U3:X3"/>
    <mergeCell ref="M2:M3"/>
    <mergeCell ref="B1:M1"/>
    <mergeCell ref="K3:L3"/>
    <mergeCell ref="H3:I3"/>
  </mergeCells>
  <printOptions horizontalCentered="1"/>
  <pageMargins left="0.393055555555556" right="0.393055555555556" top="0.393055555555556" bottom="0.393055555555556" header="0.5" footer="0.196527777777778"/>
  <pageSetup orientation="portrait" paperSize="9" scale="88" fitToHeight="0"/>
  <headerFooter>
    <oddHeader/>
    <oddFooter>&amp;C第 &amp;P 页，共 &amp;N 页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M415"/>
  <sheetViews>
    <sheetView view="pageBreakPreview" zoomScaleNormal="145" workbookViewId="0">
      <selection activeCell="H9" sqref="H9"/>
    </sheetView>
  </sheetViews>
  <sheetFormatPr baseColWidth="8" defaultColWidth="8" defaultRowHeight="13.2"/>
  <cols>
    <col width="8.21875" customWidth="1" style="360" min="1" max="3"/>
    <col width="7" customWidth="1" style="360" min="4" max="4"/>
    <col width="19.33203125" customWidth="1" style="360" min="5" max="5"/>
    <col width="6.21875" customWidth="1" style="360" min="6" max="8"/>
    <col width="5.6640625" customWidth="1" style="360" min="9" max="9"/>
    <col width="5" customWidth="1" style="360" min="10" max="10"/>
    <col width="4.77734375" customWidth="1" style="360" min="11" max="11"/>
    <col width="8.21875" customWidth="1" style="360" min="12" max="12"/>
    <col width="4.77734375" customWidth="1" style="360" min="13" max="13"/>
    <col width="8" customWidth="1" style="360" min="14" max="14"/>
    <col width="8" customWidth="1" style="360" min="15" max="16384"/>
  </cols>
  <sheetData>
    <row r="1" ht="15.6" customHeight="1" s="332">
      <c r="A1" s="363" t="inlineStr">
        <is>
          <t>钢格板生产信息</t>
        </is>
      </c>
    </row>
    <row r="2" ht="15.6" customHeight="1" s="332">
      <c r="A2" s="355" t="inlineStr">
        <is>
          <t>项目名称</t>
        </is>
      </c>
      <c r="B2" s="312" t="n"/>
      <c r="C2" s="355" t="inlineStr">
        <is>
          <t>XD202505135</t>
        </is>
      </c>
      <c r="D2" s="312" t="n"/>
      <c r="E2" s="355" t="inlineStr">
        <is>
          <t>区域编号</t>
        </is>
      </c>
      <c r="F2" s="355" t="n"/>
      <c r="G2" s="312" t="n"/>
      <c r="H2" s="355" t="inlineStr">
        <is>
          <t>钢格板型号</t>
        </is>
      </c>
      <c r="I2" s="314" t="n"/>
      <c r="J2" s="312" t="n"/>
      <c r="K2" s="355" t="inlineStr">
        <is>
          <t>JG305/30/50FG</t>
        </is>
      </c>
      <c r="L2" s="314" t="n"/>
      <c r="M2" s="312" t="n"/>
    </row>
    <row r="3" ht="15.6" customHeight="1" s="332">
      <c r="A3" s="355" t="inlineStr">
        <is>
          <t>原板数</t>
        </is>
      </c>
      <c r="B3" s="312" t="n"/>
      <c r="C3" s="355" t="n">
        <v>1</v>
      </c>
      <c r="D3" s="312" t="n"/>
      <c r="E3" s="355" t="inlineStr">
        <is>
          <t>日期</t>
        </is>
      </c>
      <c r="F3" s="456" t="n">
        <v>45807</v>
      </c>
      <c r="G3" s="312" t="n"/>
      <c r="H3" s="355" t="inlineStr">
        <is>
          <t>总利用率</t>
        </is>
      </c>
      <c r="I3" s="314" t="n"/>
      <c r="J3" s="312" t="n"/>
      <c r="K3" s="457" t="n">
        <v>0.59833904109589</v>
      </c>
      <c r="L3" s="314" t="n"/>
      <c r="M3" s="312" t="n"/>
    </row>
    <row r="4" ht="15.6" customHeight="1" s="332">
      <c r="A4" s="355" t="inlineStr">
        <is>
          <t>钢格板数</t>
        </is>
      </c>
      <c r="B4" s="312" t="n"/>
      <c r="C4" s="355" t="n">
        <v>21</v>
      </c>
      <c r="D4" s="312" t="n"/>
      <c r="E4" s="355" t="inlineStr">
        <is>
          <t>扁钢类型</t>
        </is>
      </c>
      <c r="F4" s="355" t="n"/>
      <c r="G4" s="312" t="n"/>
      <c r="H4" s="355" t="inlineStr">
        <is>
          <t>钢格板总面积</t>
        </is>
      </c>
      <c r="I4" s="314" t="n"/>
      <c r="J4" s="312" t="n"/>
      <c r="K4" s="458" t="n">
        <v>1.949004</v>
      </c>
      <c r="L4" s="314" t="n"/>
      <c r="M4" s="312" t="n"/>
    </row>
    <row r="5" ht="15.6" customHeight="1" s="332">
      <c r="A5" s="355" t="inlineStr">
        <is>
          <t>拼接件数</t>
        </is>
      </c>
      <c r="B5" s="312" t="n"/>
      <c r="C5" s="362" t="n"/>
      <c r="D5" s="312" t="n"/>
      <c r="E5" s="355" t="inlineStr">
        <is>
          <t>橫杆尺寸</t>
        </is>
      </c>
      <c r="F5" s="355" t="inlineStr">
        <is>
          <t>6*6</t>
        </is>
      </c>
      <c r="G5" s="312" t="n"/>
      <c r="H5" s="355" t="inlineStr">
        <is>
          <t>扁钢/包边厚度</t>
        </is>
      </c>
      <c r="I5" s="314" t="n"/>
      <c r="J5" s="312" t="n"/>
      <c r="K5" s="355" t="inlineStr">
        <is>
          <t>5/5</t>
        </is>
      </c>
      <c r="L5" s="314" t="n"/>
      <c r="M5" s="312" t="n"/>
    </row>
    <row r="6" ht="15.6" customHeight="1" s="332">
      <c r="A6" s="355" t="inlineStr">
        <is>
          <t>备注</t>
        </is>
      </c>
      <c r="B6" s="312" t="n"/>
      <c r="C6" s="355" t="n"/>
      <c r="D6" s="314" t="n"/>
      <c r="E6" s="314" t="n"/>
      <c r="F6" s="314" t="n"/>
      <c r="G6" s="314" t="n"/>
      <c r="H6" s="314" t="n"/>
      <c r="I6" s="314" t="n"/>
      <c r="J6" s="314" t="n"/>
      <c r="K6" s="314" t="n"/>
      <c r="L6" s="314" t="n"/>
      <c r="M6" s="312" t="n"/>
    </row>
    <row r="7" ht="14.4" customHeight="1" s="332">
      <c r="A7" s="373" t="inlineStr">
        <is>
          <t>原板数据</t>
        </is>
      </c>
      <c r="B7" s="314" t="n"/>
      <c r="C7" s="312" t="n"/>
      <c r="D7" s="373" t="inlineStr">
        <is>
          <t>钢格板数据</t>
        </is>
      </c>
      <c r="E7" s="314" t="n"/>
      <c r="F7" s="314" t="n"/>
      <c r="G7" s="314" t="n"/>
      <c r="H7" s="314" t="n"/>
      <c r="I7" s="314" t="n"/>
      <c r="J7" s="314" t="n"/>
      <c r="K7" s="314" t="n"/>
      <c r="L7" s="314" t="n"/>
      <c r="M7" s="312" t="n"/>
    </row>
    <row r="8" ht="13.8" customHeight="1" s="332">
      <c r="A8" s="173" t="inlineStr">
        <is>
          <t>原板号</t>
        </is>
      </c>
      <c r="B8" s="173" t="inlineStr">
        <is>
          <t>长</t>
        </is>
      </c>
      <c r="C8" s="173" t="inlineStr">
        <is>
          <t>宽</t>
        </is>
      </c>
      <c r="D8" s="173" t="inlineStr">
        <is>
          <t>备注</t>
        </is>
      </c>
      <c r="E8" s="173" t="inlineStr">
        <is>
          <t>板号</t>
        </is>
      </c>
      <c r="F8" s="173" t="inlineStr">
        <is>
          <t>成品长</t>
        </is>
      </c>
      <c r="G8" s="173" t="inlineStr">
        <is>
          <t>成品宽</t>
        </is>
      </c>
      <c r="H8" s="173" t="inlineStr">
        <is>
          <t>切长</t>
        </is>
      </c>
      <c r="I8" s="173" t="inlineStr">
        <is>
          <t>宽</t>
        </is>
      </c>
      <c r="J8" s="173" t="inlineStr">
        <is>
          <t>齐头</t>
        </is>
      </c>
      <c r="K8" s="173" t="inlineStr">
        <is>
          <t>数量</t>
        </is>
      </c>
      <c r="L8" s="173" t="inlineStr">
        <is>
          <t>拉网数据</t>
        </is>
      </c>
      <c r="M8" s="120" t="inlineStr">
        <is>
          <t>分贴</t>
        </is>
      </c>
    </row>
    <row r="9" ht="17.4" customHeight="1" s="332">
      <c r="A9" s="109" t="inlineStr">
        <is>
          <t>1</t>
        </is>
      </c>
      <c r="B9" s="174" t="n">
        <v>3650</v>
      </c>
      <c r="C9" s="163" t="n">
        <v>935</v>
      </c>
      <c r="D9" s="114" t="n"/>
      <c r="E9" s="115" t="inlineStr">
        <is>
          <t>合并板</t>
        </is>
      </c>
      <c r="F9" s="116" t="n"/>
      <c r="G9" s="175" t="n"/>
      <c r="H9" s="118" t="n">
        <v>722</v>
      </c>
      <c r="I9" s="175" t="n"/>
      <c r="J9" s="161" t="inlineStr">
        <is>
          <t>36</t>
        </is>
      </c>
      <c r="K9" s="162" t="n"/>
      <c r="L9" s="354" t="inlineStr">
        <is>
          <t>7步104</t>
        </is>
      </c>
      <c r="M9" s="163" t="n"/>
    </row>
    <row r="10" ht="16.8" customHeight="1" s="332">
      <c r="A10" s="174" t="inlineStr">
        <is>
          <t>余:33</t>
        </is>
      </c>
      <c r="B10" s="174" t="inlineStr">
        <is>
          <t>扁钢:32</t>
        </is>
      </c>
      <c r="C10" s="163" t="inlineStr">
        <is>
          <t>横杆:66</t>
        </is>
      </c>
      <c r="D10" s="121" t="inlineStr">
        <is>
          <t>#</t>
        </is>
      </c>
      <c r="E10" s="122" t="inlineStr">
        <is>
          <t>P01-6BFX1511/Z2#</t>
        </is>
      </c>
      <c r="F10" s="123" t="n">
        <v>734</v>
      </c>
      <c r="G10" s="124" t="n">
        <v>255</v>
      </c>
      <c r="H10" s="123" t="n">
        <v>722</v>
      </c>
      <c r="I10" s="124" t="n">
        <v>255</v>
      </c>
      <c r="J10" s="164" t="inlineStr">
        <is>
          <t>36</t>
        </is>
      </c>
      <c r="K10" s="162" t="n">
        <v>1</v>
      </c>
      <c r="L10" s="335" t="n"/>
      <c r="M10" s="163" t="inlineStr">
        <is>
          <t>分贴</t>
        </is>
      </c>
    </row>
    <row r="11" ht="16.8" customHeight="1" s="332">
      <c r="A11" s="176" t="n">
        <v>0.59833904109589</v>
      </c>
      <c r="B11" s="173" t="inlineStr">
        <is>
          <t>齐头:55</t>
        </is>
      </c>
      <c r="C11" s="120" t="inlineStr">
        <is>
          <t>单切</t>
        </is>
      </c>
      <c r="D11" s="177" t="n"/>
      <c r="E11" s="178" t="inlineStr">
        <is>
          <t>P01-6BFX1510/AZ1</t>
        </is>
      </c>
      <c r="F11" s="179" t="n">
        <v>430</v>
      </c>
      <c r="G11" s="180" t="n">
        <v>215</v>
      </c>
      <c r="H11" s="179" t="n">
        <v>418</v>
      </c>
      <c r="I11" s="180" t="n">
        <v>215</v>
      </c>
      <c r="J11" s="199" t="inlineStr">
        <is>
          <t>34</t>
        </is>
      </c>
      <c r="K11" s="162" t="n">
        <v>1</v>
      </c>
      <c r="L11" s="335" t="n"/>
      <c r="M11" s="163" t="inlineStr">
        <is>
          <t>分</t>
        </is>
      </c>
    </row>
    <row r="12" ht="16.8" customHeight="1" s="332">
      <c r="A12" s="125" t="n"/>
      <c r="B12" s="125" t="n"/>
      <c r="C12" s="125" t="n"/>
      <c r="D12" s="177" t="n"/>
      <c r="E12" s="178" t="inlineStr">
        <is>
          <t>P01-6BFX1510/AZ1</t>
        </is>
      </c>
      <c r="F12" s="179" t="n">
        <v>430</v>
      </c>
      <c r="G12" s="180" t="n">
        <v>215</v>
      </c>
      <c r="H12" s="179" t="n">
        <v>418</v>
      </c>
      <c r="I12" s="180" t="n">
        <v>215</v>
      </c>
      <c r="J12" s="199" t="inlineStr">
        <is>
          <t>34</t>
        </is>
      </c>
      <c r="K12" s="162" t="n">
        <v>1</v>
      </c>
      <c r="L12" s="335" t="n"/>
      <c r="M12" s="163" t="inlineStr">
        <is>
          <t>分</t>
        </is>
      </c>
    </row>
    <row r="13" ht="16.8" customHeight="1" s="332">
      <c r="A13" s="125" t="n"/>
      <c r="B13" s="125" t="n"/>
      <c r="C13" s="125" t="n"/>
      <c r="D13" s="181" t="n"/>
      <c r="E13" s="127" t="inlineStr">
        <is>
          <t>P01-6BFX1511/Z1</t>
        </is>
      </c>
      <c r="F13" s="128" t="n">
        <v>430</v>
      </c>
      <c r="G13" s="129" t="n">
        <v>215</v>
      </c>
      <c r="H13" s="128" t="n">
        <v>418</v>
      </c>
      <c r="I13" s="129" t="n">
        <v>215</v>
      </c>
      <c r="J13" s="165" t="inlineStr">
        <is>
          <t>34</t>
        </is>
      </c>
      <c r="K13" s="162" t="n">
        <v>1</v>
      </c>
      <c r="L13" s="311" t="n"/>
      <c r="M13" s="163" t="inlineStr">
        <is>
          <t>分</t>
        </is>
      </c>
    </row>
    <row r="14" ht="17.4" customHeight="1" s="332">
      <c r="A14" s="125" t="n"/>
      <c r="B14" s="125" t="n"/>
      <c r="C14" s="125" t="n"/>
      <c r="D14" s="114" t="n"/>
      <c r="E14" s="115" t="inlineStr">
        <is>
          <t>合并板</t>
        </is>
      </c>
      <c r="F14" s="116" t="n"/>
      <c r="G14" s="117" t="n"/>
      <c r="H14" s="118" t="n">
        <v>470</v>
      </c>
      <c r="I14" s="117" t="n"/>
      <c r="J14" s="161" t="inlineStr">
        <is>
          <t>60</t>
        </is>
      </c>
      <c r="K14" s="162" t="n"/>
      <c r="L14" s="354" t="inlineStr">
        <is>
          <t>4步102</t>
        </is>
      </c>
      <c r="M14" s="163" t="n"/>
    </row>
    <row r="15" ht="16.8" customHeight="1" s="332">
      <c r="A15" s="125" t="n"/>
      <c r="B15" s="125" t="n"/>
      <c r="C15" s="125" t="n"/>
      <c r="D15" s="121" t="n"/>
      <c r="E15" s="122" t="inlineStr">
        <is>
          <t>P01-6BFX1001/A104</t>
        </is>
      </c>
      <c r="F15" s="123" t="n">
        <v>482</v>
      </c>
      <c r="G15" s="124" t="n">
        <v>207</v>
      </c>
      <c r="H15" s="123" t="n">
        <v>470</v>
      </c>
      <c r="I15" s="124" t="n">
        <v>207</v>
      </c>
      <c r="J15" s="164" t="inlineStr">
        <is>
          <t>60</t>
        </is>
      </c>
      <c r="K15" s="162" t="n">
        <v>1</v>
      </c>
      <c r="L15" s="335" t="n"/>
      <c r="M15" s="163" t="inlineStr">
        <is>
          <t>分贴</t>
        </is>
      </c>
    </row>
    <row r="16" ht="16.8" customHeight="1" s="332">
      <c r="A16" s="125" t="n"/>
      <c r="B16" s="125" t="n"/>
      <c r="C16" s="125" t="n"/>
      <c r="D16" s="181" t="n"/>
      <c r="E16" s="127" t="inlineStr">
        <is>
          <t>P01-6BFX1509/Z2</t>
        </is>
      </c>
      <c r="F16" s="128" t="n">
        <v>440</v>
      </c>
      <c r="G16" s="129" t="n">
        <v>168</v>
      </c>
      <c r="H16" s="128" t="n">
        <v>428</v>
      </c>
      <c r="I16" s="129" t="n">
        <v>168</v>
      </c>
      <c r="J16" s="165" t="inlineStr">
        <is>
          <t>39</t>
        </is>
      </c>
      <c r="K16" s="162" t="n">
        <v>1</v>
      </c>
      <c r="L16" s="311" t="n"/>
      <c r="M16" s="163" t="inlineStr">
        <is>
          <t>分贴</t>
        </is>
      </c>
    </row>
    <row r="17" ht="17.4" customHeight="1" s="332">
      <c r="A17" s="125" t="n"/>
      <c r="B17" s="125" t="n"/>
      <c r="C17" s="125" t="n"/>
      <c r="D17" s="114" t="n"/>
      <c r="E17" s="115" t="inlineStr">
        <is>
          <t>合并板</t>
        </is>
      </c>
      <c r="F17" s="116" t="n"/>
      <c r="G17" s="117" t="n"/>
      <c r="H17" s="118" t="n">
        <v>418</v>
      </c>
      <c r="I17" s="117" t="n"/>
      <c r="J17" s="161" t="inlineStr">
        <is>
          <t>34</t>
        </is>
      </c>
      <c r="K17" s="162" t="n"/>
      <c r="L17" s="354" t="inlineStr">
        <is>
          <t>4步76</t>
        </is>
      </c>
      <c r="M17" s="163" t="n"/>
    </row>
    <row r="18" ht="16.8" customHeight="1" s="332">
      <c r="A18" s="125" t="n"/>
      <c r="B18" s="125" t="n"/>
      <c r="C18" s="125" t="n"/>
      <c r="D18" s="121" t="n"/>
      <c r="E18" s="122" t="inlineStr">
        <is>
          <t>P01-6BFX1515/AZ1</t>
        </is>
      </c>
      <c r="F18" s="123" t="n">
        <v>430</v>
      </c>
      <c r="G18" s="124" t="n">
        <v>185</v>
      </c>
      <c r="H18" s="123" t="n">
        <v>418</v>
      </c>
      <c r="I18" s="124" t="n">
        <v>185</v>
      </c>
      <c r="J18" s="164" t="inlineStr">
        <is>
          <t>34</t>
        </is>
      </c>
      <c r="K18" s="162" t="n">
        <v>1</v>
      </c>
      <c r="L18" s="335" t="n"/>
      <c r="M18" s="163" t="inlineStr">
        <is>
          <t>分</t>
        </is>
      </c>
    </row>
    <row r="19" ht="16.8" customHeight="1" s="332">
      <c r="A19" s="125" t="n"/>
      <c r="B19" s="125" t="n"/>
      <c r="C19" s="125" t="n"/>
      <c r="D19" s="177" t="n"/>
      <c r="E19" s="178" t="inlineStr">
        <is>
          <t>P01-6BFX1515/AZ1</t>
        </is>
      </c>
      <c r="F19" s="179" t="n">
        <v>430</v>
      </c>
      <c r="G19" s="180" t="n">
        <v>185</v>
      </c>
      <c r="H19" s="179" t="n">
        <v>418</v>
      </c>
      <c r="I19" s="180" t="n">
        <v>185</v>
      </c>
      <c r="J19" s="199" t="inlineStr">
        <is>
          <t>34</t>
        </is>
      </c>
      <c r="K19" s="162" t="n">
        <v>1</v>
      </c>
      <c r="L19" s="335" t="n"/>
      <c r="M19" s="163" t="inlineStr">
        <is>
          <t>分</t>
        </is>
      </c>
    </row>
    <row r="20" ht="16.8" customHeight="1" s="332">
      <c r="A20" s="125" t="n"/>
      <c r="B20" s="125" t="n"/>
      <c r="C20" s="125" t="n"/>
      <c r="D20" s="177" t="n"/>
      <c r="E20" s="178" t="inlineStr">
        <is>
          <t>P01-6BFX1514/AZ1</t>
        </is>
      </c>
      <c r="F20" s="179" t="n">
        <v>430</v>
      </c>
      <c r="G20" s="180" t="n">
        <v>185</v>
      </c>
      <c r="H20" s="179" t="n">
        <v>418</v>
      </c>
      <c r="I20" s="180" t="n">
        <v>185</v>
      </c>
      <c r="J20" s="199" t="inlineStr">
        <is>
          <t>34</t>
        </is>
      </c>
      <c r="K20" s="162" t="n">
        <v>1</v>
      </c>
      <c r="L20" s="335" t="n"/>
      <c r="M20" s="163" t="inlineStr">
        <is>
          <t>分</t>
        </is>
      </c>
    </row>
    <row r="21" ht="16.8" customHeight="1" s="332">
      <c r="A21" s="125" t="n"/>
      <c r="B21" s="125" t="n"/>
      <c r="C21" s="125" t="n"/>
      <c r="D21" s="177" t="n"/>
      <c r="E21" s="178" t="inlineStr">
        <is>
          <t>P01-6BFX1005/AZ2</t>
        </is>
      </c>
      <c r="F21" s="179" t="n">
        <v>430</v>
      </c>
      <c r="G21" s="180" t="n">
        <v>155</v>
      </c>
      <c r="H21" s="179" t="n">
        <v>418</v>
      </c>
      <c r="I21" s="180" t="n">
        <v>155</v>
      </c>
      <c r="J21" s="199" t="inlineStr">
        <is>
          <t>34</t>
        </is>
      </c>
      <c r="K21" s="162" t="n">
        <v>1</v>
      </c>
      <c r="L21" s="335" t="n"/>
      <c r="M21" s="163" t="inlineStr">
        <is>
          <t>分</t>
        </is>
      </c>
    </row>
    <row r="22" ht="16.8" customHeight="1" s="332">
      <c r="A22" s="125" t="n"/>
      <c r="B22" s="125" t="n"/>
      <c r="C22" s="125" t="n"/>
      <c r="D22" s="181" t="n"/>
      <c r="E22" s="127" t="inlineStr">
        <is>
          <t>P01-6BFX1003/Z2</t>
        </is>
      </c>
      <c r="F22" s="128" t="n">
        <v>430</v>
      </c>
      <c r="G22" s="129" t="n">
        <v>155</v>
      </c>
      <c r="H22" s="128" t="n">
        <v>418</v>
      </c>
      <c r="I22" s="129" t="n">
        <v>155</v>
      </c>
      <c r="J22" s="165" t="inlineStr">
        <is>
          <t>34</t>
        </is>
      </c>
      <c r="K22" s="162" t="n">
        <v>1</v>
      </c>
      <c r="L22" s="311" t="n"/>
      <c r="M22" s="163" t="inlineStr">
        <is>
          <t>分</t>
        </is>
      </c>
    </row>
    <row r="23" ht="17.4" customHeight="1" s="332">
      <c r="A23" s="125" t="n"/>
      <c r="B23" s="125" t="n"/>
      <c r="C23" s="125" t="n"/>
      <c r="D23" s="114" t="n"/>
      <c r="E23" s="115" t="inlineStr">
        <is>
          <t>合并板</t>
        </is>
      </c>
      <c r="F23" s="116" t="n"/>
      <c r="G23" s="117" t="n"/>
      <c r="H23" s="118" t="n">
        <v>418</v>
      </c>
      <c r="I23" s="117" t="n"/>
      <c r="J23" s="161" t="inlineStr">
        <is>
          <t>34</t>
        </is>
      </c>
      <c r="K23" s="162" t="n"/>
      <c r="L23" s="354" t="inlineStr">
        <is>
          <t>4步76</t>
        </is>
      </c>
      <c r="M23" s="163" t="n"/>
    </row>
    <row r="24" ht="16.8" customHeight="1" s="332">
      <c r="A24" s="125" t="n"/>
      <c r="B24" s="125" t="n"/>
      <c r="C24" s="125" t="n"/>
      <c r="D24" s="121" t="n"/>
      <c r="E24" s="122" t="inlineStr">
        <is>
          <t>P01-6BFX1507/AZ1</t>
        </is>
      </c>
      <c r="F24" s="123" t="n">
        <v>430</v>
      </c>
      <c r="G24" s="124" t="n">
        <v>215</v>
      </c>
      <c r="H24" s="123" t="n">
        <v>418</v>
      </c>
      <c r="I24" s="124" t="n">
        <v>215</v>
      </c>
      <c r="J24" s="164" t="inlineStr">
        <is>
          <t>34</t>
        </is>
      </c>
      <c r="K24" s="162" t="n">
        <v>1</v>
      </c>
      <c r="L24" s="335" t="n"/>
      <c r="M24" s="163" t="inlineStr">
        <is>
          <t>分</t>
        </is>
      </c>
    </row>
    <row r="25" ht="16.8" customHeight="1" s="332">
      <c r="A25" s="125" t="n"/>
      <c r="B25" s="125" t="n"/>
      <c r="C25" s="125" t="n"/>
      <c r="D25" s="177" t="n"/>
      <c r="E25" s="178" t="inlineStr">
        <is>
          <t>P01-6BFX1513/AZ1</t>
        </is>
      </c>
      <c r="F25" s="179" t="n">
        <v>430</v>
      </c>
      <c r="G25" s="180" t="n">
        <v>215</v>
      </c>
      <c r="H25" s="179" t="n">
        <v>418</v>
      </c>
      <c r="I25" s="180" t="n">
        <v>215</v>
      </c>
      <c r="J25" s="199" t="inlineStr">
        <is>
          <t>34</t>
        </is>
      </c>
      <c r="K25" s="162" t="n">
        <v>1</v>
      </c>
      <c r="L25" s="335" t="n"/>
      <c r="M25" s="163" t="inlineStr">
        <is>
          <t>分</t>
        </is>
      </c>
    </row>
    <row r="26" ht="16.8" customHeight="1" s="332">
      <c r="A26" s="125" t="n"/>
      <c r="B26" s="125" t="n"/>
      <c r="C26" s="125" t="n"/>
      <c r="D26" s="177" t="n"/>
      <c r="E26" s="178" t="inlineStr">
        <is>
          <t>P01-6BFX1513/AZ1</t>
        </is>
      </c>
      <c r="F26" s="179" t="n">
        <v>430</v>
      </c>
      <c r="G26" s="180" t="n">
        <v>215</v>
      </c>
      <c r="H26" s="179" t="n">
        <v>418</v>
      </c>
      <c r="I26" s="180" t="n">
        <v>215</v>
      </c>
      <c r="J26" s="199" t="inlineStr">
        <is>
          <t>34</t>
        </is>
      </c>
      <c r="K26" s="162" t="n">
        <v>1</v>
      </c>
      <c r="L26" s="335" t="n"/>
      <c r="M26" s="163" t="inlineStr">
        <is>
          <t>分</t>
        </is>
      </c>
    </row>
    <row r="27" ht="16.8" customHeight="1" s="332">
      <c r="A27" s="125" t="n"/>
      <c r="B27" s="125" t="n"/>
      <c r="C27" s="125" t="n"/>
      <c r="D27" s="181" t="n"/>
      <c r="E27" s="127" t="inlineStr">
        <is>
          <t>P01-6BFX1508/AZ1</t>
        </is>
      </c>
      <c r="F27" s="128" t="n">
        <v>430</v>
      </c>
      <c r="G27" s="129" t="n">
        <v>215</v>
      </c>
      <c r="H27" s="128" t="n">
        <v>418</v>
      </c>
      <c r="I27" s="129" t="n">
        <v>215</v>
      </c>
      <c r="J27" s="165" t="inlineStr">
        <is>
          <t>34</t>
        </is>
      </c>
      <c r="K27" s="162" t="n">
        <v>1</v>
      </c>
      <c r="L27" s="311" t="n"/>
      <c r="M27" s="163" t="inlineStr">
        <is>
          <t>分</t>
        </is>
      </c>
    </row>
    <row r="28" ht="17.4" customHeight="1" s="332">
      <c r="A28" s="125" t="n"/>
      <c r="B28" s="125" t="n"/>
      <c r="C28" s="125" t="n"/>
      <c r="D28" s="114" t="n"/>
      <c r="E28" s="115" t="inlineStr">
        <is>
          <t>合并板</t>
        </is>
      </c>
      <c r="F28" s="116" t="n"/>
      <c r="G28" s="117" t="n"/>
      <c r="H28" s="118" t="n">
        <v>418</v>
      </c>
      <c r="I28" s="117" t="n"/>
      <c r="J28" s="161" t="inlineStr">
        <is>
          <t>34</t>
        </is>
      </c>
      <c r="K28" s="162" t="n"/>
      <c r="L28" s="354" t="inlineStr">
        <is>
          <t>4步75</t>
        </is>
      </c>
      <c r="M28" s="163" t="n"/>
    </row>
    <row r="29" ht="16.8" customHeight="1" s="332">
      <c r="A29" s="125" t="n"/>
      <c r="B29" s="125" t="n"/>
      <c r="C29" s="125" t="n"/>
      <c r="D29" s="121" t="n"/>
      <c r="E29" s="122" t="inlineStr">
        <is>
          <t>P01-6BFX1508/AZ1</t>
        </is>
      </c>
      <c r="F29" s="123" t="n">
        <v>430</v>
      </c>
      <c r="G29" s="124" t="n">
        <v>215</v>
      </c>
      <c r="H29" s="123" t="n">
        <v>418</v>
      </c>
      <c r="I29" s="124" t="n">
        <v>215</v>
      </c>
      <c r="J29" s="164" t="inlineStr">
        <is>
          <t>34</t>
        </is>
      </c>
      <c r="K29" s="162" t="n">
        <v>1</v>
      </c>
      <c r="L29" s="335" t="n"/>
      <c r="M29" s="163" t="inlineStr">
        <is>
          <t>分</t>
        </is>
      </c>
    </row>
    <row r="30" ht="16.8" customHeight="1" s="332">
      <c r="A30" s="125" t="n"/>
      <c r="B30" s="125" t="n"/>
      <c r="C30" s="125" t="n"/>
      <c r="D30" s="177" t="n"/>
      <c r="E30" s="178" t="inlineStr">
        <is>
          <t>P01-6BFX1005/AZ1</t>
        </is>
      </c>
      <c r="F30" s="179" t="n">
        <v>430</v>
      </c>
      <c r="G30" s="180" t="n">
        <v>215</v>
      </c>
      <c r="H30" s="179" t="n">
        <v>418</v>
      </c>
      <c r="I30" s="180" t="n">
        <v>215</v>
      </c>
      <c r="J30" s="199" t="inlineStr">
        <is>
          <t>34</t>
        </is>
      </c>
      <c r="K30" s="162" t="n">
        <v>1</v>
      </c>
      <c r="L30" s="335" t="n"/>
      <c r="M30" s="163" t="inlineStr">
        <is>
          <t>分</t>
        </is>
      </c>
    </row>
    <row r="31" ht="16.8" customHeight="1" s="332">
      <c r="A31" s="125" t="n"/>
      <c r="B31" s="125" t="n"/>
      <c r="C31" s="125" t="n"/>
      <c r="D31" s="177" t="n"/>
      <c r="E31" s="178" t="inlineStr">
        <is>
          <t>P01-6BFX1018/XX1</t>
        </is>
      </c>
      <c r="F31" s="179" t="n">
        <v>430</v>
      </c>
      <c r="G31" s="180" t="n">
        <v>215</v>
      </c>
      <c r="H31" s="179" t="n">
        <v>418</v>
      </c>
      <c r="I31" s="180" t="n">
        <v>215</v>
      </c>
      <c r="J31" s="199" t="inlineStr">
        <is>
          <t>34</t>
        </is>
      </c>
      <c r="K31" s="162" t="n">
        <v>1</v>
      </c>
      <c r="L31" s="335" t="n"/>
      <c r="M31" s="163" t="inlineStr">
        <is>
          <t>分</t>
        </is>
      </c>
    </row>
    <row r="32" ht="16.8" customHeight="1" s="332">
      <c r="A32" s="125" t="n"/>
      <c r="B32" s="125" t="n"/>
      <c r="C32" s="125" t="n"/>
      <c r="D32" s="181" t="n"/>
      <c r="E32" s="127" t="inlineStr">
        <is>
          <t>P01-6BFX1017/XX1</t>
        </is>
      </c>
      <c r="F32" s="128" t="n">
        <v>430</v>
      </c>
      <c r="G32" s="129" t="n">
        <v>215</v>
      </c>
      <c r="H32" s="128" t="n">
        <v>418</v>
      </c>
      <c r="I32" s="129" t="n">
        <v>215</v>
      </c>
      <c r="J32" s="165" t="inlineStr">
        <is>
          <t>34</t>
        </is>
      </c>
      <c r="K32" s="162" t="n">
        <v>1</v>
      </c>
      <c r="L32" s="311" t="n"/>
      <c r="M32" s="163" t="inlineStr">
        <is>
          <t>分</t>
        </is>
      </c>
    </row>
    <row r="33" ht="16.8" customHeight="1" s="332">
      <c r="A33" s="125" t="n"/>
      <c r="B33" s="125" t="n"/>
      <c r="C33" s="125" t="n"/>
      <c r="D33" s="173" t="inlineStr">
        <is>
          <t>#</t>
        </is>
      </c>
      <c r="E33" s="173" t="inlineStr">
        <is>
          <t>P01-6BFX2001/AZ4#</t>
        </is>
      </c>
      <c r="F33" s="112" t="n">
        <v>728</v>
      </c>
      <c r="G33" s="130" t="n">
        <v>205</v>
      </c>
      <c r="H33" s="112" t="n">
        <v>716</v>
      </c>
      <c r="I33" s="130" t="n">
        <v>205</v>
      </c>
      <c r="J33" s="112" t="inlineStr">
        <is>
          <t>33</t>
        </is>
      </c>
      <c r="K33" s="112" t="n">
        <v>1</v>
      </c>
      <c r="L33" s="160" t="inlineStr">
        <is>
          <t>7步110</t>
        </is>
      </c>
      <c r="M33" s="163" t="inlineStr">
        <is>
          <t>分贴</t>
        </is>
      </c>
    </row>
    <row r="34" ht="16.8" customHeight="1" s="332">
      <c r="A34" s="125" t="n"/>
      <c r="B34" s="125" t="n"/>
      <c r="C34" s="125" t="n"/>
      <c r="D34" s="182" t="n"/>
      <c r="E34" s="182" t="inlineStr">
        <is>
          <t>P01-6BFX1516/AZ2</t>
        </is>
      </c>
      <c r="F34" s="183" t="n">
        <v>400</v>
      </c>
      <c r="G34" s="183" t="n">
        <v>125</v>
      </c>
      <c r="H34" s="183" t="n">
        <v>388</v>
      </c>
      <c r="I34" s="183" t="n">
        <v>125</v>
      </c>
      <c r="J34" s="183" t="inlineStr">
        <is>
          <t>69</t>
        </is>
      </c>
      <c r="K34" s="183" t="n">
        <v>1</v>
      </c>
      <c r="L34" s="183" t="inlineStr">
        <is>
          <t>3步</t>
        </is>
      </c>
      <c r="M34" s="182" t="inlineStr">
        <is>
          <t>分</t>
        </is>
      </c>
    </row>
    <row r="35" ht="16.8" customHeight="1" s="332">
      <c r="A35" s="184" t="n"/>
      <c r="B35" s="184" t="n"/>
      <c r="C35" s="184" t="n"/>
      <c r="D35" s="185" t="n"/>
      <c r="E35" s="185" t="n"/>
      <c r="F35" s="186" t="n"/>
      <c r="G35" s="186" t="n"/>
      <c r="H35" s="186" t="n"/>
      <c r="I35" s="186" t="n"/>
      <c r="J35" s="186" t="n"/>
      <c r="K35" s="186" t="n"/>
      <c r="L35" s="186" t="n"/>
      <c r="M35" s="185" t="n"/>
    </row>
    <row r="36" ht="16.8" customHeight="1" s="332">
      <c r="A36" s="363" t="inlineStr">
        <is>
          <t>原材料统计表</t>
        </is>
      </c>
      <c r="I36" s="186" t="n"/>
      <c r="J36" s="186" t="n"/>
      <c r="K36" s="186" t="n"/>
      <c r="L36" s="186" t="n"/>
      <c r="M36" s="185" t="n"/>
    </row>
    <row r="37" ht="16.8" customHeight="1" s="332">
      <c r="A37" s="187" t="inlineStr">
        <is>
          <t>项目名称</t>
        </is>
      </c>
      <c r="B37" s="355" t="inlineStr">
        <is>
          <t>XD202505135</t>
        </is>
      </c>
      <c r="C37" s="314" t="n"/>
      <c r="D37" s="312" t="n"/>
      <c r="E37" s="187" t="inlineStr">
        <is>
          <t>区域编号</t>
        </is>
      </c>
      <c r="F37" s="355" t="n"/>
      <c r="G37" s="314" t="n"/>
      <c r="H37" s="312" t="n"/>
      <c r="I37" s="186" t="n"/>
      <c r="J37" s="186" t="n"/>
      <c r="K37" s="186" t="n"/>
      <c r="L37" s="186" t="n"/>
      <c r="M37" s="185" t="n"/>
    </row>
    <row r="38" ht="16.8" customHeight="1" s="332">
      <c r="A38" s="355" t="inlineStr">
        <is>
          <t>钢格板型号</t>
        </is>
      </c>
      <c r="B38" s="355" t="inlineStr">
        <is>
          <t>JG305/30/50FG</t>
        </is>
      </c>
      <c r="C38" s="314" t="n"/>
      <c r="D38" s="312" t="n"/>
      <c r="E38" s="355" t="inlineStr">
        <is>
          <t>扁钢类型</t>
        </is>
      </c>
      <c r="F38" s="355" t="n"/>
      <c r="G38" s="314" t="n"/>
      <c r="H38" s="312" t="n"/>
      <c r="I38" s="186" t="n"/>
      <c r="J38" s="186" t="n"/>
      <c r="K38" s="186" t="n"/>
      <c r="L38" s="186" t="n"/>
      <c r="M38" s="185" t="n"/>
    </row>
    <row r="39" ht="16.8" customHeight="1" s="332">
      <c r="A39" s="135" t="inlineStr">
        <is>
          <t>扁钢型号</t>
        </is>
      </c>
      <c r="B39" s="135" t="inlineStr">
        <is>
          <t>扁钢长度</t>
        </is>
      </c>
      <c r="C39" s="135" t="inlineStr">
        <is>
          <t>支数</t>
        </is>
      </c>
      <c r="D39" s="135" t="inlineStr">
        <is>
          <t>重量KG</t>
        </is>
      </c>
      <c r="E39" s="135" t="inlineStr">
        <is>
          <t>横杆型号</t>
        </is>
      </c>
      <c r="F39" s="135" t="inlineStr">
        <is>
          <t>横杆长度</t>
        </is>
      </c>
      <c r="G39" s="135" t="inlineStr">
        <is>
          <t>支数</t>
        </is>
      </c>
      <c r="H39" s="373" t="inlineStr">
        <is>
          <t>重量KG</t>
        </is>
      </c>
      <c r="I39" s="186" t="n"/>
      <c r="J39" s="186" t="n"/>
      <c r="K39" s="186" t="n"/>
      <c r="L39" s="186" t="n"/>
      <c r="M39" s="185" t="n"/>
    </row>
    <row r="40" ht="16.8" customHeight="1" s="332">
      <c r="A40" s="188" t="inlineStr">
        <is>
          <t>30*5</t>
        </is>
      </c>
      <c r="B40" s="173" t="n">
        <v>3650</v>
      </c>
      <c r="C40" s="166" t="n">
        <v>32</v>
      </c>
      <c r="D40" s="189">
        <f>C40*B40/100*30/100*5/100*7.85</f>
        <v/>
      </c>
      <c r="E40" s="188" t="inlineStr">
        <is>
          <t>6*6</t>
        </is>
      </c>
      <c r="F40" s="173" t="n">
        <v>995</v>
      </c>
      <c r="G40" s="166" t="n">
        <v>66</v>
      </c>
      <c r="H40" s="189">
        <f>G40*F40/100*6/100*6/100*7.85</f>
        <v/>
      </c>
      <c r="I40" s="186" t="n"/>
      <c r="J40" s="186" t="n"/>
      <c r="K40" s="186" t="n"/>
      <c r="L40" s="186" t="n"/>
      <c r="M40" s="185" t="n"/>
    </row>
    <row r="41" ht="16.8" customHeight="1" s="332">
      <c r="A41" s="190" t="n"/>
      <c r="B41" s="191" t="inlineStr">
        <is>
          <t>扁钢合计</t>
        </is>
      </c>
      <c r="C41" s="191">
        <f>SUM(C40:C40)</f>
        <v/>
      </c>
      <c r="D41" s="459">
        <f>SUM(D40:D40)</f>
        <v/>
      </c>
      <c r="E41" s="190" t="n"/>
      <c r="F41" s="193" t="inlineStr">
        <is>
          <t>横杆合计</t>
        </is>
      </c>
      <c r="G41" s="191">
        <f>SUM(G40:G40)</f>
        <v/>
      </c>
      <c r="H41" s="460">
        <f>SUM(H40:H40)</f>
        <v/>
      </c>
      <c r="I41" s="186" t="n"/>
      <c r="J41" s="186" t="n"/>
      <c r="K41" s="186" t="n"/>
      <c r="L41" s="186" t="n"/>
      <c r="M41" s="185" t="n"/>
    </row>
    <row r="42" ht="16.8" customHeight="1" s="332">
      <c r="A42" s="356" t="inlineStr">
        <is>
          <t>原板重量总计(KG)</t>
        </is>
      </c>
      <c r="B42" s="314" t="n"/>
      <c r="C42" s="314" t="n"/>
      <c r="D42" s="312" t="n"/>
      <c r="E42" s="461">
        <f>D41+H41</f>
        <v/>
      </c>
      <c r="F42" s="314" t="n"/>
      <c r="G42" s="314" t="n"/>
      <c r="H42" s="312" t="n"/>
      <c r="I42" s="186" t="n"/>
      <c r="J42" s="186" t="n"/>
      <c r="K42" s="186" t="n"/>
      <c r="L42" s="186" t="n"/>
      <c r="M42" s="185" t="n"/>
    </row>
    <row r="43" ht="16.8" customHeight="1" s="332">
      <c r="A43" s="171" t="n"/>
      <c r="B43" s="171" t="n"/>
      <c r="C43" s="171" t="n"/>
      <c r="D43" s="171" t="n"/>
      <c r="E43" s="135" t="inlineStr">
        <is>
          <t>横杆型号</t>
        </is>
      </c>
      <c r="F43" s="171">
        <f>'3工艺执行单'!H15</f>
        <v/>
      </c>
      <c r="G43" s="171" t="n"/>
      <c r="H43" s="171" t="n"/>
      <c r="I43" s="186" t="n"/>
      <c r="J43" s="186" t="n"/>
      <c r="K43" s="186" t="n"/>
      <c r="L43" s="186" t="n"/>
      <c r="M43" s="185" t="n"/>
    </row>
    <row r="44" ht="16.8" customHeight="1" s="332">
      <c r="A44" s="171" t="n"/>
      <c r="B44" s="171" t="n"/>
      <c r="C44" s="171" t="n"/>
      <c r="D44" s="171" t="n"/>
      <c r="E44" s="171" t="n"/>
      <c r="F44" s="171" t="n"/>
      <c r="G44" s="171" t="n"/>
      <c r="H44" s="171" t="n"/>
      <c r="I44" s="186" t="n"/>
      <c r="J44" s="186" t="n"/>
      <c r="K44" s="186" t="n"/>
      <c r="L44" s="186" t="n"/>
      <c r="M44" s="185" t="n"/>
    </row>
    <row r="45" ht="16.8" customHeight="1" s="332">
      <c r="A45" s="363" t="inlineStr">
        <is>
          <t>包边料统计</t>
        </is>
      </c>
      <c r="D45" s="171" t="n"/>
      <c r="E45" s="363" t="inlineStr">
        <is>
          <t>计算参数</t>
        </is>
      </c>
      <c r="G45" s="171" t="n"/>
      <c r="H45" s="171" t="n"/>
      <c r="I45" s="186" t="n"/>
      <c r="J45" s="186" t="n"/>
      <c r="K45" s="186" t="n"/>
      <c r="L45" s="186" t="n"/>
      <c r="M45" s="185" t="n"/>
    </row>
    <row r="46" ht="16.8" customHeight="1" s="332">
      <c r="A46" s="187" t="inlineStr">
        <is>
          <t>项目名称</t>
        </is>
      </c>
      <c r="B46" s="355" t="inlineStr">
        <is>
          <t>XD202505135</t>
        </is>
      </c>
      <c r="C46" s="312" t="n"/>
      <c r="D46" s="171" t="n"/>
      <c r="E46" s="195" t="inlineStr">
        <is>
          <t>项目名称</t>
        </is>
      </c>
      <c r="F46" s="155" t="inlineStr">
        <is>
          <t>XD202505135</t>
        </is>
      </c>
      <c r="G46" s="171" t="n"/>
      <c r="H46" s="171" t="n"/>
      <c r="I46" s="186" t="n"/>
      <c r="J46" s="186" t="n"/>
      <c r="K46" s="186" t="n"/>
      <c r="L46" s="186" t="n"/>
      <c r="M46" s="185" t="n"/>
    </row>
    <row r="47" ht="16.8" customHeight="1" s="332">
      <c r="A47" s="187" t="inlineStr">
        <is>
          <t>区域编号</t>
        </is>
      </c>
      <c r="B47" s="355" t="n"/>
      <c r="C47" s="312" t="n"/>
      <c r="D47" s="171" t="n"/>
      <c r="E47" s="195" t="inlineStr">
        <is>
          <t>区域编号</t>
        </is>
      </c>
      <c r="F47" s="155" t="n"/>
      <c r="G47" s="171" t="n"/>
      <c r="H47" s="171" t="n"/>
      <c r="I47" s="186" t="n"/>
      <c r="J47" s="186" t="n"/>
      <c r="K47" s="186" t="n"/>
      <c r="L47" s="186" t="n"/>
      <c r="M47" s="185" t="n"/>
    </row>
    <row r="48" ht="16.8" customHeight="1" s="332">
      <c r="A48" s="355" t="inlineStr">
        <is>
          <t>扁钢型号</t>
        </is>
      </c>
      <c r="B48" s="355" t="inlineStr">
        <is>
          <t>30*5</t>
        </is>
      </c>
      <c r="C48" s="312" t="n"/>
      <c r="D48" s="171" t="n"/>
      <c r="E48" s="195" t="inlineStr">
        <is>
          <t>软件版本</t>
        </is>
      </c>
      <c r="F48" s="155" t="inlineStr">
        <is>
          <t>2.0227</t>
        </is>
      </c>
      <c r="G48" s="171" t="n"/>
      <c r="H48" s="171" t="n"/>
      <c r="I48" s="186" t="n"/>
      <c r="J48" s="186" t="n"/>
      <c r="K48" s="186" t="n"/>
      <c r="L48" s="186" t="n"/>
      <c r="M48" s="185" t="n"/>
    </row>
    <row r="49" ht="16.8" customHeight="1" s="332">
      <c r="A49" s="135" t="inlineStr">
        <is>
          <t>包边长度</t>
        </is>
      </c>
      <c r="B49" s="135" t="inlineStr">
        <is>
          <t>总支数</t>
        </is>
      </c>
      <c r="C49" s="373" t="inlineStr">
        <is>
          <t>侧包边数</t>
        </is>
      </c>
      <c r="D49" s="171" t="n"/>
      <c r="E49" s="157" t="inlineStr">
        <is>
          <t>扁钢高度</t>
        </is>
      </c>
      <c r="F49" s="111" t="inlineStr">
        <is>
          <t>30</t>
        </is>
      </c>
      <c r="G49" s="171" t="n"/>
      <c r="H49" s="157" t="inlineStr">
        <is>
          <t>长度负公差</t>
        </is>
      </c>
      <c r="I49" s="111" t="inlineStr">
        <is>
          <t>0</t>
        </is>
      </c>
      <c r="J49" s="186" t="n"/>
      <c r="K49" s="186" t="n"/>
      <c r="L49" s="186" t="n"/>
      <c r="M49" s="185" t="n"/>
    </row>
    <row r="50" ht="16.8" customHeight="1" s="332">
      <c r="A50" s="174" t="n">
        <v>722</v>
      </c>
      <c r="B50" s="196" t="n">
        <v>1</v>
      </c>
      <c r="C50" s="158" t="n">
        <v>1</v>
      </c>
      <c r="D50" s="171" t="n"/>
      <c r="E50" s="157" t="inlineStr">
        <is>
          <t>扁钢厚度</t>
        </is>
      </c>
      <c r="F50" s="111" t="inlineStr">
        <is>
          <t>5</t>
        </is>
      </c>
      <c r="G50" s="171" t="n"/>
      <c r="H50" s="157" t="inlineStr">
        <is>
          <t>包边焊缝值</t>
        </is>
      </c>
      <c r="I50" s="111" t="inlineStr">
        <is>
          <t>1</t>
        </is>
      </c>
      <c r="J50" s="186" t="n"/>
      <c r="K50" s="186" t="n"/>
      <c r="L50" s="186" t="n"/>
      <c r="M50" s="185" t="n"/>
    </row>
    <row r="51" ht="16.8" customHeight="1" s="332">
      <c r="A51" s="174" t="n">
        <v>716</v>
      </c>
      <c r="B51" s="196" t="n">
        <v>1</v>
      </c>
      <c r="C51" s="158" t="n">
        <v>1</v>
      </c>
      <c r="D51" s="171" t="n"/>
      <c r="E51" s="157" t="inlineStr">
        <is>
          <t>扁钢中心间距</t>
        </is>
      </c>
      <c r="F51" s="111" t="inlineStr">
        <is>
          <t>30</t>
        </is>
      </c>
      <c r="G51" s="171" t="n"/>
      <c r="H51" s="157" t="inlineStr">
        <is>
          <t>刀片厚度</t>
        </is>
      </c>
      <c r="I51" s="111" t="inlineStr">
        <is>
          <t>8</t>
        </is>
      </c>
      <c r="J51" s="186" t="n"/>
      <c r="K51" s="186" t="n"/>
      <c r="L51" s="186" t="n"/>
      <c r="M51" s="185" t="n"/>
    </row>
    <row r="52" ht="16.8" customHeight="1" s="332">
      <c r="A52" s="174" t="n">
        <v>470</v>
      </c>
      <c r="B52" s="196" t="n">
        <v>1</v>
      </c>
      <c r="C52" s="158" t="n">
        <v>1</v>
      </c>
      <c r="D52" s="171" t="n"/>
      <c r="E52" s="157" t="inlineStr">
        <is>
          <t>包边厚度</t>
        </is>
      </c>
      <c r="F52" s="111" t="inlineStr">
        <is>
          <t>5</t>
        </is>
      </c>
      <c r="G52" s="171" t="n"/>
      <c r="H52" s="157" t="inlineStr">
        <is>
          <t>预留包边</t>
        </is>
      </c>
      <c r="I52" s="111" t="n"/>
      <c r="J52" s="186" t="n"/>
      <c r="K52" s="186" t="n"/>
      <c r="L52" s="186" t="n"/>
      <c r="M52" s="185" t="n"/>
    </row>
    <row r="53" ht="16.8" customHeight="1" s="332">
      <c r="A53" s="174" t="n">
        <v>428</v>
      </c>
      <c r="B53" s="196" t="n">
        <v>1</v>
      </c>
      <c r="C53" s="158" t="n">
        <v>1</v>
      </c>
      <c r="D53" s="171" t="n"/>
      <c r="E53" s="157" t="inlineStr">
        <is>
          <t>扁钢截面</t>
        </is>
      </c>
      <c r="F53" s="111" t="n"/>
      <c r="G53" s="171" t="n"/>
      <c r="H53" s="157" t="inlineStr">
        <is>
          <t>扁钢选择</t>
        </is>
      </c>
      <c r="I53" s="111" t="inlineStr">
        <is>
          <t>优先</t>
        </is>
      </c>
      <c r="J53" s="186" t="n"/>
      <c r="K53" s="186" t="n"/>
      <c r="L53" s="186" t="n"/>
      <c r="M53" s="185" t="n"/>
    </row>
    <row r="54" ht="16.8" customHeight="1" s="332">
      <c r="A54" s="174" t="n">
        <v>255</v>
      </c>
      <c r="B54" s="196" t="n">
        <v>2</v>
      </c>
      <c r="C54" s="159" t="n"/>
      <c r="D54" s="171" t="n"/>
      <c r="E54" s="157" t="inlineStr">
        <is>
          <t>横杆规格</t>
        </is>
      </c>
      <c r="F54" s="111" t="inlineStr">
        <is>
          <t>6*6</t>
        </is>
      </c>
      <c r="G54" s="171" t="n"/>
      <c r="H54" s="157" t="inlineStr">
        <is>
          <t>扁钢最大长度</t>
        </is>
      </c>
      <c r="I54" s="111" t="inlineStr">
        <is>
          <t>6000</t>
        </is>
      </c>
      <c r="J54" s="186" t="n"/>
      <c r="K54" s="186" t="n"/>
      <c r="L54" s="186" t="n"/>
      <c r="M54" s="185" t="n"/>
    </row>
    <row r="55" ht="16.8" customHeight="1" s="332">
      <c r="A55" s="174" t="n">
        <v>215</v>
      </c>
      <c r="B55" s="196" t="n">
        <v>22</v>
      </c>
      <c r="C55" s="159" t="n"/>
      <c r="D55" s="171" t="n"/>
      <c r="E55" s="157" t="inlineStr">
        <is>
          <t>横杆间距</t>
        </is>
      </c>
      <c r="F55" s="111" t="inlineStr">
        <is>
          <t>50</t>
        </is>
      </c>
      <c r="G55" s="171" t="n"/>
      <c r="H55" s="157" t="inlineStr">
        <is>
          <t>扁钢最小长度</t>
        </is>
      </c>
      <c r="I55" s="111" t="inlineStr">
        <is>
          <t>4000</t>
        </is>
      </c>
      <c r="J55" s="186" t="n"/>
      <c r="K55" s="186" t="n"/>
      <c r="L55" s="186" t="n"/>
      <c r="M55" s="185" t="n"/>
    </row>
    <row r="56" ht="16.8" customHeight="1" s="332">
      <c r="A56" s="174" t="n">
        <v>207</v>
      </c>
      <c r="B56" s="196" t="n">
        <v>2</v>
      </c>
      <c r="C56" s="159" t="n"/>
      <c r="D56" s="171" t="n"/>
      <c r="E56" s="157" t="inlineStr">
        <is>
          <t>横杆有效长度</t>
        </is>
      </c>
      <c r="F56" s="111" t="inlineStr">
        <is>
          <t>1040</t>
        </is>
      </c>
      <c r="G56" s="171" t="n"/>
      <c r="H56" s="197" t="inlineStr">
        <is>
          <t>扁钢长度1</t>
        </is>
      </c>
      <c r="I56" s="200" t="n"/>
      <c r="J56" s="186" t="n"/>
      <c r="K56" s="186" t="n"/>
      <c r="L56" s="186" t="n"/>
      <c r="M56" s="185" t="n"/>
    </row>
    <row r="57" ht="16.8" customHeight="1" s="332">
      <c r="A57" s="174" t="n">
        <v>205</v>
      </c>
      <c r="B57" s="196" t="n">
        <v>2</v>
      </c>
      <c r="C57" s="159" t="n"/>
      <c r="D57" s="171" t="n"/>
      <c r="E57" s="157" t="inlineStr">
        <is>
          <t>原板齐头调节</t>
        </is>
      </c>
      <c r="F57" s="111" t="inlineStr">
        <is>
          <t>手动</t>
        </is>
      </c>
      <c r="G57" s="171" t="n"/>
      <c r="H57" s="171" t="n"/>
      <c r="I57" s="186" t="n"/>
      <c r="J57" s="186" t="n"/>
      <c r="K57" s="186" t="n"/>
      <c r="L57" s="186" t="n"/>
      <c r="M57" s="185" t="n"/>
    </row>
    <row r="58" ht="16.8" customHeight="1" s="332">
      <c r="A58" s="174" t="n">
        <v>185</v>
      </c>
      <c r="B58" s="196" t="n">
        <v>6</v>
      </c>
      <c r="C58" s="159" t="n"/>
      <c r="D58" s="171" t="n"/>
      <c r="E58" s="157" t="inlineStr">
        <is>
          <t>头尾部切割量</t>
        </is>
      </c>
      <c r="F58" s="111" t="inlineStr">
        <is>
          <t>5</t>
        </is>
      </c>
      <c r="G58" s="171" t="n"/>
      <c r="H58" s="171" t="n"/>
      <c r="I58" s="186" t="n"/>
      <c r="J58" s="186" t="n"/>
      <c r="K58" s="186" t="n"/>
      <c r="L58" s="186" t="n"/>
      <c r="M58" s="185" t="n"/>
    </row>
    <row r="59" ht="16.8" customHeight="1" s="332">
      <c r="A59" s="174" t="n">
        <v>168</v>
      </c>
      <c r="B59" s="196" t="n">
        <v>2</v>
      </c>
      <c r="C59" s="159" t="n"/>
      <c r="D59" s="171" t="n"/>
      <c r="E59" s="157" t="inlineStr">
        <is>
          <t>原板头部齐头1</t>
        </is>
      </c>
      <c r="F59" s="111" t="n">
        <v>55</v>
      </c>
      <c r="G59" s="171" t="n"/>
      <c r="H59" s="171" t="n"/>
      <c r="I59" s="186" t="n"/>
      <c r="J59" s="186" t="n"/>
      <c r="K59" s="186" t="n"/>
      <c r="L59" s="186" t="n"/>
      <c r="M59" s="185" t="n"/>
    </row>
    <row r="60" ht="16.8" customHeight="1" s="332">
      <c r="A60" s="174" t="n">
        <v>155</v>
      </c>
      <c r="B60" s="196" t="n">
        <v>4</v>
      </c>
      <c r="C60" s="159" t="n"/>
      <c r="D60" s="171" t="n"/>
      <c r="E60" s="157" t="inlineStr">
        <is>
          <t>原板头部齐头2</t>
        </is>
      </c>
      <c r="F60" s="111" t="n">
        <v>60</v>
      </c>
      <c r="G60" s="171" t="n"/>
      <c r="H60" s="171" t="n"/>
      <c r="I60" s="186" t="n"/>
      <c r="J60" s="186" t="n"/>
      <c r="K60" s="186" t="n"/>
      <c r="L60" s="186" t="n"/>
      <c r="M60" s="185" t="n"/>
    </row>
    <row r="61" ht="16.8" customHeight="1" s="332">
      <c r="A61" s="173" t="n">
        <v>125</v>
      </c>
      <c r="B61" s="166" t="n">
        <v>2</v>
      </c>
      <c r="C61" s="167" t="n"/>
      <c r="D61" s="171" t="n"/>
      <c r="E61" s="157" t="inlineStr">
        <is>
          <t>原板尾部齐头</t>
        </is>
      </c>
      <c r="F61" s="111" t="inlineStr">
        <is>
          <t>100</t>
        </is>
      </c>
      <c r="G61" s="171" t="n"/>
      <c r="H61" s="171" t="n"/>
      <c r="I61" s="186" t="n"/>
      <c r="J61" s="186" t="n"/>
      <c r="K61" s="186" t="n"/>
      <c r="L61" s="186" t="n"/>
      <c r="M61" s="185" t="n"/>
    </row>
    <row r="62" ht="16.8" customHeight="1" s="332">
      <c r="A62" s="155" t="inlineStr">
        <is>
          <t>包边合计</t>
        </is>
      </c>
      <c r="B62" s="356">
        <f>SUM(B50:B61)&amp;"支"</f>
        <v/>
      </c>
      <c r="C62" s="312" t="n"/>
      <c r="D62" s="171" t="n"/>
      <c r="E62" s="157" t="inlineStr">
        <is>
          <t>原板最大板幅</t>
        </is>
      </c>
      <c r="F62" s="111" t="inlineStr">
        <is>
          <t>1005</t>
        </is>
      </c>
      <c r="G62" s="171" t="n"/>
      <c r="H62" s="171" t="n"/>
      <c r="I62" s="186" t="n"/>
      <c r="J62" s="186" t="n"/>
      <c r="K62" s="186" t="n"/>
      <c r="L62" s="186" t="n"/>
      <c r="M62" s="185" t="n"/>
    </row>
    <row r="63" ht="16.8" customHeight="1" s="332">
      <c r="A63" s="155" t="inlineStr">
        <is>
          <t>长度合计</t>
        </is>
      </c>
      <c r="B63" s="356">
        <f>ROUND(SUMPRODUCT(A50:A61,B50:B61)/1000,1)&amp;"米"</f>
        <v/>
      </c>
      <c r="C63" s="312" t="n"/>
      <c r="D63" s="171" t="n"/>
      <c r="E63" s="157" t="inlineStr">
        <is>
          <t>是否拉网</t>
        </is>
      </c>
      <c r="F63" s="111" t="inlineStr">
        <is>
          <t>是</t>
        </is>
      </c>
      <c r="G63" s="171" t="n"/>
      <c r="H63" s="171" t="n"/>
      <c r="I63" s="186" t="n"/>
      <c r="J63" s="186" t="n"/>
      <c r="K63" s="186" t="n"/>
      <c r="L63" s="186" t="n"/>
      <c r="M63" s="185" t="n"/>
    </row>
    <row r="64" ht="16.8" customHeight="1" s="332">
      <c r="A64" s="356" t="inlineStr">
        <is>
          <t>重量合计</t>
        </is>
      </c>
      <c r="B64" s="356">
        <f>ROUND(SUMPRODUCT(A50:A61,B50:B61)/100*30/100*5/100*7.85,1)&amp;"KG"</f>
        <v/>
      </c>
      <c r="C64" s="312" t="n"/>
      <c r="D64" s="171" t="n"/>
      <c r="E64" s="157" t="inlineStr">
        <is>
          <t>钢格板齐头方式</t>
        </is>
      </c>
      <c r="F64" s="111" t="inlineStr">
        <is>
          <t>两端对齐</t>
        </is>
      </c>
      <c r="G64" s="171" t="n"/>
      <c r="H64" s="171" t="n"/>
      <c r="I64" s="186" t="n"/>
      <c r="J64" s="186" t="n"/>
      <c r="K64" s="186" t="n"/>
      <c r="L64" s="186" t="n"/>
      <c r="M64" s="185" t="n"/>
    </row>
    <row r="65" ht="16.8" customHeight="1" s="332">
      <c r="A65" s="185" t="n"/>
      <c r="B65" s="185" t="n"/>
      <c r="C65" s="185" t="n"/>
      <c r="D65" s="185" t="n"/>
      <c r="E65" s="157" t="inlineStr">
        <is>
          <t>钢格板最小齐头</t>
        </is>
      </c>
      <c r="F65" s="111" t="inlineStr">
        <is>
          <t>20</t>
        </is>
      </c>
      <c r="G65" s="186" t="n"/>
      <c r="H65" s="186" t="n"/>
      <c r="I65" s="186" t="n"/>
      <c r="J65" s="186" t="n"/>
      <c r="K65" s="186" t="n"/>
      <c r="L65" s="186" t="n"/>
      <c r="M65" s="185" t="n"/>
    </row>
    <row r="66" ht="16.8" customHeight="1" s="332">
      <c r="A66" s="201" t="n"/>
      <c r="B66" s="185" t="n"/>
      <c r="C66" s="185" t="n"/>
      <c r="D66" s="185" t="n"/>
      <c r="E66" s="157" t="inlineStr">
        <is>
          <t>钢格板最大齐头</t>
        </is>
      </c>
      <c r="F66" s="111" t="inlineStr">
        <is>
          <t>70</t>
        </is>
      </c>
      <c r="G66" s="186" t="n"/>
      <c r="H66" s="186" t="n"/>
      <c r="I66" s="186" t="n"/>
      <c r="J66" s="186" t="n"/>
      <c r="K66" s="186" t="n"/>
      <c r="L66" s="186" t="n"/>
      <c r="M66" s="185" t="n"/>
    </row>
    <row r="67" ht="16.8" customHeight="1" s="332">
      <c r="A67" s="184" t="n"/>
      <c r="B67" s="184" t="n"/>
      <c r="C67" s="184" t="n"/>
      <c r="D67" s="185" t="n"/>
      <c r="E67" s="157" t="inlineStr">
        <is>
          <t>压焊横杆数</t>
        </is>
      </c>
      <c r="F67" s="111" t="inlineStr">
        <is>
          <t>2</t>
        </is>
      </c>
      <c r="G67" s="186" t="n"/>
      <c r="H67" s="186" t="n"/>
      <c r="I67" s="186" t="n"/>
      <c r="J67" s="186" t="n"/>
      <c r="K67" s="186" t="n"/>
      <c r="L67" s="186" t="n"/>
      <c r="M67" s="185" t="n"/>
    </row>
    <row r="68" ht="16.8" customHeight="1" s="332">
      <c r="A68" s="184" t="n"/>
      <c r="B68" s="184" t="n"/>
      <c r="C68" s="184" t="n"/>
      <c r="D68" s="185" t="n"/>
      <c r="E68" s="157" t="inlineStr">
        <is>
          <t>宽度负公差</t>
        </is>
      </c>
      <c r="F68" s="111" t="inlineStr">
        <is>
          <t>-5</t>
        </is>
      </c>
      <c r="G68" s="186" t="n"/>
      <c r="H68" s="186" t="n"/>
      <c r="I68" s="186" t="n"/>
      <c r="J68" s="186" t="n"/>
      <c r="K68" s="186" t="n"/>
      <c r="L68" s="186" t="n"/>
      <c r="M68" s="185" t="n"/>
    </row>
    <row r="69" ht="16.8" customHeight="1" s="332">
      <c r="A69" s="184" t="n"/>
      <c r="B69" s="184" t="n"/>
      <c r="C69" s="184" t="n"/>
      <c r="D69" s="185" t="n"/>
      <c r="E69" s="157" t="inlineStr">
        <is>
          <t>宽度正公差</t>
        </is>
      </c>
      <c r="F69" s="111" t="inlineStr">
        <is>
          <t>5</t>
        </is>
      </c>
      <c r="G69" s="186" t="n"/>
      <c r="H69" s="186" t="n"/>
      <c r="I69" s="186" t="n"/>
      <c r="J69" s="186" t="n"/>
      <c r="K69" s="186" t="n"/>
      <c r="L69" s="186" t="n"/>
      <c r="M69" s="185" t="n"/>
    </row>
    <row r="70" ht="16.8" customHeight="1" s="332">
      <c r="A70" s="184" t="n"/>
      <c r="B70" s="184" t="n"/>
      <c r="C70" s="184" t="n"/>
      <c r="D70" s="185" t="n"/>
      <c r="G70" s="186" t="n"/>
      <c r="H70" s="186" t="n"/>
      <c r="I70" s="186" t="n"/>
      <c r="J70" s="186" t="n"/>
      <c r="K70" s="186" t="n"/>
      <c r="L70" s="186" t="n"/>
      <c r="M70" s="185" t="n"/>
    </row>
    <row r="71" ht="16.8" customHeight="1" s="332">
      <c r="A71" s="202" t="n"/>
      <c r="B71" s="185" t="n"/>
      <c r="C71" s="185" t="n"/>
      <c r="D71" s="185" t="n"/>
      <c r="G71" s="186" t="n"/>
      <c r="H71" s="186" t="n"/>
      <c r="I71" s="186" t="n"/>
      <c r="J71" s="186" t="n"/>
      <c r="K71" s="186" t="n"/>
      <c r="L71" s="186" t="n"/>
      <c r="M71" s="185" t="n"/>
    </row>
    <row r="72" ht="16.8" customHeight="1" s="332">
      <c r="A72" s="185" t="n"/>
      <c r="B72" s="185" t="n"/>
      <c r="C72" s="185" t="n"/>
      <c r="D72" s="185" t="n"/>
      <c r="G72" s="186" t="n"/>
      <c r="H72" s="186" t="n"/>
      <c r="I72" s="186" t="n"/>
      <c r="J72" s="186" t="n"/>
      <c r="K72" s="186" t="n"/>
      <c r="L72" s="186" t="n"/>
      <c r="M72" s="185" t="n"/>
    </row>
    <row r="73" ht="16.8" customHeight="1" s="332">
      <c r="A73" s="201" t="n"/>
      <c r="B73" s="185" t="n"/>
      <c r="C73" s="185" t="n"/>
      <c r="D73" s="185" t="n"/>
      <c r="G73" s="186" t="n"/>
      <c r="H73" s="186" t="n"/>
      <c r="I73" s="186" t="n"/>
      <c r="J73" s="186" t="n"/>
      <c r="K73" s="186" t="n"/>
      <c r="L73" s="186" t="n"/>
      <c r="M73" s="185" t="n"/>
    </row>
    <row r="74" ht="16.8" customHeight="1" s="332">
      <c r="A74" s="184" t="n"/>
      <c r="B74" s="184" t="n"/>
      <c r="C74" s="184" t="n"/>
      <c r="D74" s="185" t="n"/>
      <c r="G74" s="186" t="n"/>
      <c r="H74" s="186" t="n"/>
      <c r="I74" s="186" t="n"/>
      <c r="J74" s="186" t="n"/>
      <c r="K74" s="186" t="n"/>
      <c r="L74" s="186" t="n"/>
      <c r="M74" s="185" t="n"/>
    </row>
    <row r="75" ht="16.8" customHeight="1" s="332">
      <c r="A75" s="184" t="n"/>
      <c r="B75" s="184" t="n"/>
      <c r="C75" s="184" t="n"/>
      <c r="D75" s="185" t="n"/>
      <c r="G75" s="186" t="n"/>
      <c r="H75" s="186" t="n"/>
      <c r="I75" s="186" t="n"/>
      <c r="J75" s="186" t="n"/>
      <c r="K75" s="186" t="n"/>
      <c r="L75" s="186" t="n"/>
      <c r="M75" s="185" t="n"/>
    </row>
    <row r="76" ht="16.8" customHeight="1" s="332">
      <c r="A76" s="184" t="n"/>
      <c r="B76" s="184" t="n"/>
      <c r="C76" s="184" t="n"/>
      <c r="D76" s="185" t="n"/>
      <c r="G76" s="186" t="n"/>
      <c r="H76" s="186" t="n"/>
      <c r="I76" s="186" t="n"/>
      <c r="J76" s="186" t="n"/>
      <c r="K76" s="186" t="n"/>
      <c r="L76" s="186" t="n"/>
      <c r="M76" s="185" t="n"/>
    </row>
    <row r="77" ht="16.8" customHeight="1" s="332">
      <c r="A77" s="202" t="n"/>
      <c r="B77" s="185" t="n"/>
      <c r="C77" s="185" t="n"/>
      <c r="D77" s="185" t="n"/>
      <c r="G77" s="186" t="n"/>
      <c r="H77" s="186" t="n"/>
      <c r="I77" s="186" t="n"/>
      <c r="J77" s="186" t="n"/>
      <c r="K77" s="186" t="n"/>
      <c r="L77" s="186" t="n"/>
      <c r="M77" s="185" t="n"/>
    </row>
    <row r="78" ht="16.8" customHeight="1" s="332">
      <c r="A78" s="185" t="n"/>
      <c r="B78" s="185" t="n"/>
      <c r="C78" s="185" t="n"/>
      <c r="D78" s="185" t="n"/>
      <c r="E78" s="185" t="n"/>
      <c r="F78" s="186" t="n"/>
      <c r="G78" s="186" t="n"/>
      <c r="H78" s="186" t="n"/>
      <c r="I78" s="186" t="n"/>
      <c r="J78" s="186" t="n"/>
      <c r="K78" s="186" t="n"/>
      <c r="L78" s="186" t="n"/>
      <c r="M78" s="185" t="n"/>
    </row>
    <row r="79" ht="16.8" customHeight="1" s="332">
      <c r="A79" s="201" t="n"/>
      <c r="B79" s="185" t="n"/>
      <c r="C79" s="185" t="n"/>
      <c r="D79" s="185" t="n"/>
      <c r="E79" s="185" t="n"/>
      <c r="F79" s="186" t="n"/>
      <c r="G79" s="186" t="n"/>
      <c r="H79" s="186" t="n"/>
      <c r="I79" s="186" t="n"/>
      <c r="J79" s="186" t="n"/>
      <c r="K79" s="186" t="n"/>
      <c r="L79" s="186" t="n"/>
      <c r="M79" s="185" t="n"/>
    </row>
    <row r="80" ht="16.8" customHeight="1" s="332">
      <c r="A80" s="184" t="n"/>
      <c r="B80" s="184" t="n"/>
      <c r="C80" s="184" t="n"/>
      <c r="D80" s="185" t="n"/>
      <c r="E80" s="185" t="n"/>
      <c r="F80" s="186" t="n"/>
      <c r="G80" s="186" t="n"/>
      <c r="H80" s="186" t="n"/>
      <c r="I80" s="186" t="n"/>
      <c r="J80" s="186" t="n"/>
      <c r="K80" s="186" t="n"/>
      <c r="L80" s="186" t="n"/>
      <c r="M80" s="185" t="n"/>
    </row>
    <row r="81" ht="16.8" customHeight="1" s="332">
      <c r="A81" s="184" t="n"/>
      <c r="B81" s="184" t="n"/>
      <c r="C81" s="184" t="n"/>
      <c r="D81" s="185" t="n"/>
      <c r="E81" s="185" t="n"/>
      <c r="F81" s="186" t="n"/>
      <c r="G81" s="186" t="n"/>
      <c r="H81" s="186" t="n"/>
      <c r="I81" s="186" t="n"/>
      <c r="J81" s="186" t="n"/>
      <c r="K81" s="186" t="n"/>
      <c r="L81" s="186" t="n"/>
      <c r="M81" s="185" t="n"/>
    </row>
    <row r="82" ht="16.8" customHeight="1" s="332">
      <c r="A82" s="202" t="n"/>
      <c r="B82" s="185" t="n"/>
      <c r="C82" s="185" t="n"/>
      <c r="D82" s="185" t="n"/>
      <c r="E82" s="185" t="n"/>
      <c r="F82" s="186" t="n"/>
      <c r="G82" s="186" t="n"/>
      <c r="H82" s="186" t="n"/>
      <c r="I82" s="186" t="n"/>
      <c r="J82" s="186" t="n"/>
      <c r="K82" s="186" t="n"/>
      <c r="L82" s="186" t="n"/>
      <c r="M82" s="185" t="n"/>
    </row>
    <row r="83" ht="16.8" customHeight="1" s="332">
      <c r="A83" s="185" t="n"/>
      <c r="B83" s="185" t="n"/>
      <c r="C83" s="185" t="n"/>
      <c r="D83" s="185" t="n"/>
      <c r="E83" s="185" t="n"/>
      <c r="F83" s="186" t="n"/>
      <c r="G83" s="186" t="n"/>
      <c r="H83" s="186" t="n"/>
      <c r="I83" s="186" t="n"/>
      <c r="J83" s="186" t="n"/>
      <c r="K83" s="186" t="n"/>
      <c r="L83" s="186" t="n"/>
      <c r="M83" s="185" t="n"/>
    </row>
    <row r="84" ht="16.8" customHeight="1" s="332">
      <c r="A84" s="201" t="n"/>
      <c r="B84" s="185" t="n"/>
      <c r="C84" s="185" t="n"/>
      <c r="D84" s="185" t="n"/>
      <c r="E84" s="185" t="n"/>
      <c r="F84" s="186" t="n"/>
      <c r="G84" s="186" t="n"/>
      <c r="H84" s="186" t="n"/>
      <c r="I84" s="186" t="n"/>
      <c r="J84" s="186" t="n"/>
      <c r="K84" s="186" t="n"/>
      <c r="L84" s="186" t="n"/>
      <c r="M84" s="185" t="n"/>
    </row>
    <row r="85" ht="16.8" customHeight="1" s="332">
      <c r="A85" s="184" t="n"/>
      <c r="B85" s="184" t="n"/>
      <c r="C85" s="184" t="n"/>
      <c r="D85" s="185" t="n"/>
      <c r="E85" s="185" t="n"/>
      <c r="F85" s="186" t="n"/>
      <c r="G85" s="186" t="n"/>
      <c r="H85" s="186" t="n"/>
      <c r="I85" s="186" t="n"/>
      <c r="J85" s="186" t="n"/>
      <c r="K85" s="186" t="n"/>
      <c r="L85" s="186" t="n"/>
      <c r="M85" s="185" t="n"/>
    </row>
    <row r="86" ht="16.8" customHeight="1" s="332">
      <c r="A86" s="184" t="n"/>
      <c r="B86" s="184" t="n"/>
      <c r="C86" s="184" t="n"/>
      <c r="D86" s="185" t="n"/>
      <c r="E86" s="185" t="n"/>
      <c r="F86" s="186" t="n"/>
      <c r="G86" s="186" t="n"/>
      <c r="H86" s="186" t="n"/>
      <c r="I86" s="186" t="n"/>
      <c r="J86" s="186" t="n"/>
      <c r="K86" s="186" t="n"/>
      <c r="L86" s="186" t="n"/>
      <c r="M86" s="185" t="n"/>
    </row>
    <row r="87" ht="16.8" customHeight="1" s="332">
      <c r="A87" s="202" t="n"/>
      <c r="B87" s="185" t="n"/>
      <c r="C87" s="185" t="n"/>
      <c r="D87" s="185" t="n"/>
      <c r="E87" s="185" t="n"/>
      <c r="F87" s="186" t="n"/>
      <c r="G87" s="186" t="n"/>
      <c r="H87" s="186" t="n"/>
      <c r="I87" s="186" t="n"/>
      <c r="J87" s="186" t="n"/>
      <c r="K87" s="186" t="n"/>
      <c r="L87" s="186" t="n"/>
      <c r="M87" s="185" t="n"/>
    </row>
    <row r="88" ht="16.8" customHeight="1" s="332">
      <c r="A88" s="185" t="n"/>
      <c r="B88" s="185" t="n"/>
      <c r="C88" s="185" t="n"/>
      <c r="D88" s="185" t="n"/>
      <c r="E88" s="185" t="n"/>
      <c r="F88" s="186" t="n"/>
      <c r="G88" s="186" t="n"/>
      <c r="H88" s="186" t="n"/>
      <c r="I88" s="186" t="n"/>
      <c r="J88" s="186" t="n"/>
      <c r="K88" s="186" t="n"/>
      <c r="L88" s="186" t="n"/>
      <c r="M88" s="185" t="n"/>
    </row>
    <row r="89" ht="16.8" customHeight="1" s="332">
      <c r="A89" s="201" t="n"/>
      <c r="B89" s="185" t="n"/>
      <c r="C89" s="185" t="n"/>
      <c r="D89" s="185" t="n"/>
      <c r="E89" s="185" t="n"/>
      <c r="F89" s="186" t="n"/>
      <c r="G89" s="186" t="n"/>
      <c r="H89" s="186" t="n"/>
      <c r="I89" s="186" t="n"/>
      <c r="J89" s="186" t="n"/>
      <c r="K89" s="186" t="n"/>
      <c r="L89" s="186" t="n"/>
      <c r="M89" s="185" t="n"/>
    </row>
    <row r="90" ht="16.8" customHeight="1" s="332">
      <c r="A90" s="184" t="n"/>
      <c r="B90" s="184" t="n"/>
      <c r="C90" s="184" t="n"/>
      <c r="D90" s="185" t="n"/>
      <c r="E90" s="185" t="n"/>
      <c r="F90" s="186" t="n"/>
      <c r="G90" s="186" t="n"/>
      <c r="H90" s="186" t="n"/>
      <c r="I90" s="186" t="n"/>
      <c r="J90" s="186" t="n"/>
      <c r="K90" s="186" t="n"/>
      <c r="L90" s="186" t="n"/>
      <c r="M90" s="185" t="n"/>
    </row>
    <row r="91" ht="16.8" customHeight="1" s="332">
      <c r="A91" s="184" t="n"/>
      <c r="B91" s="184" t="n"/>
      <c r="C91" s="184" t="n"/>
      <c r="D91" s="185" t="n"/>
      <c r="E91" s="185" t="n"/>
      <c r="F91" s="186" t="n"/>
      <c r="G91" s="186" t="n"/>
      <c r="H91" s="186" t="n"/>
      <c r="I91" s="186" t="n"/>
      <c r="J91" s="186" t="n"/>
      <c r="K91" s="186" t="n"/>
      <c r="L91" s="186" t="n"/>
      <c r="M91" s="185" t="n"/>
    </row>
    <row r="92" ht="16.8" customHeight="1" s="332">
      <c r="A92" s="202" t="n"/>
      <c r="B92" s="185" t="n"/>
      <c r="C92" s="185" t="n"/>
      <c r="D92" s="185" t="n"/>
      <c r="E92" s="185" t="n"/>
      <c r="F92" s="186" t="n"/>
      <c r="G92" s="186" t="n"/>
      <c r="H92" s="186" t="n"/>
      <c r="I92" s="186" t="n"/>
      <c r="J92" s="186" t="n"/>
      <c r="K92" s="186" t="n"/>
      <c r="L92" s="186" t="n"/>
      <c r="M92" s="185" t="n"/>
    </row>
    <row r="93" ht="16.8" customHeight="1" s="332">
      <c r="A93" s="185" t="n"/>
      <c r="B93" s="185" t="n"/>
      <c r="C93" s="185" t="n"/>
      <c r="D93" s="185" t="n"/>
      <c r="E93" s="185" t="n"/>
      <c r="F93" s="186" t="n"/>
      <c r="G93" s="186" t="n"/>
      <c r="H93" s="186" t="n"/>
      <c r="I93" s="186" t="n"/>
      <c r="J93" s="186" t="n"/>
      <c r="K93" s="186" t="n"/>
      <c r="L93" s="186" t="n"/>
      <c r="M93" s="185" t="n"/>
    </row>
    <row r="94" ht="16.8" customHeight="1" s="332">
      <c r="A94" s="201" t="n"/>
      <c r="B94" s="185" t="n"/>
      <c r="C94" s="185" t="n"/>
      <c r="D94" s="185" t="n"/>
      <c r="E94" s="185" t="n"/>
      <c r="F94" s="186" t="n"/>
      <c r="G94" s="186" t="n"/>
      <c r="H94" s="186" t="n"/>
      <c r="I94" s="186" t="n"/>
      <c r="J94" s="186" t="n"/>
      <c r="K94" s="186" t="n"/>
      <c r="L94" s="186" t="n"/>
      <c r="M94" s="185" t="n"/>
    </row>
    <row r="95" ht="16.8" customHeight="1" s="332">
      <c r="A95" s="184" t="n"/>
      <c r="B95" s="184" t="n"/>
      <c r="C95" s="184" t="n"/>
      <c r="D95" s="185" t="n"/>
      <c r="E95" s="185" t="n"/>
      <c r="F95" s="186" t="n"/>
      <c r="G95" s="186" t="n"/>
      <c r="H95" s="186" t="n"/>
      <c r="I95" s="186" t="n"/>
      <c r="J95" s="186" t="n"/>
      <c r="K95" s="186" t="n"/>
      <c r="L95" s="186" t="n"/>
      <c r="M95" s="185" t="n"/>
    </row>
    <row r="96" ht="16.8" customHeight="1" s="332">
      <c r="A96" s="184" t="n"/>
      <c r="B96" s="184" t="n"/>
      <c r="C96" s="184" t="n"/>
      <c r="D96" s="185" t="n"/>
      <c r="E96" s="185" t="n"/>
      <c r="F96" s="186" t="n"/>
      <c r="G96" s="186" t="n"/>
      <c r="H96" s="186" t="n"/>
      <c r="I96" s="186" t="n"/>
      <c r="J96" s="186" t="n"/>
      <c r="K96" s="186" t="n"/>
      <c r="L96" s="186" t="n"/>
      <c r="M96" s="185" t="n"/>
    </row>
    <row r="97" ht="16.8" customHeight="1" s="332">
      <c r="A97" s="202" t="n"/>
      <c r="B97" s="185" t="n"/>
      <c r="C97" s="185" t="n"/>
      <c r="D97" s="185" t="n"/>
      <c r="E97" s="185" t="n"/>
      <c r="F97" s="186" t="n"/>
      <c r="G97" s="186" t="n"/>
      <c r="H97" s="186" t="n"/>
      <c r="I97" s="186" t="n"/>
      <c r="J97" s="186" t="n"/>
      <c r="K97" s="186" t="n"/>
      <c r="L97" s="186" t="n"/>
      <c r="M97" s="185" t="n"/>
    </row>
    <row r="98" ht="16.8" customHeight="1" s="332">
      <c r="A98" s="185" t="n"/>
      <c r="B98" s="185" t="n"/>
      <c r="C98" s="185" t="n"/>
      <c r="D98" s="185" t="n"/>
      <c r="E98" s="185" t="n"/>
      <c r="F98" s="186" t="n"/>
      <c r="G98" s="186" t="n"/>
      <c r="H98" s="186" t="n"/>
      <c r="I98" s="186" t="n"/>
      <c r="J98" s="186" t="n"/>
      <c r="K98" s="186" t="n"/>
      <c r="L98" s="186" t="n"/>
      <c r="M98" s="185" t="n"/>
    </row>
    <row r="99" ht="16.8" customHeight="1" s="332">
      <c r="A99" s="201" t="n"/>
      <c r="B99" s="185" t="n"/>
      <c r="C99" s="185" t="n"/>
      <c r="D99" s="185" t="n"/>
      <c r="E99" s="185" t="n"/>
      <c r="F99" s="186" t="n"/>
      <c r="G99" s="186" t="n"/>
      <c r="H99" s="186" t="n"/>
      <c r="I99" s="186" t="n"/>
      <c r="J99" s="186" t="n"/>
      <c r="K99" s="186" t="n"/>
      <c r="L99" s="186" t="n"/>
      <c r="M99" s="185" t="n"/>
    </row>
    <row r="100" ht="16.8" customHeight="1" s="332">
      <c r="A100" s="184" t="n"/>
      <c r="B100" s="184" t="n"/>
      <c r="C100" s="184" t="n"/>
      <c r="D100" s="185" t="n"/>
      <c r="E100" s="185" t="n"/>
      <c r="F100" s="186" t="n"/>
      <c r="G100" s="186" t="n"/>
      <c r="H100" s="186" t="n"/>
      <c r="I100" s="186" t="n"/>
      <c r="J100" s="186" t="n"/>
      <c r="K100" s="186" t="n"/>
      <c r="L100" s="186" t="n"/>
      <c r="M100" s="185" t="n"/>
    </row>
    <row r="101" ht="16.8" customHeight="1" s="332">
      <c r="A101" s="184" t="n"/>
      <c r="B101" s="184" t="n"/>
      <c r="C101" s="184" t="n"/>
      <c r="D101" s="185" t="n"/>
      <c r="E101" s="185" t="n"/>
      <c r="F101" s="186" t="n"/>
      <c r="G101" s="186" t="n"/>
      <c r="H101" s="186" t="n"/>
      <c r="I101" s="186" t="n"/>
      <c r="J101" s="186" t="n"/>
      <c r="K101" s="186" t="n"/>
      <c r="L101" s="186" t="n"/>
      <c r="M101" s="185" t="n"/>
    </row>
    <row r="102" ht="16.8" customHeight="1" s="332">
      <c r="A102" s="202" t="n"/>
      <c r="B102" s="185" t="n"/>
      <c r="C102" s="185" t="n"/>
      <c r="D102" s="185" t="n"/>
      <c r="E102" s="185" t="n"/>
      <c r="F102" s="186" t="n"/>
      <c r="G102" s="186" t="n"/>
      <c r="H102" s="186" t="n"/>
      <c r="I102" s="186" t="n"/>
      <c r="J102" s="186" t="n"/>
      <c r="K102" s="186" t="n"/>
      <c r="L102" s="186" t="n"/>
      <c r="M102" s="185" t="n"/>
    </row>
    <row r="103" ht="16.8" customHeight="1" s="332">
      <c r="A103" s="185" t="n"/>
      <c r="B103" s="185" t="n"/>
      <c r="C103" s="185" t="n"/>
      <c r="D103" s="185" t="n"/>
      <c r="E103" s="185" t="n"/>
      <c r="F103" s="186" t="n"/>
      <c r="G103" s="186" t="n"/>
      <c r="H103" s="186" t="n"/>
      <c r="I103" s="186" t="n"/>
      <c r="J103" s="186" t="n"/>
      <c r="K103" s="186" t="n"/>
      <c r="L103" s="186" t="n"/>
      <c r="M103" s="185" t="n"/>
    </row>
    <row r="104" ht="16.8" customHeight="1" s="332">
      <c r="A104" s="201" t="n"/>
      <c r="B104" s="185" t="n"/>
      <c r="C104" s="185" t="n"/>
      <c r="D104" s="185" t="n"/>
      <c r="E104" s="185" t="n"/>
      <c r="F104" s="186" t="n"/>
      <c r="G104" s="186" t="n"/>
      <c r="H104" s="186" t="n"/>
      <c r="I104" s="186" t="n"/>
      <c r="J104" s="186" t="n"/>
      <c r="K104" s="186" t="n"/>
      <c r="L104" s="186" t="n"/>
      <c r="M104" s="185" t="n"/>
    </row>
    <row r="105" ht="16.8" customHeight="1" s="332">
      <c r="A105" s="184" t="n"/>
      <c r="B105" s="184" t="n"/>
      <c r="C105" s="184" t="n"/>
      <c r="D105" s="185" t="n"/>
      <c r="E105" s="185" t="n"/>
      <c r="F105" s="186" t="n"/>
      <c r="G105" s="186" t="n"/>
      <c r="H105" s="186" t="n"/>
      <c r="I105" s="186" t="n"/>
      <c r="J105" s="186" t="n"/>
      <c r="K105" s="186" t="n"/>
      <c r="L105" s="186" t="n"/>
      <c r="M105" s="185" t="n"/>
    </row>
    <row r="106" ht="16.8" customHeight="1" s="332">
      <c r="A106" s="184" t="n"/>
      <c r="B106" s="184" t="n"/>
      <c r="C106" s="184" t="n"/>
      <c r="D106" s="185" t="n"/>
      <c r="E106" s="185" t="n"/>
      <c r="F106" s="186" t="n"/>
      <c r="G106" s="186" t="n"/>
      <c r="H106" s="186" t="n"/>
      <c r="I106" s="186" t="n"/>
      <c r="J106" s="186" t="n"/>
      <c r="K106" s="186" t="n"/>
      <c r="L106" s="186" t="n"/>
      <c r="M106" s="185" t="n"/>
    </row>
    <row r="107" ht="16.8" customHeight="1" s="332">
      <c r="A107" s="202" t="n"/>
      <c r="B107" s="185" t="n"/>
      <c r="C107" s="185" t="n"/>
      <c r="D107" s="185" t="n"/>
      <c r="E107" s="185" t="n"/>
      <c r="F107" s="186" t="n"/>
      <c r="G107" s="186" t="n"/>
      <c r="H107" s="186" t="n"/>
      <c r="I107" s="186" t="n"/>
      <c r="J107" s="186" t="n"/>
      <c r="K107" s="186" t="n"/>
      <c r="L107" s="186" t="n"/>
      <c r="M107" s="185" t="n"/>
    </row>
    <row r="108" ht="16.8" customHeight="1" s="332">
      <c r="A108" s="185" t="n"/>
      <c r="B108" s="185" t="n"/>
      <c r="C108" s="185" t="n"/>
      <c r="D108" s="185" t="n"/>
      <c r="E108" s="185" t="n"/>
      <c r="F108" s="186" t="n"/>
      <c r="G108" s="186" t="n"/>
      <c r="H108" s="186" t="n"/>
      <c r="I108" s="186" t="n"/>
      <c r="J108" s="186" t="n"/>
      <c r="K108" s="186" t="n"/>
      <c r="L108" s="186" t="n"/>
      <c r="M108" s="185" t="n"/>
    </row>
    <row r="109" ht="16.8" customHeight="1" s="332">
      <c r="A109" s="201" t="n"/>
      <c r="B109" s="185" t="n"/>
      <c r="C109" s="185" t="n"/>
      <c r="D109" s="185" t="n"/>
      <c r="E109" s="185" t="n"/>
      <c r="F109" s="186" t="n"/>
      <c r="G109" s="186" t="n"/>
      <c r="H109" s="186" t="n"/>
      <c r="I109" s="186" t="n"/>
      <c r="J109" s="186" t="n"/>
      <c r="K109" s="186" t="n"/>
      <c r="L109" s="186" t="n"/>
      <c r="M109" s="185" t="n"/>
    </row>
    <row r="110" ht="16.8" customHeight="1" s="332">
      <c r="A110" s="184" t="n"/>
      <c r="B110" s="184" t="n"/>
      <c r="C110" s="184" t="n"/>
      <c r="D110" s="185" t="n"/>
      <c r="E110" s="185" t="n"/>
      <c r="F110" s="186" t="n"/>
      <c r="G110" s="186" t="n"/>
      <c r="H110" s="186" t="n"/>
      <c r="I110" s="186" t="n"/>
      <c r="J110" s="186" t="n"/>
      <c r="K110" s="186" t="n"/>
      <c r="L110" s="186" t="n"/>
      <c r="M110" s="185" t="n"/>
    </row>
    <row r="111" ht="16.8" customHeight="1" s="332">
      <c r="A111" s="184" t="n"/>
      <c r="B111" s="184" t="n"/>
      <c r="C111" s="184" t="n"/>
      <c r="D111" s="185" t="n"/>
      <c r="E111" s="185" t="n"/>
      <c r="F111" s="186" t="n"/>
      <c r="G111" s="186" t="n"/>
      <c r="H111" s="186" t="n"/>
      <c r="I111" s="186" t="n"/>
      <c r="J111" s="186" t="n"/>
      <c r="K111" s="186" t="n"/>
      <c r="L111" s="186" t="n"/>
      <c r="M111" s="185" t="n"/>
    </row>
    <row r="112" ht="16.8" customHeight="1" s="332">
      <c r="A112" s="202" t="n"/>
      <c r="B112" s="185" t="n"/>
      <c r="C112" s="185" t="n"/>
      <c r="D112" s="185" t="n"/>
      <c r="E112" s="185" t="n"/>
      <c r="F112" s="186" t="n"/>
      <c r="G112" s="186" t="n"/>
      <c r="H112" s="186" t="n"/>
      <c r="I112" s="186" t="n"/>
      <c r="J112" s="186" t="n"/>
      <c r="K112" s="186" t="n"/>
      <c r="L112" s="186" t="n"/>
      <c r="M112" s="185" t="n"/>
    </row>
    <row r="113" ht="16.8" customHeight="1" s="332">
      <c r="A113" s="185" t="n"/>
      <c r="B113" s="185" t="n"/>
      <c r="C113" s="185" t="n"/>
      <c r="D113" s="185" t="n"/>
      <c r="E113" s="185" t="n"/>
      <c r="F113" s="186" t="n"/>
      <c r="G113" s="186" t="n"/>
      <c r="H113" s="186" t="n"/>
      <c r="I113" s="186" t="n"/>
      <c r="J113" s="186" t="n"/>
      <c r="K113" s="186" t="n"/>
      <c r="L113" s="186" t="n"/>
      <c r="M113" s="185" t="n"/>
    </row>
    <row r="114" ht="16.8" customHeight="1" s="332">
      <c r="A114" s="201" t="n"/>
      <c r="B114" s="185" t="n"/>
      <c r="C114" s="185" t="n"/>
      <c r="D114" s="185" t="n"/>
      <c r="E114" s="185" t="n"/>
      <c r="F114" s="186" t="n"/>
      <c r="G114" s="186" t="n"/>
      <c r="H114" s="186" t="n"/>
      <c r="I114" s="186" t="n"/>
      <c r="J114" s="186" t="n"/>
      <c r="K114" s="186" t="n"/>
      <c r="L114" s="186" t="n"/>
      <c r="M114" s="185" t="n"/>
    </row>
    <row r="115" ht="16.8" customHeight="1" s="332">
      <c r="A115" s="184" t="n"/>
      <c r="B115" s="184" t="n"/>
      <c r="C115" s="184" t="n"/>
      <c r="D115" s="185" t="n"/>
      <c r="E115" s="185" t="n"/>
      <c r="F115" s="186" t="n"/>
      <c r="G115" s="186" t="n"/>
      <c r="H115" s="186" t="n"/>
      <c r="I115" s="186" t="n"/>
      <c r="J115" s="186" t="n"/>
      <c r="K115" s="186" t="n"/>
      <c r="L115" s="186" t="n"/>
      <c r="M115" s="185" t="n"/>
    </row>
    <row r="116" ht="16.8" customHeight="1" s="332">
      <c r="A116" s="184" t="n"/>
      <c r="B116" s="184" t="n"/>
      <c r="C116" s="184" t="n"/>
      <c r="D116" s="185" t="n"/>
      <c r="E116" s="185" t="n"/>
      <c r="F116" s="186" t="n"/>
      <c r="G116" s="186" t="n"/>
      <c r="H116" s="186" t="n"/>
      <c r="I116" s="186" t="n"/>
      <c r="J116" s="186" t="n"/>
      <c r="K116" s="186" t="n"/>
      <c r="L116" s="186" t="n"/>
      <c r="M116" s="185" t="n"/>
    </row>
    <row r="117" ht="16.8" customHeight="1" s="332">
      <c r="A117" s="202" t="n"/>
      <c r="B117" s="185" t="n"/>
      <c r="C117" s="185" t="n"/>
      <c r="D117" s="185" t="n"/>
      <c r="E117" s="185" t="n"/>
      <c r="F117" s="186" t="n"/>
      <c r="G117" s="186" t="n"/>
      <c r="H117" s="186" t="n"/>
      <c r="I117" s="186" t="n"/>
      <c r="J117" s="186" t="n"/>
      <c r="K117" s="186" t="n"/>
      <c r="L117" s="186" t="n"/>
      <c r="M117" s="185" t="n"/>
    </row>
    <row r="118" ht="16.8" customHeight="1" s="332">
      <c r="A118" s="185" t="n"/>
      <c r="B118" s="185" t="n"/>
      <c r="C118" s="185" t="n"/>
      <c r="D118" s="185" t="n"/>
      <c r="E118" s="185" t="n"/>
      <c r="F118" s="186" t="n"/>
      <c r="G118" s="186" t="n"/>
      <c r="H118" s="186" t="n"/>
      <c r="I118" s="186" t="n"/>
      <c r="J118" s="186" t="n"/>
      <c r="K118" s="186" t="n"/>
      <c r="L118" s="186" t="n"/>
      <c r="M118" s="185" t="n"/>
    </row>
    <row r="119" ht="16.8" customHeight="1" s="332">
      <c r="A119" s="201" t="n"/>
      <c r="B119" s="185" t="n"/>
      <c r="C119" s="185" t="n"/>
      <c r="D119" s="185" t="n"/>
      <c r="E119" s="185" t="n"/>
      <c r="F119" s="186" t="n"/>
      <c r="G119" s="186" t="n"/>
      <c r="H119" s="186" t="n"/>
      <c r="I119" s="186" t="n"/>
      <c r="J119" s="186" t="n"/>
      <c r="K119" s="186" t="n"/>
      <c r="L119" s="186" t="n"/>
      <c r="M119" s="185" t="n"/>
    </row>
    <row r="120" ht="16.8" customHeight="1" s="332">
      <c r="A120" s="184" t="n"/>
      <c r="B120" s="184" t="n"/>
      <c r="C120" s="184" t="n"/>
      <c r="D120" s="185" t="n"/>
      <c r="E120" s="185" t="n"/>
      <c r="F120" s="186" t="n"/>
      <c r="G120" s="186" t="n"/>
      <c r="H120" s="186" t="n"/>
      <c r="I120" s="186" t="n"/>
      <c r="J120" s="186" t="n"/>
      <c r="K120" s="186" t="n"/>
      <c r="L120" s="186" t="n"/>
      <c r="M120" s="185" t="n"/>
    </row>
    <row r="121" ht="16.8" customHeight="1" s="332">
      <c r="A121" s="184" t="n"/>
      <c r="B121" s="184" t="n"/>
      <c r="C121" s="184" t="n"/>
      <c r="D121" s="185" t="n"/>
      <c r="E121" s="185" t="n"/>
      <c r="F121" s="186" t="n"/>
      <c r="G121" s="186" t="n"/>
      <c r="H121" s="186" t="n"/>
      <c r="I121" s="186" t="n"/>
      <c r="J121" s="186" t="n"/>
      <c r="K121" s="186" t="n"/>
      <c r="L121" s="186" t="n"/>
      <c r="M121" s="185" t="n"/>
    </row>
    <row r="122" ht="16.8" customHeight="1" s="332">
      <c r="A122" s="202" t="n"/>
      <c r="B122" s="185" t="n"/>
      <c r="C122" s="185" t="n"/>
      <c r="D122" s="185" t="n"/>
      <c r="E122" s="185" t="n"/>
      <c r="F122" s="186" t="n"/>
      <c r="G122" s="186" t="n"/>
      <c r="H122" s="186" t="n"/>
      <c r="I122" s="186" t="n"/>
      <c r="J122" s="186" t="n"/>
      <c r="K122" s="186" t="n"/>
      <c r="L122" s="186" t="n"/>
      <c r="M122" s="185" t="n"/>
    </row>
    <row r="123" ht="16.8" customHeight="1" s="332">
      <c r="A123" s="185" t="n"/>
      <c r="B123" s="185" t="n"/>
      <c r="C123" s="185" t="n"/>
      <c r="D123" s="185" t="n"/>
      <c r="E123" s="185" t="n"/>
      <c r="F123" s="186" t="n"/>
      <c r="G123" s="186" t="n"/>
      <c r="H123" s="186" t="n"/>
      <c r="I123" s="186" t="n"/>
      <c r="J123" s="186" t="n"/>
      <c r="K123" s="186" t="n"/>
      <c r="L123" s="186" t="n"/>
      <c r="M123" s="185" t="n"/>
    </row>
    <row r="124" ht="16.8" customHeight="1" s="332">
      <c r="A124" s="201" t="n"/>
      <c r="B124" s="185" t="n"/>
      <c r="C124" s="185" t="n"/>
      <c r="D124" s="185" t="n"/>
      <c r="E124" s="185" t="n"/>
      <c r="F124" s="186" t="n"/>
      <c r="G124" s="186" t="n"/>
      <c r="H124" s="186" t="n"/>
      <c r="I124" s="186" t="n"/>
      <c r="J124" s="186" t="n"/>
      <c r="K124" s="186" t="n"/>
      <c r="L124" s="186" t="n"/>
      <c r="M124" s="185" t="n"/>
    </row>
    <row r="125" ht="16.8" customHeight="1" s="332">
      <c r="A125" s="184" t="n"/>
      <c r="B125" s="184" t="n"/>
      <c r="C125" s="184" t="n"/>
      <c r="D125" s="185" t="n"/>
      <c r="E125" s="185" t="n"/>
      <c r="F125" s="186" t="n"/>
      <c r="G125" s="186" t="n"/>
      <c r="H125" s="186" t="n"/>
      <c r="I125" s="186" t="n"/>
      <c r="J125" s="186" t="n"/>
      <c r="K125" s="186" t="n"/>
      <c r="L125" s="186" t="n"/>
      <c r="M125" s="185" t="n"/>
    </row>
    <row r="126" ht="16.8" customHeight="1" s="332">
      <c r="A126" s="184" t="n"/>
      <c r="B126" s="184" t="n"/>
      <c r="C126" s="184" t="n"/>
      <c r="D126" s="185" t="n"/>
      <c r="E126" s="185" t="n"/>
      <c r="F126" s="186" t="n"/>
      <c r="G126" s="186" t="n"/>
      <c r="H126" s="186" t="n"/>
      <c r="I126" s="186" t="n"/>
      <c r="J126" s="186" t="n"/>
      <c r="K126" s="186" t="n"/>
      <c r="L126" s="186" t="n"/>
      <c r="M126" s="185" t="n"/>
    </row>
    <row r="127" ht="16.8" customHeight="1" s="332">
      <c r="A127" s="202" t="n"/>
      <c r="B127" s="185" t="n"/>
      <c r="C127" s="185" t="n"/>
      <c r="D127" s="185" t="n"/>
      <c r="E127" s="185" t="n"/>
      <c r="F127" s="186" t="n"/>
      <c r="G127" s="186" t="n"/>
      <c r="H127" s="186" t="n"/>
      <c r="I127" s="186" t="n"/>
      <c r="J127" s="186" t="n"/>
      <c r="K127" s="186" t="n"/>
      <c r="L127" s="186" t="n"/>
      <c r="M127" s="185" t="n"/>
    </row>
    <row r="128" ht="16.8" customHeight="1" s="332">
      <c r="A128" s="185" t="n"/>
      <c r="B128" s="185" t="n"/>
      <c r="C128" s="185" t="n"/>
      <c r="D128" s="185" t="n"/>
      <c r="E128" s="185" t="n"/>
      <c r="F128" s="186" t="n"/>
      <c r="G128" s="186" t="n"/>
      <c r="H128" s="186" t="n"/>
      <c r="I128" s="186" t="n"/>
      <c r="J128" s="186" t="n"/>
      <c r="K128" s="186" t="n"/>
      <c r="L128" s="186" t="n"/>
      <c r="M128" s="185" t="n"/>
    </row>
    <row r="129" ht="16.8" customHeight="1" s="332">
      <c r="A129" s="201" t="n"/>
      <c r="B129" s="185" t="n"/>
      <c r="C129" s="185" t="n"/>
      <c r="D129" s="185" t="n"/>
      <c r="E129" s="185" t="n"/>
      <c r="F129" s="186" t="n"/>
      <c r="G129" s="186" t="n"/>
      <c r="H129" s="186" t="n"/>
      <c r="I129" s="186" t="n"/>
      <c r="J129" s="186" t="n"/>
      <c r="K129" s="186" t="n"/>
      <c r="L129" s="186" t="n"/>
      <c r="M129" s="185" t="n"/>
    </row>
    <row r="130" ht="16.8" customHeight="1" s="332">
      <c r="A130" s="184" t="n"/>
      <c r="B130" s="184" t="n"/>
      <c r="C130" s="184" t="n"/>
      <c r="D130" s="185" t="n"/>
      <c r="E130" s="185" t="n"/>
      <c r="F130" s="186" t="n"/>
      <c r="G130" s="186" t="n"/>
      <c r="H130" s="186" t="n"/>
      <c r="I130" s="186" t="n"/>
      <c r="J130" s="186" t="n"/>
      <c r="K130" s="186" t="n"/>
      <c r="L130" s="186" t="n"/>
      <c r="M130" s="185" t="n"/>
    </row>
    <row r="131" ht="16.8" customHeight="1" s="332">
      <c r="A131" s="184" t="n"/>
      <c r="B131" s="184" t="n"/>
      <c r="C131" s="184" t="n"/>
      <c r="D131" s="185" t="n"/>
      <c r="E131" s="185" t="n"/>
      <c r="F131" s="186" t="n"/>
      <c r="G131" s="186" t="n"/>
      <c r="H131" s="186" t="n"/>
      <c r="I131" s="186" t="n"/>
      <c r="J131" s="186" t="n"/>
      <c r="K131" s="186" t="n"/>
      <c r="L131" s="186" t="n"/>
      <c r="M131" s="185" t="n"/>
    </row>
    <row r="132" ht="16.8" customHeight="1" s="332">
      <c r="A132" s="202" t="n"/>
      <c r="B132" s="185" t="n"/>
      <c r="C132" s="185" t="n"/>
      <c r="D132" s="185" t="n"/>
      <c r="E132" s="185" t="n"/>
      <c r="F132" s="186" t="n"/>
      <c r="G132" s="186" t="n"/>
      <c r="H132" s="186" t="n"/>
      <c r="I132" s="186" t="n"/>
      <c r="J132" s="186" t="n"/>
      <c r="K132" s="186" t="n"/>
      <c r="L132" s="186" t="n"/>
      <c r="M132" s="185" t="n"/>
    </row>
    <row r="133" ht="16.8" customHeight="1" s="332">
      <c r="A133" s="185" t="n"/>
      <c r="B133" s="185" t="n"/>
      <c r="C133" s="185" t="n"/>
      <c r="D133" s="185" t="n"/>
      <c r="E133" s="185" t="n"/>
      <c r="F133" s="186" t="n"/>
      <c r="G133" s="186" t="n"/>
      <c r="H133" s="186" t="n"/>
      <c r="I133" s="186" t="n"/>
      <c r="J133" s="186" t="n"/>
      <c r="K133" s="186" t="n"/>
      <c r="L133" s="186" t="n"/>
      <c r="M133" s="185" t="n"/>
    </row>
    <row r="134" ht="16.8" customHeight="1" s="332">
      <c r="A134" s="201" t="n"/>
      <c r="B134" s="185" t="n"/>
      <c r="C134" s="185" t="n"/>
      <c r="D134" s="185" t="n"/>
      <c r="E134" s="185" t="n"/>
      <c r="F134" s="186" t="n"/>
      <c r="G134" s="186" t="n"/>
      <c r="H134" s="186" t="n"/>
      <c r="I134" s="186" t="n"/>
      <c r="J134" s="186" t="n"/>
      <c r="K134" s="186" t="n"/>
      <c r="L134" s="186" t="n"/>
      <c r="M134" s="185" t="n"/>
    </row>
    <row r="135" ht="16.8" customHeight="1" s="332">
      <c r="A135" s="184" t="n"/>
      <c r="B135" s="184" t="n"/>
      <c r="C135" s="184" t="n"/>
      <c r="D135" s="185" t="n"/>
      <c r="E135" s="185" t="n"/>
      <c r="F135" s="186" t="n"/>
      <c r="G135" s="186" t="n"/>
      <c r="H135" s="186" t="n"/>
      <c r="I135" s="186" t="n"/>
      <c r="J135" s="186" t="n"/>
      <c r="K135" s="186" t="n"/>
      <c r="L135" s="186" t="n"/>
      <c r="M135" s="185" t="n"/>
    </row>
    <row r="136" ht="16.8" customHeight="1" s="332">
      <c r="A136" s="184" t="n"/>
      <c r="B136" s="184" t="n"/>
      <c r="C136" s="184" t="n"/>
      <c r="D136" s="185" t="n"/>
      <c r="E136" s="185" t="n"/>
      <c r="F136" s="186" t="n"/>
      <c r="G136" s="186" t="n"/>
      <c r="H136" s="186" t="n"/>
      <c r="I136" s="186" t="n"/>
      <c r="J136" s="186" t="n"/>
      <c r="K136" s="186" t="n"/>
      <c r="L136" s="186" t="n"/>
      <c r="M136" s="185" t="n"/>
    </row>
    <row r="137" ht="16.8" customHeight="1" s="332">
      <c r="A137" s="202" t="n"/>
      <c r="B137" s="185" t="n"/>
      <c r="C137" s="185" t="n"/>
      <c r="D137" s="185" t="n"/>
      <c r="E137" s="185" t="n"/>
      <c r="F137" s="186" t="n"/>
      <c r="G137" s="186" t="n"/>
      <c r="H137" s="186" t="n"/>
      <c r="I137" s="186" t="n"/>
      <c r="J137" s="186" t="n"/>
      <c r="K137" s="186" t="n"/>
      <c r="L137" s="186" t="n"/>
      <c r="M137" s="185" t="n"/>
    </row>
    <row r="138" ht="16.8" customHeight="1" s="332">
      <c r="A138" s="185" t="n"/>
      <c r="B138" s="185" t="n"/>
      <c r="C138" s="185" t="n"/>
      <c r="D138" s="185" t="n"/>
      <c r="E138" s="185" t="n"/>
      <c r="F138" s="186" t="n"/>
      <c r="G138" s="186" t="n"/>
      <c r="H138" s="186" t="n"/>
      <c r="I138" s="186" t="n"/>
      <c r="J138" s="186" t="n"/>
      <c r="K138" s="186" t="n"/>
      <c r="L138" s="186" t="n"/>
      <c r="M138" s="185" t="n"/>
    </row>
    <row r="139" ht="16.8" customHeight="1" s="332">
      <c r="A139" s="201" t="n"/>
      <c r="B139" s="185" t="n"/>
      <c r="C139" s="185" t="n"/>
      <c r="D139" s="185" t="n"/>
      <c r="E139" s="185" t="n"/>
      <c r="F139" s="186" t="n"/>
      <c r="G139" s="186" t="n"/>
      <c r="H139" s="186" t="n"/>
      <c r="I139" s="186" t="n"/>
      <c r="J139" s="186" t="n"/>
      <c r="K139" s="186" t="n"/>
      <c r="L139" s="186" t="n"/>
      <c r="M139" s="185" t="n"/>
    </row>
    <row r="140" ht="16.8" customHeight="1" s="332">
      <c r="A140" s="184" t="n"/>
      <c r="B140" s="184" t="n"/>
      <c r="C140" s="184" t="n"/>
      <c r="D140" s="185" t="n"/>
      <c r="E140" s="185" t="n"/>
      <c r="F140" s="186" t="n"/>
      <c r="G140" s="186" t="n"/>
      <c r="H140" s="186" t="n"/>
      <c r="I140" s="186" t="n"/>
      <c r="J140" s="186" t="n"/>
      <c r="K140" s="186" t="n"/>
      <c r="L140" s="186" t="n"/>
      <c r="M140" s="185" t="n"/>
    </row>
    <row r="141" ht="16.8" customHeight="1" s="332">
      <c r="A141" s="184" t="n"/>
      <c r="B141" s="184" t="n"/>
      <c r="C141" s="184" t="n"/>
      <c r="D141" s="185" t="n"/>
      <c r="E141" s="185" t="n"/>
      <c r="F141" s="186" t="n"/>
      <c r="G141" s="186" t="n"/>
      <c r="H141" s="186" t="n"/>
      <c r="I141" s="186" t="n"/>
      <c r="J141" s="186" t="n"/>
      <c r="K141" s="186" t="n"/>
      <c r="L141" s="186" t="n"/>
      <c r="M141" s="185" t="n"/>
    </row>
    <row r="142" ht="16.8" customHeight="1" s="332">
      <c r="A142" s="202" t="n"/>
      <c r="B142" s="185" t="n"/>
      <c r="C142" s="185" t="n"/>
      <c r="D142" s="185" t="n"/>
      <c r="E142" s="185" t="n"/>
      <c r="F142" s="186" t="n"/>
      <c r="G142" s="186" t="n"/>
      <c r="H142" s="186" t="n"/>
      <c r="I142" s="186" t="n"/>
      <c r="J142" s="186" t="n"/>
      <c r="K142" s="186" t="n"/>
      <c r="L142" s="186" t="n"/>
      <c r="M142" s="185" t="n"/>
    </row>
    <row r="143" ht="16.8" customHeight="1" s="332">
      <c r="A143" s="185" t="n"/>
      <c r="B143" s="185" t="n"/>
      <c r="C143" s="185" t="n"/>
      <c r="D143" s="185" t="n"/>
      <c r="E143" s="185" t="n"/>
      <c r="F143" s="186" t="n"/>
      <c r="G143" s="186" t="n"/>
      <c r="H143" s="186" t="n"/>
      <c r="I143" s="186" t="n"/>
      <c r="J143" s="186" t="n"/>
      <c r="K143" s="186" t="n"/>
      <c r="L143" s="186" t="n"/>
      <c r="M143" s="185" t="n"/>
    </row>
    <row r="144" ht="16.8" customHeight="1" s="332">
      <c r="A144" s="201" t="n"/>
      <c r="B144" s="185" t="n"/>
      <c r="C144" s="185" t="n"/>
      <c r="D144" s="185" t="n"/>
      <c r="E144" s="185" t="n"/>
      <c r="F144" s="186" t="n"/>
      <c r="G144" s="186" t="n"/>
      <c r="H144" s="186" t="n"/>
      <c r="I144" s="186" t="n"/>
      <c r="J144" s="186" t="n"/>
      <c r="K144" s="186" t="n"/>
      <c r="L144" s="186" t="n"/>
      <c r="M144" s="185" t="n"/>
    </row>
    <row r="145" ht="16.8" customHeight="1" s="332">
      <c r="A145" s="184" t="n"/>
      <c r="B145" s="184" t="n"/>
      <c r="C145" s="184" t="n"/>
      <c r="D145" s="185" t="n"/>
      <c r="E145" s="185" t="n"/>
      <c r="F145" s="186" t="n"/>
      <c r="G145" s="186" t="n"/>
      <c r="H145" s="186" t="n"/>
      <c r="I145" s="186" t="n"/>
      <c r="J145" s="186" t="n"/>
      <c r="K145" s="186" t="n"/>
      <c r="L145" s="186" t="n"/>
      <c r="M145" s="185" t="n"/>
    </row>
    <row r="146" ht="16.8" customHeight="1" s="332">
      <c r="A146" s="202" t="n"/>
      <c r="B146" s="185" t="n"/>
      <c r="C146" s="185" t="n"/>
      <c r="D146" s="185" t="n"/>
      <c r="E146" s="185" t="n"/>
      <c r="F146" s="186" t="n"/>
      <c r="G146" s="186" t="n"/>
      <c r="H146" s="186" t="n"/>
      <c r="I146" s="186" t="n"/>
      <c r="J146" s="186" t="n"/>
      <c r="K146" s="186" t="n"/>
      <c r="L146" s="186" t="n"/>
      <c r="M146" s="185" t="n"/>
    </row>
    <row r="147" ht="16.8" customHeight="1" s="332">
      <c r="A147" s="185" t="n"/>
      <c r="B147" s="185" t="n"/>
      <c r="C147" s="185" t="n"/>
      <c r="D147" s="185" t="n"/>
      <c r="E147" s="185" t="n"/>
      <c r="F147" s="186" t="n"/>
      <c r="G147" s="186" t="n"/>
      <c r="H147" s="186" t="n"/>
      <c r="I147" s="186" t="n"/>
      <c r="J147" s="186" t="n"/>
      <c r="K147" s="186" t="n"/>
      <c r="L147" s="186" t="n"/>
      <c r="M147" s="185" t="n"/>
    </row>
    <row r="148" ht="16.8" customHeight="1" s="332">
      <c r="A148" s="201" t="n"/>
      <c r="B148" s="185" t="n"/>
      <c r="C148" s="185" t="n"/>
      <c r="D148" s="185" t="n"/>
      <c r="E148" s="185" t="n"/>
      <c r="F148" s="186" t="n"/>
      <c r="G148" s="186" t="n"/>
      <c r="H148" s="186" t="n"/>
      <c r="I148" s="186" t="n"/>
      <c r="J148" s="186" t="n"/>
      <c r="K148" s="186" t="n"/>
      <c r="L148" s="186" t="n"/>
      <c r="M148" s="185" t="n"/>
    </row>
    <row r="149" ht="16.8" customHeight="1" s="332">
      <c r="A149" s="184" t="n"/>
      <c r="B149" s="184" t="n"/>
      <c r="C149" s="184" t="n"/>
      <c r="D149" s="185" t="n"/>
      <c r="E149" s="185" t="n"/>
      <c r="F149" s="186" t="n"/>
      <c r="G149" s="186" t="n"/>
      <c r="H149" s="186" t="n"/>
      <c r="I149" s="186" t="n"/>
      <c r="J149" s="186" t="n"/>
      <c r="K149" s="186" t="n"/>
      <c r="L149" s="186" t="n"/>
      <c r="M149" s="185" t="n"/>
    </row>
    <row r="150" ht="16.8" customHeight="1" s="332">
      <c r="A150" s="184" t="n"/>
      <c r="B150" s="184" t="n"/>
      <c r="C150" s="184" t="n"/>
      <c r="D150" s="185" t="n"/>
      <c r="E150" s="185" t="n"/>
      <c r="F150" s="186" t="n"/>
      <c r="G150" s="186" t="n"/>
      <c r="H150" s="186" t="n"/>
      <c r="I150" s="186" t="n"/>
      <c r="J150" s="186" t="n"/>
      <c r="K150" s="186" t="n"/>
      <c r="L150" s="186" t="n"/>
      <c r="M150" s="185" t="n"/>
    </row>
    <row r="151" ht="16.8" customHeight="1" s="332">
      <c r="A151" s="184" t="n"/>
      <c r="B151" s="184" t="n"/>
      <c r="C151" s="184" t="n"/>
      <c r="D151" s="185" t="n"/>
      <c r="E151" s="185" t="n"/>
      <c r="F151" s="186" t="n"/>
      <c r="G151" s="186" t="n"/>
      <c r="H151" s="186" t="n"/>
      <c r="I151" s="186" t="n"/>
      <c r="J151" s="186" t="n"/>
      <c r="K151" s="186" t="n"/>
      <c r="L151" s="186" t="n"/>
      <c r="M151" s="185" t="n"/>
    </row>
    <row r="152" ht="16.8" customHeight="1" s="332">
      <c r="A152" s="203" t="n"/>
      <c r="B152" s="204" t="n"/>
      <c r="C152" s="205" t="n"/>
      <c r="D152" s="206" t="n"/>
      <c r="E152" s="206" t="n"/>
      <c r="F152" s="207" t="n"/>
      <c r="G152" s="208" t="n"/>
      <c r="H152" s="207" t="n"/>
      <c r="I152" s="208" t="n"/>
      <c r="J152" s="207" t="n"/>
      <c r="K152" s="207" t="n"/>
      <c r="L152" s="213" t="n"/>
      <c r="M152" s="205" t="n"/>
    </row>
    <row r="153" ht="16.8" customHeight="1" s="332">
      <c r="A153" s="204" t="n"/>
      <c r="B153" s="204" t="n"/>
      <c r="C153" s="205" t="n"/>
      <c r="D153" s="206" t="n"/>
      <c r="E153" s="206" t="n"/>
      <c r="F153" s="207" t="n"/>
      <c r="G153" s="209" t="n"/>
      <c r="H153" s="207" t="n"/>
      <c r="I153" s="209" t="n"/>
      <c r="J153" s="207" t="n"/>
      <c r="K153" s="207" t="n"/>
      <c r="L153" s="213" t="n"/>
      <c r="M153" s="205" t="n"/>
    </row>
    <row r="154" ht="16.8" customHeight="1" s="332">
      <c r="A154" s="210" t="n"/>
      <c r="B154" s="206" t="n"/>
      <c r="C154" s="211" t="n"/>
      <c r="D154" s="206" t="n"/>
      <c r="E154" s="206" t="n"/>
      <c r="F154" s="207" t="n"/>
      <c r="G154" s="209" t="n"/>
      <c r="H154" s="207" t="n"/>
      <c r="I154" s="209" t="n"/>
      <c r="J154" s="207" t="n"/>
      <c r="K154" s="207" t="n"/>
      <c r="L154" s="213" t="n"/>
      <c r="M154" s="205" t="n"/>
    </row>
    <row r="155" ht="16.8" customHeight="1" s="332">
      <c r="A155" s="184" t="n"/>
      <c r="B155" s="184" t="n"/>
      <c r="C155" s="184" t="n"/>
      <c r="D155" s="206" t="n"/>
      <c r="E155" s="206" t="n"/>
      <c r="F155" s="207" t="n"/>
      <c r="G155" s="209" t="n"/>
      <c r="H155" s="207" t="n"/>
      <c r="I155" s="209" t="n"/>
      <c r="J155" s="207" t="n"/>
      <c r="K155" s="207" t="n"/>
      <c r="L155" s="213" t="n"/>
      <c r="M155" s="205" t="n"/>
    </row>
    <row r="156" ht="16.8" customHeight="1" s="332">
      <c r="A156" s="184" t="n"/>
      <c r="B156" s="184" t="n"/>
      <c r="C156" s="184" t="n"/>
      <c r="D156" s="206" t="n"/>
      <c r="E156" s="206" t="n"/>
      <c r="F156" s="207" t="n"/>
      <c r="G156" s="212" t="n"/>
      <c r="H156" s="207" t="n"/>
      <c r="I156" s="212" t="n"/>
      <c r="J156" s="207" t="n"/>
      <c r="K156" s="207" t="n"/>
      <c r="L156" s="213" t="n"/>
      <c r="M156" s="211" t="n"/>
    </row>
    <row r="157" ht="16.8" customHeight="1" s="332">
      <c r="A157" s="184" t="n"/>
      <c r="B157" s="184" t="n"/>
      <c r="C157" s="184" t="n"/>
      <c r="D157" s="185" t="n"/>
      <c r="E157" s="185" t="n"/>
      <c r="F157" s="186" t="n"/>
      <c r="G157" s="186" t="n"/>
      <c r="H157" s="186" t="n"/>
      <c r="I157" s="186" t="n"/>
      <c r="J157" s="186" t="n"/>
      <c r="K157" s="186" t="n"/>
      <c r="L157" s="186" t="n"/>
      <c r="M157" s="185" t="n"/>
    </row>
    <row r="158" ht="16.8" customHeight="1" s="332">
      <c r="A158" s="203" t="n"/>
      <c r="B158" s="204" t="n"/>
      <c r="C158" s="205" t="n"/>
      <c r="D158" s="206" t="n"/>
      <c r="E158" s="206" t="n"/>
      <c r="F158" s="207" t="n"/>
      <c r="G158" s="208" t="n"/>
      <c r="H158" s="207" t="n"/>
      <c r="I158" s="208" t="n"/>
      <c r="J158" s="207" t="n"/>
      <c r="K158" s="207" t="n"/>
      <c r="L158" s="213" t="n"/>
      <c r="M158" s="205" t="n"/>
    </row>
    <row r="159" ht="16.8" customHeight="1" s="332">
      <c r="A159" s="204" t="n"/>
      <c r="B159" s="204" t="n"/>
      <c r="C159" s="205" t="n"/>
      <c r="D159" s="206" t="n"/>
      <c r="E159" s="206" t="n"/>
      <c r="F159" s="207" t="n"/>
      <c r="G159" s="209" t="n"/>
      <c r="H159" s="207" t="n"/>
      <c r="I159" s="209" t="n"/>
      <c r="J159" s="207" t="n"/>
      <c r="K159" s="207" t="n"/>
      <c r="L159" s="213" t="n"/>
      <c r="M159" s="205" t="n"/>
    </row>
    <row r="160" ht="16.8" customHeight="1" s="332">
      <c r="A160" s="210" t="n"/>
      <c r="B160" s="206" t="n"/>
      <c r="C160" s="211" t="n"/>
      <c r="D160" s="206" t="n"/>
      <c r="E160" s="206" t="n"/>
      <c r="F160" s="207" t="n"/>
      <c r="G160" s="209" t="n"/>
      <c r="H160" s="207" t="n"/>
      <c r="I160" s="209" t="n"/>
      <c r="J160" s="207" t="n"/>
      <c r="K160" s="207" t="n"/>
      <c r="L160" s="213" t="n"/>
      <c r="M160" s="205" t="n"/>
    </row>
    <row r="161" ht="16.8" customHeight="1" s="332">
      <c r="A161" s="184" t="n"/>
      <c r="B161" s="184" t="n"/>
      <c r="C161" s="184" t="n"/>
      <c r="D161" s="206" t="n"/>
      <c r="E161" s="206" t="n"/>
      <c r="F161" s="207" t="n"/>
      <c r="G161" s="209" t="n"/>
      <c r="H161" s="207" t="n"/>
      <c r="I161" s="209" t="n"/>
      <c r="J161" s="207" t="n"/>
      <c r="K161" s="207" t="n"/>
      <c r="L161" s="213" t="n"/>
      <c r="M161" s="205" t="n"/>
    </row>
    <row r="162" ht="16.8" customHeight="1" s="332">
      <c r="A162" s="184" t="n"/>
      <c r="B162" s="184" t="n"/>
      <c r="C162" s="184" t="n"/>
      <c r="D162" s="206" t="n"/>
      <c r="E162" s="206" t="n"/>
      <c r="F162" s="207" t="n"/>
      <c r="G162" s="212" t="n"/>
      <c r="H162" s="207" t="n"/>
      <c r="I162" s="212" t="n"/>
      <c r="J162" s="207" t="n"/>
      <c r="K162" s="207" t="n"/>
      <c r="L162" s="213" t="n"/>
      <c r="M162" s="211" t="n"/>
    </row>
    <row r="163" ht="16.8" customHeight="1" s="332">
      <c r="A163" s="184" t="n"/>
      <c r="B163" s="184" t="n"/>
      <c r="C163" s="184" t="n"/>
      <c r="D163" s="185" t="n"/>
      <c r="E163" s="185" t="n"/>
      <c r="F163" s="186" t="n"/>
      <c r="G163" s="186" t="n"/>
      <c r="H163" s="186" t="n"/>
      <c r="I163" s="186" t="n"/>
      <c r="J163" s="186" t="n"/>
      <c r="K163" s="186" t="n"/>
      <c r="L163" s="186" t="n"/>
      <c r="M163" s="185" t="n"/>
    </row>
    <row r="164" ht="16.8" customHeight="1" s="332">
      <c r="A164" s="203" t="n"/>
      <c r="B164" s="204" t="n"/>
      <c r="C164" s="205" t="n"/>
      <c r="D164" s="206" t="n"/>
      <c r="E164" s="206" t="n"/>
      <c r="F164" s="207" t="n"/>
      <c r="G164" s="208" t="n"/>
      <c r="H164" s="207" t="n"/>
      <c r="I164" s="208" t="n"/>
      <c r="J164" s="207" t="n"/>
      <c r="K164" s="207" t="n"/>
      <c r="L164" s="213" t="n"/>
      <c r="M164" s="205" t="n"/>
    </row>
    <row r="165" ht="16.8" customHeight="1" s="332">
      <c r="A165" s="204" t="n"/>
      <c r="B165" s="204" t="n"/>
      <c r="C165" s="205" t="n"/>
      <c r="D165" s="206" t="n"/>
      <c r="E165" s="206" t="n"/>
      <c r="F165" s="207" t="n"/>
      <c r="G165" s="209" t="n"/>
      <c r="H165" s="207" t="n"/>
      <c r="I165" s="209" t="n"/>
      <c r="J165" s="207" t="n"/>
      <c r="K165" s="207" t="n"/>
      <c r="L165" s="213" t="n"/>
      <c r="M165" s="205" t="n"/>
    </row>
    <row r="166" ht="16.8" customHeight="1" s="332">
      <c r="A166" s="210" t="n"/>
      <c r="B166" s="206" t="n"/>
      <c r="C166" s="211" t="n"/>
      <c r="D166" s="206" t="n"/>
      <c r="E166" s="206" t="n"/>
      <c r="F166" s="207" t="n"/>
      <c r="G166" s="209" t="n"/>
      <c r="H166" s="207" t="n"/>
      <c r="I166" s="209" t="n"/>
      <c r="J166" s="207" t="n"/>
      <c r="K166" s="207" t="n"/>
      <c r="L166" s="213" t="n"/>
      <c r="M166" s="205" t="n"/>
    </row>
    <row r="167" ht="16.8" customHeight="1" s="332">
      <c r="A167" s="184" t="n"/>
      <c r="B167" s="184" t="n"/>
      <c r="C167" s="184" t="n"/>
      <c r="D167" s="206" t="n"/>
      <c r="E167" s="206" t="n"/>
      <c r="F167" s="207" t="n"/>
      <c r="G167" s="209" t="n"/>
      <c r="H167" s="207" t="n"/>
      <c r="I167" s="209" t="n"/>
      <c r="J167" s="207" t="n"/>
      <c r="K167" s="207" t="n"/>
      <c r="L167" s="213" t="n"/>
      <c r="M167" s="205" t="n"/>
    </row>
    <row r="168" ht="16.8" customHeight="1" s="332">
      <c r="A168" s="184" t="n"/>
      <c r="B168" s="184" t="n"/>
      <c r="C168" s="184" t="n"/>
      <c r="D168" s="206" t="n"/>
      <c r="E168" s="206" t="n"/>
      <c r="F168" s="207" t="n"/>
      <c r="G168" s="212" t="n"/>
      <c r="H168" s="207" t="n"/>
      <c r="I168" s="212" t="n"/>
      <c r="J168" s="207" t="n"/>
      <c r="K168" s="207" t="n"/>
      <c r="L168" s="213" t="n"/>
      <c r="M168" s="211" t="n"/>
    </row>
    <row r="169" ht="16.8" customHeight="1" s="332">
      <c r="A169" s="184" t="n"/>
      <c r="B169" s="184" t="n"/>
      <c r="C169" s="184" t="n"/>
      <c r="D169" s="185" t="n"/>
      <c r="E169" s="185" t="n"/>
      <c r="F169" s="186" t="n"/>
      <c r="G169" s="186" t="n"/>
      <c r="H169" s="186" t="n"/>
      <c r="I169" s="186" t="n"/>
      <c r="J169" s="186" t="n"/>
      <c r="K169" s="186" t="n"/>
      <c r="L169" s="186" t="n"/>
      <c r="M169" s="185" t="n"/>
    </row>
    <row r="170" ht="16.8" customHeight="1" s="332">
      <c r="A170" s="203" t="n"/>
      <c r="B170" s="204" t="n"/>
      <c r="C170" s="205" t="n"/>
      <c r="D170" s="206" t="n"/>
      <c r="E170" s="206" t="n"/>
      <c r="F170" s="207" t="n"/>
      <c r="G170" s="208" t="n"/>
      <c r="H170" s="207" t="n"/>
      <c r="I170" s="208" t="n"/>
      <c r="J170" s="207" t="n"/>
      <c r="K170" s="207" t="n"/>
      <c r="L170" s="213" t="n"/>
      <c r="M170" s="205" t="n"/>
    </row>
    <row r="171" ht="16.8" customHeight="1" s="332">
      <c r="A171" s="204" t="n"/>
      <c r="B171" s="204" t="n"/>
      <c r="C171" s="205" t="n"/>
      <c r="D171" s="206" t="n"/>
      <c r="E171" s="206" t="n"/>
      <c r="F171" s="207" t="n"/>
      <c r="G171" s="209" t="n"/>
      <c r="H171" s="207" t="n"/>
      <c r="I171" s="209" t="n"/>
      <c r="J171" s="207" t="n"/>
      <c r="K171" s="207" t="n"/>
      <c r="L171" s="213" t="n"/>
      <c r="M171" s="205" t="n"/>
    </row>
    <row r="172" ht="16.8" customHeight="1" s="332">
      <c r="A172" s="210" t="n"/>
      <c r="B172" s="206" t="n"/>
      <c r="C172" s="211" t="n"/>
      <c r="D172" s="206" t="n"/>
      <c r="E172" s="206" t="n"/>
      <c r="F172" s="207" t="n"/>
      <c r="G172" s="209" t="n"/>
      <c r="H172" s="207" t="n"/>
      <c r="I172" s="209" t="n"/>
      <c r="J172" s="207" t="n"/>
      <c r="K172" s="207" t="n"/>
      <c r="L172" s="213" t="n"/>
      <c r="M172" s="205" t="n"/>
    </row>
    <row r="173" ht="16.8" customHeight="1" s="332">
      <c r="A173" s="184" t="n"/>
      <c r="B173" s="184" t="n"/>
      <c r="C173" s="184" t="n"/>
      <c r="D173" s="206" t="n"/>
      <c r="E173" s="206" t="n"/>
      <c r="F173" s="207" t="n"/>
      <c r="G173" s="209" t="n"/>
      <c r="H173" s="207" t="n"/>
      <c r="I173" s="209" t="n"/>
      <c r="J173" s="207" t="n"/>
      <c r="K173" s="207" t="n"/>
      <c r="L173" s="213" t="n"/>
      <c r="M173" s="205" t="n"/>
    </row>
    <row r="174" ht="16.8" customHeight="1" s="332">
      <c r="A174" s="184" t="n"/>
      <c r="B174" s="184" t="n"/>
      <c r="C174" s="184" t="n"/>
      <c r="D174" s="206" t="n"/>
      <c r="E174" s="206" t="n"/>
      <c r="F174" s="207" t="n"/>
      <c r="G174" s="212" t="n"/>
      <c r="H174" s="207" t="n"/>
      <c r="I174" s="212" t="n"/>
      <c r="J174" s="207" t="n"/>
      <c r="K174" s="207" t="n"/>
      <c r="L174" s="213" t="n"/>
      <c r="M174" s="211" t="n"/>
    </row>
    <row r="175" ht="16.8" customHeight="1" s="332">
      <c r="A175" s="184" t="n"/>
      <c r="B175" s="184" t="n"/>
      <c r="C175" s="184" t="n"/>
      <c r="D175" s="185" t="n"/>
      <c r="E175" s="185" t="n"/>
      <c r="F175" s="186" t="n"/>
      <c r="G175" s="186" t="n"/>
      <c r="H175" s="186" t="n"/>
      <c r="I175" s="186" t="n"/>
      <c r="J175" s="186" t="n"/>
      <c r="K175" s="186" t="n"/>
      <c r="L175" s="186" t="n"/>
      <c r="M175" s="185" t="n"/>
    </row>
    <row r="176" ht="16.8" customHeight="1" s="332">
      <c r="A176" s="203" t="n"/>
      <c r="B176" s="204" t="n"/>
      <c r="C176" s="205" t="n"/>
      <c r="D176" s="206" t="n"/>
      <c r="E176" s="206" t="n"/>
      <c r="F176" s="207" t="n"/>
      <c r="G176" s="208" t="n"/>
      <c r="H176" s="207" t="n"/>
      <c r="I176" s="208" t="n"/>
      <c r="J176" s="207" t="n"/>
      <c r="K176" s="207" t="n"/>
      <c r="L176" s="213" t="n"/>
      <c r="M176" s="205" t="n"/>
    </row>
    <row r="177" ht="16.8" customHeight="1" s="332">
      <c r="A177" s="204" t="n"/>
      <c r="B177" s="204" t="n"/>
      <c r="C177" s="205" t="n"/>
      <c r="D177" s="206" t="n"/>
      <c r="E177" s="206" t="n"/>
      <c r="F177" s="207" t="n"/>
      <c r="G177" s="209" t="n"/>
      <c r="H177" s="207" t="n"/>
      <c r="I177" s="209" t="n"/>
      <c r="J177" s="207" t="n"/>
      <c r="K177" s="207" t="n"/>
      <c r="L177" s="213" t="n"/>
      <c r="M177" s="205" t="n"/>
    </row>
    <row r="178" ht="16.8" customHeight="1" s="332">
      <c r="A178" s="210" t="n"/>
      <c r="B178" s="206" t="n"/>
      <c r="C178" s="211" t="n"/>
      <c r="D178" s="206" t="n"/>
      <c r="E178" s="206" t="n"/>
      <c r="F178" s="207" t="n"/>
      <c r="G178" s="212" t="n"/>
      <c r="H178" s="207" t="n"/>
      <c r="I178" s="212" t="n"/>
      <c r="J178" s="207" t="n"/>
      <c r="K178" s="207" t="n"/>
      <c r="L178" s="213" t="n"/>
      <c r="M178" s="211" t="n"/>
    </row>
    <row r="179" ht="16.8" customHeight="1" s="332">
      <c r="A179" s="184" t="n"/>
      <c r="B179" s="184" t="n"/>
      <c r="C179" s="184" t="n"/>
      <c r="D179" s="185" t="n"/>
      <c r="E179" s="185" t="n"/>
      <c r="F179" s="186" t="n"/>
      <c r="G179" s="186" t="n"/>
      <c r="H179" s="186" t="n"/>
      <c r="I179" s="186" t="n"/>
      <c r="J179" s="186" t="n"/>
      <c r="K179" s="186" t="n"/>
      <c r="L179" s="186" t="n"/>
      <c r="M179" s="185" t="n"/>
    </row>
    <row r="180" ht="16.8" customHeight="1" s="332">
      <c r="A180" s="203" t="n"/>
      <c r="B180" s="204" t="n"/>
      <c r="C180" s="205" t="n"/>
      <c r="D180" s="206" t="n"/>
      <c r="E180" s="206" t="n"/>
      <c r="F180" s="207" t="n"/>
      <c r="G180" s="208" t="n"/>
      <c r="H180" s="207" t="n"/>
      <c r="I180" s="208" t="n"/>
      <c r="J180" s="207" t="n"/>
      <c r="K180" s="207" t="n"/>
      <c r="L180" s="213" t="n"/>
      <c r="M180" s="205" t="n"/>
    </row>
    <row r="181" ht="16.8" customHeight="1" s="332">
      <c r="A181" s="204" t="n"/>
      <c r="B181" s="204" t="n"/>
      <c r="C181" s="205" t="n"/>
      <c r="D181" s="206" t="n"/>
      <c r="E181" s="206" t="n"/>
      <c r="F181" s="207" t="n"/>
      <c r="G181" s="209" t="n"/>
      <c r="H181" s="207" t="n"/>
      <c r="I181" s="209" t="n"/>
      <c r="J181" s="207" t="n"/>
      <c r="K181" s="207" t="n"/>
      <c r="L181" s="213" t="n"/>
      <c r="M181" s="205" t="n"/>
    </row>
    <row r="182" ht="16.8" customHeight="1" s="332">
      <c r="A182" s="210" t="n"/>
      <c r="B182" s="206" t="n"/>
      <c r="C182" s="211" t="n"/>
      <c r="D182" s="206" t="n"/>
      <c r="E182" s="206" t="n"/>
      <c r="F182" s="207" t="n"/>
      <c r="G182" s="212" t="n"/>
      <c r="H182" s="207" t="n"/>
      <c r="I182" s="212" t="n"/>
      <c r="J182" s="207" t="n"/>
      <c r="K182" s="207" t="n"/>
      <c r="L182" s="213" t="n"/>
      <c r="M182" s="211" t="n"/>
    </row>
    <row r="183" ht="16.8" customHeight="1" s="332">
      <c r="A183" s="184" t="n"/>
      <c r="B183" s="184" t="n"/>
      <c r="C183" s="184" t="n"/>
      <c r="D183" s="185" t="n"/>
      <c r="E183" s="185" t="n"/>
      <c r="F183" s="186" t="n"/>
      <c r="G183" s="186" t="n"/>
      <c r="H183" s="186" t="n"/>
      <c r="I183" s="186" t="n"/>
      <c r="J183" s="186" t="n"/>
      <c r="K183" s="186" t="n"/>
      <c r="L183" s="186" t="n"/>
      <c r="M183" s="185" t="n"/>
    </row>
    <row r="184" ht="16.8" customHeight="1" s="332">
      <c r="A184" s="203" t="n"/>
      <c r="B184" s="204" t="n"/>
      <c r="C184" s="205" t="n"/>
      <c r="D184" s="206" t="n"/>
      <c r="E184" s="206" t="n"/>
      <c r="F184" s="207" t="n"/>
      <c r="G184" s="208" t="n"/>
      <c r="H184" s="207" t="n"/>
      <c r="I184" s="208" t="n"/>
      <c r="J184" s="207" t="n"/>
      <c r="K184" s="207" t="n"/>
      <c r="L184" s="213" t="n"/>
      <c r="M184" s="205" t="n"/>
    </row>
    <row r="185" ht="16.8" customHeight="1" s="332">
      <c r="A185" s="204" t="n"/>
      <c r="B185" s="204" t="n"/>
      <c r="C185" s="205" t="n"/>
      <c r="D185" s="206" t="n"/>
      <c r="E185" s="206" t="n"/>
      <c r="F185" s="207" t="n"/>
      <c r="G185" s="209" t="n"/>
      <c r="H185" s="207" t="n"/>
      <c r="I185" s="209" t="n"/>
      <c r="J185" s="207" t="n"/>
      <c r="K185" s="207" t="n"/>
      <c r="L185" s="213" t="n"/>
      <c r="M185" s="205" t="n"/>
    </row>
    <row r="186" ht="16.8" customHeight="1" s="332">
      <c r="A186" s="210" t="n"/>
      <c r="B186" s="206" t="n"/>
      <c r="C186" s="211" t="n"/>
      <c r="D186" s="206" t="n"/>
      <c r="E186" s="206" t="n"/>
      <c r="F186" s="207" t="n"/>
      <c r="G186" s="212" t="n"/>
      <c r="H186" s="207" t="n"/>
      <c r="I186" s="212" t="n"/>
      <c r="J186" s="207" t="n"/>
      <c r="K186" s="207" t="n"/>
      <c r="L186" s="213" t="n"/>
      <c r="M186" s="211" t="n"/>
    </row>
    <row r="187" ht="16.8" customHeight="1" s="332">
      <c r="A187" s="184" t="n"/>
      <c r="B187" s="184" t="n"/>
      <c r="C187" s="184" t="n"/>
      <c r="D187" s="185" t="n"/>
      <c r="E187" s="185" t="n"/>
      <c r="F187" s="186" t="n"/>
      <c r="G187" s="186" t="n"/>
      <c r="H187" s="186" t="n"/>
      <c r="I187" s="186" t="n"/>
      <c r="J187" s="186" t="n"/>
      <c r="K187" s="186" t="n"/>
      <c r="L187" s="186" t="n"/>
      <c r="M187" s="185" t="n"/>
    </row>
    <row r="188" ht="16.8" customHeight="1" s="332">
      <c r="A188" s="203" t="n"/>
      <c r="B188" s="204" t="n"/>
      <c r="C188" s="205" t="n"/>
      <c r="D188" s="206" t="n"/>
      <c r="E188" s="206" t="n"/>
      <c r="F188" s="207" t="n"/>
      <c r="G188" s="208" t="n"/>
      <c r="H188" s="207" t="n"/>
      <c r="I188" s="208" t="n"/>
      <c r="J188" s="207" t="n"/>
      <c r="K188" s="207" t="n"/>
      <c r="L188" s="213" t="n"/>
      <c r="M188" s="205" t="n"/>
    </row>
    <row r="189" ht="16.8" customHeight="1" s="332">
      <c r="A189" s="204" t="n"/>
      <c r="B189" s="204" t="n"/>
      <c r="C189" s="205" t="n"/>
      <c r="D189" s="206" t="n"/>
      <c r="E189" s="206" t="n"/>
      <c r="F189" s="207" t="n"/>
      <c r="G189" s="209" t="n"/>
      <c r="H189" s="207" t="n"/>
      <c r="I189" s="209" t="n"/>
      <c r="J189" s="207" t="n"/>
      <c r="K189" s="207" t="n"/>
      <c r="L189" s="213" t="n"/>
      <c r="M189" s="205" t="n"/>
    </row>
    <row r="190" ht="16.8" customHeight="1" s="332">
      <c r="A190" s="210" t="n"/>
      <c r="B190" s="206" t="n"/>
      <c r="C190" s="211" t="n"/>
      <c r="D190" s="206" t="n"/>
      <c r="E190" s="206" t="n"/>
      <c r="F190" s="207" t="n"/>
      <c r="G190" s="212" t="n"/>
      <c r="H190" s="207" t="n"/>
      <c r="I190" s="212" t="n"/>
      <c r="J190" s="207" t="n"/>
      <c r="K190" s="207" t="n"/>
      <c r="L190" s="213" t="n"/>
      <c r="M190" s="211" t="n"/>
    </row>
    <row r="191" ht="16.8" customHeight="1" s="332">
      <c r="A191" s="184" t="n"/>
      <c r="B191" s="184" t="n"/>
      <c r="C191" s="184" t="n"/>
      <c r="D191" s="185" t="n"/>
      <c r="E191" s="185" t="n"/>
      <c r="F191" s="186" t="n"/>
      <c r="G191" s="186" t="n"/>
      <c r="H191" s="186" t="n"/>
      <c r="I191" s="186" t="n"/>
      <c r="J191" s="186" t="n"/>
      <c r="K191" s="186" t="n"/>
      <c r="L191" s="186" t="n"/>
      <c r="M191" s="185" t="n"/>
    </row>
    <row r="192" ht="16.8" customHeight="1" s="332">
      <c r="A192" s="203" t="n"/>
      <c r="B192" s="204" t="n"/>
      <c r="C192" s="205" t="n"/>
      <c r="D192" s="206" t="n"/>
      <c r="E192" s="206" t="n"/>
      <c r="F192" s="207" t="n"/>
      <c r="G192" s="208" t="n"/>
      <c r="H192" s="207" t="n"/>
      <c r="I192" s="208" t="n"/>
      <c r="J192" s="207" t="n"/>
      <c r="K192" s="207" t="n"/>
      <c r="L192" s="213" t="n"/>
      <c r="M192" s="205" t="n"/>
    </row>
    <row r="193" ht="16.8" customHeight="1" s="332">
      <c r="A193" s="204" t="n"/>
      <c r="B193" s="204" t="n"/>
      <c r="C193" s="205" t="n"/>
      <c r="D193" s="206" t="n"/>
      <c r="E193" s="206" t="n"/>
      <c r="F193" s="207" t="n"/>
      <c r="G193" s="209" t="n"/>
      <c r="H193" s="207" t="n"/>
      <c r="I193" s="209" t="n"/>
      <c r="J193" s="207" t="n"/>
      <c r="K193" s="207" t="n"/>
      <c r="L193" s="213" t="n"/>
      <c r="M193" s="205" t="n"/>
    </row>
    <row r="194" ht="16.8" customHeight="1" s="332">
      <c r="A194" s="210" t="n"/>
      <c r="B194" s="206" t="n"/>
      <c r="C194" s="211" t="n"/>
      <c r="D194" s="206" t="n"/>
      <c r="E194" s="206" t="n"/>
      <c r="F194" s="207" t="n"/>
      <c r="G194" s="212" t="n"/>
      <c r="H194" s="207" t="n"/>
      <c r="I194" s="212" t="n"/>
      <c r="J194" s="207" t="n"/>
      <c r="K194" s="207" t="n"/>
      <c r="L194" s="213" t="n"/>
      <c r="M194" s="211" t="n"/>
    </row>
    <row r="195" ht="16.8" customHeight="1" s="332">
      <c r="A195" s="184" t="n"/>
      <c r="B195" s="184" t="n"/>
      <c r="C195" s="184" t="n"/>
      <c r="D195" s="185" t="n"/>
      <c r="E195" s="185" t="n"/>
      <c r="F195" s="186" t="n"/>
      <c r="G195" s="186" t="n"/>
      <c r="H195" s="186" t="n"/>
      <c r="I195" s="186" t="n"/>
      <c r="J195" s="186" t="n"/>
      <c r="K195" s="186" t="n"/>
      <c r="L195" s="186" t="n"/>
      <c r="M195" s="185" t="n"/>
    </row>
    <row r="196" ht="16.8" customHeight="1" s="332">
      <c r="A196" s="203" t="n"/>
      <c r="B196" s="204" t="n"/>
      <c r="C196" s="205" t="n"/>
      <c r="D196" s="206" t="n"/>
      <c r="E196" s="206" t="n"/>
      <c r="F196" s="207" t="n"/>
      <c r="G196" s="208" t="n"/>
      <c r="H196" s="207" t="n"/>
      <c r="I196" s="208" t="n"/>
      <c r="J196" s="207" t="n"/>
      <c r="K196" s="207" t="n"/>
      <c r="L196" s="213" t="n"/>
      <c r="M196" s="205" t="n"/>
    </row>
    <row r="197" ht="16.8" customHeight="1" s="332">
      <c r="A197" s="204" t="n"/>
      <c r="B197" s="204" t="n"/>
      <c r="C197" s="205" t="n"/>
      <c r="D197" s="206" t="n"/>
      <c r="E197" s="206" t="n"/>
      <c r="F197" s="207" t="n"/>
      <c r="G197" s="209" t="n"/>
      <c r="H197" s="207" t="n"/>
      <c r="I197" s="209" t="n"/>
      <c r="J197" s="207" t="n"/>
      <c r="K197" s="207" t="n"/>
      <c r="L197" s="213" t="n"/>
      <c r="M197" s="205" t="n"/>
    </row>
    <row r="198" ht="16.8" customHeight="1" s="332">
      <c r="A198" s="210" t="n"/>
      <c r="B198" s="206" t="n"/>
      <c r="C198" s="211" t="n"/>
      <c r="D198" s="206" t="n"/>
      <c r="E198" s="206" t="n"/>
      <c r="F198" s="207" t="n"/>
      <c r="G198" s="212" t="n"/>
      <c r="H198" s="207" t="n"/>
      <c r="I198" s="212" t="n"/>
      <c r="J198" s="207" t="n"/>
      <c r="K198" s="207" t="n"/>
      <c r="L198" s="213" t="n"/>
      <c r="M198" s="211" t="n"/>
    </row>
    <row r="199" ht="16.8" customHeight="1" s="332">
      <c r="A199" s="184" t="n"/>
      <c r="B199" s="184" t="n"/>
      <c r="C199" s="184" t="n"/>
      <c r="D199" s="185" t="n"/>
      <c r="E199" s="185" t="n"/>
      <c r="F199" s="186" t="n"/>
      <c r="G199" s="186" t="n"/>
      <c r="H199" s="186" t="n"/>
      <c r="I199" s="186" t="n"/>
      <c r="J199" s="186" t="n"/>
      <c r="K199" s="186" t="n"/>
      <c r="L199" s="186" t="n"/>
      <c r="M199" s="185" t="n"/>
    </row>
    <row r="200" ht="16.8" customHeight="1" s="332">
      <c r="A200" s="203" t="n"/>
      <c r="B200" s="204" t="n"/>
      <c r="C200" s="205" t="n"/>
      <c r="D200" s="206" t="n"/>
      <c r="E200" s="206" t="n"/>
      <c r="F200" s="207" t="n"/>
      <c r="G200" s="208" t="n"/>
      <c r="H200" s="207" t="n"/>
      <c r="I200" s="208" t="n"/>
      <c r="J200" s="207" t="n"/>
      <c r="K200" s="207" t="n"/>
      <c r="L200" s="213" t="n"/>
      <c r="M200" s="205" t="n"/>
    </row>
    <row r="201" ht="16.8" customHeight="1" s="332">
      <c r="A201" s="204" t="n"/>
      <c r="B201" s="204" t="n"/>
      <c r="C201" s="205" t="n"/>
      <c r="D201" s="206" t="n"/>
      <c r="E201" s="206" t="n"/>
      <c r="F201" s="207" t="n"/>
      <c r="G201" s="209" t="n"/>
      <c r="H201" s="207" t="n"/>
      <c r="I201" s="209" t="n"/>
      <c r="J201" s="207" t="n"/>
      <c r="K201" s="207" t="n"/>
      <c r="L201" s="213" t="n"/>
      <c r="M201" s="205" t="n"/>
    </row>
    <row r="202" ht="16.8" customHeight="1" s="332">
      <c r="A202" s="210" t="n"/>
      <c r="B202" s="206" t="n"/>
      <c r="C202" s="211" t="n"/>
      <c r="D202" s="206" t="n"/>
      <c r="E202" s="206" t="n"/>
      <c r="F202" s="207" t="n"/>
      <c r="G202" s="209" t="n"/>
      <c r="H202" s="207" t="n"/>
      <c r="I202" s="209" t="n"/>
      <c r="J202" s="207" t="n"/>
      <c r="K202" s="207" t="n"/>
      <c r="L202" s="213" t="n"/>
      <c r="M202" s="205" t="n"/>
    </row>
    <row r="203" ht="16.8" customHeight="1" s="332">
      <c r="A203" s="184" t="n"/>
      <c r="B203" s="184" t="n"/>
      <c r="C203" s="184" t="n"/>
      <c r="D203" s="206" t="n"/>
      <c r="E203" s="206" t="n"/>
      <c r="F203" s="207" t="n"/>
      <c r="G203" s="212" t="n"/>
      <c r="H203" s="207" t="n"/>
      <c r="I203" s="212" t="n"/>
      <c r="J203" s="207" t="n"/>
      <c r="K203" s="207" t="n"/>
      <c r="L203" s="213" t="n"/>
      <c r="M203" s="211" t="n"/>
    </row>
    <row r="204" ht="16.8" customHeight="1" s="332">
      <c r="A204" s="184" t="n"/>
      <c r="B204" s="184" t="n"/>
      <c r="C204" s="184" t="n"/>
      <c r="D204" s="185" t="n"/>
      <c r="E204" s="185" t="n"/>
      <c r="F204" s="186" t="n"/>
      <c r="G204" s="186" t="n"/>
      <c r="H204" s="186" t="n"/>
      <c r="I204" s="186" t="n"/>
      <c r="J204" s="186" t="n"/>
      <c r="K204" s="186" t="n"/>
      <c r="L204" s="186" t="n"/>
      <c r="M204" s="185" t="n"/>
    </row>
    <row r="205" ht="16.8" customHeight="1" s="332">
      <c r="A205" s="203" t="n"/>
      <c r="B205" s="204" t="n"/>
      <c r="C205" s="205" t="n"/>
      <c r="D205" s="206" t="n"/>
      <c r="E205" s="206" t="n"/>
      <c r="F205" s="207" t="n"/>
      <c r="G205" s="208" t="n"/>
      <c r="H205" s="207" t="n"/>
      <c r="I205" s="208" t="n"/>
      <c r="J205" s="207" t="n"/>
      <c r="K205" s="207" t="n"/>
      <c r="L205" s="213" t="n"/>
      <c r="M205" s="205" t="n"/>
    </row>
    <row r="206" ht="16.8" customHeight="1" s="332">
      <c r="A206" s="204" t="n"/>
      <c r="B206" s="204" t="n"/>
      <c r="C206" s="205" t="n"/>
      <c r="D206" s="206" t="n"/>
      <c r="E206" s="206" t="n"/>
      <c r="F206" s="207" t="n"/>
      <c r="G206" s="209" t="n"/>
      <c r="H206" s="207" t="n"/>
      <c r="I206" s="209" t="n"/>
      <c r="J206" s="207" t="n"/>
      <c r="K206" s="207" t="n"/>
      <c r="L206" s="213" t="n"/>
      <c r="M206" s="205" t="n"/>
    </row>
    <row r="207" ht="16.8" customHeight="1" s="332">
      <c r="A207" s="210" t="n"/>
      <c r="B207" s="206" t="n"/>
      <c r="C207" s="211" t="n"/>
      <c r="D207" s="206" t="n"/>
      <c r="E207" s="206" t="n"/>
      <c r="F207" s="207" t="n"/>
      <c r="G207" s="212" t="n"/>
      <c r="H207" s="207" t="n"/>
      <c r="I207" s="212" t="n"/>
      <c r="J207" s="207" t="n"/>
      <c r="K207" s="207" t="n"/>
      <c r="L207" s="213" t="n"/>
      <c r="M207" s="211" t="n"/>
    </row>
    <row r="208" ht="16.8" customHeight="1" s="332">
      <c r="A208" s="184" t="n"/>
      <c r="B208" s="184" t="n"/>
      <c r="C208" s="184" t="n"/>
      <c r="D208" s="185" t="n"/>
      <c r="E208" s="185" t="n"/>
      <c r="F208" s="186" t="n"/>
      <c r="G208" s="186" t="n"/>
      <c r="H208" s="186" t="n"/>
      <c r="I208" s="186" t="n"/>
      <c r="J208" s="186" t="n"/>
      <c r="K208" s="186" t="n"/>
      <c r="L208" s="186" t="n"/>
      <c r="M208" s="185" t="n"/>
    </row>
    <row r="209" ht="16.8" customHeight="1" s="332">
      <c r="A209" s="203" t="n"/>
      <c r="B209" s="204" t="n"/>
      <c r="C209" s="205" t="n"/>
      <c r="D209" s="206" t="n"/>
      <c r="E209" s="206" t="n"/>
      <c r="F209" s="207" t="n"/>
      <c r="G209" s="208" t="n"/>
      <c r="H209" s="207" t="n"/>
      <c r="I209" s="208" t="n"/>
      <c r="J209" s="207" t="n"/>
      <c r="K209" s="207" t="n"/>
      <c r="L209" s="213" t="n"/>
      <c r="M209" s="205" t="n"/>
    </row>
    <row r="210" ht="16.8" customHeight="1" s="332">
      <c r="A210" s="204" t="n"/>
      <c r="B210" s="204" t="n"/>
      <c r="C210" s="205" t="n"/>
      <c r="D210" s="206" t="n"/>
      <c r="E210" s="206" t="n"/>
      <c r="F210" s="207" t="n"/>
      <c r="G210" s="209" t="n"/>
      <c r="H210" s="207" t="n"/>
      <c r="I210" s="209" t="n"/>
      <c r="J210" s="207" t="n"/>
      <c r="K210" s="207" t="n"/>
      <c r="L210" s="213" t="n"/>
      <c r="M210" s="205" t="n"/>
    </row>
    <row r="211" ht="16.8" customHeight="1" s="332">
      <c r="A211" s="210" t="n"/>
      <c r="B211" s="206" t="n"/>
      <c r="C211" s="211" t="n"/>
      <c r="D211" s="206" t="n"/>
      <c r="E211" s="206" t="n"/>
      <c r="F211" s="207" t="n"/>
      <c r="G211" s="209" t="n"/>
      <c r="H211" s="207" t="n"/>
      <c r="I211" s="209" t="n"/>
      <c r="J211" s="207" t="n"/>
      <c r="K211" s="207" t="n"/>
      <c r="L211" s="213" t="n"/>
      <c r="M211" s="205" t="n"/>
    </row>
    <row r="212" ht="16.8" customHeight="1" s="332">
      <c r="A212" s="184" t="n"/>
      <c r="B212" s="184" t="n"/>
      <c r="C212" s="184" t="n"/>
      <c r="D212" s="206" t="n"/>
      <c r="E212" s="206" t="n"/>
      <c r="F212" s="207" t="n"/>
      <c r="G212" s="209" t="n"/>
      <c r="H212" s="207" t="n"/>
      <c r="I212" s="209" t="n"/>
      <c r="J212" s="207" t="n"/>
      <c r="K212" s="207" t="n"/>
      <c r="L212" s="213" t="n"/>
      <c r="M212" s="205" t="n"/>
    </row>
    <row r="213" ht="16.8" customHeight="1" s="332">
      <c r="A213" s="184" t="n"/>
      <c r="B213" s="184" t="n"/>
      <c r="C213" s="184" t="n"/>
      <c r="D213" s="206" t="n"/>
      <c r="E213" s="206" t="n"/>
      <c r="F213" s="207" t="n"/>
      <c r="G213" s="209" t="n"/>
      <c r="H213" s="207" t="n"/>
      <c r="I213" s="209" t="n"/>
      <c r="J213" s="207" t="n"/>
      <c r="K213" s="207" t="n"/>
      <c r="L213" s="213" t="n"/>
      <c r="M213" s="205" t="n"/>
    </row>
    <row r="214" ht="16.8" customHeight="1" s="332">
      <c r="A214" s="184" t="n"/>
      <c r="B214" s="184" t="n"/>
      <c r="C214" s="184" t="n"/>
      <c r="D214" s="206" t="n"/>
      <c r="E214" s="206" t="n"/>
      <c r="F214" s="207" t="n"/>
      <c r="G214" s="209" t="n"/>
      <c r="H214" s="207" t="n"/>
      <c r="I214" s="209" t="n"/>
      <c r="J214" s="207" t="n"/>
      <c r="K214" s="207" t="n"/>
      <c r="L214" s="213" t="n"/>
      <c r="M214" s="205" t="n"/>
    </row>
    <row r="215" ht="16.8" customHeight="1" s="332">
      <c r="A215" s="184" t="n"/>
      <c r="B215" s="184" t="n"/>
      <c r="C215" s="184" t="n"/>
      <c r="D215" s="206" t="n"/>
      <c r="E215" s="206" t="n"/>
      <c r="F215" s="207" t="n"/>
      <c r="G215" s="212" t="n"/>
      <c r="H215" s="207" t="n"/>
      <c r="I215" s="212" t="n"/>
      <c r="J215" s="207" t="n"/>
      <c r="K215" s="207" t="n"/>
      <c r="L215" s="213" t="n"/>
      <c r="M215" s="211" t="n"/>
    </row>
    <row r="216" ht="16.8" customHeight="1" s="332">
      <c r="A216" s="184" t="n"/>
      <c r="B216" s="184" t="n"/>
      <c r="C216" s="184" t="n"/>
      <c r="D216" s="185" t="n"/>
      <c r="E216" s="185" t="n"/>
      <c r="F216" s="186" t="n"/>
      <c r="G216" s="186" t="n"/>
      <c r="H216" s="186" t="n"/>
      <c r="I216" s="186" t="n"/>
      <c r="J216" s="186" t="n"/>
      <c r="K216" s="186" t="n"/>
      <c r="L216" s="186" t="n"/>
      <c r="M216" s="185" t="n"/>
    </row>
    <row r="217" ht="16.8" customHeight="1" s="332">
      <c r="A217" s="203" t="n"/>
      <c r="B217" s="204" t="n"/>
      <c r="C217" s="205" t="n"/>
      <c r="D217" s="206" t="n"/>
      <c r="E217" s="206" t="n"/>
      <c r="F217" s="207" t="n"/>
      <c r="G217" s="208" t="n"/>
      <c r="H217" s="207" t="n"/>
      <c r="I217" s="208" t="n"/>
      <c r="J217" s="207" t="n"/>
      <c r="K217" s="207" t="n"/>
      <c r="L217" s="213" t="n"/>
      <c r="M217" s="205" t="n"/>
    </row>
    <row r="218" ht="16.8" customHeight="1" s="332">
      <c r="A218" s="204" t="n"/>
      <c r="B218" s="204" t="n"/>
      <c r="C218" s="205" t="n"/>
      <c r="D218" s="206" t="n"/>
      <c r="E218" s="206" t="n"/>
      <c r="F218" s="207" t="n"/>
      <c r="G218" s="209" t="n"/>
      <c r="H218" s="207" t="n"/>
      <c r="I218" s="209" t="n"/>
      <c r="J218" s="207" t="n"/>
      <c r="K218" s="207" t="n"/>
      <c r="L218" s="213" t="n"/>
      <c r="M218" s="205" t="n"/>
    </row>
    <row r="219" ht="16.8" customHeight="1" s="332">
      <c r="A219" s="210" t="n"/>
      <c r="B219" s="206" t="n"/>
      <c r="C219" s="211" t="n"/>
      <c r="D219" s="206" t="n"/>
      <c r="E219" s="206" t="n"/>
      <c r="F219" s="207" t="n"/>
      <c r="G219" s="209" t="n"/>
      <c r="H219" s="207" t="n"/>
      <c r="I219" s="209" t="n"/>
      <c r="J219" s="207" t="n"/>
      <c r="K219" s="207" t="n"/>
      <c r="L219" s="213" t="n"/>
      <c r="M219" s="205" t="n"/>
    </row>
    <row r="220" ht="16.8" customHeight="1" s="332">
      <c r="A220" s="184" t="n"/>
      <c r="B220" s="184" t="n"/>
      <c r="C220" s="184" t="n"/>
      <c r="D220" s="206" t="n"/>
      <c r="E220" s="206" t="n"/>
      <c r="F220" s="207" t="n"/>
      <c r="G220" s="209" t="n"/>
      <c r="H220" s="207" t="n"/>
      <c r="I220" s="209" t="n"/>
      <c r="J220" s="207" t="n"/>
      <c r="K220" s="207" t="n"/>
      <c r="L220" s="213" t="n"/>
      <c r="M220" s="205" t="n"/>
    </row>
    <row r="221" ht="16.8" customHeight="1" s="332">
      <c r="A221" s="184" t="n"/>
      <c r="B221" s="184" t="n"/>
      <c r="C221" s="184" t="n"/>
      <c r="D221" s="206" t="n"/>
      <c r="E221" s="206" t="n"/>
      <c r="F221" s="207" t="n"/>
      <c r="G221" s="209" t="n"/>
      <c r="H221" s="207" t="n"/>
      <c r="I221" s="209" t="n"/>
      <c r="J221" s="207" t="n"/>
      <c r="K221" s="207" t="n"/>
      <c r="L221" s="213" t="n"/>
      <c r="M221" s="205" t="n"/>
    </row>
    <row r="222" ht="16.8" customHeight="1" s="332">
      <c r="A222" s="184" t="n"/>
      <c r="B222" s="184" t="n"/>
      <c r="C222" s="184" t="n"/>
      <c r="D222" s="206" t="n"/>
      <c r="E222" s="206" t="n"/>
      <c r="F222" s="207" t="n"/>
      <c r="G222" s="209" t="n"/>
      <c r="H222" s="207" t="n"/>
      <c r="I222" s="209" t="n"/>
      <c r="J222" s="207" t="n"/>
      <c r="K222" s="207" t="n"/>
      <c r="L222" s="213" t="n"/>
      <c r="M222" s="205" t="n"/>
    </row>
    <row r="223" ht="16.8" customHeight="1" s="332">
      <c r="A223" s="184" t="n"/>
      <c r="B223" s="184" t="n"/>
      <c r="C223" s="184" t="n"/>
      <c r="D223" s="206" t="n"/>
      <c r="E223" s="206" t="n"/>
      <c r="F223" s="207" t="n"/>
      <c r="G223" s="209" t="n"/>
      <c r="H223" s="207" t="n"/>
      <c r="I223" s="209" t="n"/>
      <c r="J223" s="207" t="n"/>
      <c r="K223" s="207" t="n"/>
      <c r="L223" s="213" t="n"/>
      <c r="M223" s="205" t="n"/>
    </row>
    <row r="224" ht="16.8" customHeight="1" s="332">
      <c r="A224" s="184" t="n"/>
      <c r="B224" s="184" t="n"/>
      <c r="C224" s="184" t="n"/>
      <c r="D224" s="206" t="n"/>
      <c r="E224" s="206" t="n"/>
      <c r="F224" s="207" t="n"/>
      <c r="G224" s="212" t="n"/>
      <c r="H224" s="207" t="n"/>
      <c r="I224" s="212" t="n"/>
      <c r="J224" s="207" t="n"/>
      <c r="K224" s="207" t="n"/>
      <c r="L224" s="213" t="n"/>
      <c r="M224" s="211" t="n"/>
    </row>
    <row r="225" ht="16.8" customHeight="1" s="332">
      <c r="A225" s="184" t="n"/>
      <c r="B225" s="184" t="n"/>
      <c r="C225" s="184" t="n"/>
      <c r="D225" s="185" t="n"/>
      <c r="E225" s="185" t="n"/>
      <c r="F225" s="186" t="n"/>
      <c r="G225" s="186" t="n"/>
      <c r="H225" s="186" t="n"/>
      <c r="I225" s="186" t="n"/>
      <c r="J225" s="186" t="n"/>
      <c r="K225" s="186" t="n"/>
      <c r="L225" s="186" t="n"/>
      <c r="M225" s="185" t="n"/>
    </row>
    <row r="226" ht="16.8" customHeight="1" s="332">
      <c r="A226" s="203" t="n"/>
      <c r="B226" s="204" t="n"/>
      <c r="C226" s="205" t="n"/>
      <c r="D226" s="206" t="n"/>
      <c r="E226" s="206" t="n"/>
      <c r="F226" s="207" t="n"/>
      <c r="G226" s="208" t="n"/>
      <c r="H226" s="207" t="n"/>
      <c r="I226" s="208" t="n"/>
      <c r="J226" s="207" t="n"/>
      <c r="K226" s="207" t="n"/>
      <c r="L226" s="213" t="n"/>
      <c r="M226" s="205" t="n"/>
    </row>
    <row r="227" ht="16.8" customHeight="1" s="332">
      <c r="A227" s="204" t="n"/>
      <c r="B227" s="204" t="n"/>
      <c r="C227" s="205" t="n"/>
      <c r="D227" s="206" t="n"/>
      <c r="E227" s="206" t="n"/>
      <c r="F227" s="207" t="n"/>
      <c r="G227" s="209" t="n"/>
      <c r="H227" s="207" t="n"/>
      <c r="I227" s="209" t="n"/>
      <c r="J227" s="207" t="n"/>
      <c r="K227" s="207" t="n"/>
      <c r="L227" s="213" t="n"/>
      <c r="M227" s="205" t="n"/>
    </row>
    <row r="228" ht="16.8" customHeight="1" s="332">
      <c r="A228" s="210" t="n"/>
      <c r="B228" s="206" t="n"/>
      <c r="C228" s="211" t="n"/>
      <c r="D228" s="206" t="n"/>
      <c r="E228" s="206" t="n"/>
      <c r="F228" s="207" t="n"/>
      <c r="G228" s="209" t="n"/>
      <c r="H228" s="207" t="n"/>
      <c r="I228" s="209" t="n"/>
      <c r="J228" s="207" t="n"/>
      <c r="K228" s="207" t="n"/>
      <c r="L228" s="213" t="n"/>
      <c r="M228" s="205" t="n"/>
    </row>
    <row r="229" ht="16.8" customHeight="1" s="332">
      <c r="A229" s="184" t="n"/>
      <c r="B229" s="184" t="n"/>
      <c r="C229" s="184" t="n"/>
      <c r="D229" s="206" t="n"/>
      <c r="E229" s="206" t="n"/>
      <c r="F229" s="207" t="n"/>
      <c r="G229" s="209" t="n"/>
      <c r="H229" s="207" t="n"/>
      <c r="I229" s="209" t="n"/>
      <c r="J229" s="207" t="n"/>
      <c r="K229" s="207" t="n"/>
      <c r="L229" s="213" t="n"/>
      <c r="M229" s="205" t="n"/>
    </row>
    <row r="230" ht="16.8" customHeight="1" s="332">
      <c r="A230" s="184" t="n"/>
      <c r="B230" s="184" t="n"/>
      <c r="C230" s="184" t="n"/>
      <c r="D230" s="206" t="n"/>
      <c r="E230" s="206" t="n"/>
      <c r="F230" s="207" t="n"/>
      <c r="G230" s="209" t="n"/>
      <c r="H230" s="207" t="n"/>
      <c r="I230" s="209" t="n"/>
      <c r="J230" s="207" t="n"/>
      <c r="K230" s="207" t="n"/>
      <c r="L230" s="213" t="n"/>
      <c r="M230" s="205" t="n"/>
    </row>
    <row r="231" ht="16.8" customHeight="1" s="332">
      <c r="A231" s="184" t="n"/>
      <c r="B231" s="184" t="n"/>
      <c r="C231" s="184" t="n"/>
      <c r="D231" s="206" t="n"/>
      <c r="E231" s="206" t="n"/>
      <c r="F231" s="207" t="n"/>
      <c r="G231" s="209" t="n"/>
      <c r="H231" s="207" t="n"/>
      <c r="I231" s="209" t="n"/>
      <c r="J231" s="207" t="n"/>
      <c r="K231" s="207" t="n"/>
      <c r="L231" s="213" t="n"/>
      <c r="M231" s="205" t="n"/>
    </row>
    <row r="232" ht="16.8" customHeight="1" s="332">
      <c r="A232" s="184" t="n"/>
      <c r="B232" s="184" t="n"/>
      <c r="C232" s="184" t="n"/>
      <c r="D232" s="206" t="n"/>
      <c r="E232" s="206" t="n"/>
      <c r="F232" s="207" t="n"/>
      <c r="G232" s="209" t="n"/>
      <c r="H232" s="207" t="n"/>
      <c r="I232" s="209" t="n"/>
      <c r="J232" s="207" t="n"/>
      <c r="K232" s="207" t="n"/>
      <c r="L232" s="213" t="n"/>
      <c r="M232" s="205" t="n"/>
    </row>
    <row r="233" ht="16.8" customHeight="1" s="332">
      <c r="A233" s="184" t="n"/>
      <c r="B233" s="184" t="n"/>
      <c r="C233" s="184" t="n"/>
      <c r="D233" s="206" t="n"/>
      <c r="E233" s="206" t="n"/>
      <c r="F233" s="207" t="n"/>
      <c r="G233" s="212" t="n"/>
      <c r="H233" s="207" t="n"/>
      <c r="I233" s="212" t="n"/>
      <c r="J233" s="207" t="n"/>
      <c r="K233" s="207" t="n"/>
      <c r="L233" s="213" t="n"/>
      <c r="M233" s="211" t="n"/>
    </row>
    <row r="234" ht="16.8" customHeight="1" s="332">
      <c r="A234" s="184" t="n"/>
      <c r="B234" s="184" t="n"/>
      <c r="C234" s="184" t="n"/>
      <c r="D234" s="185" t="n"/>
      <c r="E234" s="185" t="n"/>
      <c r="F234" s="186" t="n"/>
      <c r="G234" s="186" t="n"/>
      <c r="H234" s="186" t="n"/>
      <c r="I234" s="186" t="n"/>
      <c r="J234" s="186" t="n"/>
      <c r="K234" s="186" t="n"/>
      <c r="L234" s="186" t="n"/>
      <c r="M234" s="185" t="n"/>
    </row>
    <row r="235" ht="16.8" customHeight="1" s="332">
      <c r="A235" s="203" t="n"/>
      <c r="B235" s="204" t="n"/>
      <c r="C235" s="205" t="n"/>
      <c r="D235" s="206" t="n"/>
      <c r="E235" s="206" t="n"/>
      <c r="F235" s="207" t="n"/>
      <c r="G235" s="208" t="n"/>
      <c r="H235" s="207" t="n"/>
      <c r="I235" s="208" t="n"/>
      <c r="J235" s="207" t="n"/>
      <c r="K235" s="207" t="n"/>
      <c r="L235" s="213" t="n"/>
      <c r="M235" s="205" t="n"/>
    </row>
    <row r="236" ht="16.8" customHeight="1" s="332">
      <c r="A236" s="204" t="n"/>
      <c r="B236" s="204" t="n"/>
      <c r="C236" s="205" t="n"/>
      <c r="D236" s="206" t="n"/>
      <c r="E236" s="206" t="n"/>
      <c r="F236" s="207" t="n"/>
      <c r="G236" s="209" t="n"/>
      <c r="H236" s="207" t="n"/>
      <c r="I236" s="209" t="n"/>
      <c r="J236" s="207" t="n"/>
      <c r="K236" s="207" t="n"/>
      <c r="L236" s="213" t="n"/>
      <c r="M236" s="205" t="n"/>
    </row>
    <row r="237" ht="16.8" customHeight="1" s="332">
      <c r="A237" s="210" t="n"/>
      <c r="B237" s="206" t="n"/>
      <c r="C237" s="211" t="n"/>
      <c r="D237" s="206" t="n"/>
      <c r="E237" s="206" t="n"/>
      <c r="F237" s="207" t="n"/>
      <c r="G237" s="209" t="n"/>
      <c r="H237" s="207" t="n"/>
      <c r="I237" s="209" t="n"/>
      <c r="J237" s="207" t="n"/>
      <c r="K237" s="207" t="n"/>
      <c r="L237" s="213" t="n"/>
      <c r="M237" s="205" t="n"/>
    </row>
    <row r="238" ht="16.8" customHeight="1" s="332">
      <c r="A238" s="184" t="n"/>
      <c r="B238" s="184" t="n"/>
      <c r="C238" s="184" t="n"/>
      <c r="D238" s="206" t="n"/>
      <c r="E238" s="206" t="n"/>
      <c r="F238" s="207" t="n"/>
      <c r="G238" s="209" t="n"/>
      <c r="H238" s="207" t="n"/>
      <c r="I238" s="209" t="n"/>
      <c r="J238" s="207" t="n"/>
      <c r="K238" s="207" t="n"/>
      <c r="L238" s="213" t="n"/>
      <c r="M238" s="205" t="n"/>
    </row>
    <row r="239" ht="16.8" customHeight="1" s="332">
      <c r="A239" s="184" t="n"/>
      <c r="B239" s="184" t="n"/>
      <c r="C239" s="184" t="n"/>
      <c r="D239" s="206" t="n"/>
      <c r="E239" s="206" t="n"/>
      <c r="F239" s="207" t="n"/>
      <c r="G239" s="209" t="n"/>
      <c r="H239" s="207" t="n"/>
      <c r="I239" s="209" t="n"/>
      <c r="J239" s="207" t="n"/>
      <c r="K239" s="207" t="n"/>
      <c r="L239" s="213" t="n"/>
      <c r="M239" s="205" t="n"/>
    </row>
    <row r="240" ht="16.8" customHeight="1" s="332">
      <c r="A240" s="184" t="n"/>
      <c r="B240" s="184" t="n"/>
      <c r="C240" s="184" t="n"/>
      <c r="D240" s="206" t="n"/>
      <c r="E240" s="206" t="n"/>
      <c r="F240" s="207" t="n"/>
      <c r="G240" s="209" t="n"/>
      <c r="H240" s="207" t="n"/>
      <c r="I240" s="209" t="n"/>
      <c r="J240" s="207" t="n"/>
      <c r="K240" s="207" t="n"/>
      <c r="L240" s="213" t="n"/>
      <c r="M240" s="205" t="n"/>
    </row>
    <row r="241" ht="16.8" customHeight="1" s="332">
      <c r="A241" s="184" t="n"/>
      <c r="B241" s="184" t="n"/>
      <c r="C241" s="184" t="n"/>
      <c r="D241" s="206" t="n"/>
      <c r="E241" s="206" t="n"/>
      <c r="F241" s="207" t="n"/>
      <c r="G241" s="209" t="n"/>
      <c r="H241" s="207" t="n"/>
      <c r="I241" s="209" t="n"/>
      <c r="J241" s="207" t="n"/>
      <c r="K241" s="207" t="n"/>
      <c r="L241" s="213" t="n"/>
      <c r="M241" s="205" t="n"/>
    </row>
    <row r="242" ht="16.8" customHeight="1" s="332">
      <c r="A242" s="184" t="n"/>
      <c r="B242" s="184" t="n"/>
      <c r="C242" s="184" t="n"/>
      <c r="D242" s="206" t="n"/>
      <c r="E242" s="206" t="n"/>
      <c r="F242" s="207" t="n"/>
      <c r="G242" s="212" t="n"/>
      <c r="H242" s="207" t="n"/>
      <c r="I242" s="212" t="n"/>
      <c r="J242" s="207" t="n"/>
      <c r="K242" s="207" t="n"/>
      <c r="L242" s="213" t="n"/>
      <c r="M242" s="211" t="n"/>
    </row>
    <row r="243" ht="16.8" customHeight="1" s="332">
      <c r="A243" s="184" t="n"/>
      <c r="B243" s="184" t="n"/>
      <c r="C243" s="184" t="n"/>
      <c r="D243" s="185" t="n"/>
      <c r="E243" s="185" t="n"/>
      <c r="F243" s="186" t="n"/>
      <c r="G243" s="186" t="n"/>
      <c r="H243" s="186" t="n"/>
      <c r="I243" s="186" t="n"/>
      <c r="J243" s="186" t="n"/>
      <c r="K243" s="186" t="n"/>
      <c r="L243" s="186" t="n"/>
      <c r="M243" s="185" t="n"/>
    </row>
    <row r="244" ht="16.8" customHeight="1" s="332">
      <c r="A244" s="203" t="n"/>
      <c r="B244" s="204" t="n"/>
      <c r="C244" s="205" t="n"/>
      <c r="D244" s="206" t="n"/>
      <c r="E244" s="206" t="n"/>
      <c r="F244" s="207" t="n"/>
      <c r="G244" s="208" t="n"/>
      <c r="H244" s="207" t="n"/>
      <c r="I244" s="208" t="n"/>
      <c r="J244" s="207" t="n"/>
      <c r="K244" s="207" t="n"/>
      <c r="L244" s="213" t="n"/>
      <c r="M244" s="205" t="n"/>
    </row>
    <row r="245" ht="16.8" customHeight="1" s="332">
      <c r="A245" s="204" t="n"/>
      <c r="B245" s="204" t="n"/>
      <c r="C245" s="205" t="n"/>
      <c r="D245" s="206" t="n"/>
      <c r="E245" s="206" t="n"/>
      <c r="F245" s="207" t="n"/>
      <c r="G245" s="209" t="n"/>
      <c r="H245" s="207" t="n"/>
      <c r="I245" s="209" t="n"/>
      <c r="J245" s="207" t="n"/>
      <c r="K245" s="207" t="n"/>
      <c r="L245" s="213" t="n"/>
      <c r="M245" s="205" t="n"/>
    </row>
    <row r="246" ht="16.8" customHeight="1" s="332">
      <c r="A246" s="210" t="n"/>
      <c r="B246" s="206" t="n"/>
      <c r="C246" s="211" t="n"/>
      <c r="D246" s="206" t="n"/>
      <c r="E246" s="206" t="n"/>
      <c r="F246" s="207" t="n"/>
      <c r="G246" s="209" t="n"/>
      <c r="H246" s="207" t="n"/>
      <c r="I246" s="209" t="n"/>
      <c r="J246" s="207" t="n"/>
      <c r="K246" s="207" t="n"/>
      <c r="L246" s="213" t="n"/>
      <c r="M246" s="205" t="n"/>
    </row>
    <row r="247" ht="16.8" customHeight="1" s="332">
      <c r="A247" s="184" t="n"/>
      <c r="B247" s="184" t="n"/>
      <c r="C247" s="184" t="n"/>
      <c r="D247" s="206" t="n"/>
      <c r="E247" s="206" t="n"/>
      <c r="F247" s="207" t="n"/>
      <c r="G247" s="209" t="n"/>
      <c r="H247" s="207" t="n"/>
      <c r="I247" s="209" t="n"/>
      <c r="J247" s="207" t="n"/>
      <c r="K247" s="207" t="n"/>
      <c r="L247" s="213" t="n"/>
      <c r="M247" s="205" t="n"/>
    </row>
    <row r="248" ht="16.8" customHeight="1" s="332">
      <c r="A248" s="184" t="n"/>
      <c r="B248" s="184" t="n"/>
      <c r="C248" s="184" t="n"/>
      <c r="D248" s="206" t="n"/>
      <c r="E248" s="206" t="n"/>
      <c r="F248" s="207" t="n"/>
      <c r="G248" s="209" t="n"/>
      <c r="H248" s="207" t="n"/>
      <c r="I248" s="209" t="n"/>
      <c r="J248" s="207" t="n"/>
      <c r="K248" s="207" t="n"/>
      <c r="L248" s="213" t="n"/>
      <c r="M248" s="205" t="n"/>
    </row>
    <row r="249" ht="16.8" customHeight="1" s="332">
      <c r="A249" s="184" t="n"/>
      <c r="B249" s="184" t="n"/>
      <c r="C249" s="184" t="n"/>
      <c r="D249" s="206" t="n"/>
      <c r="E249" s="206" t="n"/>
      <c r="F249" s="207" t="n"/>
      <c r="G249" s="209" t="n"/>
      <c r="H249" s="207" t="n"/>
      <c r="I249" s="209" t="n"/>
      <c r="J249" s="207" t="n"/>
      <c r="K249" s="207" t="n"/>
      <c r="L249" s="213" t="n"/>
      <c r="M249" s="205" t="n"/>
    </row>
    <row r="250" ht="16.8" customHeight="1" s="332">
      <c r="A250" s="184" t="n"/>
      <c r="B250" s="184" t="n"/>
      <c r="C250" s="184" t="n"/>
      <c r="D250" s="206" t="n"/>
      <c r="E250" s="206" t="n"/>
      <c r="F250" s="207" t="n"/>
      <c r="G250" s="209" t="n"/>
      <c r="H250" s="207" t="n"/>
      <c r="I250" s="209" t="n"/>
      <c r="J250" s="207" t="n"/>
      <c r="K250" s="207" t="n"/>
      <c r="L250" s="213" t="n"/>
      <c r="M250" s="205" t="n"/>
    </row>
    <row r="251" ht="16.8" customHeight="1" s="332">
      <c r="A251" s="184" t="n"/>
      <c r="B251" s="184" t="n"/>
      <c r="C251" s="184" t="n"/>
      <c r="D251" s="206" t="n"/>
      <c r="E251" s="206" t="n"/>
      <c r="F251" s="207" t="n"/>
      <c r="G251" s="212" t="n"/>
      <c r="H251" s="207" t="n"/>
      <c r="I251" s="212" t="n"/>
      <c r="J251" s="207" t="n"/>
      <c r="K251" s="207" t="n"/>
      <c r="L251" s="213" t="n"/>
      <c r="M251" s="211" t="n"/>
    </row>
    <row r="252" ht="16.8" customHeight="1" s="332">
      <c r="A252" s="184" t="n"/>
      <c r="B252" s="184" t="n"/>
      <c r="C252" s="184" t="n"/>
      <c r="D252" s="185" t="n"/>
      <c r="E252" s="185" t="n"/>
      <c r="F252" s="186" t="n"/>
      <c r="G252" s="186" t="n"/>
      <c r="H252" s="186" t="n"/>
      <c r="I252" s="186" t="n"/>
      <c r="J252" s="186" t="n"/>
      <c r="K252" s="186" t="n"/>
      <c r="L252" s="186" t="n"/>
      <c r="M252" s="185" t="n"/>
    </row>
    <row r="253" ht="16.8" customHeight="1" s="332">
      <c r="A253" s="203" t="n"/>
      <c r="B253" s="204" t="n"/>
      <c r="C253" s="205" t="n"/>
      <c r="D253" s="206" t="n"/>
      <c r="E253" s="206" t="n"/>
      <c r="F253" s="207" t="n"/>
      <c r="G253" s="208" t="n"/>
      <c r="H253" s="207" t="n"/>
      <c r="I253" s="208" t="n"/>
      <c r="J253" s="207" t="n"/>
      <c r="K253" s="207" t="n"/>
      <c r="L253" s="213" t="n"/>
      <c r="M253" s="205" t="n"/>
    </row>
    <row r="254" ht="16.8" customHeight="1" s="332">
      <c r="A254" s="204" t="n"/>
      <c r="B254" s="204" t="n"/>
      <c r="C254" s="205" t="n"/>
      <c r="D254" s="206" t="n"/>
      <c r="E254" s="206" t="n"/>
      <c r="F254" s="207" t="n"/>
      <c r="G254" s="209" t="n"/>
      <c r="H254" s="207" t="n"/>
      <c r="I254" s="209" t="n"/>
      <c r="J254" s="207" t="n"/>
      <c r="K254" s="207" t="n"/>
      <c r="L254" s="213" t="n"/>
      <c r="M254" s="205" t="n"/>
    </row>
    <row r="255" ht="16.8" customHeight="1" s="332">
      <c r="A255" s="210" t="n"/>
      <c r="B255" s="206" t="n"/>
      <c r="C255" s="211" t="n"/>
      <c r="D255" s="206" t="n"/>
      <c r="E255" s="206" t="n"/>
      <c r="F255" s="207" t="n"/>
      <c r="G255" s="209" t="n"/>
      <c r="H255" s="207" t="n"/>
      <c r="I255" s="209" t="n"/>
      <c r="J255" s="207" t="n"/>
      <c r="K255" s="207" t="n"/>
      <c r="L255" s="213" t="n"/>
      <c r="M255" s="205" t="n"/>
    </row>
    <row r="256" ht="16.8" customHeight="1" s="332">
      <c r="A256" s="184" t="n"/>
      <c r="B256" s="184" t="n"/>
      <c r="C256" s="184" t="n"/>
      <c r="D256" s="206" t="n"/>
      <c r="E256" s="206" t="n"/>
      <c r="F256" s="207" t="n"/>
      <c r="G256" s="209" t="n"/>
      <c r="H256" s="207" t="n"/>
      <c r="I256" s="209" t="n"/>
      <c r="J256" s="207" t="n"/>
      <c r="K256" s="207" t="n"/>
      <c r="L256" s="213" t="n"/>
      <c r="M256" s="205" t="n"/>
    </row>
    <row r="257" ht="16.8" customHeight="1" s="332">
      <c r="A257" s="184" t="n"/>
      <c r="B257" s="184" t="n"/>
      <c r="C257" s="184" t="n"/>
      <c r="D257" s="206" t="n"/>
      <c r="E257" s="206" t="n"/>
      <c r="F257" s="207" t="n"/>
      <c r="G257" s="209" t="n"/>
      <c r="H257" s="207" t="n"/>
      <c r="I257" s="209" t="n"/>
      <c r="J257" s="207" t="n"/>
      <c r="K257" s="207" t="n"/>
      <c r="L257" s="213" t="n"/>
      <c r="M257" s="205" t="n"/>
    </row>
    <row r="258" ht="16.8" customHeight="1" s="332">
      <c r="A258" s="184" t="n"/>
      <c r="B258" s="184" t="n"/>
      <c r="C258" s="184" t="n"/>
      <c r="D258" s="206" t="n"/>
      <c r="E258" s="206" t="n"/>
      <c r="F258" s="207" t="n"/>
      <c r="G258" s="209" t="n"/>
      <c r="H258" s="207" t="n"/>
      <c r="I258" s="209" t="n"/>
      <c r="J258" s="207" t="n"/>
      <c r="K258" s="207" t="n"/>
      <c r="L258" s="213" t="n"/>
      <c r="M258" s="205" t="n"/>
    </row>
    <row r="259" ht="16.8" customHeight="1" s="332">
      <c r="A259" s="184" t="n"/>
      <c r="B259" s="184" t="n"/>
      <c r="C259" s="184" t="n"/>
      <c r="D259" s="206" t="n"/>
      <c r="E259" s="206" t="n"/>
      <c r="F259" s="207" t="n"/>
      <c r="G259" s="209" t="n"/>
      <c r="H259" s="207" t="n"/>
      <c r="I259" s="209" t="n"/>
      <c r="J259" s="207" t="n"/>
      <c r="K259" s="207" t="n"/>
      <c r="L259" s="213" t="n"/>
      <c r="M259" s="205" t="n"/>
    </row>
    <row r="260" ht="16.8" customHeight="1" s="332">
      <c r="A260" s="184" t="n"/>
      <c r="B260" s="184" t="n"/>
      <c r="C260" s="184" t="n"/>
      <c r="D260" s="206" t="n"/>
      <c r="E260" s="206" t="n"/>
      <c r="F260" s="207" t="n"/>
      <c r="G260" s="212" t="n"/>
      <c r="H260" s="207" t="n"/>
      <c r="I260" s="212" t="n"/>
      <c r="J260" s="207" t="n"/>
      <c r="K260" s="207" t="n"/>
      <c r="L260" s="213" t="n"/>
      <c r="M260" s="211" t="n"/>
    </row>
    <row r="261" ht="16.8" customHeight="1" s="332">
      <c r="A261" s="184" t="n"/>
      <c r="B261" s="184" t="n"/>
      <c r="C261" s="184" t="n"/>
      <c r="D261" s="185" t="n"/>
      <c r="E261" s="185" t="n"/>
      <c r="F261" s="186" t="n"/>
      <c r="G261" s="186" t="n"/>
      <c r="H261" s="186" t="n"/>
      <c r="I261" s="186" t="n"/>
      <c r="J261" s="186" t="n"/>
      <c r="K261" s="186" t="n"/>
      <c r="L261" s="186" t="n"/>
      <c r="M261" s="185" t="n"/>
    </row>
    <row r="262" ht="16.8" customHeight="1" s="332">
      <c r="A262" s="203" t="n"/>
      <c r="B262" s="204" t="n"/>
      <c r="C262" s="205" t="n"/>
      <c r="D262" s="206" t="n"/>
      <c r="E262" s="206" t="n"/>
      <c r="F262" s="207" t="n"/>
      <c r="G262" s="208" t="n"/>
      <c r="H262" s="207" t="n"/>
      <c r="I262" s="208" t="n"/>
      <c r="J262" s="207" t="n"/>
      <c r="K262" s="207" t="n"/>
      <c r="L262" s="213" t="n"/>
      <c r="M262" s="205" t="n"/>
    </row>
    <row r="263" ht="16.8" customHeight="1" s="332">
      <c r="A263" s="204" t="n"/>
      <c r="B263" s="204" t="n"/>
      <c r="C263" s="205" t="n"/>
      <c r="D263" s="206" t="n"/>
      <c r="E263" s="206" t="n"/>
      <c r="F263" s="207" t="n"/>
      <c r="G263" s="209" t="n"/>
      <c r="H263" s="207" t="n"/>
      <c r="I263" s="209" t="n"/>
      <c r="J263" s="207" t="n"/>
      <c r="K263" s="207" t="n"/>
      <c r="L263" s="213" t="n"/>
      <c r="M263" s="205" t="n"/>
    </row>
    <row r="264" ht="16.8" customHeight="1" s="332">
      <c r="A264" s="210" t="n"/>
      <c r="B264" s="206" t="n"/>
      <c r="C264" s="211" t="n"/>
      <c r="D264" s="206" t="n"/>
      <c r="E264" s="206" t="n"/>
      <c r="F264" s="207" t="n"/>
      <c r="G264" s="209" t="n"/>
      <c r="H264" s="207" t="n"/>
      <c r="I264" s="209" t="n"/>
      <c r="J264" s="207" t="n"/>
      <c r="K264" s="207" t="n"/>
      <c r="L264" s="213" t="n"/>
      <c r="M264" s="205" t="n"/>
    </row>
    <row r="265" ht="16.8" customHeight="1" s="332">
      <c r="A265" s="184" t="n"/>
      <c r="B265" s="184" t="n"/>
      <c r="C265" s="184" t="n"/>
      <c r="D265" s="206" t="n"/>
      <c r="E265" s="206" t="n"/>
      <c r="F265" s="207" t="n"/>
      <c r="G265" s="209" t="n"/>
      <c r="H265" s="207" t="n"/>
      <c r="I265" s="209" t="n"/>
      <c r="J265" s="207" t="n"/>
      <c r="K265" s="207" t="n"/>
      <c r="L265" s="213" t="n"/>
      <c r="M265" s="205" t="n"/>
    </row>
    <row r="266" ht="16.8" customHeight="1" s="332">
      <c r="A266" s="184" t="n"/>
      <c r="B266" s="184" t="n"/>
      <c r="C266" s="184" t="n"/>
      <c r="D266" s="206" t="n"/>
      <c r="E266" s="206" t="n"/>
      <c r="F266" s="207" t="n"/>
      <c r="G266" s="209" t="n"/>
      <c r="H266" s="207" t="n"/>
      <c r="I266" s="209" t="n"/>
      <c r="J266" s="207" t="n"/>
      <c r="K266" s="207" t="n"/>
      <c r="L266" s="213" t="n"/>
      <c r="M266" s="205" t="n"/>
    </row>
    <row r="267" ht="16.8" customHeight="1" s="332">
      <c r="A267" s="184" t="n"/>
      <c r="B267" s="184" t="n"/>
      <c r="C267" s="184" t="n"/>
      <c r="D267" s="206" t="n"/>
      <c r="E267" s="206" t="n"/>
      <c r="F267" s="207" t="n"/>
      <c r="G267" s="209" t="n"/>
      <c r="H267" s="207" t="n"/>
      <c r="I267" s="209" t="n"/>
      <c r="J267" s="207" t="n"/>
      <c r="K267" s="207" t="n"/>
      <c r="L267" s="213" t="n"/>
      <c r="M267" s="205" t="n"/>
    </row>
    <row r="268" ht="16.8" customHeight="1" s="332">
      <c r="A268" s="184" t="n"/>
      <c r="B268" s="184" t="n"/>
      <c r="C268" s="184" t="n"/>
      <c r="D268" s="206" t="n"/>
      <c r="E268" s="206" t="n"/>
      <c r="F268" s="207" t="n"/>
      <c r="G268" s="209" t="n"/>
      <c r="H268" s="207" t="n"/>
      <c r="I268" s="209" t="n"/>
      <c r="J268" s="207" t="n"/>
      <c r="K268" s="207" t="n"/>
      <c r="L268" s="213" t="n"/>
      <c r="M268" s="205" t="n"/>
    </row>
    <row r="269" ht="16.8" customHeight="1" s="332">
      <c r="A269" s="184" t="n"/>
      <c r="B269" s="184" t="n"/>
      <c r="C269" s="184" t="n"/>
      <c r="D269" s="206" t="n"/>
      <c r="E269" s="206" t="n"/>
      <c r="F269" s="207" t="n"/>
      <c r="G269" s="212" t="n"/>
      <c r="H269" s="207" t="n"/>
      <c r="I269" s="212" t="n"/>
      <c r="J269" s="207" t="n"/>
      <c r="K269" s="207" t="n"/>
      <c r="L269" s="213" t="n"/>
      <c r="M269" s="211" t="n"/>
    </row>
    <row r="270" ht="16.8" customHeight="1" s="332">
      <c r="A270" s="184" t="n"/>
      <c r="B270" s="184" t="n"/>
      <c r="C270" s="184" t="n"/>
      <c r="D270" s="185" t="n"/>
      <c r="E270" s="185" t="n"/>
      <c r="F270" s="186" t="n"/>
      <c r="G270" s="186" t="n"/>
      <c r="H270" s="186" t="n"/>
      <c r="I270" s="186" t="n"/>
      <c r="J270" s="186" t="n"/>
      <c r="K270" s="186" t="n"/>
      <c r="L270" s="186" t="n"/>
      <c r="M270" s="185" t="n"/>
    </row>
    <row r="271" ht="16.8" customHeight="1" s="332">
      <c r="A271" s="203" t="n"/>
      <c r="B271" s="204" t="n"/>
      <c r="C271" s="205" t="n"/>
      <c r="D271" s="206" t="n"/>
      <c r="E271" s="206" t="n"/>
      <c r="F271" s="207" t="n"/>
      <c r="G271" s="208" t="n"/>
      <c r="H271" s="207" t="n"/>
      <c r="I271" s="208" t="n"/>
      <c r="J271" s="207" t="n"/>
      <c r="K271" s="207" t="n"/>
      <c r="L271" s="213" t="n"/>
      <c r="M271" s="205" t="n"/>
    </row>
    <row r="272" ht="16.8" customHeight="1" s="332">
      <c r="A272" s="204" t="n"/>
      <c r="B272" s="204" t="n"/>
      <c r="C272" s="205" t="n"/>
      <c r="D272" s="206" t="n"/>
      <c r="E272" s="206" t="n"/>
      <c r="F272" s="207" t="n"/>
      <c r="G272" s="209" t="n"/>
      <c r="H272" s="207" t="n"/>
      <c r="I272" s="209" t="n"/>
      <c r="J272" s="207" t="n"/>
      <c r="K272" s="207" t="n"/>
      <c r="L272" s="213" t="n"/>
      <c r="M272" s="205" t="n"/>
    </row>
    <row r="273" ht="16.8" customHeight="1" s="332">
      <c r="A273" s="210" t="n"/>
      <c r="B273" s="206" t="n"/>
      <c r="C273" s="211" t="n"/>
      <c r="D273" s="206" t="n"/>
      <c r="E273" s="206" t="n"/>
      <c r="F273" s="207" t="n"/>
      <c r="G273" s="209" t="n"/>
      <c r="H273" s="207" t="n"/>
      <c r="I273" s="209" t="n"/>
      <c r="J273" s="207" t="n"/>
      <c r="K273" s="207" t="n"/>
      <c r="L273" s="213" t="n"/>
      <c r="M273" s="205" t="n"/>
    </row>
    <row r="274" ht="16.8" customHeight="1" s="332">
      <c r="A274" s="184" t="n"/>
      <c r="B274" s="184" t="n"/>
      <c r="C274" s="184" t="n"/>
      <c r="D274" s="206" t="n"/>
      <c r="E274" s="206" t="n"/>
      <c r="F274" s="207" t="n"/>
      <c r="G274" s="209" t="n"/>
      <c r="H274" s="207" t="n"/>
      <c r="I274" s="209" t="n"/>
      <c r="J274" s="207" t="n"/>
      <c r="K274" s="207" t="n"/>
      <c r="L274" s="213" t="n"/>
      <c r="M274" s="205" t="n"/>
    </row>
    <row r="275" ht="16.8" customHeight="1" s="332">
      <c r="A275" s="184" t="n"/>
      <c r="B275" s="184" t="n"/>
      <c r="C275" s="184" t="n"/>
      <c r="D275" s="206" t="n"/>
      <c r="E275" s="206" t="n"/>
      <c r="F275" s="207" t="n"/>
      <c r="G275" s="209" t="n"/>
      <c r="H275" s="207" t="n"/>
      <c r="I275" s="209" t="n"/>
      <c r="J275" s="207" t="n"/>
      <c r="K275" s="207" t="n"/>
      <c r="L275" s="213" t="n"/>
      <c r="M275" s="205" t="n"/>
    </row>
    <row r="276" ht="16.8" customHeight="1" s="332">
      <c r="A276" s="184" t="n"/>
      <c r="B276" s="184" t="n"/>
      <c r="C276" s="184" t="n"/>
      <c r="D276" s="206" t="n"/>
      <c r="E276" s="206" t="n"/>
      <c r="F276" s="207" t="n"/>
      <c r="G276" s="209" t="n"/>
      <c r="H276" s="207" t="n"/>
      <c r="I276" s="209" t="n"/>
      <c r="J276" s="207" t="n"/>
      <c r="K276" s="207" t="n"/>
      <c r="L276" s="213" t="n"/>
      <c r="M276" s="205" t="n"/>
    </row>
    <row r="277" ht="16.8" customHeight="1" s="332">
      <c r="A277" s="184" t="n"/>
      <c r="B277" s="184" t="n"/>
      <c r="C277" s="184" t="n"/>
      <c r="D277" s="206" t="n"/>
      <c r="E277" s="206" t="n"/>
      <c r="F277" s="207" t="n"/>
      <c r="G277" s="209" t="n"/>
      <c r="H277" s="207" t="n"/>
      <c r="I277" s="209" t="n"/>
      <c r="J277" s="207" t="n"/>
      <c r="K277" s="207" t="n"/>
      <c r="L277" s="213" t="n"/>
      <c r="M277" s="205" t="n"/>
    </row>
    <row r="278" ht="16.8" customHeight="1" s="332">
      <c r="A278" s="184" t="n"/>
      <c r="B278" s="184" t="n"/>
      <c r="C278" s="184" t="n"/>
      <c r="D278" s="206" t="n"/>
      <c r="E278" s="206" t="n"/>
      <c r="F278" s="207" t="n"/>
      <c r="G278" s="212" t="n"/>
      <c r="H278" s="207" t="n"/>
      <c r="I278" s="212" t="n"/>
      <c r="J278" s="207" t="n"/>
      <c r="K278" s="207" t="n"/>
      <c r="L278" s="213" t="n"/>
      <c r="M278" s="211" t="n"/>
    </row>
    <row r="279" ht="16.8" customHeight="1" s="332">
      <c r="A279" s="184" t="n"/>
      <c r="B279" s="184" t="n"/>
      <c r="C279" s="184" t="n"/>
      <c r="D279" s="185" t="n"/>
      <c r="E279" s="185" t="n"/>
      <c r="F279" s="186" t="n"/>
      <c r="G279" s="186" t="n"/>
      <c r="H279" s="186" t="n"/>
      <c r="I279" s="186" t="n"/>
      <c r="J279" s="186" t="n"/>
      <c r="K279" s="186" t="n"/>
      <c r="L279" s="186" t="n"/>
      <c r="M279" s="185" t="n"/>
    </row>
    <row r="280" ht="16.8" customHeight="1" s="332">
      <c r="A280" s="203" t="n"/>
      <c r="B280" s="204" t="n"/>
      <c r="C280" s="205" t="n"/>
      <c r="D280" s="206" t="n"/>
      <c r="E280" s="206" t="n"/>
      <c r="F280" s="207" t="n"/>
      <c r="G280" s="208" t="n"/>
      <c r="H280" s="207" t="n"/>
      <c r="I280" s="208" t="n"/>
      <c r="J280" s="207" t="n"/>
      <c r="K280" s="207" t="n"/>
      <c r="L280" s="213" t="n"/>
      <c r="M280" s="205" t="n"/>
    </row>
    <row r="281" ht="16.8" customHeight="1" s="332">
      <c r="A281" s="204" t="n"/>
      <c r="B281" s="204" t="n"/>
      <c r="C281" s="205" t="n"/>
      <c r="D281" s="206" t="n"/>
      <c r="E281" s="206" t="n"/>
      <c r="F281" s="207" t="n"/>
      <c r="G281" s="209" t="n"/>
      <c r="H281" s="207" t="n"/>
      <c r="I281" s="209" t="n"/>
      <c r="J281" s="207" t="n"/>
      <c r="K281" s="207" t="n"/>
      <c r="L281" s="213" t="n"/>
      <c r="M281" s="205" t="n"/>
    </row>
    <row r="282" ht="16.8" customHeight="1" s="332">
      <c r="A282" s="210" t="n"/>
      <c r="B282" s="206" t="n"/>
      <c r="C282" s="211" t="n"/>
      <c r="D282" s="206" t="n"/>
      <c r="E282" s="206" t="n"/>
      <c r="F282" s="207" t="n"/>
      <c r="G282" s="209" t="n"/>
      <c r="H282" s="207" t="n"/>
      <c r="I282" s="209" t="n"/>
      <c r="J282" s="207" t="n"/>
      <c r="K282" s="207" t="n"/>
      <c r="L282" s="213" t="n"/>
      <c r="M282" s="205" t="n"/>
    </row>
    <row r="283" ht="16.8" customHeight="1" s="332">
      <c r="A283" s="184" t="n"/>
      <c r="B283" s="184" t="n"/>
      <c r="C283" s="184" t="n"/>
      <c r="D283" s="206" t="n"/>
      <c r="E283" s="206" t="n"/>
      <c r="F283" s="207" t="n"/>
      <c r="G283" s="209" t="n"/>
      <c r="H283" s="207" t="n"/>
      <c r="I283" s="209" t="n"/>
      <c r="J283" s="207" t="n"/>
      <c r="K283" s="207" t="n"/>
      <c r="L283" s="213" t="n"/>
      <c r="M283" s="205" t="n"/>
    </row>
    <row r="284" ht="16.8" customHeight="1" s="332">
      <c r="A284" s="184" t="n"/>
      <c r="B284" s="184" t="n"/>
      <c r="C284" s="184" t="n"/>
      <c r="D284" s="206" t="n"/>
      <c r="E284" s="206" t="n"/>
      <c r="F284" s="207" t="n"/>
      <c r="G284" s="209" t="n"/>
      <c r="H284" s="207" t="n"/>
      <c r="I284" s="209" t="n"/>
      <c r="J284" s="207" t="n"/>
      <c r="K284" s="207" t="n"/>
      <c r="L284" s="213" t="n"/>
      <c r="M284" s="205" t="n"/>
    </row>
    <row r="285" ht="16.8" customHeight="1" s="332">
      <c r="A285" s="184" t="n"/>
      <c r="B285" s="184" t="n"/>
      <c r="C285" s="184" t="n"/>
      <c r="D285" s="206" t="n"/>
      <c r="E285" s="206" t="n"/>
      <c r="F285" s="207" t="n"/>
      <c r="G285" s="209" t="n"/>
      <c r="H285" s="207" t="n"/>
      <c r="I285" s="209" t="n"/>
      <c r="J285" s="207" t="n"/>
      <c r="K285" s="207" t="n"/>
      <c r="L285" s="213" t="n"/>
      <c r="M285" s="205" t="n"/>
    </row>
    <row r="286" ht="16.8" customHeight="1" s="332">
      <c r="A286" s="184" t="n"/>
      <c r="B286" s="184" t="n"/>
      <c r="C286" s="184" t="n"/>
      <c r="D286" s="206" t="n"/>
      <c r="E286" s="206" t="n"/>
      <c r="F286" s="207" t="n"/>
      <c r="G286" s="209" t="n"/>
      <c r="H286" s="207" t="n"/>
      <c r="I286" s="209" t="n"/>
      <c r="J286" s="207" t="n"/>
      <c r="K286" s="207" t="n"/>
      <c r="L286" s="213" t="n"/>
      <c r="M286" s="205" t="n"/>
    </row>
    <row r="287" ht="16.8" customHeight="1" s="332">
      <c r="A287" s="184" t="n"/>
      <c r="B287" s="184" t="n"/>
      <c r="C287" s="184" t="n"/>
      <c r="D287" s="206" t="n"/>
      <c r="E287" s="206" t="n"/>
      <c r="F287" s="207" t="n"/>
      <c r="G287" s="212" t="n"/>
      <c r="H287" s="207" t="n"/>
      <c r="I287" s="212" t="n"/>
      <c r="J287" s="207" t="n"/>
      <c r="K287" s="207" t="n"/>
      <c r="L287" s="213" t="n"/>
      <c r="M287" s="211" t="n"/>
    </row>
    <row r="288" ht="16.8" customHeight="1" s="332">
      <c r="A288" s="184" t="n"/>
      <c r="B288" s="184" t="n"/>
      <c r="C288" s="184" t="n"/>
      <c r="D288" s="185" t="n"/>
      <c r="E288" s="185" t="n"/>
      <c r="F288" s="186" t="n"/>
      <c r="G288" s="186" t="n"/>
      <c r="H288" s="186" t="n"/>
      <c r="I288" s="186" t="n"/>
      <c r="J288" s="186" t="n"/>
      <c r="K288" s="186" t="n"/>
      <c r="L288" s="186" t="n"/>
      <c r="M288" s="185" t="n"/>
    </row>
    <row r="289" ht="16.8" customHeight="1" s="332">
      <c r="A289" s="203" t="n"/>
      <c r="B289" s="204" t="n"/>
      <c r="C289" s="205" t="n"/>
      <c r="D289" s="206" t="n"/>
      <c r="E289" s="206" t="n"/>
      <c r="F289" s="207" t="n"/>
      <c r="G289" s="208" t="n"/>
      <c r="H289" s="207" t="n"/>
      <c r="I289" s="208" t="n"/>
      <c r="J289" s="207" t="n"/>
      <c r="K289" s="207" t="n"/>
      <c r="L289" s="213" t="n"/>
      <c r="M289" s="205" t="n"/>
    </row>
    <row r="290" ht="16.8" customHeight="1" s="332">
      <c r="A290" s="204" t="n"/>
      <c r="B290" s="204" t="n"/>
      <c r="C290" s="205" t="n"/>
      <c r="D290" s="206" t="n"/>
      <c r="E290" s="206" t="n"/>
      <c r="F290" s="207" t="n"/>
      <c r="G290" s="209" t="n"/>
      <c r="H290" s="207" t="n"/>
      <c r="I290" s="209" t="n"/>
      <c r="J290" s="207" t="n"/>
      <c r="K290" s="207" t="n"/>
      <c r="L290" s="213" t="n"/>
      <c r="M290" s="205" t="n"/>
    </row>
    <row r="291" ht="16.8" customHeight="1" s="332">
      <c r="A291" s="210" t="n"/>
      <c r="B291" s="206" t="n"/>
      <c r="C291" s="211" t="n"/>
      <c r="D291" s="206" t="n"/>
      <c r="E291" s="206" t="n"/>
      <c r="F291" s="207" t="n"/>
      <c r="G291" s="209" t="n"/>
      <c r="H291" s="207" t="n"/>
      <c r="I291" s="209" t="n"/>
      <c r="J291" s="207" t="n"/>
      <c r="K291" s="207" t="n"/>
      <c r="L291" s="213" t="n"/>
      <c r="M291" s="205" t="n"/>
    </row>
    <row r="292" ht="16.8" customHeight="1" s="332">
      <c r="A292" s="184" t="n"/>
      <c r="B292" s="184" t="n"/>
      <c r="C292" s="184" t="n"/>
      <c r="D292" s="206" t="n"/>
      <c r="E292" s="206" t="n"/>
      <c r="F292" s="207" t="n"/>
      <c r="G292" s="209" t="n"/>
      <c r="H292" s="207" t="n"/>
      <c r="I292" s="209" t="n"/>
      <c r="J292" s="207" t="n"/>
      <c r="K292" s="207" t="n"/>
      <c r="L292" s="213" t="n"/>
      <c r="M292" s="205" t="n"/>
    </row>
    <row r="293" ht="16.8" customHeight="1" s="332">
      <c r="A293" s="184" t="n"/>
      <c r="B293" s="184" t="n"/>
      <c r="C293" s="184" t="n"/>
      <c r="D293" s="206" t="n"/>
      <c r="E293" s="206" t="n"/>
      <c r="F293" s="207" t="n"/>
      <c r="G293" s="209" t="n"/>
      <c r="H293" s="207" t="n"/>
      <c r="I293" s="209" t="n"/>
      <c r="J293" s="207" t="n"/>
      <c r="K293" s="207" t="n"/>
      <c r="L293" s="213" t="n"/>
      <c r="M293" s="205" t="n"/>
    </row>
    <row r="294" ht="16.8" customHeight="1" s="332">
      <c r="A294" s="184" t="n"/>
      <c r="B294" s="184" t="n"/>
      <c r="C294" s="184" t="n"/>
      <c r="D294" s="206" t="n"/>
      <c r="E294" s="206" t="n"/>
      <c r="F294" s="207" t="n"/>
      <c r="G294" s="209" t="n"/>
      <c r="H294" s="207" t="n"/>
      <c r="I294" s="209" t="n"/>
      <c r="J294" s="207" t="n"/>
      <c r="K294" s="207" t="n"/>
      <c r="L294" s="213" t="n"/>
      <c r="M294" s="205" t="n"/>
    </row>
    <row r="295" ht="16.8" customHeight="1" s="332">
      <c r="A295" s="184" t="n"/>
      <c r="B295" s="184" t="n"/>
      <c r="C295" s="184" t="n"/>
      <c r="D295" s="206" t="n"/>
      <c r="E295" s="206" t="n"/>
      <c r="F295" s="207" t="n"/>
      <c r="G295" s="209" t="n"/>
      <c r="H295" s="207" t="n"/>
      <c r="I295" s="209" t="n"/>
      <c r="J295" s="207" t="n"/>
      <c r="K295" s="207" t="n"/>
      <c r="L295" s="213" t="n"/>
      <c r="M295" s="205" t="n"/>
    </row>
    <row r="296" ht="16.8" customHeight="1" s="332">
      <c r="A296" s="184" t="n"/>
      <c r="B296" s="184" t="n"/>
      <c r="C296" s="184" t="n"/>
      <c r="D296" s="206" t="n"/>
      <c r="E296" s="206" t="n"/>
      <c r="F296" s="207" t="n"/>
      <c r="G296" s="212" t="n"/>
      <c r="H296" s="207" t="n"/>
      <c r="I296" s="212" t="n"/>
      <c r="J296" s="207" t="n"/>
      <c r="K296" s="207" t="n"/>
      <c r="L296" s="213" t="n"/>
      <c r="M296" s="211" t="n"/>
    </row>
    <row r="297" ht="16.8" customHeight="1" s="332">
      <c r="A297" s="184" t="n"/>
      <c r="B297" s="184" t="n"/>
      <c r="C297" s="184" t="n"/>
      <c r="D297" s="185" t="n"/>
      <c r="E297" s="185" t="n"/>
      <c r="F297" s="186" t="n"/>
      <c r="G297" s="186" t="n"/>
      <c r="H297" s="186" t="n"/>
      <c r="I297" s="186" t="n"/>
      <c r="J297" s="186" t="n"/>
      <c r="K297" s="186" t="n"/>
      <c r="L297" s="186" t="n"/>
      <c r="M297" s="185" t="n"/>
    </row>
    <row r="298" ht="16.8" customHeight="1" s="332">
      <c r="A298" s="203" t="n"/>
      <c r="B298" s="204" t="n"/>
      <c r="C298" s="205" t="n"/>
      <c r="D298" s="206" t="n"/>
      <c r="E298" s="206" t="n"/>
      <c r="F298" s="207" t="n"/>
      <c r="G298" s="208" t="n"/>
      <c r="H298" s="207" t="n"/>
      <c r="I298" s="208" t="n"/>
      <c r="J298" s="207" t="n"/>
      <c r="K298" s="207" t="n"/>
      <c r="L298" s="213" t="n"/>
      <c r="M298" s="205" t="n"/>
    </row>
    <row r="299" ht="16.8" customHeight="1" s="332">
      <c r="A299" s="204" t="n"/>
      <c r="B299" s="204" t="n"/>
      <c r="C299" s="205" t="n"/>
      <c r="D299" s="206" t="n"/>
      <c r="E299" s="206" t="n"/>
      <c r="F299" s="207" t="n"/>
      <c r="G299" s="209" t="n"/>
      <c r="H299" s="207" t="n"/>
      <c r="I299" s="209" t="n"/>
      <c r="J299" s="207" t="n"/>
      <c r="K299" s="207" t="n"/>
      <c r="L299" s="213" t="n"/>
      <c r="M299" s="205" t="n"/>
    </row>
    <row r="300" ht="16.8" customHeight="1" s="332">
      <c r="A300" s="210" t="n"/>
      <c r="B300" s="206" t="n"/>
      <c r="C300" s="211" t="n"/>
      <c r="D300" s="206" t="n"/>
      <c r="E300" s="206" t="n"/>
      <c r="F300" s="207" t="n"/>
      <c r="G300" s="209" t="n"/>
      <c r="H300" s="207" t="n"/>
      <c r="I300" s="209" t="n"/>
      <c r="J300" s="207" t="n"/>
      <c r="K300" s="207" t="n"/>
      <c r="L300" s="213" t="n"/>
      <c r="M300" s="205" t="n"/>
    </row>
    <row r="301" ht="16.8" customHeight="1" s="332">
      <c r="A301" s="184" t="n"/>
      <c r="B301" s="184" t="n"/>
      <c r="C301" s="184" t="n"/>
      <c r="D301" s="206" t="n"/>
      <c r="E301" s="206" t="n"/>
      <c r="F301" s="207" t="n"/>
      <c r="G301" s="209" t="n"/>
      <c r="H301" s="207" t="n"/>
      <c r="I301" s="209" t="n"/>
      <c r="J301" s="207" t="n"/>
      <c r="K301" s="207" t="n"/>
      <c r="L301" s="213" t="n"/>
      <c r="M301" s="205" t="n"/>
    </row>
    <row r="302" ht="16.8" customHeight="1" s="332">
      <c r="A302" s="184" t="n"/>
      <c r="B302" s="184" t="n"/>
      <c r="C302" s="184" t="n"/>
      <c r="D302" s="206" t="n"/>
      <c r="E302" s="206" t="n"/>
      <c r="F302" s="207" t="n"/>
      <c r="G302" s="209" t="n"/>
      <c r="H302" s="207" t="n"/>
      <c r="I302" s="209" t="n"/>
      <c r="J302" s="207" t="n"/>
      <c r="K302" s="207" t="n"/>
      <c r="L302" s="213" t="n"/>
      <c r="M302" s="205" t="n"/>
    </row>
    <row r="303" ht="16.8" customHeight="1" s="332">
      <c r="A303" s="184" t="n"/>
      <c r="B303" s="184" t="n"/>
      <c r="C303" s="184" t="n"/>
      <c r="D303" s="206" t="n"/>
      <c r="E303" s="206" t="n"/>
      <c r="F303" s="207" t="n"/>
      <c r="G303" s="209" t="n"/>
      <c r="H303" s="207" t="n"/>
      <c r="I303" s="209" t="n"/>
      <c r="J303" s="207" t="n"/>
      <c r="K303" s="207" t="n"/>
      <c r="L303" s="213" t="n"/>
      <c r="M303" s="205" t="n"/>
    </row>
    <row r="304" ht="16.8" customHeight="1" s="332">
      <c r="A304" s="184" t="n"/>
      <c r="B304" s="184" t="n"/>
      <c r="C304" s="184" t="n"/>
      <c r="D304" s="206" t="n"/>
      <c r="E304" s="206" t="n"/>
      <c r="F304" s="207" t="n"/>
      <c r="G304" s="209" t="n"/>
      <c r="H304" s="207" t="n"/>
      <c r="I304" s="209" t="n"/>
      <c r="J304" s="207" t="n"/>
      <c r="K304" s="207" t="n"/>
      <c r="L304" s="213" t="n"/>
      <c r="M304" s="205" t="n"/>
    </row>
    <row r="305" ht="16.8" customHeight="1" s="332">
      <c r="A305" s="184" t="n"/>
      <c r="B305" s="184" t="n"/>
      <c r="C305" s="184" t="n"/>
      <c r="D305" s="206" t="n"/>
      <c r="E305" s="206" t="n"/>
      <c r="F305" s="207" t="n"/>
      <c r="G305" s="212" t="n"/>
      <c r="H305" s="207" t="n"/>
      <c r="I305" s="212" t="n"/>
      <c r="J305" s="207" t="n"/>
      <c r="K305" s="207" t="n"/>
      <c r="L305" s="213" t="n"/>
      <c r="M305" s="211" t="n"/>
    </row>
    <row r="306" ht="16.8" customHeight="1" s="332">
      <c r="A306" s="184" t="n"/>
      <c r="B306" s="184" t="n"/>
      <c r="C306" s="184" t="n"/>
      <c r="D306" s="185" t="n"/>
      <c r="E306" s="185" t="n"/>
      <c r="F306" s="186" t="n"/>
      <c r="G306" s="186" t="n"/>
      <c r="H306" s="186" t="n"/>
      <c r="I306" s="186" t="n"/>
      <c r="J306" s="186" t="n"/>
      <c r="K306" s="186" t="n"/>
      <c r="L306" s="186" t="n"/>
      <c r="M306" s="185" t="n"/>
    </row>
    <row r="307" ht="16.8" customHeight="1" s="332">
      <c r="A307" s="203" t="n"/>
      <c r="B307" s="204" t="n"/>
      <c r="C307" s="205" t="n"/>
      <c r="D307" s="206" t="n"/>
      <c r="E307" s="206" t="n"/>
      <c r="F307" s="207" t="n"/>
      <c r="G307" s="208" t="n"/>
      <c r="H307" s="207" t="n"/>
      <c r="I307" s="208" t="n"/>
      <c r="J307" s="207" t="n"/>
      <c r="K307" s="207" t="n"/>
      <c r="L307" s="213" t="n"/>
      <c r="M307" s="205" t="n"/>
    </row>
    <row r="308" ht="16.8" customHeight="1" s="332">
      <c r="A308" s="204" t="n"/>
      <c r="B308" s="204" t="n"/>
      <c r="C308" s="205" t="n"/>
      <c r="D308" s="206" t="n"/>
      <c r="E308" s="206" t="n"/>
      <c r="F308" s="207" t="n"/>
      <c r="G308" s="209" t="n"/>
      <c r="H308" s="207" t="n"/>
      <c r="I308" s="209" t="n"/>
      <c r="J308" s="207" t="n"/>
      <c r="K308" s="207" t="n"/>
      <c r="L308" s="213" t="n"/>
      <c r="M308" s="205" t="n"/>
    </row>
    <row r="309" ht="16.8" customHeight="1" s="332">
      <c r="A309" s="210" t="n"/>
      <c r="B309" s="206" t="n"/>
      <c r="C309" s="211" t="n"/>
      <c r="D309" s="206" t="n"/>
      <c r="E309" s="206" t="n"/>
      <c r="F309" s="207" t="n"/>
      <c r="G309" s="209" t="n"/>
      <c r="H309" s="207" t="n"/>
      <c r="I309" s="209" t="n"/>
      <c r="J309" s="207" t="n"/>
      <c r="K309" s="207" t="n"/>
      <c r="L309" s="213" t="n"/>
      <c r="M309" s="205" t="n"/>
    </row>
    <row r="310" ht="16.8" customHeight="1" s="332">
      <c r="A310" s="184" t="n"/>
      <c r="B310" s="184" t="n"/>
      <c r="C310" s="184" t="n"/>
      <c r="D310" s="206" t="n"/>
      <c r="E310" s="206" t="n"/>
      <c r="F310" s="207" t="n"/>
      <c r="G310" s="209" t="n"/>
      <c r="H310" s="207" t="n"/>
      <c r="I310" s="209" t="n"/>
      <c r="J310" s="207" t="n"/>
      <c r="K310" s="207" t="n"/>
      <c r="L310" s="213" t="n"/>
      <c r="M310" s="205" t="n"/>
    </row>
    <row r="311" ht="16.8" customHeight="1" s="332">
      <c r="A311" s="184" t="n"/>
      <c r="B311" s="184" t="n"/>
      <c r="C311" s="184" t="n"/>
      <c r="D311" s="206" t="n"/>
      <c r="E311" s="206" t="n"/>
      <c r="F311" s="207" t="n"/>
      <c r="G311" s="209" t="n"/>
      <c r="H311" s="207" t="n"/>
      <c r="I311" s="209" t="n"/>
      <c r="J311" s="207" t="n"/>
      <c r="K311" s="207" t="n"/>
      <c r="L311" s="213" t="n"/>
      <c r="M311" s="205" t="n"/>
    </row>
    <row r="312" ht="16.8" customHeight="1" s="332">
      <c r="A312" s="184" t="n"/>
      <c r="B312" s="184" t="n"/>
      <c r="C312" s="184" t="n"/>
      <c r="D312" s="206" t="n"/>
      <c r="E312" s="206" t="n"/>
      <c r="F312" s="207" t="n"/>
      <c r="G312" s="209" t="n"/>
      <c r="H312" s="207" t="n"/>
      <c r="I312" s="209" t="n"/>
      <c r="J312" s="207" t="n"/>
      <c r="K312" s="207" t="n"/>
      <c r="L312" s="213" t="n"/>
      <c r="M312" s="205" t="n"/>
    </row>
    <row r="313" ht="16.8" customHeight="1" s="332">
      <c r="A313" s="184" t="n"/>
      <c r="B313" s="184" t="n"/>
      <c r="C313" s="184" t="n"/>
      <c r="D313" s="206" t="n"/>
      <c r="E313" s="206" t="n"/>
      <c r="F313" s="207" t="n"/>
      <c r="G313" s="209" t="n"/>
      <c r="H313" s="207" t="n"/>
      <c r="I313" s="209" t="n"/>
      <c r="J313" s="207" t="n"/>
      <c r="K313" s="207" t="n"/>
      <c r="L313" s="213" t="n"/>
      <c r="M313" s="205" t="n"/>
    </row>
    <row r="314" ht="16.8" customHeight="1" s="332">
      <c r="A314" s="184" t="n"/>
      <c r="B314" s="184" t="n"/>
      <c r="C314" s="184" t="n"/>
      <c r="D314" s="206" t="n"/>
      <c r="E314" s="206" t="n"/>
      <c r="F314" s="207" t="n"/>
      <c r="G314" s="212" t="n"/>
      <c r="H314" s="207" t="n"/>
      <c r="I314" s="212" t="n"/>
      <c r="J314" s="207" t="n"/>
      <c r="K314" s="207" t="n"/>
      <c r="L314" s="213" t="n"/>
      <c r="M314" s="211" t="n"/>
    </row>
    <row r="315" ht="16.8" customHeight="1" s="332">
      <c r="A315" s="184" t="n"/>
      <c r="B315" s="184" t="n"/>
      <c r="C315" s="184" t="n"/>
      <c r="D315" s="185" t="n"/>
      <c r="E315" s="185" t="n"/>
      <c r="F315" s="186" t="n"/>
      <c r="G315" s="186" t="n"/>
      <c r="H315" s="186" t="n"/>
      <c r="I315" s="186" t="n"/>
      <c r="J315" s="186" t="n"/>
      <c r="K315" s="186" t="n"/>
      <c r="L315" s="186" t="n"/>
      <c r="M315" s="185" t="n"/>
    </row>
    <row r="316" ht="16.8" customHeight="1" s="332">
      <c r="A316" s="203" t="n"/>
      <c r="B316" s="204" t="n"/>
      <c r="C316" s="205" t="n"/>
      <c r="D316" s="206" t="n"/>
      <c r="E316" s="206" t="n"/>
      <c r="F316" s="207" t="n"/>
      <c r="G316" s="208" t="n"/>
      <c r="H316" s="207" t="n"/>
      <c r="I316" s="208" t="n"/>
      <c r="J316" s="207" t="n"/>
      <c r="K316" s="207" t="n"/>
      <c r="L316" s="213" t="n"/>
      <c r="M316" s="205" t="n"/>
    </row>
    <row r="317" ht="16.8" customHeight="1" s="332">
      <c r="A317" s="204" t="n"/>
      <c r="B317" s="204" t="n"/>
      <c r="C317" s="205" t="n"/>
      <c r="D317" s="206" t="n"/>
      <c r="E317" s="206" t="n"/>
      <c r="F317" s="207" t="n"/>
      <c r="G317" s="209" t="n"/>
      <c r="H317" s="207" t="n"/>
      <c r="I317" s="209" t="n"/>
      <c r="J317" s="207" t="n"/>
      <c r="K317" s="207" t="n"/>
      <c r="L317" s="213" t="n"/>
      <c r="M317" s="205" t="n"/>
    </row>
    <row r="318" ht="16.8" customHeight="1" s="332">
      <c r="A318" s="210" t="n"/>
      <c r="B318" s="206" t="n"/>
      <c r="C318" s="211" t="n"/>
      <c r="D318" s="206" t="n"/>
      <c r="E318" s="206" t="n"/>
      <c r="F318" s="207" t="n"/>
      <c r="G318" s="209" t="n"/>
      <c r="H318" s="207" t="n"/>
      <c r="I318" s="209" t="n"/>
      <c r="J318" s="207" t="n"/>
      <c r="K318" s="207" t="n"/>
      <c r="L318" s="213" t="n"/>
      <c r="M318" s="205" t="n"/>
    </row>
    <row r="319" ht="16.8" customHeight="1" s="332">
      <c r="A319" s="184" t="n"/>
      <c r="B319" s="184" t="n"/>
      <c r="C319" s="184" t="n"/>
      <c r="D319" s="206" t="n"/>
      <c r="E319" s="206" t="n"/>
      <c r="F319" s="207" t="n"/>
      <c r="G319" s="209" t="n"/>
      <c r="H319" s="207" t="n"/>
      <c r="I319" s="209" t="n"/>
      <c r="J319" s="207" t="n"/>
      <c r="K319" s="207" t="n"/>
      <c r="L319" s="213" t="n"/>
      <c r="M319" s="205" t="n"/>
    </row>
    <row r="320" ht="16.8" customHeight="1" s="332">
      <c r="A320" s="184" t="n"/>
      <c r="B320" s="184" t="n"/>
      <c r="C320" s="184" t="n"/>
      <c r="D320" s="206" t="n"/>
      <c r="E320" s="206" t="n"/>
      <c r="F320" s="207" t="n"/>
      <c r="G320" s="209" t="n"/>
      <c r="H320" s="207" t="n"/>
      <c r="I320" s="209" t="n"/>
      <c r="J320" s="207" t="n"/>
      <c r="K320" s="207" t="n"/>
      <c r="L320" s="213" t="n"/>
      <c r="M320" s="205" t="n"/>
    </row>
    <row r="321" ht="16.8" customHeight="1" s="332">
      <c r="A321" s="184" t="n"/>
      <c r="B321" s="184" t="n"/>
      <c r="C321" s="184" t="n"/>
      <c r="D321" s="206" t="n"/>
      <c r="E321" s="206" t="n"/>
      <c r="F321" s="207" t="n"/>
      <c r="G321" s="209" t="n"/>
      <c r="H321" s="207" t="n"/>
      <c r="I321" s="209" t="n"/>
      <c r="J321" s="207" t="n"/>
      <c r="K321" s="207" t="n"/>
      <c r="L321" s="213" t="n"/>
      <c r="M321" s="205" t="n"/>
    </row>
    <row r="322" ht="16.8" customHeight="1" s="332">
      <c r="A322" s="184" t="n"/>
      <c r="B322" s="184" t="n"/>
      <c r="C322" s="184" t="n"/>
      <c r="D322" s="206" t="n"/>
      <c r="E322" s="206" t="n"/>
      <c r="F322" s="207" t="n"/>
      <c r="G322" s="209" t="n"/>
      <c r="H322" s="207" t="n"/>
      <c r="I322" s="209" t="n"/>
      <c r="J322" s="207" t="n"/>
      <c r="K322" s="207" t="n"/>
      <c r="L322" s="213" t="n"/>
      <c r="M322" s="205" t="n"/>
    </row>
    <row r="323" ht="16.8" customHeight="1" s="332">
      <c r="A323" s="184" t="n"/>
      <c r="B323" s="184" t="n"/>
      <c r="C323" s="184" t="n"/>
      <c r="D323" s="206" t="n"/>
      <c r="E323" s="206" t="n"/>
      <c r="F323" s="207" t="n"/>
      <c r="G323" s="212" t="n"/>
      <c r="H323" s="207" t="n"/>
      <c r="I323" s="212" t="n"/>
      <c r="J323" s="207" t="n"/>
      <c r="K323" s="207" t="n"/>
      <c r="L323" s="213" t="n"/>
      <c r="M323" s="211" t="n"/>
    </row>
    <row r="324" ht="16.8" customHeight="1" s="332">
      <c r="A324" s="184" t="n"/>
      <c r="B324" s="184" t="n"/>
      <c r="C324" s="184" t="n"/>
      <c r="D324" s="185" t="n"/>
      <c r="E324" s="185" t="n"/>
      <c r="F324" s="186" t="n"/>
      <c r="G324" s="186" t="n"/>
      <c r="H324" s="186" t="n"/>
      <c r="I324" s="186" t="n"/>
      <c r="J324" s="186" t="n"/>
      <c r="K324" s="186" t="n"/>
      <c r="L324" s="186" t="n"/>
      <c r="M324" s="185" t="n"/>
    </row>
    <row r="325" ht="16.8" customHeight="1" s="332">
      <c r="A325" s="203" t="n"/>
      <c r="B325" s="204" t="n"/>
      <c r="C325" s="205" t="n"/>
      <c r="D325" s="206" t="n"/>
      <c r="E325" s="206" t="n"/>
      <c r="F325" s="207" t="n"/>
      <c r="G325" s="208" t="n"/>
      <c r="H325" s="207" t="n"/>
      <c r="I325" s="208" t="n"/>
      <c r="J325" s="207" t="n"/>
      <c r="K325" s="207" t="n"/>
      <c r="L325" s="213" t="n"/>
      <c r="M325" s="205" t="n"/>
    </row>
    <row r="326" ht="16.8" customHeight="1" s="332">
      <c r="A326" s="204" t="n"/>
      <c r="B326" s="204" t="n"/>
      <c r="C326" s="205" t="n"/>
      <c r="D326" s="206" t="n"/>
      <c r="E326" s="206" t="n"/>
      <c r="F326" s="207" t="n"/>
      <c r="G326" s="209" t="n"/>
      <c r="H326" s="207" t="n"/>
      <c r="I326" s="209" t="n"/>
      <c r="J326" s="207" t="n"/>
      <c r="K326" s="207" t="n"/>
      <c r="L326" s="213" t="n"/>
      <c r="M326" s="205" t="n"/>
    </row>
    <row r="327" ht="16.8" customHeight="1" s="332">
      <c r="A327" s="210" t="n"/>
      <c r="B327" s="206" t="n"/>
      <c r="C327" s="211" t="n"/>
      <c r="D327" s="206" t="n"/>
      <c r="E327" s="206" t="n"/>
      <c r="F327" s="207" t="n"/>
      <c r="G327" s="209" t="n"/>
      <c r="H327" s="207" t="n"/>
      <c r="I327" s="209" t="n"/>
      <c r="J327" s="207" t="n"/>
      <c r="K327" s="207" t="n"/>
      <c r="L327" s="213" t="n"/>
      <c r="M327" s="205" t="n"/>
    </row>
    <row r="328" ht="16.8" customHeight="1" s="332">
      <c r="A328" s="184" t="n"/>
      <c r="B328" s="184" t="n"/>
      <c r="C328" s="184" t="n"/>
      <c r="D328" s="206" t="n"/>
      <c r="E328" s="206" t="n"/>
      <c r="F328" s="207" t="n"/>
      <c r="G328" s="209" t="n"/>
      <c r="H328" s="207" t="n"/>
      <c r="I328" s="209" t="n"/>
      <c r="J328" s="207" t="n"/>
      <c r="K328" s="207" t="n"/>
      <c r="L328" s="213" t="n"/>
      <c r="M328" s="205" t="n"/>
    </row>
    <row r="329" ht="16.8" customHeight="1" s="332">
      <c r="A329" s="184" t="n"/>
      <c r="B329" s="184" t="n"/>
      <c r="C329" s="184" t="n"/>
      <c r="D329" s="206" t="n"/>
      <c r="E329" s="206" t="n"/>
      <c r="F329" s="207" t="n"/>
      <c r="G329" s="209" t="n"/>
      <c r="H329" s="207" t="n"/>
      <c r="I329" s="209" t="n"/>
      <c r="J329" s="207" t="n"/>
      <c r="K329" s="207" t="n"/>
      <c r="L329" s="213" t="n"/>
      <c r="M329" s="205" t="n"/>
    </row>
    <row r="330" ht="16.8" customHeight="1" s="332">
      <c r="A330" s="184" t="n"/>
      <c r="B330" s="184" t="n"/>
      <c r="C330" s="184" t="n"/>
      <c r="D330" s="206" t="n"/>
      <c r="E330" s="206" t="n"/>
      <c r="F330" s="207" t="n"/>
      <c r="G330" s="209" t="n"/>
      <c r="H330" s="207" t="n"/>
      <c r="I330" s="209" t="n"/>
      <c r="J330" s="207" t="n"/>
      <c r="K330" s="207" t="n"/>
      <c r="L330" s="213" t="n"/>
      <c r="M330" s="205" t="n"/>
    </row>
    <row r="331" ht="16.8" customHeight="1" s="332">
      <c r="A331" s="184" t="n"/>
      <c r="B331" s="184" t="n"/>
      <c r="C331" s="184" t="n"/>
      <c r="D331" s="206" t="n"/>
      <c r="E331" s="206" t="n"/>
      <c r="F331" s="207" t="n"/>
      <c r="G331" s="209" t="n"/>
      <c r="H331" s="207" t="n"/>
      <c r="I331" s="209" t="n"/>
      <c r="J331" s="207" t="n"/>
      <c r="K331" s="207" t="n"/>
      <c r="L331" s="213" t="n"/>
      <c r="M331" s="205" t="n"/>
    </row>
    <row r="332" ht="16.8" customHeight="1" s="332">
      <c r="A332" s="184" t="n"/>
      <c r="B332" s="184" t="n"/>
      <c r="C332" s="184" t="n"/>
      <c r="D332" s="206" t="n"/>
      <c r="E332" s="206" t="n"/>
      <c r="F332" s="207" t="n"/>
      <c r="G332" s="212" t="n"/>
      <c r="H332" s="207" t="n"/>
      <c r="I332" s="212" t="n"/>
      <c r="J332" s="207" t="n"/>
      <c r="K332" s="207" t="n"/>
      <c r="L332" s="213" t="n"/>
      <c r="M332" s="211" t="n"/>
    </row>
    <row r="333" ht="16.8" customHeight="1" s="332">
      <c r="A333" s="184" t="n"/>
      <c r="B333" s="184" t="n"/>
      <c r="C333" s="184" t="n"/>
      <c r="D333" s="185" t="n"/>
      <c r="E333" s="185" t="n"/>
      <c r="F333" s="186" t="n"/>
      <c r="G333" s="186" t="n"/>
      <c r="H333" s="186" t="n"/>
      <c r="I333" s="186" t="n"/>
      <c r="J333" s="186" t="n"/>
      <c r="K333" s="186" t="n"/>
      <c r="L333" s="186" t="n"/>
      <c r="M333" s="185" t="n"/>
    </row>
    <row r="334" ht="16.8" customHeight="1" s="332">
      <c r="A334" s="203" t="n"/>
      <c r="B334" s="204" t="n"/>
      <c r="C334" s="205" t="n"/>
      <c r="D334" s="206" t="n"/>
      <c r="E334" s="206" t="n"/>
      <c r="F334" s="207" t="n"/>
      <c r="G334" s="208" t="n"/>
      <c r="H334" s="207" t="n"/>
      <c r="I334" s="208" t="n"/>
      <c r="J334" s="207" t="n"/>
      <c r="K334" s="207" t="n"/>
      <c r="L334" s="213" t="n"/>
      <c r="M334" s="205" t="n"/>
    </row>
    <row r="335" ht="16.8" customHeight="1" s="332">
      <c r="A335" s="204" t="n"/>
      <c r="B335" s="204" t="n"/>
      <c r="C335" s="205" t="n"/>
      <c r="D335" s="206" t="n"/>
      <c r="E335" s="206" t="n"/>
      <c r="F335" s="207" t="n"/>
      <c r="G335" s="209" t="n"/>
      <c r="H335" s="207" t="n"/>
      <c r="I335" s="209" t="n"/>
      <c r="J335" s="207" t="n"/>
      <c r="K335" s="207" t="n"/>
      <c r="L335" s="213" t="n"/>
      <c r="M335" s="205" t="n"/>
    </row>
    <row r="336" ht="16.8" customHeight="1" s="332">
      <c r="A336" s="210" t="n"/>
      <c r="B336" s="206" t="n"/>
      <c r="C336" s="211" t="n"/>
      <c r="D336" s="206" t="n"/>
      <c r="E336" s="206" t="n"/>
      <c r="F336" s="207" t="n"/>
      <c r="G336" s="209" t="n"/>
      <c r="H336" s="207" t="n"/>
      <c r="I336" s="209" t="n"/>
      <c r="J336" s="207" t="n"/>
      <c r="K336" s="207" t="n"/>
      <c r="L336" s="213" t="n"/>
      <c r="M336" s="205" t="n"/>
    </row>
    <row r="337" ht="16.8" customHeight="1" s="332">
      <c r="A337" s="184" t="n"/>
      <c r="B337" s="184" t="n"/>
      <c r="C337" s="184" t="n"/>
      <c r="D337" s="206" t="n"/>
      <c r="E337" s="206" t="n"/>
      <c r="F337" s="207" t="n"/>
      <c r="G337" s="209" t="n"/>
      <c r="H337" s="207" t="n"/>
      <c r="I337" s="209" t="n"/>
      <c r="J337" s="207" t="n"/>
      <c r="K337" s="207" t="n"/>
      <c r="L337" s="213" t="n"/>
      <c r="M337" s="205" t="n"/>
    </row>
    <row r="338" ht="16.8" customHeight="1" s="332">
      <c r="A338" s="184" t="n"/>
      <c r="B338" s="184" t="n"/>
      <c r="C338" s="184" t="n"/>
      <c r="D338" s="206" t="n"/>
      <c r="E338" s="206" t="n"/>
      <c r="F338" s="207" t="n"/>
      <c r="G338" s="209" t="n"/>
      <c r="H338" s="207" t="n"/>
      <c r="I338" s="209" t="n"/>
      <c r="J338" s="207" t="n"/>
      <c r="K338" s="207" t="n"/>
      <c r="L338" s="213" t="n"/>
      <c r="M338" s="205" t="n"/>
    </row>
    <row r="339" ht="16.8" customHeight="1" s="332">
      <c r="A339" s="184" t="n"/>
      <c r="B339" s="184" t="n"/>
      <c r="C339" s="184" t="n"/>
      <c r="D339" s="206" t="n"/>
      <c r="E339" s="206" t="n"/>
      <c r="F339" s="207" t="n"/>
      <c r="G339" s="209" t="n"/>
      <c r="H339" s="207" t="n"/>
      <c r="I339" s="209" t="n"/>
      <c r="J339" s="207" t="n"/>
      <c r="K339" s="207" t="n"/>
      <c r="L339" s="213" t="n"/>
      <c r="M339" s="205" t="n"/>
    </row>
    <row r="340" ht="16.8" customHeight="1" s="332">
      <c r="A340" s="184" t="n"/>
      <c r="B340" s="184" t="n"/>
      <c r="C340" s="184" t="n"/>
      <c r="D340" s="206" t="n"/>
      <c r="E340" s="206" t="n"/>
      <c r="F340" s="207" t="n"/>
      <c r="G340" s="209" t="n"/>
      <c r="H340" s="207" t="n"/>
      <c r="I340" s="209" t="n"/>
      <c r="J340" s="207" t="n"/>
      <c r="K340" s="207" t="n"/>
      <c r="L340" s="213" t="n"/>
      <c r="M340" s="205" t="n"/>
    </row>
    <row r="341" ht="16.8" customHeight="1" s="332">
      <c r="A341" s="184" t="n"/>
      <c r="B341" s="184" t="n"/>
      <c r="C341" s="184" t="n"/>
      <c r="D341" s="206" t="n"/>
      <c r="E341" s="206" t="n"/>
      <c r="F341" s="207" t="n"/>
      <c r="G341" s="212" t="n"/>
      <c r="H341" s="207" t="n"/>
      <c r="I341" s="212" t="n"/>
      <c r="J341" s="207" t="n"/>
      <c r="K341" s="207" t="n"/>
      <c r="L341" s="213" t="n"/>
      <c r="M341" s="211" t="n"/>
    </row>
    <row r="342" ht="16.8" customHeight="1" s="332">
      <c r="A342" s="184" t="n"/>
      <c r="B342" s="184" t="n"/>
      <c r="C342" s="184" t="n"/>
      <c r="D342" s="185" t="n"/>
      <c r="E342" s="185" t="n"/>
      <c r="F342" s="186" t="n"/>
      <c r="G342" s="186" t="n"/>
      <c r="H342" s="186" t="n"/>
      <c r="I342" s="186" t="n"/>
      <c r="J342" s="186" t="n"/>
      <c r="K342" s="186" t="n"/>
      <c r="L342" s="186" t="n"/>
      <c r="M342" s="185" t="n"/>
    </row>
    <row r="343" ht="16.8" customHeight="1" s="332">
      <c r="A343" s="203" t="n"/>
      <c r="B343" s="204" t="n"/>
      <c r="C343" s="205" t="n"/>
      <c r="D343" s="206" t="n"/>
      <c r="E343" s="206" t="n"/>
      <c r="F343" s="207" t="n"/>
      <c r="G343" s="208" t="n"/>
      <c r="H343" s="207" t="n"/>
      <c r="I343" s="208" t="n"/>
      <c r="J343" s="207" t="n"/>
      <c r="K343" s="207" t="n"/>
      <c r="L343" s="213" t="n"/>
      <c r="M343" s="205" t="n"/>
    </row>
    <row r="344" ht="16.8" customHeight="1" s="332">
      <c r="A344" s="204" t="n"/>
      <c r="B344" s="204" t="n"/>
      <c r="C344" s="205" t="n"/>
      <c r="D344" s="206" t="n"/>
      <c r="E344" s="206" t="n"/>
      <c r="F344" s="207" t="n"/>
      <c r="G344" s="212" t="n"/>
      <c r="H344" s="207" t="n"/>
      <c r="I344" s="212" t="n"/>
      <c r="J344" s="207" t="n"/>
      <c r="K344" s="207" t="n"/>
      <c r="L344" s="213" t="n"/>
      <c r="M344" s="211" t="n"/>
    </row>
    <row r="345" ht="16.8" customHeight="1" s="332">
      <c r="A345" s="210" t="n"/>
      <c r="B345" s="206" t="n"/>
      <c r="C345" s="211" t="n"/>
      <c r="D345" s="185" t="n"/>
      <c r="E345" s="185" t="n"/>
      <c r="F345" s="186" t="n"/>
      <c r="G345" s="186" t="n"/>
      <c r="H345" s="186" t="n"/>
      <c r="I345" s="186" t="n"/>
      <c r="J345" s="186" t="n"/>
      <c r="K345" s="186" t="n"/>
      <c r="L345" s="186" t="n"/>
      <c r="M345" s="185" t="n"/>
    </row>
    <row r="346" ht="13.8" customHeight="1" s="332">
      <c r="D346" s="214" t="n"/>
      <c r="E346" s="214" t="n"/>
      <c r="F346" s="214" t="n"/>
      <c r="G346" s="214" t="n"/>
      <c r="H346" s="214" t="n"/>
      <c r="I346" s="214" t="n"/>
      <c r="J346" s="214" t="n"/>
      <c r="K346" s="214" t="n"/>
      <c r="L346" s="214" t="n"/>
      <c r="M346" s="214" t="n"/>
    </row>
    <row r="347" ht="15.6" customHeight="1" s="332">
      <c r="A347" s="359" t="n"/>
    </row>
    <row r="348" ht="15.6" customHeight="1" s="332">
      <c r="A348" s="215" t="n"/>
      <c r="B348" s="357" t="n"/>
      <c r="C348" s="367" t="n"/>
      <c r="D348" s="358" t="n"/>
      <c r="E348" s="215" t="n"/>
      <c r="F348" s="357" t="n"/>
      <c r="G348" s="367" t="n"/>
      <c r="H348" s="358" t="n"/>
    </row>
    <row r="349" ht="15.6" customHeight="1" s="332">
      <c r="A349" s="357" t="n"/>
      <c r="B349" s="357" t="n"/>
      <c r="C349" s="367" t="n"/>
      <c r="D349" s="358" t="n"/>
      <c r="E349" s="357" t="n"/>
      <c r="F349" s="357" t="n"/>
      <c r="G349" s="367" t="n"/>
      <c r="H349" s="358" t="n"/>
    </row>
    <row r="350" ht="13.8" customHeight="1" s="332">
      <c r="A350" s="217" t="n"/>
      <c r="B350" s="217" t="n"/>
      <c r="C350" s="217" t="n"/>
      <c r="D350" s="217" t="n"/>
      <c r="E350" s="217" t="n"/>
      <c r="F350" s="217" t="n"/>
      <c r="G350" s="217" t="n"/>
      <c r="H350" s="218" t="n"/>
    </row>
    <row r="351" ht="13.8" customHeight="1" s="332">
      <c r="A351" s="364" t="n"/>
      <c r="B351" s="204" t="n"/>
      <c r="C351" s="219" t="n"/>
      <c r="D351" s="220" t="n"/>
      <c r="E351" s="364" t="n"/>
      <c r="F351" s="204" t="n"/>
      <c r="G351" s="219" t="n"/>
      <c r="H351" s="220" t="n"/>
    </row>
    <row r="352" ht="13.8" customHeight="1" s="332">
      <c r="A352" s="365" t="n"/>
      <c r="B352" s="204" t="n"/>
      <c r="C352" s="219" t="n"/>
      <c r="D352" s="220" t="n"/>
      <c r="E352" s="365" t="n"/>
      <c r="F352" s="221" t="n"/>
      <c r="G352" s="222" t="n"/>
      <c r="H352" s="223" t="n"/>
    </row>
    <row r="353" ht="13.8" customHeight="1" s="332">
      <c r="A353" s="365" t="n"/>
      <c r="B353" s="204" t="n"/>
      <c r="C353" s="219" t="n"/>
      <c r="D353" s="220" t="n"/>
      <c r="E353" s="365" t="n"/>
      <c r="F353" s="221" t="n"/>
      <c r="G353" s="222" t="n"/>
      <c r="H353" s="223" t="n"/>
    </row>
    <row r="354" ht="13.8" customHeight="1" s="332">
      <c r="A354" s="365" t="n"/>
      <c r="B354" s="204" t="n"/>
      <c r="C354" s="219" t="n"/>
      <c r="D354" s="220" t="n"/>
      <c r="E354" s="365" t="n"/>
      <c r="F354" s="221" t="n"/>
      <c r="G354" s="222" t="n"/>
      <c r="H354" s="223" t="n"/>
    </row>
    <row r="355" ht="13.8" customHeight="1" s="332">
      <c r="A355" s="365" t="n"/>
      <c r="B355" s="204" t="n"/>
      <c r="C355" s="219" t="n"/>
      <c r="D355" s="220" t="n"/>
      <c r="E355" s="365" t="n"/>
      <c r="F355" s="221" t="n"/>
      <c r="G355" s="222" t="n"/>
      <c r="H355" s="223" t="n"/>
    </row>
    <row r="356" ht="13.8" customHeight="1" s="332">
      <c r="A356" s="365" t="n"/>
      <c r="B356" s="204" t="n"/>
      <c r="C356" s="219" t="n"/>
      <c r="D356" s="220" t="n"/>
      <c r="E356" s="365" t="n"/>
      <c r="F356" s="221" t="n"/>
      <c r="G356" s="222" t="n"/>
      <c r="H356" s="223" t="n"/>
    </row>
    <row r="357" ht="13.8" customHeight="1" s="332">
      <c r="A357" s="365" t="n"/>
      <c r="B357" s="204" t="n"/>
      <c r="C357" s="219" t="n"/>
      <c r="D357" s="220" t="n"/>
      <c r="E357" s="365" t="n"/>
      <c r="F357" s="221" t="n"/>
      <c r="G357" s="222" t="n"/>
      <c r="H357" s="223" t="n"/>
    </row>
    <row r="358" ht="13.8" customHeight="1" s="332">
      <c r="A358" s="365" t="n"/>
      <c r="B358" s="204" t="n"/>
      <c r="C358" s="219" t="n"/>
      <c r="D358" s="220" t="n"/>
      <c r="E358" s="365" t="n"/>
      <c r="F358" s="221" t="n"/>
      <c r="G358" s="222" t="n"/>
      <c r="H358" s="223" t="n"/>
    </row>
    <row r="359" ht="13.8" customHeight="1" s="332">
      <c r="A359" s="366" t="n"/>
      <c r="B359" s="206" t="n"/>
      <c r="C359" s="224" t="n"/>
      <c r="D359" s="225" t="n"/>
      <c r="E359" s="366" t="n"/>
      <c r="F359" s="226" t="n"/>
      <c r="G359" s="227" t="n"/>
      <c r="H359" s="228" t="n"/>
    </row>
    <row r="360" ht="15.6" customHeight="1" s="332">
      <c r="A360" s="229" t="n"/>
      <c r="B360" s="230" t="n"/>
      <c r="C360" s="230" t="n"/>
      <c r="D360" s="462" t="n"/>
      <c r="E360" s="229" t="n"/>
      <c r="F360" s="232" t="n"/>
      <c r="G360" s="230" t="n"/>
      <c r="H360" s="463" t="n"/>
    </row>
    <row r="361" ht="15.6" customHeight="1" s="332">
      <c r="A361" s="361" t="n"/>
      <c r="B361" s="367" t="n"/>
      <c r="C361" s="367" t="n"/>
      <c r="D361" s="358" t="n"/>
      <c r="E361" s="464" t="n"/>
      <c r="F361" s="367" t="n"/>
      <c r="G361" s="367" t="n"/>
      <c r="H361" s="358" t="n"/>
    </row>
    <row r="364" ht="15.6" customHeight="1" s="332">
      <c r="A364" s="359" t="n"/>
    </row>
    <row r="365" ht="15.6" customHeight="1" s="332">
      <c r="A365" s="215" t="n"/>
      <c r="B365" s="357" t="n"/>
      <c r="C365" s="358" t="n"/>
    </row>
    <row r="366" ht="15.6" customHeight="1" s="332">
      <c r="A366" s="215" t="n"/>
      <c r="B366" s="357" t="n"/>
      <c r="C366" s="358" t="n"/>
    </row>
    <row r="367" ht="15.6" customHeight="1" s="332">
      <c r="A367" s="357" t="n"/>
      <c r="B367" s="357" t="n"/>
      <c r="C367" s="358" t="n"/>
    </row>
    <row r="368" ht="13.8" customHeight="1" s="332">
      <c r="A368" s="217" t="n"/>
      <c r="B368" s="217" t="n"/>
      <c r="C368" s="218" t="n"/>
    </row>
    <row r="369" ht="14.4" customHeight="1" s="332">
      <c r="A369" s="206" t="n"/>
      <c r="B369" s="224" t="n"/>
      <c r="C369" s="234" t="n"/>
    </row>
    <row r="370" ht="15.6" customHeight="1" s="332">
      <c r="A370" s="235" t="n"/>
      <c r="B370" s="361" t="n"/>
      <c r="C370" s="358" t="n"/>
    </row>
    <row r="371" ht="15.6" customHeight="1" s="332">
      <c r="A371" s="235" t="n"/>
      <c r="B371" s="361" t="n"/>
      <c r="C371" s="358" t="n"/>
    </row>
    <row r="372" ht="15.6" customHeight="1" s="332">
      <c r="A372" s="361" t="n"/>
      <c r="B372" s="361" t="n"/>
      <c r="C372" s="358" t="n"/>
    </row>
    <row r="374" ht="15.6" customHeight="1" s="332">
      <c r="A374" s="359" t="n"/>
    </row>
    <row r="375" ht="15.6" customHeight="1" s="332">
      <c r="A375" s="237" t="n"/>
      <c r="B375" s="235" t="n"/>
    </row>
    <row r="376" ht="15.6" customHeight="1" s="332">
      <c r="A376" s="237" t="n"/>
      <c r="B376" s="235" t="n"/>
    </row>
    <row r="377" ht="15.6" customHeight="1" s="332">
      <c r="A377" s="237" t="n"/>
      <c r="B377" s="235" t="n"/>
    </row>
    <row r="378" ht="13.8" customHeight="1" s="332">
      <c r="A378" s="219" t="n"/>
      <c r="B378" s="205" t="n"/>
    </row>
    <row r="379" ht="13.8" customHeight="1" s="332">
      <c r="A379" s="219" t="n"/>
      <c r="B379" s="205" t="n"/>
    </row>
    <row r="380" ht="13.8" customHeight="1" s="332">
      <c r="A380" s="219" t="n"/>
      <c r="B380" s="465" t="n"/>
    </row>
    <row r="381" ht="13.8" customHeight="1" s="332">
      <c r="A381" s="219" t="n"/>
      <c r="B381" s="205" t="n"/>
    </row>
    <row r="382" ht="13.8" customHeight="1" s="332">
      <c r="A382" s="219" t="n"/>
      <c r="B382" s="205" t="n"/>
    </row>
    <row r="383" ht="13.8" customHeight="1" s="332">
      <c r="A383" s="219" t="n"/>
      <c r="B383" s="205" t="n"/>
    </row>
    <row r="384" ht="13.8" customHeight="1" s="332">
      <c r="A384" s="219" t="n"/>
      <c r="B384" s="205" t="n"/>
    </row>
    <row r="385" ht="13.8" customHeight="1" s="332">
      <c r="A385" s="219" t="n"/>
      <c r="B385" s="205" t="n"/>
    </row>
    <row r="386" ht="13.8" customHeight="1" s="332">
      <c r="A386" s="219" t="n"/>
      <c r="B386" s="205" t="n"/>
    </row>
    <row r="387" ht="13.8" customHeight="1" s="332">
      <c r="A387" s="219" t="n"/>
      <c r="B387" s="205" t="n"/>
    </row>
    <row r="388" ht="13.8" customHeight="1" s="332">
      <c r="A388" s="219" t="n"/>
      <c r="B388" s="205" t="n"/>
    </row>
    <row r="389" ht="13.8" customHeight="1" s="332">
      <c r="A389" s="219" t="n"/>
      <c r="B389" s="205" t="n"/>
    </row>
    <row r="390" ht="13.8" customHeight="1" s="332">
      <c r="A390" s="219" t="n"/>
      <c r="B390" s="205" t="n"/>
    </row>
    <row r="391" ht="13.8" customHeight="1" s="332">
      <c r="A391" s="219" t="n"/>
      <c r="B391" s="205" t="n"/>
    </row>
    <row r="392" ht="13.8" customHeight="1" s="332">
      <c r="A392" s="219" t="n"/>
      <c r="B392" s="205" t="n"/>
    </row>
    <row r="393" ht="13.8" customHeight="1" s="332">
      <c r="A393" s="219" t="n"/>
      <c r="B393" s="205" t="n"/>
    </row>
    <row r="394" ht="13.8" customHeight="1" s="332">
      <c r="A394" s="219" t="n"/>
      <c r="B394" s="205" t="n"/>
    </row>
    <row r="395" ht="13.8" customHeight="1" s="332">
      <c r="A395" s="219" t="n"/>
      <c r="B395" s="205" t="n"/>
    </row>
    <row r="396" ht="13.8" customHeight="1" s="332">
      <c r="A396" s="219" t="n"/>
      <c r="B396" s="205" t="n"/>
    </row>
    <row r="397" ht="13.8" customHeight="1" s="332">
      <c r="A397" s="219" t="n"/>
      <c r="B397" s="205" t="n"/>
    </row>
    <row r="398" ht="13.8" customHeight="1" s="332">
      <c r="A398" s="219" t="n"/>
      <c r="B398" s="205" t="n"/>
    </row>
    <row r="399" ht="13.8" customHeight="1" s="332">
      <c r="A399" s="219" t="n"/>
      <c r="B399" s="205" t="n"/>
    </row>
    <row r="400" ht="13.8" customHeight="1" s="332">
      <c r="A400" s="219" t="n"/>
      <c r="B400" s="205" t="n"/>
    </row>
    <row r="401" ht="13.8" customHeight="1" s="332">
      <c r="A401" s="219" t="n"/>
      <c r="B401" s="205" t="n"/>
    </row>
    <row r="402" ht="13.8" customHeight="1" s="332">
      <c r="A402" s="219" t="n"/>
      <c r="B402" s="205" t="n"/>
    </row>
    <row r="403" ht="13.8" customHeight="1" s="332">
      <c r="A403" s="219" t="n"/>
      <c r="B403" s="205" t="n"/>
    </row>
    <row r="404" ht="13.8" customHeight="1" s="332">
      <c r="A404" s="219" t="n"/>
      <c r="B404" s="205" t="n"/>
    </row>
    <row r="405" ht="13.8" customHeight="1" s="332">
      <c r="A405" s="219" t="n"/>
      <c r="B405" s="205" t="n"/>
    </row>
    <row r="406" ht="13.8" customHeight="1" s="332">
      <c r="A406" s="219" t="n"/>
      <c r="B406" s="239" t="n"/>
    </row>
    <row r="407" ht="13.8" customHeight="1" s="332">
      <c r="A407" s="219" t="n"/>
      <c r="B407" s="239" t="n"/>
    </row>
    <row r="408" ht="13.8" customHeight="1" s="332">
      <c r="A408" s="219" t="n"/>
      <c r="B408" s="239" t="n"/>
    </row>
    <row r="409" ht="13.8" customHeight="1" s="332">
      <c r="A409" s="219" t="n"/>
      <c r="B409" s="239" t="n"/>
    </row>
    <row r="410" ht="13.8" customHeight="1" s="332">
      <c r="A410" s="219" t="n"/>
      <c r="B410" s="239" t="n"/>
    </row>
    <row r="411" ht="13.8" customHeight="1" s="332">
      <c r="A411" s="219" t="n"/>
      <c r="B411" s="239" t="n"/>
    </row>
    <row r="412" ht="13.8" customHeight="1" s="332">
      <c r="A412" s="219" t="n"/>
      <c r="B412" s="239" t="n"/>
    </row>
    <row r="413" ht="13.8" customHeight="1" s="332">
      <c r="A413" s="219" t="n"/>
      <c r="B413" s="239" t="n"/>
    </row>
    <row r="414" ht="13.8" customHeight="1" s="332">
      <c r="A414" s="219" t="n"/>
      <c r="B414" s="239" t="n"/>
    </row>
    <row r="415" ht="13.8" customHeight="1" s="332">
      <c r="A415" s="224" t="n"/>
      <c r="B415" s="240" t="n"/>
    </row>
  </sheetData>
  <mergeCells count="62">
    <mergeCell ref="L23:L27"/>
    <mergeCell ref="F4:G4"/>
    <mergeCell ref="B47:C47"/>
    <mergeCell ref="B62:C62"/>
    <mergeCell ref="B365:C365"/>
    <mergeCell ref="L17:L22"/>
    <mergeCell ref="A364:C364"/>
    <mergeCell ref="C6:M6"/>
    <mergeCell ref="B370:C370"/>
    <mergeCell ref="C5:D5"/>
    <mergeCell ref="B46:C46"/>
    <mergeCell ref="A36:H36"/>
    <mergeCell ref="B366:C366"/>
    <mergeCell ref="H2:J2"/>
    <mergeCell ref="A351:A359"/>
    <mergeCell ref="B38:D38"/>
    <mergeCell ref="A6:B6"/>
    <mergeCell ref="B349:D349"/>
    <mergeCell ref="C4:D4"/>
    <mergeCell ref="F3:G3"/>
    <mergeCell ref="F38:H38"/>
    <mergeCell ref="L9:L13"/>
    <mergeCell ref="K2:M2"/>
    <mergeCell ref="B48:C48"/>
    <mergeCell ref="B37:D37"/>
    <mergeCell ref="B348:D348"/>
    <mergeCell ref="C3:D3"/>
    <mergeCell ref="E361:H361"/>
    <mergeCell ref="F5:G5"/>
    <mergeCell ref="H3:J3"/>
    <mergeCell ref="F37:H37"/>
    <mergeCell ref="E42:H42"/>
    <mergeCell ref="A3:B3"/>
    <mergeCell ref="B371:C371"/>
    <mergeCell ref="F2:G2"/>
    <mergeCell ref="B367:C367"/>
    <mergeCell ref="A2:B2"/>
    <mergeCell ref="A1:M1"/>
    <mergeCell ref="C2:D2"/>
    <mergeCell ref="F349:H349"/>
    <mergeCell ref="K4:M4"/>
    <mergeCell ref="H5:J5"/>
    <mergeCell ref="A374:B374"/>
    <mergeCell ref="A5:B5"/>
    <mergeCell ref="E45:F45"/>
    <mergeCell ref="K3:M3"/>
    <mergeCell ref="L28:L32"/>
    <mergeCell ref="E351:E359"/>
    <mergeCell ref="A4:B4"/>
    <mergeCell ref="B372:C372"/>
    <mergeCell ref="B64:C64"/>
    <mergeCell ref="F348:H348"/>
    <mergeCell ref="A45:C45"/>
    <mergeCell ref="K5:M5"/>
    <mergeCell ref="H4:J4"/>
    <mergeCell ref="D7:M7"/>
    <mergeCell ref="B63:C63"/>
    <mergeCell ref="L14:L16"/>
    <mergeCell ref="A7:C7"/>
    <mergeCell ref="A42:D42"/>
    <mergeCell ref="A347:H347"/>
    <mergeCell ref="A361:D361"/>
  </mergeCells>
  <pageMargins left="0.357638888888889" right="0.357638888888889" top="0.60625" bottom="1" header="0.5" footer="0.5"/>
  <pageSetup orientation="portrait" paperSize="9" fitToHeight="0"/>
  <headerFooter>
    <oddHeader/>
    <oddFooter>&amp;C第 &amp;P 页，共 &amp;N 页</oddFooter>
    <evenHeader/>
    <evenFooter/>
    <firstHeader/>
    <firstFooter/>
  </headerFooter>
  <rowBreaks count="8" manualBreakCount="8">
    <brk id="35" min="0" max="12" man="1"/>
    <brk id="196" min="0" max="16383" man="1"/>
    <brk id="231" min="0" max="16383" man="1"/>
    <brk id="268" min="0" max="16383" man="1"/>
    <brk id="302" min="0" max="16383" man="1"/>
    <brk id="335" min="0" max="12" man="1"/>
    <brk id="415" min="0" max="16383" man="1"/>
    <brk id="417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2022-05-14T09:39:00Z</dcterms:created>
  <dcterms:modified xmlns:dcterms="http://purl.org/dc/terms/" xmlns:xsi="http://www.w3.org/2001/XMLSchema-instance" xsi:type="dcterms:W3CDTF">2025-08-21T01:29:10Z</dcterms:modified>
  <cp:lastModifiedBy>Mr. Wang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BE5D90E83DCE47C49FDDC33007176A01_13</vt:lpwstr>
  </property>
  <property name="KSOProductBuildVer" fmtid="{D5CDD505-2E9C-101B-9397-08002B2CF9AE}" pid="3">
    <vt:lpwstr xmlns:vt="http://schemas.openxmlformats.org/officeDocument/2006/docPropsVTypes">2052-12.1.0.21541</vt:lpwstr>
  </property>
</Properties>
</file>