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jim\Desktop\Transpose\"/>
    </mc:Choice>
  </mc:AlternateContent>
  <xr:revisionPtr revIDLastSave="0" documentId="13_ncr:1_{40D0678C-DEC0-4CEC-8437-E368FAE43208}" xr6:coauthVersionLast="47" xr6:coauthVersionMax="47" xr10:uidLastSave="{00000000-0000-0000-0000-000000000000}"/>
  <bookViews>
    <workbookView xWindow="-108" yWindow="-108" windowWidth="23256" windowHeight="12456" tabRatio="734" firstSheet="4" activeTab="7" xr2:uid="{00000000-000D-0000-FFFF-FFFF00000000}"/>
  </bookViews>
  <sheets>
    <sheet name="1销售清单" sheetId="10" r:id="rId1"/>
    <sheet name="3工艺执行单" sheetId="5" r:id="rId2"/>
    <sheet name="3-1技术要求" sheetId="14" r:id="rId3"/>
    <sheet name="10装箱单 成品二" sheetId="22" r:id="rId4"/>
    <sheet name="10装箱单 辅助" sheetId="23" r:id="rId5"/>
    <sheet name="10装箱单 辅助 (2)" sheetId="24" r:id="rId6"/>
    <sheet name="8成品二算料单标准" sheetId="7" r:id="rId7"/>
    <sheet name="8成品二算料单标准（修改版）" sheetId="26" r:id="rId8"/>
    <sheet name="9踏步板套料单" sheetId="8" r:id="rId9"/>
    <sheet name="9踏步板套料单 (2)" sheetId="25" r:id="rId10"/>
    <sheet name="异形板分值匹配" sheetId="21" r:id="rId11"/>
    <sheet name="Sheet1" sheetId="19" state="hidden" r:id="rId12"/>
    <sheet name="Sheet2" sheetId="20" state="hidden" r:id="rId13"/>
  </sheets>
  <externalReferences>
    <externalReference r:id="rId14"/>
  </externalReferences>
  <definedNames>
    <definedName name="_xlnm._FilterDatabase" localSheetId="3" hidden="1">'10装箱单 成品二'!$A$5:$AB$174</definedName>
    <definedName name="_xlnm._FilterDatabase" localSheetId="4" hidden="1">'10装箱单 辅助'!$A$5:$AB$12</definedName>
    <definedName name="_xlnm._FilterDatabase" localSheetId="5" hidden="1">'10装箱单 辅助 (2)'!$A$5:$AB$22</definedName>
    <definedName name="_xlnm._FilterDatabase" localSheetId="6" hidden="1">'8成品二算料单标准'!$3:$141</definedName>
    <definedName name="_xlnm._FilterDatabase" localSheetId="11" hidden="1">Sheet1!$B$4:$O$188</definedName>
    <definedName name="_xlnm._FilterDatabase" localSheetId="12" hidden="1">Sheet2!$A$4:$W$199</definedName>
    <definedName name="_xlnm.Print_Area" localSheetId="3">'10装箱单 成品二'!$B$1:$M$174</definedName>
    <definedName name="_xlnm.Print_Area" localSheetId="4">'10装箱单 辅助'!$B$1:$L$12</definedName>
    <definedName name="_xlnm.Print_Area" localSheetId="5">'10装箱单 辅助 (2)'!$B$1:$L$22</definedName>
    <definedName name="_xlnm.Print_Area" localSheetId="2">'3-1技术要求'!$A$1:$J$14</definedName>
    <definedName name="_xlnm.Print_Area" localSheetId="1">'3工艺执行单'!$A$1:$J$19</definedName>
    <definedName name="_xlnm.Print_Area" localSheetId="6">'8成品二算料单标准'!$H$1:$AT$141</definedName>
    <definedName name="_xlnm.Print_Area" localSheetId="7">'8成品二算料单标准（修改版）'!$H$1:$AH$141</definedName>
    <definedName name="_xlnm.Print_Area" localSheetId="8">'9踏步板套料单'!$A$1:$I$25</definedName>
    <definedName name="_xlnm.Print_Area" localSheetId="9">'9踏步板套料单 (2)'!$A$1:$I$25</definedName>
    <definedName name="_xlnm.Print_Titles" localSheetId="3">'10装箱单 成品二'!$1:$5</definedName>
    <definedName name="_xlnm.Print_Titles" localSheetId="4">'10装箱单 辅助'!$1:$5</definedName>
    <definedName name="_xlnm.Print_Titles" localSheetId="5">'10装箱单 辅助 (2)'!$1:$5</definedName>
    <definedName name="_xlnm.Print_Titles" localSheetId="6">'8成品二算料单标准'!$1:$3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7" i="26" l="1"/>
  <c r="N4" i="26"/>
  <c r="K199" i="20"/>
  <c r="H199" i="20"/>
  <c r="G199" i="20"/>
  <c r="K198" i="20"/>
  <c r="H198" i="20"/>
  <c r="G198" i="20"/>
  <c r="K197" i="20"/>
  <c r="H197" i="20"/>
  <c r="G197" i="20"/>
  <c r="K196" i="20"/>
  <c r="H196" i="20"/>
  <c r="G196" i="20"/>
  <c r="K195" i="20"/>
  <c r="H195" i="20"/>
  <c r="G195" i="20"/>
  <c r="K194" i="20"/>
  <c r="H194" i="20"/>
  <c r="G194" i="20"/>
  <c r="K193" i="20"/>
  <c r="H193" i="20"/>
  <c r="G193" i="20"/>
  <c r="K192" i="20"/>
  <c r="H192" i="20"/>
  <c r="G192" i="20"/>
  <c r="K191" i="20"/>
  <c r="H191" i="20"/>
  <c r="G191" i="20"/>
  <c r="K190" i="20"/>
  <c r="H190" i="20"/>
  <c r="G190" i="20"/>
  <c r="K189" i="20"/>
  <c r="H189" i="20"/>
  <c r="G189" i="20"/>
  <c r="K188" i="20"/>
  <c r="H188" i="20"/>
  <c r="G188" i="20"/>
  <c r="K187" i="20"/>
  <c r="H187" i="20"/>
  <c r="G187" i="20"/>
  <c r="K186" i="20"/>
  <c r="H186" i="20"/>
  <c r="G186" i="20"/>
  <c r="K185" i="20"/>
  <c r="H185" i="20"/>
  <c r="G185" i="20"/>
  <c r="K184" i="20"/>
  <c r="H184" i="20"/>
  <c r="G184" i="20"/>
  <c r="K183" i="20"/>
  <c r="H183" i="20"/>
  <c r="G183" i="20"/>
  <c r="K182" i="20"/>
  <c r="H182" i="20"/>
  <c r="G182" i="20"/>
  <c r="K181" i="20"/>
  <c r="H181" i="20"/>
  <c r="G181" i="20"/>
  <c r="K180" i="20"/>
  <c r="H180" i="20"/>
  <c r="G180" i="20"/>
  <c r="K179" i="20"/>
  <c r="H179" i="20"/>
  <c r="G179" i="20"/>
  <c r="K178" i="20"/>
  <c r="H178" i="20"/>
  <c r="G178" i="20"/>
  <c r="K177" i="20"/>
  <c r="H177" i="20"/>
  <c r="G177" i="20"/>
  <c r="K176" i="20"/>
  <c r="H176" i="20"/>
  <c r="G176" i="20"/>
  <c r="K175" i="20"/>
  <c r="H175" i="20"/>
  <c r="G175" i="20"/>
  <c r="K174" i="20"/>
  <c r="H174" i="20"/>
  <c r="G174" i="20"/>
  <c r="K173" i="20"/>
  <c r="H173" i="20"/>
  <c r="G173" i="20"/>
  <c r="K172" i="20"/>
  <c r="H172" i="20"/>
  <c r="G172" i="20"/>
  <c r="K171" i="20"/>
  <c r="H171" i="20"/>
  <c r="G171" i="20"/>
  <c r="K170" i="20"/>
  <c r="H170" i="20"/>
  <c r="G170" i="20"/>
  <c r="K169" i="20"/>
  <c r="H169" i="20"/>
  <c r="G169" i="20"/>
  <c r="K168" i="20"/>
  <c r="H168" i="20"/>
  <c r="G168" i="20"/>
  <c r="K167" i="20"/>
  <c r="H167" i="20"/>
  <c r="G167" i="20"/>
  <c r="K166" i="20"/>
  <c r="H166" i="20"/>
  <c r="G166" i="20"/>
  <c r="K165" i="20"/>
  <c r="H165" i="20"/>
  <c r="G165" i="20"/>
  <c r="K164" i="20"/>
  <c r="H164" i="20"/>
  <c r="G164" i="20"/>
  <c r="K163" i="20"/>
  <c r="H163" i="20"/>
  <c r="G163" i="20"/>
  <c r="K162" i="20"/>
  <c r="H162" i="20"/>
  <c r="G162" i="20"/>
  <c r="K161" i="20"/>
  <c r="H161" i="20"/>
  <c r="G161" i="20"/>
  <c r="K160" i="20"/>
  <c r="H160" i="20"/>
  <c r="G160" i="20"/>
  <c r="K159" i="20"/>
  <c r="H159" i="20"/>
  <c r="G159" i="20"/>
  <c r="K158" i="20"/>
  <c r="H158" i="20"/>
  <c r="G158" i="20"/>
  <c r="K157" i="20"/>
  <c r="H157" i="20"/>
  <c r="G157" i="20"/>
  <c r="K156" i="20"/>
  <c r="H156" i="20"/>
  <c r="G156" i="20"/>
  <c r="K155" i="20"/>
  <c r="H155" i="20"/>
  <c r="G155" i="20"/>
  <c r="K154" i="20"/>
  <c r="H154" i="20"/>
  <c r="G154" i="20"/>
  <c r="K153" i="20"/>
  <c r="H153" i="20"/>
  <c r="G153" i="20"/>
  <c r="K152" i="20"/>
  <c r="H152" i="20"/>
  <c r="G152" i="20"/>
  <c r="K151" i="20"/>
  <c r="H151" i="20"/>
  <c r="G151" i="20"/>
  <c r="K150" i="20"/>
  <c r="H150" i="20"/>
  <c r="G150" i="20"/>
  <c r="K149" i="20"/>
  <c r="H149" i="20"/>
  <c r="G149" i="20"/>
  <c r="K148" i="20"/>
  <c r="H148" i="20"/>
  <c r="G148" i="20"/>
  <c r="K147" i="20"/>
  <c r="H147" i="20"/>
  <c r="G147" i="20"/>
  <c r="K146" i="20"/>
  <c r="H146" i="20"/>
  <c r="G146" i="20"/>
  <c r="K145" i="20"/>
  <c r="H145" i="20"/>
  <c r="G145" i="20"/>
  <c r="K144" i="20"/>
  <c r="H144" i="20"/>
  <c r="G144" i="20"/>
  <c r="K143" i="20"/>
  <c r="H143" i="20"/>
  <c r="G143" i="20"/>
  <c r="K142" i="20"/>
  <c r="H142" i="20"/>
  <c r="G142" i="20"/>
  <c r="K141" i="20"/>
  <c r="H141" i="20"/>
  <c r="G141" i="20"/>
  <c r="K140" i="20"/>
  <c r="H140" i="20"/>
  <c r="G140" i="20"/>
  <c r="K139" i="20"/>
  <c r="H139" i="20"/>
  <c r="G139" i="20"/>
  <c r="K138" i="20"/>
  <c r="H138" i="20"/>
  <c r="G138" i="20"/>
  <c r="K137" i="20"/>
  <c r="H137" i="20"/>
  <c r="G137" i="20"/>
  <c r="K136" i="20"/>
  <c r="H136" i="20"/>
  <c r="G136" i="20"/>
  <c r="K135" i="20"/>
  <c r="H135" i="20"/>
  <c r="G135" i="20"/>
  <c r="K134" i="20"/>
  <c r="H134" i="20"/>
  <c r="G134" i="20"/>
  <c r="K133" i="20"/>
  <c r="H133" i="20"/>
  <c r="G133" i="20"/>
  <c r="K132" i="20"/>
  <c r="H132" i="20"/>
  <c r="G132" i="20"/>
  <c r="K131" i="20"/>
  <c r="H131" i="20"/>
  <c r="G131" i="20"/>
  <c r="K130" i="20"/>
  <c r="H130" i="20"/>
  <c r="G130" i="20"/>
  <c r="K129" i="20"/>
  <c r="H129" i="20"/>
  <c r="G129" i="20"/>
  <c r="K128" i="20"/>
  <c r="H128" i="20"/>
  <c r="G128" i="20"/>
  <c r="K127" i="20"/>
  <c r="H127" i="20"/>
  <c r="G127" i="20"/>
  <c r="K126" i="20"/>
  <c r="H126" i="20"/>
  <c r="G126" i="20"/>
  <c r="K125" i="20"/>
  <c r="H125" i="20"/>
  <c r="G125" i="20"/>
  <c r="K124" i="20"/>
  <c r="H124" i="20"/>
  <c r="G124" i="20"/>
  <c r="K123" i="20"/>
  <c r="H123" i="20"/>
  <c r="G123" i="20"/>
  <c r="K122" i="20"/>
  <c r="H122" i="20"/>
  <c r="G122" i="20"/>
  <c r="K121" i="20"/>
  <c r="H121" i="20"/>
  <c r="G121" i="20"/>
  <c r="K120" i="20"/>
  <c r="H120" i="20"/>
  <c r="G120" i="20"/>
  <c r="K119" i="20"/>
  <c r="H119" i="20"/>
  <c r="G119" i="20"/>
  <c r="K118" i="20"/>
  <c r="H118" i="20"/>
  <c r="G118" i="20"/>
  <c r="K117" i="20"/>
  <c r="H117" i="20"/>
  <c r="G117" i="20"/>
  <c r="K116" i="20"/>
  <c r="H116" i="20"/>
  <c r="G116" i="20"/>
  <c r="K115" i="20"/>
  <c r="H115" i="20"/>
  <c r="G115" i="20"/>
  <c r="K114" i="20"/>
  <c r="H114" i="20"/>
  <c r="G114" i="20"/>
  <c r="K113" i="20"/>
  <c r="H113" i="20"/>
  <c r="G113" i="20"/>
  <c r="K112" i="20"/>
  <c r="H112" i="20"/>
  <c r="G112" i="20"/>
  <c r="K111" i="20"/>
  <c r="H111" i="20"/>
  <c r="G111" i="20"/>
  <c r="K110" i="20"/>
  <c r="H110" i="20"/>
  <c r="G110" i="20"/>
  <c r="K109" i="20"/>
  <c r="H109" i="20"/>
  <c r="G109" i="20"/>
  <c r="K108" i="20"/>
  <c r="H108" i="20"/>
  <c r="G108" i="20"/>
  <c r="K107" i="20"/>
  <c r="H107" i="20"/>
  <c r="G107" i="20"/>
  <c r="K106" i="20"/>
  <c r="H106" i="20"/>
  <c r="G106" i="20"/>
  <c r="K105" i="20"/>
  <c r="H105" i="20"/>
  <c r="G105" i="20"/>
  <c r="K104" i="20"/>
  <c r="H104" i="20"/>
  <c r="G104" i="20"/>
  <c r="K103" i="20"/>
  <c r="H103" i="20"/>
  <c r="G103" i="20"/>
  <c r="K102" i="20"/>
  <c r="H102" i="20"/>
  <c r="G102" i="20"/>
  <c r="K101" i="20"/>
  <c r="H101" i="20"/>
  <c r="G101" i="20"/>
  <c r="K100" i="20"/>
  <c r="H100" i="20"/>
  <c r="G100" i="20"/>
  <c r="K99" i="20"/>
  <c r="H99" i="20"/>
  <c r="G99" i="20"/>
  <c r="K98" i="20"/>
  <c r="H98" i="20"/>
  <c r="G98" i="20"/>
  <c r="K97" i="20"/>
  <c r="H97" i="20"/>
  <c r="G97" i="20"/>
  <c r="K96" i="20"/>
  <c r="H96" i="20"/>
  <c r="G96" i="20"/>
  <c r="K95" i="20"/>
  <c r="H95" i="20"/>
  <c r="G95" i="20"/>
  <c r="K94" i="20"/>
  <c r="H94" i="20"/>
  <c r="G94" i="20"/>
  <c r="K93" i="20"/>
  <c r="H93" i="20"/>
  <c r="G93" i="20"/>
  <c r="K92" i="20"/>
  <c r="H92" i="20"/>
  <c r="G92" i="20"/>
  <c r="K91" i="20"/>
  <c r="H91" i="20"/>
  <c r="G91" i="20"/>
  <c r="K90" i="20"/>
  <c r="H90" i="20"/>
  <c r="G90" i="20"/>
  <c r="K89" i="20"/>
  <c r="H89" i="20"/>
  <c r="G89" i="20"/>
  <c r="K88" i="20"/>
  <c r="H88" i="20"/>
  <c r="G88" i="20"/>
  <c r="K87" i="20"/>
  <c r="H87" i="20"/>
  <c r="G87" i="20"/>
  <c r="K86" i="20"/>
  <c r="H86" i="20"/>
  <c r="G86" i="20"/>
  <c r="K85" i="20"/>
  <c r="H85" i="20"/>
  <c r="G85" i="20"/>
  <c r="K84" i="20"/>
  <c r="H84" i="20"/>
  <c r="G84" i="20"/>
  <c r="K83" i="20"/>
  <c r="H83" i="20"/>
  <c r="G83" i="20"/>
  <c r="K82" i="20"/>
  <c r="H82" i="20"/>
  <c r="G82" i="20"/>
  <c r="K81" i="20"/>
  <c r="H81" i="20"/>
  <c r="G81" i="20"/>
  <c r="K80" i="20"/>
  <c r="H80" i="20"/>
  <c r="G80" i="20"/>
  <c r="K79" i="20"/>
  <c r="H79" i="20"/>
  <c r="G79" i="20"/>
  <c r="K78" i="20"/>
  <c r="H78" i="20"/>
  <c r="G78" i="20"/>
  <c r="K77" i="20"/>
  <c r="H77" i="20"/>
  <c r="G77" i="20"/>
  <c r="K76" i="20"/>
  <c r="H76" i="20"/>
  <c r="G76" i="20"/>
  <c r="K75" i="20"/>
  <c r="H75" i="20"/>
  <c r="G75" i="20"/>
  <c r="K74" i="20"/>
  <c r="H74" i="20"/>
  <c r="G74" i="20"/>
  <c r="K73" i="20"/>
  <c r="H73" i="20"/>
  <c r="G73" i="20"/>
  <c r="K72" i="20"/>
  <c r="H72" i="20"/>
  <c r="G72" i="20"/>
  <c r="K71" i="20"/>
  <c r="H71" i="20"/>
  <c r="G71" i="20"/>
  <c r="K70" i="20"/>
  <c r="H70" i="20"/>
  <c r="G70" i="20"/>
  <c r="K69" i="20"/>
  <c r="H69" i="20"/>
  <c r="G69" i="20"/>
  <c r="K68" i="20"/>
  <c r="H68" i="20"/>
  <c r="G68" i="20"/>
  <c r="K67" i="20"/>
  <c r="H67" i="20"/>
  <c r="G67" i="20"/>
  <c r="K66" i="20"/>
  <c r="H66" i="20"/>
  <c r="G66" i="20"/>
  <c r="K65" i="20"/>
  <c r="H65" i="20"/>
  <c r="G65" i="20"/>
  <c r="K64" i="20"/>
  <c r="H64" i="20"/>
  <c r="G64" i="20"/>
  <c r="K63" i="20"/>
  <c r="H63" i="20"/>
  <c r="G63" i="20"/>
  <c r="K62" i="20"/>
  <c r="H62" i="20"/>
  <c r="G62" i="20"/>
  <c r="K61" i="20"/>
  <c r="H61" i="20"/>
  <c r="G61" i="20"/>
  <c r="K60" i="20"/>
  <c r="H60" i="20"/>
  <c r="G60" i="20"/>
  <c r="K59" i="20"/>
  <c r="H59" i="20"/>
  <c r="G59" i="20"/>
  <c r="K58" i="20"/>
  <c r="H58" i="20"/>
  <c r="G58" i="20"/>
  <c r="K57" i="20"/>
  <c r="H57" i="20"/>
  <c r="G57" i="20"/>
  <c r="K56" i="20"/>
  <c r="H56" i="20"/>
  <c r="G56" i="20"/>
  <c r="K55" i="20"/>
  <c r="H55" i="20"/>
  <c r="G55" i="20"/>
  <c r="K54" i="20"/>
  <c r="H54" i="20"/>
  <c r="G54" i="20"/>
  <c r="K53" i="20"/>
  <c r="H53" i="20"/>
  <c r="G53" i="20"/>
  <c r="K52" i="20"/>
  <c r="H52" i="20"/>
  <c r="G52" i="20"/>
  <c r="K51" i="20"/>
  <c r="H51" i="20"/>
  <c r="G51" i="20"/>
  <c r="K50" i="20"/>
  <c r="H50" i="20"/>
  <c r="G50" i="20"/>
  <c r="K49" i="20"/>
  <c r="H49" i="20"/>
  <c r="G49" i="20"/>
  <c r="K48" i="20"/>
  <c r="H48" i="20"/>
  <c r="G48" i="20"/>
  <c r="K47" i="20"/>
  <c r="H47" i="20"/>
  <c r="G47" i="20"/>
  <c r="K46" i="20"/>
  <c r="H46" i="20"/>
  <c r="G46" i="20"/>
  <c r="K45" i="20"/>
  <c r="H45" i="20"/>
  <c r="G45" i="20"/>
  <c r="K44" i="20"/>
  <c r="H44" i="20"/>
  <c r="G44" i="20"/>
  <c r="K43" i="20"/>
  <c r="H43" i="20"/>
  <c r="G43" i="20"/>
  <c r="K42" i="20"/>
  <c r="H42" i="20"/>
  <c r="G42" i="20"/>
  <c r="K41" i="20"/>
  <c r="H41" i="20"/>
  <c r="G41" i="20"/>
  <c r="K40" i="20"/>
  <c r="H40" i="20"/>
  <c r="G40" i="20"/>
  <c r="K39" i="20"/>
  <c r="H39" i="20"/>
  <c r="G39" i="20"/>
  <c r="K38" i="20"/>
  <c r="H38" i="20"/>
  <c r="G38" i="20"/>
  <c r="K37" i="20"/>
  <c r="H37" i="20"/>
  <c r="G37" i="20"/>
  <c r="K36" i="20"/>
  <c r="H36" i="20"/>
  <c r="G36" i="20"/>
  <c r="K35" i="20"/>
  <c r="H35" i="20"/>
  <c r="G35" i="20"/>
  <c r="K34" i="20"/>
  <c r="H34" i="20"/>
  <c r="G34" i="20"/>
  <c r="K33" i="20"/>
  <c r="H33" i="20"/>
  <c r="G33" i="20"/>
  <c r="K32" i="20"/>
  <c r="H32" i="20"/>
  <c r="G32" i="20"/>
  <c r="K31" i="20"/>
  <c r="H31" i="20"/>
  <c r="G31" i="20"/>
  <c r="K30" i="20"/>
  <c r="H30" i="20"/>
  <c r="G30" i="20"/>
  <c r="K29" i="20"/>
  <c r="H29" i="20"/>
  <c r="G29" i="20"/>
  <c r="K28" i="20"/>
  <c r="H28" i="20"/>
  <c r="G28" i="20"/>
  <c r="K27" i="20"/>
  <c r="H27" i="20"/>
  <c r="G27" i="20"/>
  <c r="K26" i="20"/>
  <c r="H26" i="20"/>
  <c r="G26" i="20"/>
  <c r="K25" i="20"/>
  <c r="H25" i="20"/>
  <c r="G25" i="20"/>
  <c r="K24" i="20"/>
  <c r="H24" i="20"/>
  <c r="G24" i="20"/>
  <c r="K23" i="20"/>
  <c r="H23" i="20"/>
  <c r="G23" i="20"/>
  <c r="K22" i="20"/>
  <c r="H22" i="20"/>
  <c r="G22" i="20"/>
  <c r="K21" i="20"/>
  <c r="H21" i="20"/>
  <c r="G21" i="20"/>
  <c r="K20" i="20"/>
  <c r="H20" i="20"/>
  <c r="G20" i="20"/>
  <c r="K19" i="20"/>
  <c r="H19" i="20"/>
  <c r="G19" i="20"/>
  <c r="K18" i="20"/>
  <c r="H18" i="20"/>
  <c r="G18" i="20"/>
  <c r="K17" i="20"/>
  <c r="H17" i="20"/>
  <c r="G17" i="20"/>
  <c r="K16" i="20"/>
  <c r="H16" i="20"/>
  <c r="G16" i="20"/>
  <c r="K15" i="20"/>
  <c r="H15" i="20"/>
  <c r="G15" i="20"/>
  <c r="K14" i="20"/>
  <c r="H14" i="20"/>
  <c r="G14" i="20"/>
  <c r="K13" i="20"/>
  <c r="H13" i="20"/>
  <c r="G13" i="20"/>
  <c r="K12" i="20"/>
  <c r="H12" i="20"/>
  <c r="G12" i="20"/>
  <c r="K11" i="20"/>
  <c r="H11" i="20"/>
  <c r="G11" i="20"/>
  <c r="K10" i="20"/>
  <c r="H10" i="20"/>
  <c r="G10" i="20"/>
  <c r="K9" i="20"/>
  <c r="H9" i="20"/>
  <c r="G9" i="20"/>
  <c r="K8" i="20"/>
  <c r="H8" i="20"/>
  <c r="G8" i="20"/>
  <c r="K7" i="20"/>
  <c r="H7" i="20"/>
  <c r="G7" i="20"/>
  <c r="K6" i="20"/>
  <c r="H6" i="20"/>
  <c r="G6" i="20"/>
  <c r="K5" i="20"/>
  <c r="H5" i="20"/>
  <c r="G5" i="20"/>
  <c r="B3" i="20"/>
  <c r="J2" i="20"/>
  <c r="G2" i="20"/>
  <c r="B2" i="20"/>
  <c r="A1" i="20"/>
  <c r="F202" i="19"/>
  <c r="H201" i="19"/>
  <c r="G201" i="19"/>
  <c r="H200" i="19"/>
  <c r="G200" i="19"/>
  <c r="H199" i="19"/>
  <c r="G199" i="19"/>
  <c r="H198" i="19"/>
  <c r="G198" i="19"/>
  <c r="H197" i="19"/>
  <c r="G197" i="19"/>
  <c r="H195" i="19"/>
  <c r="G195" i="19"/>
  <c r="H194" i="19"/>
  <c r="G194" i="19"/>
  <c r="H188" i="19"/>
  <c r="G188" i="19"/>
  <c r="F188" i="19"/>
  <c r="H187" i="19"/>
  <c r="G187" i="19"/>
  <c r="H186" i="19"/>
  <c r="G186" i="19"/>
  <c r="H185" i="19"/>
  <c r="G185" i="19"/>
  <c r="H184" i="19"/>
  <c r="G184" i="19"/>
  <c r="H183" i="19"/>
  <c r="G183" i="19"/>
  <c r="H182" i="19"/>
  <c r="G182" i="19"/>
  <c r="H181" i="19"/>
  <c r="G181" i="19"/>
  <c r="H180" i="19"/>
  <c r="G180" i="19"/>
  <c r="H179" i="19"/>
  <c r="G179" i="19"/>
  <c r="H178" i="19"/>
  <c r="G178" i="19"/>
  <c r="H177" i="19"/>
  <c r="G177" i="19"/>
  <c r="H176" i="19"/>
  <c r="G176" i="19"/>
  <c r="H175" i="19"/>
  <c r="G175" i="19"/>
  <c r="H174" i="19"/>
  <c r="G174" i="19"/>
  <c r="H173" i="19"/>
  <c r="G173" i="19"/>
  <c r="H172" i="19"/>
  <c r="G172" i="19"/>
  <c r="H171" i="19"/>
  <c r="G171" i="19"/>
  <c r="H170" i="19"/>
  <c r="G170" i="19"/>
  <c r="H169" i="19"/>
  <c r="G169" i="19"/>
  <c r="H168" i="19"/>
  <c r="G168" i="19"/>
  <c r="H167" i="19"/>
  <c r="G167" i="19"/>
  <c r="H166" i="19"/>
  <c r="G166" i="19"/>
  <c r="H165" i="19"/>
  <c r="G165" i="19"/>
  <c r="H164" i="19"/>
  <c r="G164" i="19"/>
  <c r="H163" i="19"/>
  <c r="G163" i="19"/>
  <c r="H162" i="19"/>
  <c r="G162" i="19"/>
  <c r="H161" i="19"/>
  <c r="G161" i="19"/>
  <c r="H160" i="19"/>
  <c r="G160" i="19"/>
  <c r="H159" i="19"/>
  <c r="G159" i="19"/>
  <c r="H158" i="19"/>
  <c r="G158" i="19"/>
  <c r="H157" i="19"/>
  <c r="G157" i="19"/>
  <c r="H156" i="19"/>
  <c r="G156" i="19"/>
  <c r="H155" i="19"/>
  <c r="G155" i="19"/>
  <c r="H154" i="19"/>
  <c r="G154" i="19"/>
  <c r="H153" i="19"/>
  <c r="G153" i="19"/>
  <c r="H152" i="19"/>
  <c r="G152" i="19"/>
  <c r="H151" i="19"/>
  <c r="G151" i="19"/>
  <c r="H150" i="19"/>
  <c r="G150" i="19"/>
  <c r="H149" i="19"/>
  <c r="G149" i="19"/>
  <c r="H148" i="19"/>
  <c r="G148" i="19"/>
  <c r="H147" i="19"/>
  <c r="G147" i="19"/>
  <c r="H146" i="19"/>
  <c r="G146" i="19"/>
  <c r="H145" i="19"/>
  <c r="G145" i="19"/>
  <c r="H144" i="19"/>
  <c r="G144" i="19"/>
  <c r="H143" i="19"/>
  <c r="G143" i="19"/>
  <c r="H142" i="19"/>
  <c r="G142" i="19"/>
  <c r="H141" i="19"/>
  <c r="G141" i="19"/>
  <c r="H140" i="19"/>
  <c r="G140" i="19"/>
  <c r="H139" i="19"/>
  <c r="G139" i="19"/>
  <c r="H138" i="19"/>
  <c r="G138" i="19"/>
  <c r="H137" i="19"/>
  <c r="G137" i="19"/>
  <c r="H136" i="19"/>
  <c r="G136" i="19"/>
  <c r="H135" i="19"/>
  <c r="G135" i="19"/>
  <c r="H134" i="19"/>
  <c r="G134" i="19"/>
  <c r="H133" i="19"/>
  <c r="G133" i="19"/>
  <c r="H132" i="19"/>
  <c r="G132" i="19"/>
  <c r="H131" i="19"/>
  <c r="G131" i="19"/>
  <c r="H130" i="19"/>
  <c r="G130" i="19"/>
  <c r="H129" i="19"/>
  <c r="G129" i="19"/>
  <c r="H128" i="19"/>
  <c r="G128" i="19"/>
  <c r="H127" i="19"/>
  <c r="G127" i="19"/>
  <c r="H126" i="19"/>
  <c r="G126" i="19"/>
  <c r="H125" i="19"/>
  <c r="G125" i="19"/>
  <c r="H124" i="19"/>
  <c r="G124" i="19"/>
  <c r="H123" i="19"/>
  <c r="G123" i="19"/>
  <c r="H122" i="19"/>
  <c r="G122" i="19"/>
  <c r="H121" i="19"/>
  <c r="G121" i="19"/>
  <c r="H120" i="19"/>
  <c r="G120" i="19"/>
  <c r="H119" i="19"/>
  <c r="G119" i="19"/>
  <c r="H118" i="19"/>
  <c r="G118" i="19"/>
  <c r="H117" i="19"/>
  <c r="G117" i="19"/>
  <c r="H116" i="19"/>
  <c r="G116" i="19"/>
  <c r="H115" i="19"/>
  <c r="G115" i="19"/>
  <c r="H114" i="19"/>
  <c r="G114" i="19"/>
  <c r="H113" i="19"/>
  <c r="G113" i="19"/>
  <c r="H112" i="19"/>
  <c r="G112" i="19"/>
  <c r="H111" i="19"/>
  <c r="G111" i="19"/>
  <c r="H110" i="19"/>
  <c r="G110" i="19"/>
  <c r="H109" i="19"/>
  <c r="G109" i="19"/>
  <c r="H108" i="19"/>
  <c r="G108" i="19"/>
  <c r="H107" i="19"/>
  <c r="G107" i="19"/>
  <c r="H106" i="19"/>
  <c r="G106" i="19"/>
  <c r="H105" i="19"/>
  <c r="G105" i="19"/>
  <c r="H104" i="19"/>
  <c r="G104" i="19"/>
  <c r="H103" i="19"/>
  <c r="G103" i="19"/>
  <c r="H102" i="19"/>
  <c r="G102" i="19"/>
  <c r="H101" i="19"/>
  <c r="G101" i="19"/>
  <c r="H100" i="19"/>
  <c r="G100" i="19"/>
  <c r="H99" i="19"/>
  <c r="G99" i="19"/>
  <c r="H98" i="19"/>
  <c r="G98" i="19"/>
  <c r="H97" i="19"/>
  <c r="G97" i="19"/>
  <c r="H96" i="19"/>
  <c r="G96" i="19"/>
  <c r="H95" i="19"/>
  <c r="G95" i="19"/>
  <c r="H94" i="19"/>
  <c r="G94" i="19"/>
  <c r="H93" i="19"/>
  <c r="G93" i="19"/>
  <c r="H92" i="19"/>
  <c r="G92" i="19"/>
  <c r="H91" i="19"/>
  <c r="G91" i="19"/>
  <c r="H90" i="19"/>
  <c r="G90" i="19"/>
  <c r="H89" i="19"/>
  <c r="G89" i="19"/>
  <c r="H88" i="19"/>
  <c r="G88" i="19"/>
  <c r="H87" i="19"/>
  <c r="G87" i="19"/>
  <c r="H86" i="19"/>
  <c r="G86" i="19"/>
  <c r="H85" i="19"/>
  <c r="G85" i="19"/>
  <c r="H84" i="19"/>
  <c r="G84" i="19"/>
  <c r="H83" i="19"/>
  <c r="G83" i="19"/>
  <c r="H82" i="19"/>
  <c r="G82" i="19"/>
  <c r="H81" i="19"/>
  <c r="G81" i="19"/>
  <c r="H80" i="19"/>
  <c r="G80" i="19"/>
  <c r="H79" i="19"/>
  <c r="G79" i="19"/>
  <c r="H78" i="19"/>
  <c r="G78" i="19"/>
  <c r="H77" i="19"/>
  <c r="G77" i="19"/>
  <c r="H76" i="19"/>
  <c r="G76" i="19"/>
  <c r="H75" i="19"/>
  <c r="G75" i="19"/>
  <c r="H74" i="19"/>
  <c r="G74" i="19"/>
  <c r="H73" i="19"/>
  <c r="G73" i="19"/>
  <c r="H72" i="19"/>
  <c r="G72" i="19"/>
  <c r="H71" i="19"/>
  <c r="G71" i="19"/>
  <c r="H70" i="19"/>
  <c r="G70" i="19"/>
  <c r="H69" i="19"/>
  <c r="G69" i="19"/>
  <c r="H68" i="19"/>
  <c r="G68" i="19"/>
  <c r="H67" i="19"/>
  <c r="G67" i="19"/>
  <c r="H66" i="19"/>
  <c r="G66" i="19"/>
  <c r="H65" i="19"/>
  <c r="G65" i="19"/>
  <c r="H64" i="19"/>
  <c r="G64" i="19"/>
  <c r="H63" i="19"/>
  <c r="G63" i="19"/>
  <c r="H62" i="19"/>
  <c r="G62" i="19"/>
  <c r="H61" i="19"/>
  <c r="G61" i="19"/>
  <c r="H60" i="19"/>
  <c r="G60" i="19"/>
  <c r="H59" i="19"/>
  <c r="G59" i="19"/>
  <c r="H58" i="19"/>
  <c r="G58" i="19"/>
  <c r="H57" i="19"/>
  <c r="G57" i="19"/>
  <c r="H56" i="19"/>
  <c r="G56" i="19"/>
  <c r="H55" i="19"/>
  <c r="G55" i="19"/>
  <c r="H54" i="19"/>
  <c r="G54" i="19"/>
  <c r="H53" i="19"/>
  <c r="G53" i="19"/>
  <c r="H52" i="19"/>
  <c r="G52" i="19"/>
  <c r="H51" i="19"/>
  <c r="G51" i="19"/>
  <c r="H50" i="19"/>
  <c r="G50" i="19"/>
  <c r="H49" i="19"/>
  <c r="G49" i="19"/>
  <c r="H48" i="19"/>
  <c r="G48" i="19"/>
  <c r="H47" i="19"/>
  <c r="G47" i="19"/>
  <c r="H46" i="19"/>
  <c r="G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H36" i="19"/>
  <c r="G36" i="19"/>
  <c r="H35" i="19"/>
  <c r="G35" i="19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H27" i="19"/>
  <c r="G27" i="19"/>
  <c r="H26" i="19"/>
  <c r="G26" i="19"/>
  <c r="H25" i="19"/>
  <c r="G25" i="19"/>
  <c r="H24" i="19"/>
  <c r="G24" i="19"/>
  <c r="H23" i="19"/>
  <c r="G23" i="19"/>
  <c r="H22" i="19"/>
  <c r="G22" i="19"/>
  <c r="H21" i="19"/>
  <c r="G21" i="19"/>
  <c r="H20" i="19"/>
  <c r="G20" i="19"/>
  <c r="H19" i="19"/>
  <c r="G19" i="19"/>
  <c r="H18" i="19"/>
  <c r="G18" i="19"/>
  <c r="H17" i="19"/>
  <c r="G17" i="19"/>
  <c r="H16" i="19"/>
  <c r="G16" i="19"/>
  <c r="H15" i="19"/>
  <c r="G15" i="19"/>
  <c r="H14" i="19"/>
  <c r="G14" i="19"/>
  <c r="H13" i="19"/>
  <c r="G13" i="19"/>
  <c r="H12" i="19"/>
  <c r="G12" i="19"/>
  <c r="H11" i="19"/>
  <c r="G11" i="19"/>
  <c r="H10" i="19"/>
  <c r="G10" i="19"/>
  <c r="H9" i="19"/>
  <c r="G9" i="19"/>
  <c r="H8" i="19"/>
  <c r="G8" i="19"/>
  <c r="H7" i="19"/>
  <c r="G7" i="19"/>
  <c r="H6" i="19"/>
  <c r="G6" i="19"/>
  <c r="H5" i="19"/>
  <c r="G5" i="19"/>
  <c r="E12" i="25"/>
  <c r="A12" i="25"/>
  <c r="Q9" i="25"/>
  <c r="M9" i="25"/>
  <c r="N9" i="25" s="1"/>
  <c r="H16" i="25" s="1"/>
  <c r="K9" i="25"/>
  <c r="L9" i="25" s="1"/>
  <c r="D16" i="25" s="1"/>
  <c r="H9" i="25"/>
  <c r="F9" i="25"/>
  <c r="E9" i="25"/>
  <c r="B9" i="25"/>
  <c r="B16" i="25" s="1"/>
  <c r="Q8" i="25"/>
  <c r="M8" i="25"/>
  <c r="N8" i="25" s="1"/>
  <c r="H15" i="25" s="1"/>
  <c r="K8" i="25"/>
  <c r="L8" i="25" s="1"/>
  <c r="D15" i="25" s="1"/>
  <c r="H8" i="25"/>
  <c r="F8" i="25"/>
  <c r="E8" i="25"/>
  <c r="B8" i="25"/>
  <c r="Q7" i="25"/>
  <c r="M7" i="25"/>
  <c r="N7" i="25" s="1"/>
  <c r="K7" i="25"/>
  <c r="L7" i="25" s="1"/>
  <c r="D14" i="25" s="1"/>
  <c r="H7" i="25"/>
  <c r="F7" i="25"/>
  <c r="E7" i="25"/>
  <c r="B7" i="25"/>
  <c r="Q6" i="25"/>
  <c r="M6" i="25"/>
  <c r="N6" i="25" s="1"/>
  <c r="K6" i="25"/>
  <c r="L6" i="25" s="1"/>
  <c r="D13" i="25" s="1"/>
  <c r="H6" i="25"/>
  <c r="F6" i="25"/>
  <c r="E6" i="25"/>
  <c r="B6" i="25"/>
  <c r="Q5" i="25"/>
  <c r="M5" i="25"/>
  <c r="N5" i="25" s="1"/>
  <c r="K5" i="25"/>
  <c r="L5" i="25" s="1"/>
  <c r="D12" i="25" s="1"/>
  <c r="H5" i="25"/>
  <c r="F5" i="25"/>
  <c r="E5" i="25"/>
  <c r="B5" i="25"/>
  <c r="H2" i="25"/>
  <c r="E2" i="25"/>
  <c r="A5" i="25" s="1"/>
  <c r="E1" i="25"/>
  <c r="E12" i="8"/>
  <c r="A12" i="8"/>
  <c r="Q9" i="8"/>
  <c r="M9" i="8"/>
  <c r="N9" i="8" s="1"/>
  <c r="H16" i="8" s="1"/>
  <c r="K9" i="8"/>
  <c r="L9" i="8" s="1"/>
  <c r="D16" i="8" s="1"/>
  <c r="H9" i="8"/>
  <c r="F9" i="8"/>
  <c r="E9" i="8"/>
  <c r="B9" i="8"/>
  <c r="B16" i="8" s="1"/>
  <c r="Q8" i="8"/>
  <c r="M8" i="8"/>
  <c r="N8" i="8" s="1"/>
  <c r="H15" i="8" s="1"/>
  <c r="K8" i="8"/>
  <c r="L8" i="8" s="1"/>
  <c r="D15" i="8" s="1"/>
  <c r="H8" i="8"/>
  <c r="F8" i="8"/>
  <c r="E8" i="8"/>
  <c r="B8" i="8"/>
  <c r="B15" i="8" s="1"/>
  <c r="Q7" i="8"/>
  <c r="M7" i="8"/>
  <c r="N7" i="8" s="1"/>
  <c r="K7" i="8"/>
  <c r="L7" i="8" s="1"/>
  <c r="D14" i="8" s="1"/>
  <c r="H7" i="8"/>
  <c r="F7" i="8"/>
  <c r="E7" i="8"/>
  <c r="B7" i="8"/>
  <c r="Q6" i="8"/>
  <c r="M6" i="8"/>
  <c r="N6" i="8" s="1"/>
  <c r="H13" i="8" s="1"/>
  <c r="K6" i="8"/>
  <c r="L6" i="8" s="1"/>
  <c r="D13" i="8" s="1"/>
  <c r="H6" i="8"/>
  <c r="F6" i="8"/>
  <c r="E6" i="8"/>
  <c r="B6" i="8"/>
  <c r="B13" i="8" s="1"/>
  <c r="Q5" i="8"/>
  <c r="M5" i="8"/>
  <c r="N5" i="8" s="1"/>
  <c r="H12" i="8" s="1"/>
  <c r="K5" i="8"/>
  <c r="L5" i="8" s="1"/>
  <c r="D12" i="8" s="1"/>
  <c r="H5" i="8"/>
  <c r="F5" i="8"/>
  <c r="E5" i="8"/>
  <c r="B5" i="8"/>
  <c r="H2" i="8"/>
  <c r="E2" i="8"/>
  <c r="A5" i="8" s="1"/>
  <c r="E1" i="8"/>
  <c r="AJ137" i="26"/>
  <c r="AF137" i="26"/>
  <c r="L137" i="26"/>
  <c r="O137" i="26" s="1"/>
  <c r="AJ136" i="26"/>
  <c r="AI136" i="26"/>
  <c r="O136" i="26"/>
  <c r="T136" i="26" s="1"/>
  <c r="M136" i="26"/>
  <c r="AJ135" i="26"/>
  <c r="AI135" i="26"/>
  <c r="O135" i="26"/>
  <c r="T135" i="26" s="1"/>
  <c r="M135" i="26"/>
  <c r="AJ134" i="26"/>
  <c r="AI134" i="26"/>
  <c r="O134" i="26"/>
  <c r="T134" i="26" s="1"/>
  <c r="M134" i="26"/>
  <c r="AJ133" i="26"/>
  <c r="AI133" i="26"/>
  <c r="O133" i="26"/>
  <c r="T133" i="26" s="1"/>
  <c r="M133" i="26"/>
  <c r="AJ132" i="26"/>
  <c r="AI132" i="26"/>
  <c r="O132" i="26"/>
  <c r="T132" i="26" s="1"/>
  <c r="M132" i="26"/>
  <c r="AJ131" i="26"/>
  <c r="AI131" i="26"/>
  <c r="O131" i="26"/>
  <c r="T131" i="26" s="1"/>
  <c r="M131" i="26"/>
  <c r="AJ130" i="26"/>
  <c r="AI130" i="26"/>
  <c r="O130" i="26"/>
  <c r="T130" i="26" s="1"/>
  <c r="M130" i="26"/>
  <c r="AJ129" i="26"/>
  <c r="AI129" i="26"/>
  <c r="O129" i="26"/>
  <c r="T129" i="26" s="1"/>
  <c r="M129" i="26"/>
  <c r="AJ128" i="26"/>
  <c r="AI128" i="26"/>
  <c r="O128" i="26"/>
  <c r="T128" i="26" s="1"/>
  <c r="M128" i="26"/>
  <c r="AJ127" i="26"/>
  <c r="AI127" i="26"/>
  <c r="O127" i="26"/>
  <c r="T127" i="26" s="1"/>
  <c r="M127" i="26"/>
  <c r="AJ126" i="26"/>
  <c r="AI126" i="26"/>
  <c r="O126" i="26"/>
  <c r="T126" i="26" s="1"/>
  <c r="M126" i="26"/>
  <c r="AJ125" i="26"/>
  <c r="AI125" i="26"/>
  <c r="O125" i="26"/>
  <c r="T125" i="26" s="1"/>
  <c r="M125" i="26"/>
  <c r="AJ124" i="26"/>
  <c r="AI124" i="26"/>
  <c r="O124" i="26"/>
  <c r="T124" i="26" s="1"/>
  <c r="M124" i="26"/>
  <c r="AJ123" i="26"/>
  <c r="AI123" i="26"/>
  <c r="O123" i="26"/>
  <c r="T123" i="26" s="1"/>
  <c r="M123" i="26"/>
  <c r="AJ122" i="26"/>
  <c r="AI122" i="26"/>
  <c r="O122" i="26"/>
  <c r="T122" i="26" s="1"/>
  <c r="M122" i="26"/>
  <c r="AJ121" i="26"/>
  <c r="AI121" i="26"/>
  <c r="O121" i="26"/>
  <c r="T121" i="26" s="1"/>
  <c r="M121" i="26"/>
  <c r="AJ120" i="26"/>
  <c r="AI120" i="26"/>
  <c r="O120" i="26"/>
  <c r="T120" i="26" s="1"/>
  <c r="M120" i="26"/>
  <c r="AJ119" i="26"/>
  <c r="AI119" i="26"/>
  <c r="O119" i="26"/>
  <c r="T119" i="26" s="1"/>
  <c r="M119" i="26"/>
  <c r="AJ118" i="26"/>
  <c r="AI118" i="26"/>
  <c r="O118" i="26"/>
  <c r="T118" i="26" s="1"/>
  <c r="M118" i="26"/>
  <c r="AJ117" i="26"/>
  <c r="AI117" i="26"/>
  <c r="O117" i="26"/>
  <c r="T117" i="26" s="1"/>
  <c r="M117" i="26"/>
  <c r="AJ116" i="26"/>
  <c r="AI116" i="26"/>
  <c r="O116" i="26"/>
  <c r="T116" i="26" s="1"/>
  <c r="M116" i="26"/>
  <c r="AJ115" i="26"/>
  <c r="AI115" i="26"/>
  <c r="O115" i="26"/>
  <c r="T115" i="26" s="1"/>
  <c r="M115" i="26"/>
  <c r="AJ114" i="26"/>
  <c r="AI114" i="26"/>
  <c r="O114" i="26"/>
  <c r="T114" i="26" s="1"/>
  <c r="M114" i="26"/>
  <c r="AJ113" i="26"/>
  <c r="AI113" i="26"/>
  <c r="O113" i="26"/>
  <c r="T113" i="26" s="1"/>
  <c r="M113" i="26"/>
  <c r="AJ112" i="26"/>
  <c r="AI112" i="26"/>
  <c r="O112" i="26"/>
  <c r="T112" i="26" s="1"/>
  <c r="M112" i="26"/>
  <c r="AJ111" i="26"/>
  <c r="AI111" i="26"/>
  <c r="O111" i="26"/>
  <c r="T111" i="26" s="1"/>
  <c r="M111" i="26"/>
  <c r="AJ110" i="26"/>
  <c r="AI110" i="26"/>
  <c r="O110" i="26"/>
  <c r="T110" i="26" s="1"/>
  <c r="M110" i="26"/>
  <c r="AJ109" i="26"/>
  <c r="AI109" i="26"/>
  <c r="O109" i="26"/>
  <c r="T109" i="26" s="1"/>
  <c r="M109" i="26"/>
  <c r="AJ108" i="26"/>
  <c r="AI108" i="26"/>
  <c r="O108" i="26"/>
  <c r="T108" i="26" s="1"/>
  <c r="M108" i="26"/>
  <c r="AJ107" i="26"/>
  <c r="AI107" i="26"/>
  <c r="O107" i="26"/>
  <c r="T107" i="26" s="1"/>
  <c r="M107" i="26"/>
  <c r="AJ106" i="26"/>
  <c r="AI106" i="26"/>
  <c r="O106" i="26"/>
  <c r="T106" i="26" s="1"/>
  <c r="M106" i="26"/>
  <c r="AJ105" i="26"/>
  <c r="AI105" i="26"/>
  <c r="O105" i="26"/>
  <c r="T105" i="26" s="1"/>
  <c r="M105" i="26"/>
  <c r="AJ104" i="26"/>
  <c r="AI104" i="26"/>
  <c r="O104" i="26"/>
  <c r="T104" i="26" s="1"/>
  <c r="M104" i="26"/>
  <c r="AJ103" i="26"/>
  <c r="AI103" i="26"/>
  <c r="O103" i="26"/>
  <c r="T103" i="26" s="1"/>
  <c r="M103" i="26"/>
  <c r="AJ102" i="26"/>
  <c r="AI102" i="26"/>
  <c r="O102" i="26"/>
  <c r="T102" i="26" s="1"/>
  <c r="M102" i="26"/>
  <c r="AJ101" i="26"/>
  <c r="AI101" i="26"/>
  <c r="O101" i="26"/>
  <c r="T101" i="26" s="1"/>
  <c r="M101" i="26"/>
  <c r="AJ100" i="26"/>
  <c r="AI100" i="26"/>
  <c r="O100" i="26"/>
  <c r="T100" i="26" s="1"/>
  <c r="M100" i="26"/>
  <c r="AJ99" i="26"/>
  <c r="AI99" i="26"/>
  <c r="O99" i="26"/>
  <c r="T99" i="26" s="1"/>
  <c r="M99" i="26"/>
  <c r="AJ98" i="26"/>
  <c r="AI98" i="26"/>
  <c r="O98" i="26"/>
  <c r="T98" i="26" s="1"/>
  <c r="M98" i="26"/>
  <c r="AJ97" i="26"/>
  <c r="AI97" i="26"/>
  <c r="O97" i="26"/>
  <c r="T97" i="26" s="1"/>
  <c r="M97" i="26"/>
  <c r="AJ96" i="26"/>
  <c r="AI96" i="26"/>
  <c r="O96" i="26"/>
  <c r="T96" i="26" s="1"/>
  <c r="M96" i="26"/>
  <c r="AJ95" i="26"/>
  <c r="AI95" i="26"/>
  <c r="O95" i="26"/>
  <c r="T95" i="26" s="1"/>
  <c r="M95" i="26"/>
  <c r="AJ94" i="26"/>
  <c r="AI94" i="26"/>
  <c r="O94" i="26"/>
  <c r="T94" i="26" s="1"/>
  <c r="M94" i="26"/>
  <c r="AJ93" i="26"/>
  <c r="AI93" i="26"/>
  <c r="O93" i="26"/>
  <c r="T93" i="26" s="1"/>
  <c r="M93" i="26"/>
  <c r="AJ92" i="26"/>
  <c r="AI92" i="26"/>
  <c r="O92" i="26"/>
  <c r="T92" i="26" s="1"/>
  <c r="M92" i="26"/>
  <c r="AJ91" i="26"/>
  <c r="AI91" i="26"/>
  <c r="O91" i="26"/>
  <c r="T91" i="26" s="1"/>
  <c r="M91" i="26"/>
  <c r="AJ90" i="26"/>
  <c r="AI90" i="26"/>
  <c r="O90" i="26"/>
  <c r="T90" i="26" s="1"/>
  <c r="M90" i="26"/>
  <c r="AJ89" i="26"/>
  <c r="AI89" i="26"/>
  <c r="O89" i="26"/>
  <c r="T89" i="26" s="1"/>
  <c r="M89" i="26"/>
  <c r="AJ88" i="26"/>
  <c r="AI88" i="26"/>
  <c r="O88" i="26"/>
  <c r="T88" i="26" s="1"/>
  <c r="M88" i="26"/>
  <c r="G88" i="26"/>
  <c r="B88" i="26"/>
  <c r="AJ87" i="26"/>
  <c r="AI87" i="26"/>
  <c r="O87" i="26"/>
  <c r="T87" i="26" s="1"/>
  <c r="M87" i="26"/>
  <c r="AJ86" i="26"/>
  <c r="AI86" i="26"/>
  <c r="O86" i="26"/>
  <c r="T86" i="26" s="1"/>
  <c r="M86" i="26"/>
  <c r="AJ85" i="26"/>
  <c r="AI85" i="26"/>
  <c r="O85" i="26"/>
  <c r="T85" i="26" s="1"/>
  <c r="M85" i="26"/>
  <c r="AJ84" i="26"/>
  <c r="AI84" i="26"/>
  <c r="O84" i="26"/>
  <c r="T84" i="26" s="1"/>
  <c r="M84" i="26"/>
  <c r="AJ83" i="26"/>
  <c r="AI83" i="26"/>
  <c r="O83" i="26"/>
  <c r="T83" i="26" s="1"/>
  <c r="M83" i="26"/>
  <c r="AJ82" i="26"/>
  <c r="AI82" i="26"/>
  <c r="O82" i="26"/>
  <c r="T82" i="26" s="1"/>
  <c r="M82" i="26"/>
  <c r="AJ81" i="26"/>
  <c r="AI81" i="26"/>
  <c r="O81" i="26"/>
  <c r="T81" i="26" s="1"/>
  <c r="M81" i="26"/>
  <c r="B81" i="26"/>
  <c r="AJ80" i="26"/>
  <c r="AI80" i="26"/>
  <c r="O80" i="26"/>
  <c r="T80" i="26" s="1"/>
  <c r="M80" i="26"/>
  <c r="AJ79" i="26"/>
  <c r="AI79" i="26"/>
  <c r="O79" i="26"/>
  <c r="T79" i="26" s="1"/>
  <c r="M79" i="26"/>
  <c r="AJ78" i="26"/>
  <c r="AI78" i="26"/>
  <c r="O78" i="26"/>
  <c r="T78" i="26" s="1"/>
  <c r="M78" i="26"/>
  <c r="AJ77" i="26"/>
  <c r="AI77" i="26"/>
  <c r="O77" i="26"/>
  <c r="T77" i="26" s="1"/>
  <c r="M77" i="26"/>
  <c r="AJ76" i="26"/>
  <c r="AI76" i="26"/>
  <c r="O76" i="26"/>
  <c r="T76" i="26" s="1"/>
  <c r="M76" i="26"/>
  <c r="AJ75" i="26"/>
  <c r="AI75" i="26"/>
  <c r="O75" i="26"/>
  <c r="T75" i="26" s="1"/>
  <c r="M75" i="26"/>
  <c r="AJ74" i="26"/>
  <c r="AI74" i="26"/>
  <c r="O74" i="26"/>
  <c r="T74" i="26" s="1"/>
  <c r="M74" i="26"/>
  <c r="AJ73" i="26"/>
  <c r="AI73" i="26"/>
  <c r="O73" i="26"/>
  <c r="T73" i="26" s="1"/>
  <c r="M73" i="26"/>
  <c r="AJ72" i="26"/>
  <c r="AI72" i="26"/>
  <c r="O72" i="26"/>
  <c r="T72" i="26" s="1"/>
  <c r="M72" i="26"/>
  <c r="AJ71" i="26"/>
  <c r="AI71" i="26"/>
  <c r="O71" i="26"/>
  <c r="T71" i="26" s="1"/>
  <c r="M71" i="26"/>
  <c r="AJ70" i="26"/>
  <c r="AI70" i="26"/>
  <c r="O70" i="26"/>
  <c r="T70" i="26" s="1"/>
  <c r="M70" i="26"/>
  <c r="AJ69" i="26"/>
  <c r="AI69" i="26"/>
  <c r="O69" i="26"/>
  <c r="T69" i="26" s="1"/>
  <c r="M69" i="26"/>
  <c r="AJ68" i="26"/>
  <c r="AI68" i="26"/>
  <c r="O68" i="26"/>
  <c r="T68" i="26" s="1"/>
  <c r="M68" i="26"/>
  <c r="AJ67" i="26"/>
  <c r="AI67" i="26"/>
  <c r="O67" i="26"/>
  <c r="T67" i="26" s="1"/>
  <c r="M67" i="26"/>
  <c r="AJ66" i="26"/>
  <c r="AI66" i="26"/>
  <c r="O66" i="26"/>
  <c r="T66" i="26" s="1"/>
  <c r="M66" i="26"/>
  <c r="C66" i="26"/>
  <c r="AJ65" i="26"/>
  <c r="AI65" i="26"/>
  <c r="O65" i="26"/>
  <c r="T65" i="26" s="1"/>
  <c r="M65" i="26"/>
  <c r="AJ64" i="26"/>
  <c r="AI64" i="26"/>
  <c r="O64" i="26"/>
  <c r="T64" i="26" s="1"/>
  <c r="M64" i="26"/>
  <c r="AJ63" i="26"/>
  <c r="AI63" i="26"/>
  <c r="O63" i="26"/>
  <c r="T63" i="26" s="1"/>
  <c r="M63" i="26"/>
  <c r="AJ62" i="26"/>
  <c r="AI62" i="26"/>
  <c r="O62" i="26"/>
  <c r="T62" i="26" s="1"/>
  <c r="M62" i="26"/>
  <c r="AJ61" i="26"/>
  <c r="AI61" i="26"/>
  <c r="O61" i="26"/>
  <c r="T61" i="26" s="1"/>
  <c r="M61" i="26"/>
  <c r="AJ60" i="26"/>
  <c r="AI60" i="26"/>
  <c r="O60" i="26"/>
  <c r="T60" i="26" s="1"/>
  <c r="M60" i="26"/>
  <c r="AJ59" i="26"/>
  <c r="AI59" i="26"/>
  <c r="O59" i="26"/>
  <c r="T59" i="26" s="1"/>
  <c r="M59" i="26"/>
  <c r="AJ58" i="26"/>
  <c r="AI58" i="26"/>
  <c r="O58" i="26"/>
  <c r="T58" i="26" s="1"/>
  <c r="M58" i="26"/>
  <c r="AJ57" i="26"/>
  <c r="AI57" i="26"/>
  <c r="O57" i="26"/>
  <c r="T57" i="26" s="1"/>
  <c r="M57" i="26"/>
  <c r="AJ56" i="26"/>
  <c r="AI56" i="26"/>
  <c r="O56" i="26"/>
  <c r="T56" i="26" s="1"/>
  <c r="M56" i="26"/>
  <c r="AJ55" i="26"/>
  <c r="AI55" i="26"/>
  <c r="O55" i="26"/>
  <c r="T55" i="26" s="1"/>
  <c r="M55" i="26"/>
  <c r="AJ54" i="26"/>
  <c r="AI54" i="26"/>
  <c r="O54" i="26"/>
  <c r="T54" i="26" s="1"/>
  <c r="M54" i="26"/>
  <c r="AJ53" i="26"/>
  <c r="AI53" i="26"/>
  <c r="O53" i="26"/>
  <c r="T53" i="26" s="1"/>
  <c r="M53" i="26"/>
  <c r="AJ52" i="26"/>
  <c r="AI52" i="26"/>
  <c r="O52" i="26"/>
  <c r="T52" i="26" s="1"/>
  <c r="M52" i="26"/>
  <c r="AJ51" i="26"/>
  <c r="AI51" i="26"/>
  <c r="O51" i="26"/>
  <c r="T51" i="26" s="1"/>
  <c r="M51" i="26"/>
  <c r="AJ50" i="26"/>
  <c r="AI50" i="26"/>
  <c r="O50" i="26"/>
  <c r="T50" i="26" s="1"/>
  <c r="M50" i="26"/>
  <c r="AJ49" i="26"/>
  <c r="AI49" i="26"/>
  <c r="O49" i="26"/>
  <c r="T49" i="26" s="1"/>
  <c r="M49" i="26"/>
  <c r="AJ48" i="26"/>
  <c r="AI48" i="26"/>
  <c r="O48" i="26"/>
  <c r="T48" i="26" s="1"/>
  <c r="M48" i="26"/>
  <c r="AJ47" i="26"/>
  <c r="AI47" i="26"/>
  <c r="O47" i="26"/>
  <c r="T47" i="26" s="1"/>
  <c r="M47" i="26"/>
  <c r="AJ46" i="26"/>
  <c r="AI46" i="26"/>
  <c r="O46" i="26"/>
  <c r="T46" i="26" s="1"/>
  <c r="M46" i="26"/>
  <c r="AJ45" i="26"/>
  <c r="AI45" i="26"/>
  <c r="O45" i="26"/>
  <c r="T45" i="26" s="1"/>
  <c r="M45" i="26"/>
  <c r="AJ44" i="26"/>
  <c r="AI44" i="26"/>
  <c r="O44" i="26"/>
  <c r="T44" i="26" s="1"/>
  <c r="M44" i="26"/>
  <c r="AJ43" i="26"/>
  <c r="AI43" i="26"/>
  <c r="O43" i="26"/>
  <c r="T43" i="26" s="1"/>
  <c r="M43" i="26"/>
  <c r="AJ42" i="26"/>
  <c r="AI42" i="26"/>
  <c r="O42" i="26"/>
  <c r="T42" i="26" s="1"/>
  <c r="M42" i="26"/>
  <c r="AJ41" i="26"/>
  <c r="AI41" i="26"/>
  <c r="O41" i="26"/>
  <c r="T41" i="26" s="1"/>
  <c r="M41" i="26"/>
  <c r="AJ40" i="26"/>
  <c r="AI40" i="26"/>
  <c r="O40" i="26"/>
  <c r="T40" i="26" s="1"/>
  <c r="M40" i="26"/>
  <c r="G40" i="26"/>
  <c r="AJ39" i="26"/>
  <c r="AI39" i="26"/>
  <c r="O39" i="26"/>
  <c r="T39" i="26" s="1"/>
  <c r="M39" i="26"/>
  <c r="AJ38" i="26"/>
  <c r="AI38" i="26"/>
  <c r="O38" i="26"/>
  <c r="T38" i="26" s="1"/>
  <c r="M38" i="26"/>
  <c r="AJ37" i="26"/>
  <c r="AI37" i="26"/>
  <c r="O37" i="26"/>
  <c r="T37" i="26" s="1"/>
  <c r="M37" i="26"/>
  <c r="G37" i="26"/>
  <c r="AE37" i="26" s="1"/>
  <c r="AJ36" i="26"/>
  <c r="AI36" i="26"/>
  <c r="O36" i="26"/>
  <c r="T36" i="26" s="1"/>
  <c r="M36" i="26"/>
  <c r="AJ35" i="26"/>
  <c r="AI35" i="26"/>
  <c r="O35" i="26"/>
  <c r="T35" i="26" s="1"/>
  <c r="M35" i="26"/>
  <c r="AJ34" i="26"/>
  <c r="AI34" i="26"/>
  <c r="O34" i="26"/>
  <c r="T34" i="26" s="1"/>
  <c r="M34" i="26"/>
  <c r="AJ33" i="26"/>
  <c r="AI33" i="26"/>
  <c r="O33" i="26"/>
  <c r="T33" i="26" s="1"/>
  <c r="M33" i="26"/>
  <c r="AJ32" i="26"/>
  <c r="AI32" i="26"/>
  <c r="O32" i="26"/>
  <c r="T32" i="26" s="1"/>
  <c r="M32" i="26"/>
  <c r="AJ31" i="26"/>
  <c r="AI31" i="26"/>
  <c r="O31" i="26"/>
  <c r="T31" i="26" s="1"/>
  <c r="M31" i="26"/>
  <c r="AJ30" i="26"/>
  <c r="AI30" i="26"/>
  <c r="O30" i="26"/>
  <c r="T30" i="26" s="1"/>
  <c r="M30" i="26"/>
  <c r="AJ29" i="26"/>
  <c r="AI29" i="26"/>
  <c r="O29" i="26"/>
  <c r="T29" i="26" s="1"/>
  <c r="M29" i="26"/>
  <c r="AJ28" i="26"/>
  <c r="AI28" i="26"/>
  <c r="O28" i="26"/>
  <c r="T28" i="26" s="1"/>
  <c r="M28" i="26"/>
  <c r="B28" i="26"/>
  <c r="AJ27" i="26"/>
  <c r="AI27" i="26"/>
  <c r="O27" i="26"/>
  <c r="T27" i="26" s="1"/>
  <c r="M27" i="26"/>
  <c r="AJ26" i="26"/>
  <c r="AI26" i="26"/>
  <c r="O26" i="26"/>
  <c r="T26" i="26" s="1"/>
  <c r="M26" i="26"/>
  <c r="AJ25" i="26"/>
  <c r="AI25" i="26"/>
  <c r="O25" i="26"/>
  <c r="T25" i="26" s="1"/>
  <c r="M25" i="26"/>
  <c r="AJ24" i="26"/>
  <c r="AI24" i="26"/>
  <c r="O24" i="26"/>
  <c r="T24" i="26" s="1"/>
  <c r="M24" i="26"/>
  <c r="AJ23" i="26"/>
  <c r="AI23" i="26"/>
  <c r="O23" i="26"/>
  <c r="T23" i="26" s="1"/>
  <c r="M23" i="26"/>
  <c r="AJ22" i="26"/>
  <c r="AI22" i="26"/>
  <c r="O22" i="26"/>
  <c r="T22" i="26" s="1"/>
  <c r="M22" i="26"/>
  <c r="AJ21" i="26"/>
  <c r="AI21" i="26"/>
  <c r="O21" i="26"/>
  <c r="T21" i="26" s="1"/>
  <c r="M21" i="26"/>
  <c r="AJ20" i="26"/>
  <c r="AI20" i="26"/>
  <c r="O20" i="26"/>
  <c r="T20" i="26" s="1"/>
  <c r="M20" i="26"/>
  <c r="AJ19" i="26"/>
  <c r="AI19" i="26"/>
  <c r="O19" i="26"/>
  <c r="T19" i="26" s="1"/>
  <c r="M19" i="26"/>
  <c r="AJ18" i="26"/>
  <c r="AI18" i="26"/>
  <c r="O18" i="26"/>
  <c r="T18" i="26" s="1"/>
  <c r="M18" i="26"/>
  <c r="AJ17" i="26"/>
  <c r="AI17" i="26"/>
  <c r="O17" i="26"/>
  <c r="T17" i="26" s="1"/>
  <c r="M17" i="26"/>
  <c r="AJ16" i="26"/>
  <c r="AI16" i="26"/>
  <c r="O16" i="26"/>
  <c r="T16" i="26" s="1"/>
  <c r="M16" i="26"/>
  <c r="AJ15" i="26"/>
  <c r="AI15" i="26"/>
  <c r="O15" i="26"/>
  <c r="T15" i="26" s="1"/>
  <c r="M15" i="26"/>
  <c r="AJ14" i="26"/>
  <c r="AI14" i="26"/>
  <c r="O14" i="26"/>
  <c r="T14" i="26" s="1"/>
  <c r="M14" i="26"/>
  <c r="B14" i="26"/>
  <c r="AJ13" i="26"/>
  <c r="AI13" i="26"/>
  <c r="O13" i="26"/>
  <c r="T13" i="26" s="1"/>
  <c r="M13" i="26"/>
  <c r="AJ12" i="26"/>
  <c r="AI12" i="26"/>
  <c r="O12" i="26"/>
  <c r="T12" i="26" s="1"/>
  <c r="M12" i="26"/>
  <c r="AJ11" i="26"/>
  <c r="AI11" i="26"/>
  <c r="O11" i="26"/>
  <c r="T11" i="26" s="1"/>
  <c r="M11" i="26"/>
  <c r="AJ10" i="26"/>
  <c r="AI10" i="26"/>
  <c r="O10" i="26"/>
  <c r="T10" i="26" s="1"/>
  <c r="M10" i="26"/>
  <c r="AJ9" i="26"/>
  <c r="AI9" i="26"/>
  <c r="O9" i="26"/>
  <c r="T9" i="26" s="1"/>
  <c r="M9" i="26"/>
  <c r="AJ8" i="26"/>
  <c r="AI8" i="26"/>
  <c r="O8" i="26"/>
  <c r="T8" i="26" s="1"/>
  <c r="M8" i="26"/>
  <c r="AJ7" i="26"/>
  <c r="AI7" i="26"/>
  <c r="O7" i="26"/>
  <c r="T7" i="26" s="1"/>
  <c r="M7" i="26"/>
  <c r="AJ6" i="26"/>
  <c r="AI6" i="26"/>
  <c r="O6" i="26"/>
  <c r="T6" i="26" s="1"/>
  <c r="M6" i="26"/>
  <c r="AJ5" i="26"/>
  <c r="AI5" i="26"/>
  <c r="O5" i="26"/>
  <c r="T5" i="26" s="1"/>
  <c r="M5" i="26"/>
  <c r="AJ4" i="26"/>
  <c r="AI4" i="26"/>
  <c r="O4" i="26"/>
  <c r="M4" i="26"/>
  <c r="Q1" i="26"/>
  <c r="C101" i="26" s="1"/>
  <c r="H1" i="26"/>
  <c r="M139" i="7"/>
  <c r="AV137" i="7"/>
  <c r="AU137" i="7"/>
  <c r="AR137" i="7"/>
  <c r="AL137" i="7"/>
  <c r="AJ137" i="7"/>
  <c r="AH137" i="7"/>
  <c r="AC137" i="7"/>
  <c r="Y137" i="7"/>
  <c r="R137" i="7"/>
  <c r="P137" i="7"/>
  <c r="N137" i="7"/>
  <c r="L137" i="7"/>
  <c r="AV136" i="7"/>
  <c r="AU136" i="7"/>
  <c r="AT136" i="7"/>
  <c r="AS136" i="7"/>
  <c r="AR136" i="7"/>
  <c r="AQ136" i="7"/>
  <c r="AO136" i="7"/>
  <c r="AN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Y136" i="7"/>
  <c r="X136" i="7"/>
  <c r="W136" i="7"/>
  <c r="V136" i="7"/>
  <c r="U136" i="7"/>
  <c r="R136" i="7"/>
  <c r="Q136" i="7"/>
  <c r="P136" i="7"/>
  <c r="O136" i="7"/>
  <c r="N136" i="7"/>
  <c r="M136" i="7"/>
  <c r="AV135" i="7"/>
  <c r="AU135" i="7"/>
  <c r="AT135" i="7"/>
  <c r="AS135" i="7"/>
  <c r="AR135" i="7"/>
  <c r="AQ135" i="7"/>
  <c r="AO135" i="7"/>
  <c r="AN135" i="7"/>
  <c r="AL135" i="7"/>
  <c r="AK135" i="7"/>
  <c r="AJ135" i="7"/>
  <c r="AI135" i="7"/>
  <c r="AH135" i="7"/>
  <c r="AG135" i="7"/>
  <c r="AF135" i="7"/>
  <c r="AE135" i="7"/>
  <c r="AD135" i="7"/>
  <c r="AC135" i="7"/>
  <c r="AB135" i="7"/>
  <c r="AA135" i="7"/>
  <c r="Y135" i="7"/>
  <c r="X135" i="7"/>
  <c r="W135" i="7"/>
  <c r="V135" i="7"/>
  <c r="U135" i="7"/>
  <c r="R135" i="7"/>
  <c r="Q135" i="7"/>
  <c r="P135" i="7"/>
  <c r="O135" i="7"/>
  <c r="N135" i="7"/>
  <c r="M135" i="7"/>
  <c r="AV134" i="7"/>
  <c r="AU134" i="7"/>
  <c r="AT134" i="7"/>
  <c r="AS134" i="7"/>
  <c r="AR134" i="7"/>
  <c r="AQ134" i="7"/>
  <c r="AO134" i="7"/>
  <c r="AN134" i="7"/>
  <c r="AL134" i="7"/>
  <c r="AK134" i="7"/>
  <c r="AJ134" i="7"/>
  <c r="AI134" i="7"/>
  <c r="AH134" i="7"/>
  <c r="AG134" i="7"/>
  <c r="AF134" i="7"/>
  <c r="AE134" i="7"/>
  <c r="AD134" i="7"/>
  <c r="AC134" i="7"/>
  <c r="AB134" i="7"/>
  <c r="AA134" i="7"/>
  <c r="Y134" i="7"/>
  <c r="X134" i="7"/>
  <c r="W134" i="7"/>
  <c r="V134" i="7"/>
  <c r="U134" i="7"/>
  <c r="R134" i="7"/>
  <c r="Q134" i="7"/>
  <c r="P134" i="7"/>
  <c r="O134" i="7"/>
  <c r="N134" i="7"/>
  <c r="M134" i="7"/>
  <c r="AV133" i="7"/>
  <c r="AU133" i="7"/>
  <c r="AT133" i="7"/>
  <c r="AS133" i="7"/>
  <c r="AR133" i="7"/>
  <c r="AQ133" i="7"/>
  <c r="AO133" i="7"/>
  <c r="AN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Y133" i="7"/>
  <c r="X133" i="7"/>
  <c r="W133" i="7"/>
  <c r="V133" i="7"/>
  <c r="U133" i="7"/>
  <c r="R133" i="7"/>
  <c r="Q133" i="7"/>
  <c r="P133" i="7"/>
  <c r="O133" i="7"/>
  <c r="N133" i="7"/>
  <c r="M133" i="7"/>
  <c r="AV132" i="7"/>
  <c r="AU132" i="7"/>
  <c r="AT132" i="7"/>
  <c r="AS132" i="7"/>
  <c r="AR132" i="7"/>
  <c r="AQ132" i="7"/>
  <c r="AO132" i="7"/>
  <c r="AN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Y132" i="7"/>
  <c r="X132" i="7"/>
  <c r="W132" i="7"/>
  <c r="V132" i="7"/>
  <c r="U132" i="7"/>
  <c r="R132" i="7"/>
  <c r="Q132" i="7"/>
  <c r="P132" i="7"/>
  <c r="O132" i="7"/>
  <c r="N132" i="7"/>
  <c r="M132" i="7"/>
  <c r="AV131" i="7"/>
  <c r="AU131" i="7"/>
  <c r="AT131" i="7"/>
  <c r="AS131" i="7"/>
  <c r="AR131" i="7"/>
  <c r="AQ131" i="7"/>
  <c r="AO131" i="7"/>
  <c r="AN131" i="7"/>
  <c r="AL131" i="7"/>
  <c r="AK131" i="7"/>
  <c r="AJ131" i="7"/>
  <c r="AI131" i="7"/>
  <c r="AH131" i="7"/>
  <c r="AG131" i="7"/>
  <c r="AF131" i="7"/>
  <c r="AE131" i="7"/>
  <c r="AD131" i="7"/>
  <c r="AC131" i="7"/>
  <c r="AB131" i="7"/>
  <c r="AA131" i="7"/>
  <c r="Y131" i="7"/>
  <c r="X131" i="7"/>
  <c r="W131" i="7"/>
  <c r="V131" i="7"/>
  <c r="U131" i="7"/>
  <c r="R131" i="7"/>
  <c r="Q131" i="7"/>
  <c r="P131" i="7"/>
  <c r="O131" i="7"/>
  <c r="N131" i="7"/>
  <c r="M131" i="7"/>
  <c r="AV130" i="7"/>
  <c r="AU130" i="7"/>
  <c r="AT130" i="7"/>
  <c r="AS130" i="7"/>
  <c r="AR130" i="7"/>
  <c r="AQ130" i="7"/>
  <c r="AO130" i="7"/>
  <c r="AN130" i="7"/>
  <c r="AL130" i="7"/>
  <c r="AK130" i="7"/>
  <c r="AJ130" i="7"/>
  <c r="AI130" i="7"/>
  <c r="AH130" i="7"/>
  <c r="AG130" i="7"/>
  <c r="AF130" i="7"/>
  <c r="AE130" i="7"/>
  <c r="AD130" i="7"/>
  <c r="AC130" i="7"/>
  <c r="AB130" i="7"/>
  <c r="AA130" i="7"/>
  <c r="Y130" i="7"/>
  <c r="X130" i="7"/>
  <c r="W130" i="7"/>
  <c r="V130" i="7"/>
  <c r="U130" i="7"/>
  <c r="R130" i="7"/>
  <c r="Q130" i="7"/>
  <c r="P130" i="7"/>
  <c r="O130" i="7"/>
  <c r="N130" i="7"/>
  <c r="M130" i="7"/>
  <c r="AV129" i="7"/>
  <c r="AU129" i="7"/>
  <c r="AT129" i="7"/>
  <c r="AS129" i="7"/>
  <c r="AR129" i="7"/>
  <c r="AQ129" i="7"/>
  <c r="AO129" i="7"/>
  <c r="AN129" i="7"/>
  <c r="AL129" i="7"/>
  <c r="AK129" i="7"/>
  <c r="AJ129" i="7"/>
  <c r="AI129" i="7"/>
  <c r="AH129" i="7"/>
  <c r="AG129" i="7"/>
  <c r="AF129" i="7"/>
  <c r="AE129" i="7"/>
  <c r="AD129" i="7"/>
  <c r="AC129" i="7"/>
  <c r="AB129" i="7"/>
  <c r="AA129" i="7"/>
  <c r="Y129" i="7"/>
  <c r="X129" i="7"/>
  <c r="W129" i="7"/>
  <c r="V129" i="7"/>
  <c r="U129" i="7"/>
  <c r="R129" i="7"/>
  <c r="Q129" i="7"/>
  <c r="P129" i="7"/>
  <c r="O129" i="7"/>
  <c r="N129" i="7"/>
  <c r="M129" i="7"/>
  <c r="AV128" i="7"/>
  <c r="AU128" i="7"/>
  <c r="AT128" i="7"/>
  <c r="AS128" i="7"/>
  <c r="AR128" i="7"/>
  <c r="AQ128" i="7"/>
  <c r="AO128" i="7"/>
  <c r="AN128" i="7"/>
  <c r="AL128" i="7"/>
  <c r="AK128" i="7"/>
  <c r="AJ128" i="7"/>
  <c r="AI128" i="7"/>
  <c r="AH128" i="7"/>
  <c r="AG128" i="7"/>
  <c r="AF128" i="7"/>
  <c r="AE128" i="7"/>
  <c r="AD128" i="7"/>
  <c r="AC128" i="7"/>
  <c r="AB128" i="7"/>
  <c r="AA128" i="7"/>
  <c r="Y128" i="7"/>
  <c r="X128" i="7"/>
  <c r="W128" i="7"/>
  <c r="V128" i="7"/>
  <c r="U128" i="7"/>
  <c r="R128" i="7"/>
  <c r="Q128" i="7"/>
  <c r="P128" i="7"/>
  <c r="O128" i="7"/>
  <c r="N128" i="7"/>
  <c r="M128" i="7"/>
  <c r="AV127" i="7"/>
  <c r="AU127" i="7"/>
  <c r="AT127" i="7"/>
  <c r="AS127" i="7"/>
  <c r="AR127" i="7"/>
  <c r="AQ127" i="7"/>
  <c r="AO127" i="7"/>
  <c r="AN127" i="7"/>
  <c r="AL127" i="7"/>
  <c r="AK127" i="7"/>
  <c r="AJ127" i="7"/>
  <c r="AI127" i="7"/>
  <c r="AH127" i="7"/>
  <c r="AG127" i="7"/>
  <c r="AF127" i="7"/>
  <c r="AE127" i="7"/>
  <c r="AD127" i="7"/>
  <c r="AC127" i="7"/>
  <c r="AB127" i="7"/>
  <c r="AA127" i="7"/>
  <c r="Y127" i="7"/>
  <c r="X127" i="7"/>
  <c r="W127" i="7"/>
  <c r="V127" i="7"/>
  <c r="U127" i="7"/>
  <c r="R127" i="7"/>
  <c r="Q127" i="7"/>
  <c r="P127" i="7"/>
  <c r="O127" i="7"/>
  <c r="N127" i="7"/>
  <c r="M127" i="7"/>
  <c r="AV126" i="7"/>
  <c r="AU126" i="7"/>
  <c r="AT126" i="7"/>
  <c r="AS126" i="7"/>
  <c r="AR126" i="7"/>
  <c r="AQ126" i="7"/>
  <c r="AO126" i="7"/>
  <c r="AN126" i="7"/>
  <c r="AL126" i="7"/>
  <c r="AK126" i="7"/>
  <c r="AJ126" i="7"/>
  <c r="AI126" i="7"/>
  <c r="AH126" i="7"/>
  <c r="AG126" i="7"/>
  <c r="AF126" i="7"/>
  <c r="AE126" i="7"/>
  <c r="AD126" i="7"/>
  <c r="AC126" i="7"/>
  <c r="AB126" i="7"/>
  <c r="AA126" i="7"/>
  <c r="Y126" i="7"/>
  <c r="X126" i="7"/>
  <c r="W126" i="7"/>
  <c r="V126" i="7"/>
  <c r="U126" i="7"/>
  <c r="R126" i="7"/>
  <c r="Q126" i="7"/>
  <c r="P126" i="7"/>
  <c r="O126" i="7"/>
  <c r="N126" i="7"/>
  <c r="M126" i="7"/>
  <c r="AV125" i="7"/>
  <c r="AU125" i="7"/>
  <c r="AT125" i="7"/>
  <c r="AS125" i="7"/>
  <c r="AR125" i="7"/>
  <c r="AQ125" i="7"/>
  <c r="AO125" i="7"/>
  <c r="AN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Y125" i="7"/>
  <c r="X125" i="7"/>
  <c r="W125" i="7"/>
  <c r="V125" i="7"/>
  <c r="U125" i="7"/>
  <c r="R125" i="7"/>
  <c r="Q125" i="7"/>
  <c r="P125" i="7"/>
  <c r="O125" i="7"/>
  <c r="N125" i="7"/>
  <c r="M125" i="7"/>
  <c r="AV124" i="7"/>
  <c r="AU124" i="7"/>
  <c r="AT124" i="7"/>
  <c r="AS124" i="7"/>
  <c r="AR124" i="7"/>
  <c r="AQ124" i="7"/>
  <c r="AO124" i="7"/>
  <c r="AN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Y124" i="7"/>
  <c r="X124" i="7"/>
  <c r="W124" i="7"/>
  <c r="V124" i="7"/>
  <c r="U124" i="7"/>
  <c r="R124" i="7"/>
  <c r="Q124" i="7"/>
  <c r="P124" i="7"/>
  <c r="O124" i="7"/>
  <c r="N124" i="7"/>
  <c r="M124" i="7"/>
  <c r="AV123" i="7"/>
  <c r="AU123" i="7"/>
  <c r="AT123" i="7"/>
  <c r="AS123" i="7"/>
  <c r="AR123" i="7"/>
  <c r="AQ123" i="7"/>
  <c r="AO123" i="7"/>
  <c r="AN123" i="7"/>
  <c r="AL123" i="7"/>
  <c r="AK123" i="7"/>
  <c r="AJ123" i="7"/>
  <c r="AI123" i="7"/>
  <c r="AH123" i="7"/>
  <c r="AG123" i="7"/>
  <c r="AF123" i="7"/>
  <c r="AE123" i="7"/>
  <c r="AD123" i="7"/>
  <c r="AC123" i="7"/>
  <c r="AB123" i="7"/>
  <c r="AA123" i="7"/>
  <c r="Y123" i="7"/>
  <c r="X123" i="7"/>
  <c r="W123" i="7"/>
  <c r="V123" i="7"/>
  <c r="U123" i="7"/>
  <c r="R123" i="7"/>
  <c r="Q123" i="7"/>
  <c r="P123" i="7"/>
  <c r="O123" i="7"/>
  <c r="N123" i="7"/>
  <c r="M123" i="7"/>
  <c r="AV122" i="7"/>
  <c r="AU122" i="7"/>
  <c r="AT122" i="7"/>
  <c r="AS122" i="7"/>
  <c r="AR122" i="7"/>
  <c r="AQ122" i="7"/>
  <c r="AO122" i="7"/>
  <c r="AN122" i="7"/>
  <c r="AL122" i="7"/>
  <c r="AK122" i="7"/>
  <c r="AJ122" i="7"/>
  <c r="AI122" i="7"/>
  <c r="AH122" i="7"/>
  <c r="AG122" i="7"/>
  <c r="AF122" i="7"/>
  <c r="AE122" i="7"/>
  <c r="AD122" i="7"/>
  <c r="AC122" i="7"/>
  <c r="AB122" i="7"/>
  <c r="AA122" i="7"/>
  <c r="Y122" i="7"/>
  <c r="X122" i="7"/>
  <c r="W122" i="7"/>
  <c r="V122" i="7"/>
  <c r="U122" i="7"/>
  <c r="R122" i="7"/>
  <c r="Q122" i="7"/>
  <c r="P122" i="7"/>
  <c r="O122" i="7"/>
  <c r="N122" i="7"/>
  <c r="M122" i="7"/>
  <c r="AV121" i="7"/>
  <c r="AU121" i="7"/>
  <c r="AT121" i="7"/>
  <c r="AS121" i="7"/>
  <c r="AR121" i="7"/>
  <c r="AQ121" i="7"/>
  <c r="AO121" i="7"/>
  <c r="AN121" i="7"/>
  <c r="AL121" i="7"/>
  <c r="AK121" i="7"/>
  <c r="AJ121" i="7"/>
  <c r="AI121" i="7"/>
  <c r="AH121" i="7"/>
  <c r="AG121" i="7"/>
  <c r="AF121" i="7"/>
  <c r="AE121" i="7"/>
  <c r="AD121" i="7"/>
  <c r="AC121" i="7"/>
  <c r="AB121" i="7"/>
  <c r="AA121" i="7"/>
  <c r="Y121" i="7"/>
  <c r="X121" i="7"/>
  <c r="W121" i="7"/>
  <c r="V121" i="7"/>
  <c r="U121" i="7"/>
  <c r="R121" i="7"/>
  <c r="Q121" i="7"/>
  <c r="P121" i="7"/>
  <c r="O121" i="7"/>
  <c r="N121" i="7"/>
  <c r="M121" i="7"/>
  <c r="AV120" i="7"/>
  <c r="AU120" i="7"/>
  <c r="AT120" i="7"/>
  <c r="AS120" i="7"/>
  <c r="AR120" i="7"/>
  <c r="AQ120" i="7"/>
  <c r="AO120" i="7"/>
  <c r="AN120" i="7"/>
  <c r="AL120" i="7"/>
  <c r="AK120" i="7"/>
  <c r="AJ120" i="7"/>
  <c r="AI120" i="7"/>
  <c r="AH120" i="7"/>
  <c r="AG120" i="7"/>
  <c r="AF120" i="7"/>
  <c r="AE120" i="7"/>
  <c r="AD120" i="7"/>
  <c r="AC120" i="7"/>
  <c r="AB120" i="7"/>
  <c r="AA120" i="7"/>
  <c r="Y120" i="7"/>
  <c r="X120" i="7"/>
  <c r="W120" i="7"/>
  <c r="V120" i="7"/>
  <c r="U120" i="7"/>
  <c r="R120" i="7"/>
  <c r="Q120" i="7"/>
  <c r="P120" i="7"/>
  <c r="O120" i="7"/>
  <c r="N120" i="7"/>
  <c r="M120" i="7"/>
  <c r="AV119" i="7"/>
  <c r="AU119" i="7"/>
  <c r="AT119" i="7"/>
  <c r="AS119" i="7"/>
  <c r="AR119" i="7"/>
  <c r="AQ119" i="7"/>
  <c r="AO119" i="7"/>
  <c r="AN119" i="7"/>
  <c r="AL119" i="7"/>
  <c r="AK119" i="7"/>
  <c r="AJ119" i="7"/>
  <c r="AI119" i="7"/>
  <c r="AH119" i="7"/>
  <c r="AG119" i="7"/>
  <c r="AF119" i="7"/>
  <c r="AE119" i="7"/>
  <c r="AD119" i="7"/>
  <c r="AC119" i="7"/>
  <c r="AB119" i="7"/>
  <c r="AA119" i="7"/>
  <c r="Y119" i="7"/>
  <c r="X119" i="7"/>
  <c r="W119" i="7"/>
  <c r="V119" i="7"/>
  <c r="U119" i="7"/>
  <c r="R119" i="7"/>
  <c r="Q119" i="7"/>
  <c r="P119" i="7"/>
  <c r="O119" i="7"/>
  <c r="N119" i="7"/>
  <c r="M119" i="7"/>
  <c r="AV118" i="7"/>
  <c r="AU118" i="7"/>
  <c r="AT118" i="7"/>
  <c r="AS118" i="7"/>
  <c r="AR118" i="7"/>
  <c r="AQ118" i="7"/>
  <c r="AO118" i="7"/>
  <c r="AN118" i="7"/>
  <c r="AL118" i="7"/>
  <c r="AK118" i="7"/>
  <c r="AJ118" i="7"/>
  <c r="AI118" i="7"/>
  <c r="AH118" i="7"/>
  <c r="AG118" i="7"/>
  <c r="AF118" i="7"/>
  <c r="AE118" i="7"/>
  <c r="AD118" i="7"/>
  <c r="AC118" i="7"/>
  <c r="AB118" i="7"/>
  <c r="AA118" i="7"/>
  <c r="Y118" i="7"/>
  <c r="X118" i="7"/>
  <c r="W118" i="7"/>
  <c r="V118" i="7"/>
  <c r="U118" i="7"/>
  <c r="R118" i="7"/>
  <c r="Q118" i="7"/>
  <c r="P118" i="7"/>
  <c r="O118" i="7"/>
  <c r="N118" i="7"/>
  <c r="M118" i="7"/>
  <c r="AV117" i="7"/>
  <c r="AU117" i="7"/>
  <c r="AT117" i="7"/>
  <c r="AS117" i="7"/>
  <c r="AR117" i="7"/>
  <c r="AQ117" i="7"/>
  <c r="AO117" i="7"/>
  <c r="AN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Y117" i="7"/>
  <c r="X117" i="7"/>
  <c r="W117" i="7"/>
  <c r="V117" i="7"/>
  <c r="U117" i="7"/>
  <c r="R117" i="7"/>
  <c r="Q117" i="7"/>
  <c r="P117" i="7"/>
  <c r="O117" i="7"/>
  <c r="N117" i="7"/>
  <c r="M117" i="7"/>
  <c r="AV116" i="7"/>
  <c r="AU116" i="7"/>
  <c r="AT116" i="7"/>
  <c r="AS116" i="7"/>
  <c r="AR116" i="7"/>
  <c r="AQ116" i="7"/>
  <c r="AO116" i="7"/>
  <c r="AN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Y116" i="7"/>
  <c r="X116" i="7"/>
  <c r="W116" i="7"/>
  <c r="V116" i="7"/>
  <c r="U116" i="7"/>
  <c r="R116" i="7"/>
  <c r="Q116" i="7"/>
  <c r="P116" i="7"/>
  <c r="O116" i="7"/>
  <c r="N116" i="7"/>
  <c r="M116" i="7"/>
  <c r="AV115" i="7"/>
  <c r="AU115" i="7"/>
  <c r="AT115" i="7"/>
  <c r="AS115" i="7"/>
  <c r="AR115" i="7"/>
  <c r="AQ115" i="7"/>
  <c r="AO115" i="7"/>
  <c r="AN115" i="7"/>
  <c r="AL115" i="7"/>
  <c r="AK115" i="7"/>
  <c r="AJ115" i="7"/>
  <c r="AI115" i="7"/>
  <c r="AH115" i="7"/>
  <c r="AG115" i="7"/>
  <c r="AF115" i="7"/>
  <c r="AE115" i="7"/>
  <c r="AD115" i="7"/>
  <c r="AC115" i="7"/>
  <c r="AB115" i="7"/>
  <c r="AA115" i="7"/>
  <c r="Y115" i="7"/>
  <c r="X115" i="7"/>
  <c r="W115" i="7"/>
  <c r="V115" i="7"/>
  <c r="U115" i="7"/>
  <c r="R115" i="7"/>
  <c r="Q115" i="7"/>
  <c r="P115" i="7"/>
  <c r="O115" i="7"/>
  <c r="N115" i="7"/>
  <c r="M115" i="7"/>
  <c r="AV114" i="7"/>
  <c r="AU114" i="7"/>
  <c r="AT114" i="7"/>
  <c r="AS114" i="7"/>
  <c r="AR114" i="7"/>
  <c r="AQ114" i="7"/>
  <c r="AO114" i="7"/>
  <c r="AN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Y114" i="7"/>
  <c r="X114" i="7"/>
  <c r="W114" i="7"/>
  <c r="V114" i="7"/>
  <c r="U114" i="7"/>
  <c r="R114" i="7"/>
  <c r="Q114" i="7"/>
  <c r="P114" i="7"/>
  <c r="O114" i="7"/>
  <c r="N114" i="7"/>
  <c r="M114" i="7"/>
  <c r="AV113" i="7"/>
  <c r="AU113" i="7"/>
  <c r="AT113" i="7"/>
  <c r="AS113" i="7"/>
  <c r="AR113" i="7"/>
  <c r="AQ113" i="7"/>
  <c r="AO113" i="7"/>
  <c r="AN113" i="7"/>
  <c r="AL113" i="7"/>
  <c r="AK113" i="7"/>
  <c r="AJ113" i="7"/>
  <c r="AI113" i="7"/>
  <c r="AH113" i="7"/>
  <c r="AG113" i="7"/>
  <c r="AF113" i="7"/>
  <c r="AE113" i="7"/>
  <c r="AD113" i="7"/>
  <c r="AC113" i="7"/>
  <c r="AB113" i="7"/>
  <c r="AA113" i="7"/>
  <c r="Y113" i="7"/>
  <c r="X113" i="7"/>
  <c r="W113" i="7"/>
  <c r="V113" i="7"/>
  <c r="U113" i="7"/>
  <c r="R113" i="7"/>
  <c r="Q113" i="7"/>
  <c r="P113" i="7"/>
  <c r="O113" i="7"/>
  <c r="N113" i="7"/>
  <c r="M113" i="7"/>
  <c r="AV112" i="7"/>
  <c r="AU112" i="7"/>
  <c r="AT112" i="7"/>
  <c r="AS112" i="7"/>
  <c r="AR112" i="7"/>
  <c r="AQ112" i="7"/>
  <c r="AO112" i="7"/>
  <c r="AN112" i="7"/>
  <c r="AL112" i="7"/>
  <c r="AK112" i="7"/>
  <c r="AJ112" i="7"/>
  <c r="AI112" i="7"/>
  <c r="AH112" i="7"/>
  <c r="AG112" i="7"/>
  <c r="AF112" i="7"/>
  <c r="AE112" i="7"/>
  <c r="AD112" i="7"/>
  <c r="AC112" i="7"/>
  <c r="AB112" i="7"/>
  <c r="AA112" i="7"/>
  <c r="Y112" i="7"/>
  <c r="X112" i="7"/>
  <c r="W112" i="7"/>
  <c r="V112" i="7"/>
  <c r="U112" i="7"/>
  <c r="R112" i="7"/>
  <c r="Q112" i="7"/>
  <c r="P112" i="7"/>
  <c r="O112" i="7"/>
  <c r="N112" i="7"/>
  <c r="M112" i="7"/>
  <c r="AV111" i="7"/>
  <c r="AU111" i="7"/>
  <c r="AT111" i="7"/>
  <c r="AS111" i="7"/>
  <c r="AR111" i="7"/>
  <c r="AQ111" i="7"/>
  <c r="AO111" i="7"/>
  <c r="AN111" i="7"/>
  <c r="AL111" i="7"/>
  <c r="AK111" i="7"/>
  <c r="AJ111" i="7"/>
  <c r="AI111" i="7"/>
  <c r="AH111" i="7"/>
  <c r="AG111" i="7"/>
  <c r="AF111" i="7"/>
  <c r="AE111" i="7"/>
  <c r="AD111" i="7"/>
  <c r="AC111" i="7"/>
  <c r="AB111" i="7"/>
  <c r="AA111" i="7"/>
  <c r="Y111" i="7"/>
  <c r="X111" i="7"/>
  <c r="W111" i="7"/>
  <c r="V111" i="7"/>
  <c r="U111" i="7"/>
  <c r="R111" i="7"/>
  <c r="Q111" i="7"/>
  <c r="P111" i="7"/>
  <c r="O111" i="7"/>
  <c r="N111" i="7"/>
  <c r="M111" i="7"/>
  <c r="AV110" i="7"/>
  <c r="AU110" i="7"/>
  <c r="AT110" i="7"/>
  <c r="AS110" i="7"/>
  <c r="AR110" i="7"/>
  <c r="AQ110" i="7"/>
  <c r="AO110" i="7"/>
  <c r="AN110" i="7"/>
  <c r="AL110" i="7"/>
  <c r="AK110" i="7"/>
  <c r="AJ110" i="7"/>
  <c r="AI110" i="7"/>
  <c r="AH110" i="7"/>
  <c r="AG110" i="7"/>
  <c r="AF110" i="7"/>
  <c r="AE110" i="7"/>
  <c r="AD110" i="7"/>
  <c r="AC110" i="7"/>
  <c r="AB110" i="7"/>
  <c r="AA110" i="7"/>
  <c r="Y110" i="7"/>
  <c r="X110" i="7"/>
  <c r="W110" i="7"/>
  <c r="V110" i="7"/>
  <c r="U110" i="7"/>
  <c r="R110" i="7"/>
  <c r="Q110" i="7"/>
  <c r="P110" i="7"/>
  <c r="O110" i="7"/>
  <c r="N110" i="7"/>
  <c r="M110" i="7"/>
  <c r="AV109" i="7"/>
  <c r="AU109" i="7"/>
  <c r="AT109" i="7"/>
  <c r="AS109" i="7"/>
  <c r="AR109" i="7"/>
  <c r="AQ109" i="7"/>
  <c r="AO109" i="7"/>
  <c r="AN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Y109" i="7"/>
  <c r="X109" i="7"/>
  <c r="W109" i="7"/>
  <c r="V109" i="7"/>
  <c r="U109" i="7"/>
  <c r="R109" i="7"/>
  <c r="Q109" i="7"/>
  <c r="P109" i="7"/>
  <c r="O109" i="7"/>
  <c r="N109" i="7"/>
  <c r="M109" i="7"/>
  <c r="AV108" i="7"/>
  <c r="AU108" i="7"/>
  <c r="AT108" i="7"/>
  <c r="AS108" i="7"/>
  <c r="AR108" i="7"/>
  <c r="AQ108" i="7"/>
  <c r="AO108" i="7"/>
  <c r="AN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Y108" i="7"/>
  <c r="X108" i="7"/>
  <c r="W108" i="7"/>
  <c r="V108" i="7"/>
  <c r="U108" i="7"/>
  <c r="R108" i="7"/>
  <c r="Q108" i="7"/>
  <c r="P108" i="7"/>
  <c r="O108" i="7"/>
  <c r="N108" i="7"/>
  <c r="M108" i="7"/>
  <c r="AV107" i="7"/>
  <c r="AU107" i="7"/>
  <c r="AT107" i="7"/>
  <c r="AS107" i="7"/>
  <c r="AR107" i="7"/>
  <c r="AQ107" i="7"/>
  <c r="AO107" i="7"/>
  <c r="AN107" i="7"/>
  <c r="AL107" i="7"/>
  <c r="AK107" i="7"/>
  <c r="AJ107" i="7"/>
  <c r="AI107" i="7"/>
  <c r="AH107" i="7"/>
  <c r="AG107" i="7"/>
  <c r="AF107" i="7"/>
  <c r="AE107" i="7"/>
  <c r="AD107" i="7"/>
  <c r="AC107" i="7"/>
  <c r="AB107" i="7"/>
  <c r="AA107" i="7"/>
  <c r="Y107" i="7"/>
  <c r="X107" i="7"/>
  <c r="W107" i="7"/>
  <c r="V107" i="7"/>
  <c r="U107" i="7"/>
  <c r="R107" i="7"/>
  <c r="Q107" i="7"/>
  <c r="P107" i="7"/>
  <c r="O107" i="7"/>
  <c r="N107" i="7"/>
  <c r="M107" i="7"/>
  <c r="AV106" i="7"/>
  <c r="AU106" i="7"/>
  <c r="AT106" i="7"/>
  <c r="AS106" i="7"/>
  <c r="AR106" i="7"/>
  <c r="AQ106" i="7"/>
  <c r="AO106" i="7"/>
  <c r="AN106" i="7"/>
  <c r="AL106" i="7"/>
  <c r="AK106" i="7"/>
  <c r="AJ106" i="7"/>
  <c r="AI106" i="7"/>
  <c r="AH106" i="7"/>
  <c r="AG106" i="7"/>
  <c r="AF106" i="7"/>
  <c r="AE106" i="7"/>
  <c r="AD106" i="7"/>
  <c r="AC106" i="7"/>
  <c r="AB106" i="7"/>
  <c r="AA106" i="7"/>
  <c r="Y106" i="7"/>
  <c r="X106" i="7"/>
  <c r="W106" i="7"/>
  <c r="V106" i="7"/>
  <c r="U106" i="7"/>
  <c r="R106" i="7"/>
  <c r="Q106" i="7"/>
  <c r="P106" i="7"/>
  <c r="O106" i="7"/>
  <c r="N106" i="7"/>
  <c r="M106" i="7"/>
  <c r="AV105" i="7"/>
  <c r="AU105" i="7"/>
  <c r="AT105" i="7"/>
  <c r="AS105" i="7"/>
  <c r="AR105" i="7"/>
  <c r="AQ105" i="7"/>
  <c r="AO105" i="7"/>
  <c r="AN105" i="7"/>
  <c r="AL105" i="7"/>
  <c r="AK105" i="7"/>
  <c r="AJ105" i="7"/>
  <c r="AI105" i="7"/>
  <c r="AH105" i="7"/>
  <c r="AG105" i="7"/>
  <c r="AF105" i="7"/>
  <c r="AE105" i="7"/>
  <c r="AD105" i="7"/>
  <c r="AC105" i="7"/>
  <c r="AB105" i="7"/>
  <c r="AA105" i="7"/>
  <c r="Y105" i="7"/>
  <c r="X105" i="7"/>
  <c r="W105" i="7"/>
  <c r="V105" i="7"/>
  <c r="U105" i="7"/>
  <c r="R105" i="7"/>
  <c r="Q105" i="7"/>
  <c r="P105" i="7"/>
  <c r="O105" i="7"/>
  <c r="N105" i="7"/>
  <c r="M105" i="7"/>
  <c r="AV104" i="7"/>
  <c r="AU104" i="7"/>
  <c r="AT104" i="7"/>
  <c r="AS104" i="7"/>
  <c r="AR104" i="7"/>
  <c r="AQ104" i="7"/>
  <c r="AO104" i="7"/>
  <c r="AN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Y104" i="7"/>
  <c r="X104" i="7"/>
  <c r="W104" i="7"/>
  <c r="V104" i="7"/>
  <c r="U104" i="7"/>
  <c r="R104" i="7"/>
  <c r="Q104" i="7"/>
  <c r="P104" i="7"/>
  <c r="O104" i="7"/>
  <c r="N104" i="7"/>
  <c r="M104" i="7"/>
  <c r="AV103" i="7"/>
  <c r="AU103" i="7"/>
  <c r="AT103" i="7"/>
  <c r="AS103" i="7"/>
  <c r="AR103" i="7"/>
  <c r="AQ103" i="7"/>
  <c r="AO103" i="7"/>
  <c r="AN103" i="7"/>
  <c r="AL103" i="7"/>
  <c r="AK103" i="7"/>
  <c r="AJ103" i="7"/>
  <c r="AI103" i="7"/>
  <c r="AH103" i="7"/>
  <c r="AG103" i="7"/>
  <c r="AF103" i="7"/>
  <c r="AE103" i="7"/>
  <c r="AD103" i="7"/>
  <c r="AC103" i="7"/>
  <c r="AB103" i="7"/>
  <c r="AA103" i="7"/>
  <c r="Y103" i="7"/>
  <c r="X103" i="7"/>
  <c r="W103" i="7"/>
  <c r="V103" i="7"/>
  <c r="U103" i="7"/>
  <c r="R103" i="7"/>
  <c r="Q103" i="7"/>
  <c r="P103" i="7"/>
  <c r="O103" i="7"/>
  <c r="N103" i="7"/>
  <c r="M103" i="7"/>
  <c r="AV102" i="7"/>
  <c r="AU102" i="7"/>
  <c r="AT102" i="7"/>
  <c r="AS102" i="7"/>
  <c r="AR102" i="7"/>
  <c r="AQ102" i="7"/>
  <c r="AO102" i="7"/>
  <c r="AN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Y102" i="7"/>
  <c r="X102" i="7"/>
  <c r="W102" i="7"/>
  <c r="V102" i="7"/>
  <c r="U102" i="7"/>
  <c r="R102" i="7"/>
  <c r="Q102" i="7"/>
  <c r="P102" i="7"/>
  <c r="O102" i="7"/>
  <c r="N102" i="7"/>
  <c r="M102" i="7"/>
  <c r="AV101" i="7"/>
  <c r="AU101" i="7"/>
  <c r="AT101" i="7"/>
  <c r="AS101" i="7"/>
  <c r="AR101" i="7"/>
  <c r="AQ101" i="7"/>
  <c r="AO101" i="7"/>
  <c r="AN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Y101" i="7"/>
  <c r="X101" i="7"/>
  <c r="W101" i="7"/>
  <c r="V101" i="7"/>
  <c r="U101" i="7"/>
  <c r="R101" i="7"/>
  <c r="Q101" i="7"/>
  <c r="P101" i="7"/>
  <c r="O101" i="7"/>
  <c r="N101" i="7"/>
  <c r="M101" i="7"/>
  <c r="AV100" i="7"/>
  <c r="AU100" i="7"/>
  <c r="AT100" i="7"/>
  <c r="AS100" i="7"/>
  <c r="AR100" i="7"/>
  <c r="AQ100" i="7"/>
  <c r="AO100" i="7"/>
  <c r="AN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Y100" i="7"/>
  <c r="X100" i="7"/>
  <c r="W100" i="7"/>
  <c r="V100" i="7"/>
  <c r="U100" i="7"/>
  <c r="R100" i="7"/>
  <c r="Q100" i="7"/>
  <c r="P100" i="7"/>
  <c r="O100" i="7"/>
  <c r="N100" i="7"/>
  <c r="M100" i="7"/>
  <c r="AV99" i="7"/>
  <c r="AU99" i="7"/>
  <c r="AT99" i="7"/>
  <c r="AS99" i="7"/>
  <c r="AR99" i="7"/>
  <c r="AQ99" i="7"/>
  <c r="AO99" i="7"/>
  <c r="AN99" i="7"/>
  <c r="AL99" i="7"/>
  <c r="AK99" i="7"/>
  <c r="AJ99" i="7"/>
  <c r="AI99" i="7"/>
  <c r="AH99" i="7"/>
  <c r="AG99" i="7"/>
  <c r="AF99" i="7"/>
  <c r="AE99" i="7"/>
  <c r="AD99" i="7"/>
  <c r="AC99" i="7"/>
  <c r="AB99" i="7"/>
  <c r="AA99" i="7"/>
  <c r="Y99" i="7"/>
  <c r="X99" i="7"/>
  <c r="W99" i="7"/>
  <c r="V99" i="7"/>
  <c r="U99" i="7"/>
  <c r="R99" i="7"/>
  <c r="Q99" i="7"/>
  <c r="P99" i="7"/>
  <c r="O99" i="7"/>
  <c r="N99" i="7"/>
  <c r="M99" i="7"/>
  <c r="AV98" i="7"/>
  <c r="AU98" i="7"/>
  <c r="AT98" i="7"/>
  <c r="AS98" i="7"/>
  <c r="AR98" i="7"/>
  <c r="AQ98" i="7"/>
  <c r="AO98" i="7"/>
  <c r="AN98" i="7"/>
  <c r="AL98" i="7"/>
  <c r="AK98" i="7"/>
  <c r="AJ98" i="7"/>
  <c r="AI98" i="7"/>
  <c r="AH98" i="7"/>
  <c r="AG98" i="7"/>
  <c r="AF98" i="7"/>
  <c r="AE98" i="7"/>
  <c r="AD98" i="7"/>
  <c r="AC98" i="7"/>
  <c r="AB98" i="7"/>
  <c r="AA98" i="7"/>
  <c r="Y98" i="7"/>
  <c r="X98" i="7"/>
  <c r="W98" i="7"/>
  <c r="V98" i="7"/>
  <c r="U98" i="7"/>
  <c r="R98" i="7"/>
  <c r="Q98" i="7"/>
  <c r="P98" i="7"/>
  <c r="O98" i="7"/>
  <c r="N98" i="7"/>
  <c r="M98" i="7"/>
  <c r="AV97" i="7"/>
  <c r="AU97" i="7"/>
  <c r="AT97" i="7"/>
  <c r="AS97" i="7"/>
  <c r="AR97" i="7"/>
  <c r="AQ97" i="7"/>
  <c r="AO97" i="7"/>
  <c r="AN97" i="7"/>
  <c r="AL97" i="7"/>
  <c r="AK97" i="7"/>
  <c r="AJ97" i="7"/>
  <c r="AI97" i="7"/>
  <c r="AH97" i="7"/>
  <c r="AG97" i="7"/>
  <c r="AF97" i="7"/>
  <c r="AE97" i="7"/>
  <c r="AD97" i="7"/>
  <c r="AC97" i="7"/>
  <c r="AB97" i="7"/>
  <c r="AA97" i="7"/>
  <c r="Y97" i="7"/>
  <c r="X97" i="7"/>
  <c r="W97" i="7"/>
  <c r="V97" i="7"/>
  <c r="U97" i="7"/>
  <c r="R97" i="7"/>
  <c r="Q97" i="7"/>
  <c r="P97" i="7"/>
  <c r="O97" i="7"/>
  <c r="N97" i="7"/>
  <c r="M97" i="7"/>
  <c r="AV96" i="7"/>
  <c r="AU96" i="7"/>
  <c r="AT96" i="7"/>
  <c r="AS96" i="7"/>
  <c r="AR96" i="7"/>
  <c r="AQ96" i="7"/>
  <c r="AO96" i="7"/>
  <c r="AN96" i="7"/>
  <c r="AL96" i="7"/>
  <c r="AK96" i="7"/>
  <c r="AJ96" i="7"/>
  <c r="AI96" i="7"/>
  <c r="AH96" i="7"/>
  <c r="AG96" i="7"/>
  <c r="AF96" i="7"/>
  <c r="AE96" i="7"/>
  <c r="AD96" i="7"/>
  <c r="AC96" i="7"/>
  <c r="AB96" i="7"/>
  <c r="AA96" i="7"/>
  <c r="Y96" i="7"/>
  <c r="X96" i="7"/>
  <c r="W96" i="7"/>
  <c r="V96" i="7"/>
  <c r="U96" i="7"/>
  <c r="R96" i="7"/>
  <c r="Q96" i="7"/>
  <c r="P96" i="7"/>
  <c r="O96" i="7"/>
  <c r="N96" i="7"/>
  <c r="M96" i="7"/>
  <c r="AV95" i="7"/>
  <c r="AU95" i="7"/>
  <c r="AT95" i="7"/>
  <c r="AS95" i="7"/>
  <c r="AR95" i="7"/>
  <c r="AQ95" i="7"/>
  <c r="AO95" i="7"/>
  <c r="AN95" i="7"/>
  <c r="AL95" i="7"/>
  <c r="AK95" i="7"/>
  <c r="AJ95" i="7"/>
  <c r="AI95" i="7"/>
  <c r="AH95" i="7"/>
  <c r="AG95" i="7"/>
  <c r="AF95" i="7"/>
  <c r="AE95" i="7"/>
  <c r="AD95" i="7"/>
  <c r="AC95" i="7"/>
  <c r="AB95" i="7"/>
  <c r="AA95" i="7"/>
  <c r="Y95" i="7"/>
  <c r="X95" i="7"/>
  <c r="W95" i="7"/>
  <c r="V95" i="7"/>
  <c r="U95" i="7"/>
  <c r="R95" i="7"/>
  <c r="Q95" i="7"/>
  <c r="P95" i="7"/>
  <c r="O95" i="7"/>
  <c r="N95" i="7"/>
  <c r="M95" i="7"/>
  <c r="AV94" i="7"/>
  <c r="AU94" i="7"/>
  <c r="AT94" i="7"/>
  <c r="AS94" i="7"/>
  <c r="AR94" i="7"/>
  <c r="AQ94" i="7"/>
  <c r="AO94" i="7"/>
  <c r="AN94" i="7"/>
  <c r="AL94" i="7"/>
  <c r="AK94" i="7"/>
  <c r="AJ94" i="7"/>
  <c r="AI94" i="7"/>
  <c r="AH94" i="7"/>
  <c r="AG94" i="7"/>
  <c r="AF94" i="7"/>
  <c r="AE94" i="7"/>
  <c r="AD94" i="7"/>
  <c r="AC94" i="7"/>
  <c r="AB94" i="7"/>
  <c r="AA94" i="7"/>
  <c r="Y94" i="7"/>
  <c r="X94" i="7"/>
  <c r="W94" i="7"/>
  <c r="V94" i="7"/>
  <c r="U94" i="7"/>
  <c r="R94" i="7"/>
  <c r="Q94" i="7"/>
  <c r="P94" i="7"/>
  <c r="O94" i="7"/>
  <c r="N94" i="7"/>
  <c r="M94" i="7"/>
  <c r="AV93" i="7"/>
  <c r="AU93" i="7"/>
  <c r="AT93" i="7"/>
  <c r="AS93" i="7"/>
  <c r="AR93" i="7"/>
  <c r="AQ93" i="7"/>
  <c r="AO93" i="7"/>
  <c r="AN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Y93" i="7"/>
  <c r="X93" i="7"/>
  <c r="W93" i="7"/>
  <c r="V93" i="7"/>
  <c r="U93" i="7"/>
  <c r="R93" i="7"/>
  <c r="Q93" i="7"/>
  <c r="P93" i="7"/>
  <c r="O93" i="7"/>
  <c r="N93" i="7"/>
  <c r="M93" i="7"/>
  <c r="AV92" i="7"/>
  <c r="AU92" i="7"/>
  <c r="AT92" i="7"/>
  <c r="AS92" i="7"/>
  <c r="AR92" i="7"/>
  <c r="AQ92" i="7"/>
  <c r="AO92" i="7"/>
  <c r="AN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Y92" i="7"/>
  <c r="X92" i="7"/>
  <c r="W92" i="7"/>
  <c r="V92" i="7"/>
  <c r="U92" i="7"/>
  <c r="R92" i="7"/>
  <c r="Q92" i="7"/>
  <c r="P92" i="7"/>
  <c r="O92" i="7"/>
  <c r="N92" i="7"/>
  <c r="M92" i="7"/>
  <c r="AV91" i="7"/>
  <c r="AU91" i="7"/>
  <c r="AT91" i="7"/>
  <c r="AS91" i="7"/>
  <c r="AR91" i="7"/>
  <c r="AQ91" i="7"/>
  <c r="AO91" i="7"/>
  <c r="AN91" i="7"/>
  <c r="AL91" i="7"/>
  <c r="AK91" i="7"/>
  <c r="AJ91" i="7"/>
  <c r="AI91" i="7"/>
  <c r="AH91" i="7"/>
  <c r="AG91" i="7"/>
  <c r="AF91" i="7"/>
  <c r="AE91" i="7"/>
  <c r="AD91" i="7"/>
  <c r="AC91" i="7"/>
  <c r="AB91" i="7"/>
  <c r="AA91" i="7"/>
  <c r="Y91" i="7"/>
  <c r="X91" i="7"/>
  <c r="W91" i="7"/>
  <c r="V91" i="7"/>
  <c r="U91" i="7"/>
  <c r="R91" i="7"/>
  <c r="Q91" i="7"/>
  <c r="P91" i="7"/>
  <c r="O91" i="7"/>
  <c r="N91" i="7"/>
  <c r="M91" i="7"/>
  <c r="AV90" i="7"/>
  <c r="AU90" i="7"/>
  <c r="AT90" i="7"/>
  <c r="AS90" i="7"/>
  <c r="AR90" i="7"/>
  <c r="AQ90" i="7"/>
  <c r="AO90" i="7"/>
  <c r="AN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Y90" i="7"/>
  <c r="X90" i="7"/>
  <c r="W90" i="7"/>
  <c r="V90" i="7"/>
  <c r="U90" i="7"/>
  <c r="R90" i="7"/>
  <c r="Q90" i="7"/>
  <c r="P90" i="7"/>
  <c r="O90" i="7"/>
  <c r="N90" i="7"/>
  <c r="M90" i="7"/>
  <c r="AV89" i="7"/>
  <c r="AU89" i="7"/>
  <c r="AT89" i="7"/>
  <c r="AS89" i="7"/>
  <c r="AR89" i="7"/>
  <c r="AQ89" i="7"/>
  <c r="AO89" i="7"/>
  <c r="AN89" i="7"/>
  <c r="AL89" i="7"/>
  <c r="AK89" i="7"/>
  <c r="AJ89" i="7"/>
  <c r="AI89" i="7"/>
  <c r="AH89" i="7"/>
  <c r="AG89" i="7"/>
  <c r="AF89" i="7"/>
  <c r="AE89" i="7"/>
  <c r="AD89" i="7"/>
  <c r="AC89" i="7"/>
  <c r="AB89" i="7"/>
  <c r="AA89" i="7"/>
  <c r="Y89" i="7"/>
  <c r="X89" i="7"/>
  <c r="W89" i="7"/>
  <c r="V89" i="7"/>
  <c r="U89" i="7"/>
  <c r="R89" i="7"/>
  <c r="Q89" i="7"/>
  <c r="P89" i="7"/>
  <c r="O89" i="7"/>
  <c r="N89" i="7"/>
  <c r="M89" i="7"/>
  <c r="AV88" i="7"/>
  <c r="AU88" i="7"/>
  <c r="AT88" i="7"/>
  <c r="AS88" i="7"/>
  <c r="AR88" i="7"/>
  <c r="AQ88" i="7"/>
  <c r="AO88" i="7"/>
  <c r="AN88" i="7"/>
  <c r="AL88" i="7"/>
  <c r="AK88" i="7"/>
  <c r="AJ88" i="7"/>
  <c r="AI88" i="7"/>
  <c r="AH88" i="7"/>
  <c r="AG88" i="7"/>
  <c r="AF88" i="7"/>
  <c r="AE88" i="7"/>
  <c r="AD88" i="7"/>
  <c r="AC88" i="7"/>
  <c r="AB88" i="7"/>
  <c r="AA88" i="7"/>
  <c r="Y88" i="7"/>
  <c r="X88" i="7"/>
  <c r="W88" i="7"/>
  <c r="V88" i="7"/>
  <c r="U88" i="7"/>
  <c r="R88" i="7"/>
  <c r="Q88" i="7"/>
  <c r="P88" i="7"/>
  <c r="O88" i="7"/>
  <c r="N88" i="7"/>
  <c r="M88" i="7"/>
  <c r="AV87" i="7"/>
  <c r="AU87" i="7"/>
  <c r="AT87" i="7"/>
  <c r="AS87" i="7"/>
  <c r="AR87" i="7"/>
  <c r="AQ87" i="7"/>
  <c r="AO87" i="7"/>
  <c r="AN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Y87" i="7"/>
  <c r="X87" i="7"/>
  <c r="W87" i="7"/>
  <c r="V87" i="7"/>
  <c r="U87" i="7"/>
  <c r="R87" i="7"/>
  <c r="Q87" i="7"/>
  <c r="P87" i="7"/>
  <c r="O87" i="7"/>
  <c r="N87" i="7"/>
  <c r="M87" i="7"/>
  <c r="AV86" i="7"/>
  <c r="AU86" i="7"/>
  <c r="AT86" i="7"/>
  <c r="AS86" i="7"/>
  <c r="AR86" i="7"/>
  <c r="AQ86" i="7"/>
  <c r="AO86" i="7"/>
  <c r="AN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Y86" i="7"/>
  <c r="X86" i="7"/>
  <c r="W86" i="7"/>
  <c r="V86" i="7"/>
  <c r="U86" i="7"/>
  <c r="R86" i="7"/>
  <c r="Q86" i="7"/>
  <c r="P86" i="7"/>
  <c r="O86" i="7"/>
  <c r="N86" i="7"/>
  <c r="M86" i="7"/>
  <c r="AV85" i="7"/>
  <c r="AU85" i="7"/>
  <c r="AT85" i="7"/>
  <c r="AS85" i="7"/>
  <c r="AR85" i="7"/>
  <c r="AQ85" i="7"/>
  <c r="AO85" i="7"/>
  <c r="AN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Y85" i="7"/>
  <c r="X85" i="7"/>
  <c r="W85" i="7"/>
  <c r="V85" i="7"/>
  <c r="U85" i="7"/>
  <c r="R85" i="7"/>
  <c r="Q85" i="7"/>
  <c r="P85" i="7"/>
  <c r="O85" i="7"/>
  <c r="N85" i="7"/>
  <c r="M85" i="7"/>
  <c r="AV84" i="7"/>
  <c r="AU84" i="7"/>
  <c r="AT84" i="7"/>
  <c r="AS84" i="7"/>
  <c r="AR84" i="7"/>
  <c r="AQ84" i="7"/>
  <c r="AO84" i="7"/>
  <c r="AN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Y84" i="7"/>
  <c r="X84" i="7"/>
  <c r="W84" i="7"/>
  <c r="V84" i="7"/>
  <c r="U84" i="7"/>
  <c r="R84" i="7"/>
  <c r="Q84" i="7"/>
  <c r="P84" i="7"/>
  <c r="O84" i="7"/>
  <c r="N84" i="7"/>
  <c r="M84" i="7"/>
  <c r="AV83" i="7"/>
  <c r="AU83" i="7"/>
  <c r="AT83" i="7"/>
  <c r="AS83" i="7"/>
  <c r="AR83" i="7"/>
  <c r="AQ83" i="7"/>
  <c r="AO83" i="7"/>
  <c r="AN83" i="7"/>
  <c r="AL83" i="7"/>
  <c r="AK83" i="7"/>
  <c r="AJ83" i="7"/>
  <c r="AI83" i="7"/>
  <c r="AH83" i="7"/>
  <c r="AG83" i="7"/>
  <c r="AF83" i="7"/>
  <c r="AE83" i="7"/>
  <c r="AD83" i="7"/>
  <c r="AC83" i="7"/>
  <c r="AB83" i="7"/>
  <c r="AA83" i="7"/>
  <c r="Y83" i="7"/>
  <c r="X83" i="7"/>
  <c r="W83" i="7"/>
  <c r="V83" i="7"/>
  <c r="U83" i="7"/>
  <c r="R83" i="7"/>
  <c r="Q83" i="7"/>
  <c r="P83" i="7"/>
  <c r="O83" i="7"/>
  <c r="N83" i="7"/>
  <c r="M83" i="7"/>
  <c r="AV82" i="7"/>
  <c r="AU82" i="7"/>
  <c r="AT82" i="7"/>
  <c r="AS82" i="7"/>
  <c r="AR82" i="7"/>
  <c r="AQ82" i="7"/>
  <c r="AO82" i="7"/>
  <c r="AN82" i="7"/>
  <c r="AL82" i="7"/>
  <c r="AK82" i="7"/>
  <c r="AJ82" i="7"/>
  <c r="AI82" i="7"/>
  <c r="AH82" i="7"/>
  <c r="AG82" i="7"/>
  <c r="AF82" i="7"/>
  <c r="AE82" i="7"/>
  <c r="AD82" i="7"/>
  <c r="AC82" i="7"/>
  <c r="AB82" i="7"/>
  <c r="AA82" i="7"/>
  <c r="Y82" i="7"/>
  <c r="X82" i="7"/>
  <c r="W82" i="7"/>
  <c r="V82" i="7"/>
  <c r="U82" i="7"/>
  <c r="R82" i="7"/>
  <c r="Q82" i="7"/>
  <c r="P82" i="7"/>
  <c r="O82" i="7"/>
  <c r="N82" i="7"/>
  <c r="M82" i="7"/>
  <c r="AV81" i="7"/>
  <c r="AU81" i="7"/>
  <c r="AT81" i="7"/>
  <c r="AS81" i="7"/>
  <c r="AR81" i="7"/>
  <c r="AQ81" i="7"/>
  <c r="AO81" i="7"/>
  <c r="AN81" i="7"/>
  <c r="AL81" i="7"/>
  <c r="AK81" i="7"/>
  <c r="AJ81" i="7"/>
  <c r="AI81" i="7"/>
  <c r="AH81" i="7"/>
  <c r="AG81" i="7"/>
  <c r="AF81" i="7"/>
  <c r="AE81" i="7"/>
  <c r="AD81" i="7"/>
  <c r="AC81" i="7"/>
  <c r="AB81" i="7"/>
  <c r="AA81" i="7"/>
  <c r="Y81" i="7"/>
  <c r="X81" i="7"/>
  <c r="W81" i="7"/>
  <c r="V81" i="7"/>
  <c r="U81" i="7"/>
  <c r="R81" i="7"/>
  <c r="Q81" i="7"/>
  <c r="P81" i="7"/>
  <c r="O81" i="7"/>
  <c r="N81" i="7"/>
  <c r="M81" i="7"/>
  <c r="AV80" i="7"/>
  <c r="AU80" i="7"/>
  <c r="AT80" i="7"/>
  <c r="AS80" i="7"/>
  <c r="AR80" i="7"/>
  <c r="AQ80" i="7"/>
  <c r="AO80" i="7"/>
  <c r="AN80" i="7"/>
  <c r="AL80" i="7"/>
  <c r="AK80" i="7"/>
  <c r="AJ80" i="7"/>
  <c r="AI80" i="7"/>
  <c r="AH80" i="7"/>
  <c r="AG80" i="7"/>
  <c r="AF80" i="7"/>
  <c r="AE80" i="7"/>
  <c r="AD80" i="7"/>
  <c r="AC80" i="7"/>
  <c r="AB80" i="7"/>
  <c r="AA80" i="7"/>
  <c r="Y80" i="7"/>
  <c r="X80" i="7"/>
  <c r="W80" i="7"/>
  <c r="V80" i="7"/>
  <c r="U80" i="7"/>
  <c r="R80" i="7"/>
  <c r="Q80" i="7"/>
  <c r="P80" i="7"/>
  <c r="O80" i="7"/>
  <c r="N80" i="7"/>
  <c r="M80" i="7"/>
  <c r="AV79" i="7"/>
  <c r="AU79" i="7"/>
  <c r="AT79" i="7"/>
  <c r="AS79" i="7"/>
  <c r="AR79" i="7"/>
  <c r="AQ79" i="7"/>
  <c r="AO79" i="7"/>
  <c r="AN79" i="7"/>
  <c r="AL79" i="7"/>
  <c r="AK79" i="7"/>
  <c r="AJ79" i="7"/>
  <c r="AI79" i="7"/>
  <c r="AH79" i="7"/>
  <c r="AG79" i="7"/>
  <c r="AF79" i="7"/>
  <c r="AE79" i="7"/>
  <c r="AD79" i="7"/>
  <c r="AC79" i="7"/>
  <c r="AB79" i="7"/>
  <c r="AA79" i="7"/>
  <c r="Y79" i="7"/>
  <c r="X79" i="7"/>
  <c r="W79" i="7"/>
  <c r="V79" i="7"/>
  <c r="U79" i="7"/>
  <c r="R79" i="7"/>
  <c r="Q79" i="7"/>
  <c r="P79" i="7"/>
  <c r="O79" i="7"/>
  <c r="N79" i="7"/>
  <c r="M79" i="7"/>
  <c r="AV78" i="7"/>
  <c r="AU78" i="7"/>
  <c r="AT78" i="7"/>
  <c r="AS78" i="7"/>
  <c r="AR78" i="7"/>
  <c r="AQ78" i="7"/>
  <c r="AO78" i="7"/>
  <c r="AN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Y78" i="7"/>
  <c r="X78" i="7"/>
  <c r="W78" i="7"/>
  <c r="V78" i="7"/>
  <c r="U78" i="7"/>
  <c r="R78" i="7"/>
  <c r="Q78" i="7"/>
  <c r="P78" i="7"/>
  <c r="O78" i="7"/>
  <c r="N78" i="7"/>
  <c r="M78" i="7"/>
  <c r="AV77" i="7"/>
  <c r="AU77" i="7"/>
  <c r="AT77" i="7"/>
  <c r="AS77" i="7"/>
  <c r="AR77" i="7"/>
  <c r="AQ77" i="7"/>
  <c r="AO77" i="7"/>
  <c r="AN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Y77" i="7"/>
  <c r="X77" i="7"/>
  <c r="W77" i="7"/>
  <c r="V77" i="7"/>
  <c r="U77" i="7"/>
  <c r="R77" i="7"/>
  <c r="Q77" i="7"/>
  <c r="P77" i="7"/>
  <c r="O77" i="7"/>
  <c r="N77" i="7"/>
  <c r="M77" i="7"/>
  <c r="AV76" i="7"/>
  <c r="AU76" i="7"/>
  <c r="AT76" i="7"/>
  <c r="AS76" i="7"/>
  <c r="AR76" i="7"/>
  <c r="AQ76" i="7"/>
  <c r="AO76" i="7"/>
  <c r="AN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Y76" i="7"/>
  <c r="X76" i="7"/>
  <c r="W76" i="7"/>
  <c r="V76" i="7"/>
  <c r="U76" i="7"/>
  <c r="R76" i="7"/>
  <c r="Q76" i="7"/>
  <c r="P76" i="7"/>
  <c r="O76" i="7"/>
  <c r="N76" i="7"/>
  <c r="M76" i="7"/>
  <c r="AV75" i="7"/>
  <c r="AU75" i="7"/>
  <c r="AT75" i="7"/>
  <c r="AS75" i="7"/>
  <c r="AR75" i="7"/>
  <c r="AQ75" i="7"/>
  <c r="AO75" i="7"/>
  <c r="AN75" i="7"/>
  <c r="AL75" i="7"/>
  <c r="AK75" i="7"/>
  <c r="AJ75" i="7"/>
  <c r="AI75" i="7"/>
  <c r="AH75" i="7"/>
  <c r="AG75" i="7"/>
  <c r="AF75" i="7"/>
  <c r="AE75" i="7"/>
  <c r="AD75" i="7"/>
  <c r="AC75" i="7"/>
  <c r="AB75" i="7"/>
  <c r="AA75" i="7"/>
  <c r="Y75" i="7"/>
  <c r="X75" i="7"/>
  <c r="W75" i="7"/>
  <c r="V75" i="7"/>
  <c r="U75" i="7"/>
  <c r="R75" i="7"/>
  <c r="Q75" i="7"/>
  <c r="P75" i="7"/>
  <c r="O75" i="7"/>
  <c r="N75" i="7"/>
  <c r="M75" i="7"/>
  <c r="AV74" i="7"/>
  <c r="AU74" i="7"/>
  <c r="AT74" i="7"/>
  <c r="AS74" i="7"/>
  <c r="AR74" i="7"/>
  <c r="AQ74" i="7"/>
  <c r="AO74" i="7"/>
  <c r="AN74" i="7"/>
  <c r="AL74" i="7"/>
  <c r="AK74" i="7"/>
  <c r="AJ74" i="7"/>
  <c r="AI74" i="7"/>
  <c r="AH74" i="7"/>
  <c r="AG74" i="7"/>
  <c r="AF74" i="7"/>
  <c r="AE74" i="7"/>
  <c r="AD74" i="7"/>
  <c r="AC74" i="7"/>
  <c r="AB74" i="7"/>
  <c r="AA74" i="7"/>
  <c r="Y74" i="7"/>
  <c r="X74" i="7"/>
  <c r="W74" i="7"/>
  <c r="V74" i="7"/>
  <c r="U74" i="7"/>
  <c r="R74" i="7"/>
  <c r="Q74" i="7"/>
  <c r="P74" i="7"/>
  <c r="O74" i="7"/>
  <c r="N74" i="7"/>
  <c r="M74" i="7"/>
  <c r="AV73" i="7"/>
  <c r="AU73" i="7"/>
  <c r="AT73" i="7"/>
  <c r="AS73" i="7"/>
  <c r="AR73" i="7"/>
  <c r="AQ73" i="7"/>
  <c r="AO73" i="7"/>
  <c r="AN73" i="7"/>
  <c r="AL73" i="7"/>
  <c r="AK73" i="7"/>
  <c r="AJ73" i="7"/>
  <c r="AI73" i="7"/>
  <c r="AH73" i="7"/>
  <c r="AG73" i="7"/>
  <c r="AF73" i="7"/>
  <c r="AE73" i="7"/>
  <c r="AD73" i="7"/>
  <c r="AC73" i="7"/>
  <c r="AB73" i="7"/>
  <c r="AA73" i="7"/>
  <c r="Y73" i="7"/>
  <c r="X73" i="7"/>
  <c r="W73" i="7"/>
  <c r="V73" i="7"/>
  <c r="U73" i="7"/>
  <c r="R73" i="7"/>
  <c r="Q73" i="7"/>
  <c r="P73" i="7"/>
  <c r="O73" i="7"/>
  <c r="N73" i="7"/>
  <c r="M73" i="7"/>
  <c r="AV72" i="7"/>
  <c r="AU72" i="7"/>
  <c r="AT72" i="7"/>
  <c r="AS72" i="7"/>
  <c r="AR72" i="7"/>
  <c r="AQ72" i="7"/>
  <c r="AO72" i="7"/>
  <c r="AN72" i="7"/>
  <c r="AL72" i="7"/>
  <c r="AK72" i="7"/>
  <c r="AJ72" i="7"/>
  <c r="AI72" i="7"/>
  <c r="AH72" i="7"/>
  <c r="AG72" i="7"/>
  <c r="AF72" i="7"/>
  <c r="AE72" i="7"/>
  <c r="AD72" i="7"/>
  <c r="AC72" i="7"/>
  <c r="AB72" i="7"/>
  <c r="AA72" i="7"/>
  <c r="Y72" i="7"/>
  <c r="X72" i="7"/>
  <c r="W72" i="7"/>
  <c r="V72" i="7"/>
  <c r="U72" i="7"/>
  <c r="R72" i="7"/>
  <c r="Q72" i="7"/>
  <c r="P72" i="7"/>
  <c r="O72" i="7"/>
  <c r="N72" i="7"/>
  <c r="M72" i="7"/>
  <c r="AV71" i="7"/>
  <c r="AU71" i="7"/>
  <c r="AT71" i="7"/>
  <c r="AS71" i="7"/>
  <c r="AR71" i="7"/>
  <c r="AQ71" i="7"/>
  <c r="AO71" i="7"/>
  <c r="AN71" i="7"/>
  <c r="AL71" i="7"/>
  <c r="AK71" i="7"/>
  <c r="AJ71" i="7"/>
  <c r="AI71" i="7"/>
  <c r="AH71" i="7"/>
  <c r="AG71" i="7"/>
  <c r="AF71" i="7"/>
  <c r="AE71" i="7"/>
  <c r="AD71" i="7"/>
  <c r="AC71" i="7"/>
  <c r="AB71" i="7"/>
  <c r="AA71" i="7"/>
  <c r="Y71" i="7"/>
  <c r="X71" i="7"/>
  <c r="W71" i="7"/>
  <c r="V71" i="7"/>
  <c r="U71" i="7"/>
  <c r="R71" i="7"/>
  <c r="Q71" i="7"/>
  <c r="P71" i="7"/>
  <c r="O71" i="7"/>
  <c r="N71" i="7"/>
  <c r="M71" i="7"/>
  <c r="AV70" i="7"/>
  <c r="AU70" i="7"/>
  <c r="AT70" i="7"/>
  <c r="AS70" i="7"/>
  <c r="AR70" i="7"/>
  <c r="AQ70" i="7"/>
  <c r="AO70" i="7"/>
  <c r="AN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Y70" i="7"/>
  <c r="X70" i="7"/>
  <c r="W70" i="7"/>
  <c r="V70" i="7"/>
  <c r="U70" i="7"/>
  <c r="R70" i="7"/>
  <c r="Q70" i="7"/>
  <c r="P70" i="7"/>
  <c r="O70" i="7"/>
  <c r="N70" i="7"/>
  <c r="M70" i="7"/>
  <c r="AV69" i="7"/>
  <c r="AU69" i="7"/>
  <c r="AT69" i="7"/>
  <c r="AS69" i="7"/>
  <c r="AR69" i="7"/>
  <c r="AQ69" i="7"/>
  <c r="AO69" i="7"/>
  <c r="AN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Y69" i="7"/>
  <c r="X69" i="7"/>
  <c r="W69" i="7"/>
  <c r="V69" i="7"/>
  <c r="U69" i="7"/>
  <c r="R69" i="7"/>
  <c r="Q69" i="7"/>
  <c r="P69" i="7"/>
  <c r="O69" i="7"/>
  <c r="N69" i="7"/>
  <c r="M69" i="7"/>
  <c r="AV68" i="7"/>
  <c r="AU68" i="7"/>
  <c r="AT68" i="7"/>
  <c r="AS68" i="7"/>
  <c r="AR68" i="7"/>
  <c r="AQ68" i="7"/>
  <c r="AO68" i="7"/>
  <c r="AN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Y68" i="7"/>
  <c r="X68" i="7"/>
  <c r="W68" i="7"/>
  <c r="V68" i="7"/>
  <c r="U68" i="7"/>
  <c r="R68" i="7"/>
  <c r="Q68" i="7"/>
  <c r="P68" i="7"/>
  <c r="O68" i="7"/>
  <c r="N68" i="7"/>
  <c r="M68" i="7"/>
  <c r="AV67" i="7"/>
  <c r="AU67" i="7"/>
  <c r="AT67" i="7"/>
  <c r="AS67" i="7"/>
  <c r="AR67" i="7"/>
  <c r="AQ67" i="7"/>
  <c r="AO67" i="7"/>
  <c r="AN67" i="7"/>
  <c r="AL67" i="7"/>
  <c r="AK67" i="7"/>
  <c r="AJ67" i="7"/>
  <c r="AI67" i="7"/>
  <c r="AH67" i="7"/>
  <c r="AG67" i="7"/>
  <c r="AF67" i="7"/>
  <c r="AE67" i="7"/>
  <c r="AD67" i="7"/>
  <c r="AC67" i="7"/>
  <c r="AB67" i="7"/>
  <c r="AA67" i="7"/>
  <c r="Y67" i="7"/>
  <c r="X67" i="7"/>
  <c r="W67" i="7"/>
  <c r="V67" i="7"/>
  <c r="U67" i="7"/>
  <c r="R67" i="7"/>
  <c r="Q67" i="7"/>
  <c r="P67" i="7"/>
  <c r="O67" i="7"/>
  <c r="N67" i="7"/>
  <c r="M67" i="7"/>
  <c r="AV66" i="7"/>
  <c r="AU66" i="7"/>
  <c r="AT66" i="7"/>
  <c r="AS66" i="7"/>
  <c r="AR66" i="7"/>
  <c r="AQ66" i="7"/>
  <c r="AO66" i="7"/>
  <c r="AN66" i="7"/>
  <c r="AL66" i="7"/>
  <c r="AK66" i="7"/>
  <c r="AJ66" i="7"/>
  <c r="AI66" i="7"/>
  <c r="AH66" i="7"/>
  <c r="AG66" i="7"/>
  <c r="AF66" i="7"/>
  <c r="AE66" i="7"/>
  <c r="AD66" i="7"/>
  <c r="AC66" i="7"/>
  <c r="AB66" i="7"/>
  <c r="AA66" i="7"/>
  <c r="Y66" i="7"/>
  <c r="X66" i="7"/>
  <c r="W66" i="7"/>
  <c r="V66" i="7"/>
  <c r="U66" i="7"/>
  <c r="R66" i="7"/>
  <c r="Q66" i="7"/>
  <c r="P66" i="7"/>
  <c r="O66" i="7"/>
  <c r="N66" i="7"/>
  <c r="M66" i="7"/>
  <c r="AV65" i="7"/>
  <c r="AU65" i="7"/>
  <c r="AT65" i="7"/>
  <c r="AS65" i="7"/>
  <c r="AR65" i="7"/>
  <c r="AQ65" i="7"/>
  <c r="AO65" i="7"/>
  <c r="AN65" i="7"/>
  <c r="AL65" i="7"/>
  <c r="AK65" i="7"/>
  <c r="AJ65" i="7"/>
  <c r="AI65" i="7"/>
  <c r="AH65" i="7"/>
  <c r="AG65" i="7"/>
  <c r="AF65" i="7"/>
  <c r="AE65" i="7"/>
  <c r="AD65" i="7"/>
  <c r="AC65" i="7"/>
  <c r="AB65" i="7"/>
  <c r="AA65" i="7"/>
  <c r="Y65" i="7"/>
  <c r="X65" i="7"/>
  <c r="W65" i="7"/>
  <c r="V65" i="7"/>
  <c r="U65" i="7"/>
  <c r="R65" i="7"/>
  <c r="Q65" i="7"/>
  <c r="P65" i="7"/>
  <c r="O65" i="7"/>
  <c r="N65" i="7"/>
  <c r="M65" i="7"/>
  <c r="AV64" i="7"/>
  <c r="AU64" i="7"/>
  <c r="AT64" i="7"/>
  <c r="AS64" i="7"/>
  <c r="AR64" i="7"/>
  <c r="AQ64" i="7"/>
  <c r="AO64" i="7"/>
  <c r="AN64" i="7"/>
  <c r="AL64" i="7"/>
  <c r="AK64" i="7"/>
  <c r="AJ64" i="7"/>
  <c r="AI64" i="7"/>
  <c r="AH64" i="7"/>
  <c r="AG64" i="7"/>
  <c r="AF64" i="7"/>
  <c r="AE64" i="7"/>
  <c r="AD64" i="7"/>
  <c r="AC64" i="7"/>
  <c r="AB64" i="7"/>
  <c r="AA64" i="7"/>
  <c r="Y64" i="7"/>
  <c r="X64" i="7"/>
  <c r="W64" i="7"/>
  <c r="V64" i="7"/>
  <c r="U64" i="7"/>
  <c r="R64" i="7"/>
  <c r="Q64" i="7"/>
  <c r="P64" i="7"/>
  <c r="O64" i="7"/>
  <c r="N64" i="7"/>
  <c r="M64" i="7"/>
  <c r="AV63" i="7"/>
  <c r="AU63" i="7"/>
  <c r="AT63" i="7"/>
  <c r="AS63" i="7"/>
  <c r="AR63" i="7"/>
  <c r="AQ63" i="7"/>
  <c r="AO63" i="7"/>
  <c r="AN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Y63" i="7"/>
  <c r="X63" i="7"/>
  <c r="W63" i="7"/>
  <c r="V63" i="7"/>
  <c r="U63" i="7"/>
  <c r="R63" i="7"/>
  <c r="Q63" i="7"/>
  <c r="P63" i="7"/>
  <c r="O63" i="7"/>
  <c r="N63" i="7"/>
  <c r="M63" i="7"/>
  <c r="AV62" i="7"/>
  <c r="AU62" i="7"/>
  <c r="AT62" i="7"/>
  <c r="AS62" i="7"/>
  <c r="AR62" i="7"/>
  <c r="AQ62" i="7"/>
  <c r="AO62" i="7"/>
  <c r="AN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Y62" i="7"/>
  <c r="X62" i="7"/>
  <c r="W62" i="7"/>
  <c r="V62" i="7"/>
  <c r="U62" i="7"/>
  <c r="R62" i="7"/>
  <c r="Q62" i="7"/>
  <c r="P62" i="7"/>
  <c r="O62" i="7"/>
  <c r="N62" i="7"/>
  <c r="M62" i="7"/>
  <c r="AV61" i="7"/>
  <c r="AU61" i="7"/>
  <c r="AT61" i="7"/>
  <c r="AS61" i="7"/>
  <c r="AR61" i="7"/>
  <c r="AQ61" i="7"/>
  <c r="AO61" i="7"/>
  <c r="AN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Y61" i="7"/>
  <c r="X61" i="7"/>
  <c r="W61" i="7"/>
  <c r="V61" i="7"/>
  <c r="U61" i="7"/>
  <c r="R61" i="7"/>
  <c r="Q61" i="7"/>
  <c r="P61" i="7"/>
  <c r="O61" i="7"/>
  <c r="N61" i="7"/>
  <c r="M61" i="7"/>
  <c r="AV60" i="7"/>
  <c r="AU60" i="7"/>
  <c r="AT60" i="7"/>
  <c r="AS60" i="7"/>
  <c r="AR60" i="7"/>
  <c r="AQ60" i="7"/>
  <c r="AO60" i="7"/>
  <c r="AN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Y60" i="7"/>
  <c r="X60" i="7"/>
  <c r="W60" i="7"/>
  <c r="V60" i="7"/>
  <c r="U60" i="7"/>
  <c r="R60" i="7"/>
  <c r="Q60" i="7"/>
  <c r="P60" i="7"/>
  <c r="O60" i="7"/>
  <c r="N60" i="7"/>
  <c r="M60" i="7"/>
  <c r="AV59" i="7"/>
  <c r="AU59" i="7"/>
  <c r="AT59" i="7"/>
  <c r="AS59" i="7"/>
  <c r="AR59" i="7"/>
  <c r="AQ59" i="7"/>
  <c r="AO59" i="7"/>
  <c r="AN59" i="7"/>
  <c r="AL59" i="7"/>
  <c r="AK59" i="7"/>
  <c r="AJ59" i="7"/>
  <c r="AI59" i="7"/>
  <c r="AH59" i="7"/>
  <c r="AG59" i="7"/>
  <c r="AF59" i="7"/>
  <c r="AE59" i="7"/>
  <c r="AD59" i="7"/>
  <c r="AC59" i="7"/>
  <c r="AB59" i="7"/>
  <c r="AA59" i="7"/>
  <c r="Y59" i="7"/>
  <c r="X59" i="7"/>
  <c r="W59" i="7"/>
  <c r="V59" i="7"/>
  <c r="U59" i="7"/>
  <c r="R59" i="7"/>
  <c r="Q59" i="7"/>
  <c r="P59" i="7"/>
  <c r="O59" i="7"/>
  <c r="N59" i="7"/>
  <c r="M59" i="7"/>
  <c r="AV58" i="7"/>
  <c r="AU58" i="7"/>
  <c r="AT58" i="7"/>
  <c r="AS58" i="7"/>
  <c r="AR58" i="7"/>
  <c r="AQ58" i="7"/>
  <c r="AO58" i="7"/>
  <c r="AN58" i="7"/>
  <c r="AL58" i="7"/>
  <c r="AK58" i="7"/>
  <c r="AJ58" i="7"/>
  <c r="AI58" i="7"/>
  <c r="AH58" i="7"/>
  <c r="AG58" i="7"/>
  <c r="AF58" i="7"/>
  <c r="AE58" i="7"/>
  <c r="AD58" i="7"/>
  <c r="AC58" i="7"/>
  <c r="AB58" i="7"/>
  <c r="AA58" i="7"/>
  <c r="Y58" i="7"/>
  <c r="X58" i="7"/>
  <c r="W58" i="7"/>
  <c r="V58" i="7"/>
  <c r="U58" i="7"/>
  <c r="R58" i="7"/>
  <c r="Q58" i="7"/>
  <c r="P58" i="7"/>
  <c r="O58" i="7"/>
  <c r="N58" i="7"/>
  <c r="M58" i="7"/>
  <c r="AV57" i="7"/>
  <c r="AU57" i="7"/>
  <c r="AT57" i="7"/>
  <c r="AS57" i="7"/>
  <c r="AR57" i="7"/>
  <c r="AQ57" i="7"/>
  <c r="AO57" i="7"/>
  <c r="AN57" i="7"/>
  <c r="AL57" i="7"/>
  <c r="AK57" i="7"/>
  <c r="AJ57" i="7"/>
  <c r="AI57" i="7"/>
  <c r="AH57" i="7"/>
  <c r="AG57" i="7"/>
  <c r="AF57" i="7"/>
  <c r="AE57" i="7"/>
  <c r="AD57" i="7"/>
  <c r="AC57" i="7"/>
  <c r="AB57" i="7"/>
  <c r="AA57" i="7"/>
  <c r="Y57" i="7"/>
  <c r="X57" i="7"/>
  <c r="W57" i="7"/>
  <c r="V57" i="7"/>
  <c r="U57" i="7"/>
  <c r="R57" i="7"/>
  <c r="Q57" i="7"/>
  <c r="P57" i="7"/>
  <c r="O57" i="7"/>
  <c r="N57" i="7"/>
  <c r="M57" i="7"/>
  <c r="AV56" i="7"/>
  <c r="AU56" i="7"/>
  <c r="AT56" i="7"/>
  <c r="AS56" i="7"/>
  <c r="AR56" i="7"/>
  <c r="AQ56" i="7"/>
  <c r="AO56" i="7"/>
  <c r="AN56" i="7"/>
  <c r="AL56" i="7"/>
  <c r="AK56" i="7"/>
  <c r="AJ56" i="7"/>
  <c r="AI56" i="7"/>
  <c r="AH56" i="7"/>
  <c r="AG56" i="7"/>
  <c r="AF56" i="7"/>
  <c r="AE56" i="7"/>
  <c r="AD56" i="7"/>
  <c r="AC56" i="7"/>
  <c r="AB56" i="7"/>
  <c r="AA56" i="7"/>
  <c r="Y56" i="7"/>
  <c r="X56" i="7"/>
  <c r="W56" i="7"/>
  <c r="V56" i="7"/>
  <c r="U56" i="7"/>
  <c r="R56" i="7"/>
  <c r="Q56" i="7"/>
  <c r="P56" i="7"/>
  <c r="O56" i="7"/>
  <c r="N56" i="7"/>
  <c r="M56" i="7"/>
  <c r="AV55" i="7"/>
  <c r="AU55" i="7"/>
  <c r="AT55" i="7"/>
  <c r="AS55" i="7"/>
  <c r="AR55" i="7"/>
  <c r="AQ55" i="7"/>
  <c r="AO55" i="7"/>
  <c r="AN55" i="7"/>
  <c r="AL55" i="7"/>
  <c r="AK55" i="7"/>
  <c r="AJ55" i="7"/>
  <c r="AI55" i="7"/>
  <c r="AH55" i="7"/>
  <c r="AG55" i="7"/>
  <c r="AF55" i="7"/>
  <c r="AE55" i="7"/>
  <c r="AD55" i="7"/>
  <c r="AC55" i="7"/>
  <c r="AB55" i="7"/>
  <c r="AA55" i="7"/>
  <c r="Y55" i="7"/>
  <c r="X55" i="7"/>
  <c r="W55" i="7"/>
  <c r="V55" i="7"/>
  <c r="U55" i="7"/>
  <c r="R55" i="7"/>
  <c r="Q55" i="7"/>
  <c r="P55" i="7"/>
  <c r="O55" i="7"/>
  <c r="N55" i="7"/>
  <c r="M55" i="7"/>
  <c r="AV54" i="7"/>
  <c r="AU54" i="7"/>
  <c r="AT54" i="7"/>
  <c r="AS54" i="7"/>
  <c r="AR54" i="7"/>
  <c r="AQ54" i="7"/>
  <c r="AO54" i="7"/>
  <c r="AN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Y54" i="7"/>
  <c r="X54" i="7"/>
  <c r="W54" i="7"/>
  <c r="V54" i="7"/>
  <c r="U54" i="7"/>
  <c r="R54" i="7"/>
  <c r="Q54" i="7"/>
  <c r="P54" i="7"/>
  <c r="O54" i="7"/>
  <c r="N54" i="7"/>
  <c r="M54" i="7"/>
  <c r="AV53" i="7"/>
  <c r="AU53" i="7"/>
  <c r="AT53" i="7"/>
  <c r="AS53" i="7"/>
  <c r="AR53" i="7"/>
  <c r="AQ53" i="7"/>
  <c r="AO53" i="7"/>
  <c r="AN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Y53" i="7"/>
  <c r="X53" i="7"/>
  <c r="W53" i="7"/>
  <c r="V53" i="7"/>
  <c r="U53" i="7"/>
  <c r="R53" i="7"/>
  <c r="Q53" i="7"/>
  <c r="P53" i="7"/>
  <c r="O53" i="7"/>
  <c r="N53" i="7"/>
  <c r="M53" i="7"/>
  <c r="AV52" i="7"/>
  <c r="AU52" i="7"/>
  <c r="AT52" i="7"/>
  <c r="AS52" i="7"/>
  <c r="AR52" i="7"/>
  <c r="AQ52" i="7"/>
  <c r="AO52" i="7"/>
  <c r="AN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Y52" i="7"/>
  <c r="X52" i="7"/>
  <c r="W52" i="7"/>
  <c r="V52" i="7"/>
  <c r="U52" i="7"/>
  <c r="R52" i="7"/>
  <c r="Q52" i="7"/>
  <c r="P52" i="7"/>
  <c r="O52" i="7"/>
  <c r="N52" i="7"/>
  <c r="M52" i="7"/>
  <c r="AV51" i="7"/>
  <c r="AU51" i="7"/>
  <c r="AT51" i="7"/>
  <c r="AS51" i="7"/>
  <c r="AR51" i="7"/>
  <c r="AQ51" i="7"/>
  <c r="AO51" i="7"/>
  <c r="AN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Y51" i="7"/>
  <c r="X51" i="7"/>
  <c r="W51" i="7"/>
  <c r="V51" i="7"/>
  <c r="U51" i="7"/>
  <c r="R51" i="7"/>
  <c r="Q51" i="7"/>
  <c r="P51" i="7"/>
  <c r="O51" i="7"/>
  <c r="N51" i="7"/>
  <c r="M51" i="7"/>
  <c r="AV50" i="7"/>
  <c r="AU50" i="7"/>
  <c r="AT50" i="7"/>
  <c r="AS50" i="7"/>
  <c r="AR50" i="7"/>
  <c r="AQ50" i="7"/>
  <c r="AO50" i="7"/>
  <c r="AN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Y50" i="7"/>
  <c r="X50" i="7"/>
  <c r="W50" i="7"/>
  <c r="V50" i="7"/>
  <c r="U50" i="7"/>
  <c r="R50" i="7"/>
  <c r="Q50" i="7"/>
  <c r="P50" i="7"/>
  <c r="O50" i="7"/>
  <c r="N50" i="7"/>
  <c r="M50" i="7"/>
  <c r="AV49" i="7"/>
  <c r="AU49" i="7"/>
  <c r="AT49" i="7"/>
  <c r="AS49" i="7"/>
  <c r="AR49" i="7"/>
  <c r="AQ49" i="7"/>
  <c r="AO49" i="7"/>
  <c r="AN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Y49" i="7"/>
  <c r="X49" i="7"/>
  <c r="W49" i="7"/>
  <c r="V49" i="7"/>
  <c r="U49" i="7"/>
  <c r="R49" i="7"/>
  <c r="Q49" i="7"/>
  <c r="P49" i="7"/>
  <c r="O49" i="7"/>
  <c r="N49" i="7"/>
  <c r="M49" i="7"/>
  <c r="AV48" i="7"/>
  <c r="AU48" i="7"/>
  <c r="AT48" i="7"/>
  <c r="AS48" i="7"/>
  <c r="AR48" i="7"/>
  <c r="AQ48" i="7"/>
  <c r="AO48" i="7"/>
  <c r="AN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Y48" i="7"/>
  <c r="X48" i="7"/>
  <c r="W48" i="7"/>
  <c r="V48" i="7"/>
  <c r="U48" i="7"/>
  <c r="R48" i="7"/>
  <c r="Q48" i="7"/>
  <c r="P48" i="7"/>
  <c r="O48" i="7"/>
  <c r="N48" i="7"/>
  <c r="M48" i="7"/>
  <c r="AV47" i="7"/>
  <c r="AU47" i="7"/>
  <c r="AT47" i="7"/>
  <c r="AS47" i="7"/>
  <c r="AR47" i="7"/>
  <c r="AQ47" i="7"/>
  <c r="AO47" i="7"/>
  <c r="AN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Y47" i="7"/>
  <c r="X47" i="7"/>
  <c r="W47" i="7"/>
  <c r="V47" i="7"/>
  <c r="U47" i="7"/>
  <c r="R47" i="7"/>
  <c r="Q47" i="7"/>
  <c r="P47" i="7"/>
  <c r="O47" i="7"/>
  <c r="N47" i="7"/>
  <c r="M47" i="7"/>
  <c r="AV46" i="7"/>
  <c r="AU46" i="7"/>
  <c r="AT46" i="7"/>
  <c r="AS46" i="7"/>
  <c r="AR46" i="7"/>
  <c r="AQ46" i="7"/>
  <c r="AO46" i="7"/>
  <c r="AN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Y46" i="7"/>
  <c r="X46" i="7"/>
  <c r="W46" i="7"/>
  <c r="V46" i="7"/>
  <c r="U46" i="7"/>
  <c r="R46" i="7"/>
  <c r="Q46" i="7"/>
  <c r="P46" i="7"/>
  <c r="O46" i="7"/>
  <c r="N46" i="7"/>
  <c r="M46" i="7"/>
  <c r="AV45" i="7"/>
  <c r="AU45" i="7"/>
  <c r="AT45" i="7"/>
  <c r="AS45" i="7"/>
  <c r="AR45" i="7"/>
  <c r="AQ45" i="7"/>
  <c r="AO45" i="7"/>
  <c r="AN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Y45" i="7"/>
  <c r="X45" i="7"/>
  <c r="W45" i="7"/>
  <c r="V45" i="7"/>
  <c r="U45" i="7"/>
  <c r="R45" i="7"/>
  <c r="Q45" i="7"/>
  <c r="P45" i="7"/>
  <c r="O45" i="7"/>
  <c r="N45" i="7"/>
  <c r="M45" i="7"/>
  <c r="AV44" i="7"/>
  <c r="AU44" i="7"/>
  <c r="AT44" i="7"/>
  <c r="AS44" i="7"/>
  <c r="AR44" i="7"/>
  <c r="AQ44" i="7"/>
  <c r="AO44" i="7"/>
  <c r="AN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Y44" i="7"/>
  <c r="X44" i="7"/>
  <c r="W44" i="7"/>
  <c r="V44" i="7"/>
  <c r="U44" i="7"/>
  <c r="R44" i="7"/>
  <c r="Q44" i="7"/>
  <c r="P44" i="7"/>
  <c r="O44" i="7"/>
  <c r="N44" i="7"/>
  <c r="M44" i="7"/>
  <c r="AV43" i="7"/>
  <c r="AU43" i="7"/>
  <c r="AT43" i="7"/>
  <c r="AS43" i="7"/>
  <c r="AR43" i="7"/>
  <c r="AQ43" i="7"/>
  <c r="AO43" i="7"/>
  <c r="AN43" i="7"/>
  <c r="AL43" i="7"/>
  <c r="AK43" i="7"/>
  <c r="AJ43" i="7"/>
  <c r="AI43" i="7"/>
  <c r="AH43" i="7"/>
  <c r="AG43" i="7"/>
  <c r="AF43" i="7"/>
  <c r="AE43" i="7"/>
  <c r="AD43" i="7"/>
  <c r="AC43" i="7"/>
  <c r="AB43" i="7"/>
  <c r="AA43" i="7"/>
  <c r="Y43" i="7"/>
  <c r="X43" i="7"/>
  <c r="W43" i="7"/>
  <c r="V43" i="7"/>
  <c r="U43" i="7"/>
  <c r="R43" i="7"/>
  <c r="Q43" i="7"/>
  <c r="P43" i="7"/>
  <c r="O43" i="7"/>
  <c r="N43" i="7"/>
  <c r="M43" i="7"/>
  <c r="AV42" i="7"/>
  <c r="AU42" i="7"/>
  <c r="AT42" i="7"/>
  <c r="AS42" i="7"/>
  <c r="AR42" i="7"/>
  <c r="AQ42" i="7"/>
  <c r="AO42" i="7"/>
  <c r="AN42" i="7"/>
  <c r="AL42" i="7"/>
  <c r="AK42" i="7"/>
  <c r="AJ42" i="7"/>
  <c r="AI42" i="7"/>
  <c r="AH42" i="7"/>
  <c r="AG42" i="7"/>
  <c r="AF42" i="7"/>
  <c r="AE42" i="7"/>
  <c r="AD42" i="7"/>
  <c r="AC42" i="7"/>
  <c r="AB42" i="7"/>
  <c r="AA42" i="7"/>
  <c r="Y42" i="7"/>
  <c r="X42" i="7"/>
  <c r="W42" i="7"/>
  <c r="V42" i="7"/>
  <c r="U42" i="7"/>
  <c r="R42" i="7"/>
  <c r="Q42" i="7"/>
  <c r="P42" i="7"/>
  <c r="O42" i="7"/>
  <c r="N42" i="7"/>
  <c r="M42" i="7"/>
  <c r="AV41" i="7"/>
  <c r="AU41" i="7"/>
  <c r="AT41" i="7"/>
  <c r="AS41" i="7"/>
  <c r="AR41" i="7"/>
  <c r="AQ41" i="7"/>
  <c r="AO41" i="7"/>
  <c r="AN41" i="7"/>
  <c r="AL41" i="7"/>
  <c r="AK41" i="7"/>
  <c r="AJ41" i="7"/>
  <c r="AI41" i="7"/>
  <c r="AH41" i="7"/>
  <c r="AG41" i="7"/>
  <c r="AF41" i="7"/>
  <c r="AE41" i="7"/>
  <c r="AD41" i="7"/>
  <c r="AC41" i="7"/>
  <c r="AB41" i="7"/>
  <c r="AA41" i="7"/>
  <c r="Y41" i="7"/>
  <c r="X41" i="7"/>
  <c r="W41" i="7"/>
  <c r="V41" i="7"/>
  <c r="U41" i="7"/>
  <c r="R41" i="7"/>
  <c r="Q41" i="7"/>
  <c r="P41" i="7"/>
  <c r="O41" i="7"/>
  <c r="N41" i="7"/>
  <c r="M41" i="7"/>
  <c r="AV40" i="7"/>
  <c r="AU40" i="7"/>
  <c r="AT40" i="7"/>
  <c r="AS40" i="7"/>
  <c r="AR40" i="7"/>
  <c r="AQ40" i="7"/>
  <c r="AO40" i="7"/>
  <c r="AN40" i="7"/>
  <c r="AL40" i="7"/>
  <c r="AK40" i="7"/>
  <c r="AJ40" i="7"/>
  <c r="AI40" i="7"/>
  <c r="AH40" i="7"/>
  <c r="AG40" i="7"/>
  <c r="AF40" i="7"/>
  <c r="AE40" i="7"/>
  <c r="AD40" i="7"/>
  <c r="AC40" i="7"/>
  <c r="AB40" i="7"/>
  <c r="AA40" i="7"/>
  <c r="Y40" i="7"/>
  <c r="X40" i="7"/>
  <c r="W40" i="7"/>
  <c r="V40" i="7"/>
  <c r="U40" i="7"/>
  <c r="R40" i="7"/>
  <c r="Q40" i="7"/>
  <c r="P40" i="7"/>
  <c r="O40" i="7"/>
  <c r="N40" i="7"/>
  <c r="M40" i="7"/>
  <c r="AV39" i="7"/>
  <c r="AU39" i="7"/>
  <c r="AT39" i="7"/>
  <c r="AS39" i="7"/>
  <c r="AR39" i="7"/>
  <c r="AQ39" i="7"/>
  <c r="AO39" i="7"/>
  <c r="AN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Y39" i="7"/>
  <c r="X39" i="7"/>
  <c r="W39" i="7"/>
  <c r="V39" i="7"/>
  <c r="U39" i="7"/>
  <c r="R39" i="7"/>
  <c r="Q39" i="7"/>
  <c r="P39" i="7"/>
  <c r="O39" i="7"/>
  <c r="N39" i="7"/>
  <c r="M39" i="7"/>
  <c r="AV38" i="7"/>
  <c r="AU38" i="7"/>
  <c r="AT38" i="7"/>
  <c r="AS38" i="7"/>
  <c r="AR38" i="7"/>
  <c r="AQ38" i="7"/>
  <c r="AO38" i="7"/>
  <c r="AN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Y38" i="7"/>
  <c r="X38" i="7"/>
  <c r="W38" i="7"/>
  <c r="V38" i="7"/>
  <c r="U38" i="7"/>
  <c r="R38" i="7"/>
  <c r="Q38" i="7"/>
  <c r="P38" i="7"/>
  <c r="O38" i="7"/>
  <c r="N38" i="7"/>
  <c r="M38" i="7"/>
  <c r="AV37" i="7"/>
  <c r="AU37" i="7"/>
  <c r="AT37" i="7"/>
  <c r="AS37" i="7"/>
  <c r="AR37" i="7"/>
  <c r="AQ37" i="7"/>
  <c r="AO37" i="7"/>
  <c r="AN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Y37" i="7"/>
  <c r="X37" i="7"/>
  <c r="W37" i="7"/>
  <c r="V37" i="7"/>
  <c r="U37" i="7"/>
  <c r="R37" i="7"/>
  <c r="Q37" i="7"/>
  <c r="P37" i="7"/>
  <c r="O37" i="7"/>
  <c r="N37" i="7"/>
  <c r="M37" i="7"/>
  <c r="AV36" i="7"/>
  <c r="AU36" i="7"/>
  <c r="AT36" i="7"/>
  <c r="AS36" i="7"/>
  <c r="AR36" i="7"/>
  <c r="AQ36" i="7"/>
  <c r="AO36" i="7"/>
  <c r="AN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Y36" i="7"/>
  <c r="X36" i="7"/>
  <c r="W36" i="7"/>
  <c r="V36" i="7"/>
  <c r="U36" i="7"/>
  <c r="R36" i="7"/>
  <c r="Q36" i="7"/>
  <c r="P36" i="7"/>
  <c r="O36" i="7"/>
  <c r="N36" i="7"/>
  <c r="M36" i="7"/>
  <c r="AV35" i="7"/>
  <c r="AU35" i="7"/>
  <c r="AT35" i="7"/>
  <c r="AS35" i="7"/>
  <c r="AR35" i="7"/>
  <c r="AQ35" i="7"/>
  <c r="AO35" i="7"/>
  <c r="AN35" i="7"/>
  <c r="AL35" i="7"/>
  <c r="AK35" i="7"/>
  <c r="AJ35" i="7"/>
  <c r="AI35" i="7"/>
  <c r="AH35" i="7"/>
  <c r="AG35" i="7"/>
  <c r="AF35" i="7"/>
  <c r="AE35" i="7"/>
  <c r="AD35" i="7"/>
  <c r="AC35" i="7"/>
  <c r="AB35" i="7"/>
  <c r="AA35" i="7"/>
  <c r="Y35" i="7"/>
  <c r="X35" i="7"/>
  <c r="W35" i="7"/>
  <c r="V35" i="7"/>
  <c r="U35" i="7"/>
  <c r="R35" i="7"/>
  <c r="Q35" i="7"/>
  <c r="P35" i="7"/>
  <c r="O35" i="7"/>
  <c r="N35" i="7"/>
  <c r="M35" i="7"/>
  <c r="AV34" i="7"/>
  <c r="AU34" i="7"/>
  <c r="AT34" i="7"/>
  <c r="AS34" i="7"/>
  <c r="AR34" i="7"/>
  <c r="AQ34" i="7"/>
  <c r="AO34" i="7"/>
  <c r="AN34" i="7"/>
  <c r="AL34" i="7"/>
  <c r="AK34" i="7"/>
  <c r="AJ34" i="7"/>
  <c r="AI34" i="7"/>
  <c r="AH34" i="7"/>
  <c r="AG34" i="7"/>
  <c r="AF34" i="7"/>
  <c r="AE34" i="7"/>
  <c r="AD34" i="7"/>
  <c r="AC34" i="7"/>
  <c r="AB34" i="7"/>
  <c r="AA34" i="7"/>
  <c r="Y34" i="7"/>
  <c r="X34" i="7"/>
  <c r="W34" i="7"/>
  <c r="V34" i="7"/>
  <c r="U34" i="7"/>
  <c r="R34" i="7"/>
  <c r="Q34" i="7"/>
  <c r="P34" i="7"/>
  <c r="O34" i="7"/>
  <c r="N34" i="7"/>
  <c r="M34" i="7"/>
  <c r="AV33" i="7"/>
  <c r="AU33" i="7"/>
  <c r="AT33" i="7"/>
  <c r="AS33" i="7"/>
  <c r="AR33" i="7"/>
  <c r="AQ33" i="7"/>
  <c r="AO33" i="7"/>
  <c r="AN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Y33" i="7"/>
  <c r="X33" i="7"/>
  <c r="W33" i="7"/>
  <c r="V33" i="7"/>
  <c r="U33" i="7"/>
  <c r="R33" i="7"/>
  <c r="Q33" i="7"/>
  <c r="P33" i="7"/>
  <c r="O33" i="7"/>
  <c r="N33" i="7"/>
  <c r="M33" i="7"/>
  <c r="AV32" i="7"/>
  <c r="AU32" i="7"/>
  <c r="AT32" i="7"/>
  <c r="AS32" i="7"/>
  <c r="AR32" i="7"/>
  <c r="AQ32" i="7"/>
  <c r="AO32" i="7"/>
  <c r="AN32" i="7"/>
  <c r="AL32" i="7"/>
  <c r="AK32" i="7"/>
  <c r="AJ32" i="7"/>
  <c r="AI32" i="7"/>
  <c r="AH32" i="7"/>
  <c r="AG32" i="7"/>
  <c r="AF32" i="7"/>
  <c r="AE32" i="7"/>
  <c r="AD32" i="7"/>
  <c r="AC32" i="7"/>
  <c r="AB32" i="7"/>
  <c r="AA32" i="7"/>
  <c r="Y32" i="7"/>
  <c r="X32" i="7"/>
  <c r="W32" i="7"/>
  <c r="V32" i="7"/>
  <c r="U32" i="7"/>
  <c r="R32" i="7"/>
  <c r="Q32" i="7"/>
  <c r="P32" i="7"/>
  <c r="O32" i="7"/>
  <c r="N32" i="7"/>
  <c r="M32" i="7"/>
  <c r="AV31" i="7"/>
  <c r="AU31" i="7"/>
  <c r="AT31" i="7"/>
  <c r="AS31" i="7"/>
  <c r="AR31" i="7"/>
  <c r="AQ31" i="7"/>
  <c r="AO31" i="7"/>
  <c r="AN31" i="7"/>
  <c r="AL31" i="7"/>
  <c r="AK31" i="7"/>
  <c r="AJ31" i="7"/>
  <c r="AI31" i="7"/>
  <c r="AH31" i="7"/>
  <c r="AG31" i="7"/>
  <c r="AF31" i="7"/>
  <c r="AE31" i="7"/>
  <c r="AD31" i="7"/>
  <c r="AC31" i="7"/>
  <c r="AB31" i="7"/>
  <c r="AA31" i="7"/>
  <c r="Y31" i="7"/>
  <c r="X31" i="7"/>
  <c r="W31" i="7"/>
  <c r="V31" i="7"/>
  <c r="U31" i="7"/>
  <c r="R31" i="7"/>
  <c r="Q31" i="7"/>
  <c r="P31" i="7"/>
  <c r="O31" i="7"/>
  <c r="N31" i="7"/>
  <c r="M31" i="7"/>
  <c r="AV30" i="7"/>
  <c r="AU30" i="7"/>
  <c r="AT30" i="7"/>
  <c r="AS30" i="7"/>
  <c r="AR30" i="7"/>
  <c r="AQ30" i="7"/>
  <c r="AO30" i="7"/>
  <c r="AN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Y30" i="7"/>
  <c r="X30" i="7"/>
  <c r="W30" i="7"/>
  <c r="V30" i="7"/>
  <c r="U30" i="7"/>
  <c r="R30" i="7"/>
  <c r="Q30" i="7"/>
  <c r="P30" i="7"/>
  <c r="O30" i="7"/>
  <c r="N30" i="7"/>
  <c r="M30" i="7"/>
  <c r="AV29" i="7"/>
  <c r="AU29" i="7"/>
  <c r="AT29" i="7"/>
  <c r="AS29" i="7"/>
  <c r="AR29" i="7"/>
  <c r="AQ29" i="7"/>
  <c r="AO29" i="7"/>
  <c r="AN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Y29" i="7"/>
  <c r="X29" i="7"/>
  <c r="W29" i="7"/>
  <c r="V29" i="7"/>
  <c r="U29" i="7"/>
  <c r="R29" i="7"/>
  <c r="Q29" i="7"/>
  <c r="P29" i="7"/>
  <c r="O29" i="7"/>
  <c r="N29" i="7"/>
  <c r="M29" i="7"/>
  <c r="AV28" i="7"/>
  <c r="AU28" i="7"/>
  <c r="AT28" i="7"/>
  <c r="AS28" i="7"/>
  <c r="AR28" i="7"/>
  <c r="AQ28" i="7"/>
  <c r="AO28" i="7"/>
  <c r="AN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Y28" i="7"/>
  <c r="X28" i="7"/>
  <c r="W28" i="7"/>
  <c r="V28" i="7"/>
  <c r="U28" i="7"/>
  <c r="R28" i="7"/>
  <c r="Q28" i="7"/>
  <c r="P28" i="7"/>
  <c r="O28" i="7"/>
  <c r="N28" i="7"/>
  <c r="M28" i="7"/>
  <c r="AV27" i="7"/>
  <c r="AU27" i="7"/>
  <c r="AT27" i="7"/>
  <c r="AS27" i="7"/>
  <c r="AR27" i="7"/>
  <c r="AQ27" i="7"/>
  <c r="AO27" i="7"/>
  <c r="AN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Y27" i="7"/>
  <c r="X27" i="7"/>
  <c r="W27" i="7"/>
  <c r="V27" i="7"/>
  <c r="U27" i="7"/>
  <c r="R27" i="7"/>
  <c r="Q27" i="7"/>
  <c r="P27" i="7"/>
  <c r="O27" i="7"/>
  <c r="N27" i="7"/>
  <c r="M27" i="7"/>
  <c r="AV26" i="7"/>
  <c r="AU26" i="7"/>
  <c r="AT26" i="7"/>
  <c r="AS26" i="7"/>
  <c r="AR26" i="7"/>
  <c r="AQ26" i="7"/>
  <c r="AO26" i="7"/>
  <c r="AN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Y26" i="7"/>
  <c r="X26" i="7"/>
  <c r="W26" i="7"/>
  <c r="V26" i="7"/>
  <c r="U26" i="7"/>
  <c r="R26" i="7"/>
  <c r="Q26" i="7"/>
  <c r="P26" i="7"/>
  <c r="O26" i="7"/>
  <c r="N26" i="7"/>
  <c r="M26" i="7"/>
  <c r="AV25" i="7"/>
  <c r="AU25" i="7"/>
  <c r="AT25" i="7"/>
  <c r="AS25" i="7"/>
  <c r="AR25" i="7"/>
  <c r="AQ25" i="7"/>
  <c r="AO25" i="7"/>
  <c r="AN25" i="7"/>
  <c r="AL25" i="7"/>
  <c r="AK25" i="7"/>
  <c r="AJ25" i="7"/>
  <c r="AI25" i="7"/>
  <c r="AH25" i="7"/>
  <c r="AG25" i="7"/>
  <c r="AF25" i="7"/>
  <c r="AE25" i="7"/>
  <c r="AD25" i="7"/>
  <c r="AC25" i="7"/>
  <c r="AB25" i="7"/>
  <c r="AA25" i="7"/>
  <c r="Y25" i="7"/>
  <c r="X25" i="7"/>
  <c r="W25" i="7"/>
  <c r="V25" i="7"/>
  <c r="U25" i="7"/>
  <c r="R25" i="7"/>
  <c r="Q25" i="7"/>
  <c r="P25" i="7"/>
  <c r="O25" i="7"/>
  <c r="N25" i="7"/>
  <c r="M25" i="7"/>
  <c r="AV24" i="7"/>
  <c r="AU24" i="7"/>
  <c r="AT24" i="7"/>
  <c r="AS24" i="7"/>
  <c r="AR24" i="7"/>
  <c r="AQ24" i="7"/>
  <c r="AO24" i="7"/>
  <c r="AN24" i="7"/>
  <c r="AL24" i="7"/>
  <c r="AK24" i="7"/>
  <c r="AJ24" i="7"/>
  <c r="AI24" i="7"/>
  <c r="AH24" i="7"/>
  <c r="AG24" i="7"/>
  <c r="AF24" i="7"/>
  <c r="AE24" i="7"/>
  <c r="AD24" i="7"/>
  <c r="AC24" i="7"/>
  <c r="AB24" i="7"/>
  <c r="AA24" i="7"/>
  <c r="Y24" i="7"/>
  <c r="X24" i="7"/>
  <c r="W24" i="7"/>
  <c r="V24" i="7"/>
  <c r="U24" i="7"/>
  <c r="R24" i="7"/>
  <c r="Q24" i="7"/>
  <c r="P24" i="7"/>
  <c r="O24" i="7"/>
  <c r="N24" i="7"/>
  <c r="M24" i="7"/>
  <c r="AV23" i="7"/>
  <c r="AU23" i="7"/>
  <c r="AT23" i="7"/>
  <c r="AS23" i="7"/>
  <c r="AR23" i="7"/>
  <c r="AQ23" i="7"/>
  <c r="AO23" i="7"/>
  <c r="AN23" i="7"/>
  <c r="AL23" i="7"/>
  <c r="AK23" i="7"/>
  <c r="AJ23" i="7"/>
  <c r="AI23" i="7"/>
  <c r="AH23" i="7"/>
  <c r="AG23" i="7"/>
  <c r="AF23" i="7"/>
  <c r="AE23" i="7"/>
  <c r="AD23" i="7"/>
  <c r="AC23" i="7"/>
  <c r="AB23" i="7"/>
  <c r="AA23" i="7"/>
  <c r="Y23" i="7"/>
  <c r="X23" i="7"/>
  <c r="W23" i="7"/>
  <c r="V23" i="7"/>
  <c r="U23" i="7"/>
  <c r="R23" i="7"/>
  <c r="Q23" i="7"/>
  <c r="P23" i="7"/>
  <c r="O23" i="7"/>
  <c r="N23" i="7"/>
  <c r="M23" i="7"/>
  <c r="AV22" i="7"/>
  <c r="AU22" i="7"/>
  <c r="AT22" i="7"/>
  <c r="AS22" i="7"/>
  <c r="AR22" i="7"/>
  <c r="AQ22" i="7"/>
  <c r="AO22" i="7"/>
  <c r="AN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Y22" i="7"/>
  <c r="X22" i="7"/>
  <c r="W22" i="7"/>
  <c r="V22" i="7"/>
  <c r="U22" i="7"/>
  <c r="R22" i="7"/>
  <c r="Q22" i="7"/>
  <c r="P22" i="7"/>
  <c r="O22" i="7"/>
  <c r="N22" i="7"/>
  <c r="M22" i="7"/>
  <c r="AV21" i="7"/>
  <c r="AU21" i="7"/>
  <c r="AT21" i="7"/>
  <c r="AS21" i="7"/>
  <c r="AR21" i="7"/>
  <c r="AQ21" i="7"/>
  <c r="AO21" i="7"/>
  <c r="AN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Y21" i="7"/>
  <c r="X21" i="7"/>
  <c r="W21" i="7"/>
  <c r="V21" i="7"/>
  <c r="U21" i="7"/>
  <c r="R21" i="7"/>
  <c r="Q21" i="7"/>
  <c r="P21" i="7"/>
  <c r="O21" i="7"/>
  <c r="N21" i="7"/>
  <c r="M21" i="7"/>
  <c r="AV20" i="7"/>
  <c r="AU20" i="7"/>
  <c r="AT20" i="7"/>
  <c r="AS20" i="7"/>
  <c r="AR20" i="7"/>
  <c r="AQ20" i="7"/>
  <c r="AO20" i="7"/>
  <c r="AN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Y20" i="7"/>
  <c r="X20" i="7"/>
  <c r="W20" i="7"/>
  <c r="V20" i="7"/>
  <c r="U20" i="7"/>
  <c r="R20" i="7"/>
  <c r="Q20" i="7"/>
  <c r="P20" i="7"/>
  <c r="O20" i="7"/>
  <c r="N20" i="7"/>
  <c r="M20" i="7"/>
  <c r="AV19" i="7"/>
  <c r="AU19" i="7"/>
  <c r="AT19" i="7"/>
  <c r="AS19" i="7"/>
  <c r="AR19" i="7"/>
  <c r="AQ19" i="7"/>
  <c r="AO19" i="7"/>
  <c r="AN19" i="7"/>
  <c r="AL19" i="7"/>
  <c r="AK19" i="7"/>
  <c r="AJ19" i="7"/>
  <c r="AI19" i="7"/>
  <c r="AH19" i="7"/>
  <c r="AG19" i="7"/>
  <c r="AF19" i="7"/>
  <c r="AE19" i="7"/>
  <c r="AD19" i="7"/>
  <c r="AC19" i="7"/>
  <c r="AB19" i="7"/>
  <c r="AA19" i="7"/>
  <c r="Y19" i="7"/>
  <c r="X19" i="7"/>
  <c r="W19" i="7"/>
  <c r="V19" i="7"/>
  <c r="U19" i="7"/>
  <c r="R19" i="7"/>
  <c r="Q19" i="7"/>
  <c r="P19" i="7"/>
  <c r="O19" i="7"/>
  <c r="N19" i="7"/>
  <c r="M19" i="7"/>
  <c r="AV18" i="7"/>
  <c r="AU18" i="7"/>
  <c r="AT18" i="7"/>
  <c r="AS18" i="7"/>
  <c r="AR18" i="7"/>
  <c r="AQ18" i="7"/>
  <c r="AO18" i="7"/>
  <c r="AN18" i="7"/>
  <c r="AL18" i="7"/>
  <c r="AK18" i="7"/>
  <c r="AJ18" i="7"/>
  <c r="AI18" i="7"/>
  <c r="AH18" i="7"/>
  <c r="AG18" i="7"/>
  <c r="AF18" i="7"/>
  <c r="AE18" i="7"/>
  <c r="AD18" i="7"/>
  <c r="AC18" i="7"/>
  <c r="AB18" i="7"/>
  <c r="AA18" i="7"/>
  <c r="Y18" i="7"/>
  <c r="X18" i="7"/>
  <c r="W18" i="7"/>
  <c r="V18" i="7"/>
  <c r="U18" i="7"/>
  <c r="R18" i="7"/>
  <c r="Q18" i="7"/>
  <c r="P18" i="7"/>
  <c r="O18" i="7"/>
  <c r="N18" i="7"/>
  <c r="M18" i="7"/>
  <c r="AV17" i="7"/>
  <c r="AU17" i="7"/>
  <c r="AT17" i="7"/>
  <c r="AS17" i="7"/>
  <c r="AR17" i="7"/>
  <c r="AQ17" i="7"/>
  <c r="AO17" i="7"/>
  <c r="AN17" i="7"/>
  <c r="AL17" i="7"/>
  <c r="AK17" i="7"/>
  <c r="AJ17" i="7"/>
  <c r="AI17" i="7"/>
  <c r="AH17" i="7"/>
  <c r="AG17" i="7"/>
  <c r="AF17" i="7"/>
  <c r="AE17" i="7"/>
  <c r="AD17" i="7"/>
  <c r="AC17" i="7"/>
  <c r="AB17" i="7"/>
  <c r="AA17" i="7"/>
  <c r="Y17" i="7"/>
  <c r="X17" i="7"/>
  <c r="W17" i="7"/>
  <c r="V17" i="7"/>
  <c r="U17" i="7"/>
  <c r="R17" i="7"/>
  <c r="Q17" i="7"/>
  <c r="P17" i="7"/>
  <c r="O17" i="7"/>
  <c r="N17" i="7"/>
  <c r="M17" i="7"/>
  <c r="AV16" i="7"/>
  <c r="AU16" i="7"/>
  <c r="AT16" i="7"/>
  <c r="AS16" i="7"/>
  <c r="AR16" i="7"/>
  <c r="AQ16" i="7"/>
  <c r="AO16" i="7"/>
  <c r="AN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Y16" i="7"/>
  <c r="X16" i="7"/>
  <c r="W16" i="7"/>
  <c r="V16" i="7"/>
  <c r="U16" i="7"/>
  <c r="R16" i="7"/>
  <c r="Q16" i="7"/>
  <c r="P16" i="7"/>
  <c r="O16" i="7"/>
  <c r="N16" i="7"/>
  <c r="M16" i="7"/>
  <c r="AV15" i="7"/>
  <c r="AU15" i="7"/>
  <c r="AT15" i="7"/>
  <c r="AS15" i="7"/>
  <c r="AR15" i="7"/>
  <c r="AQ15" i="7"/>
  <c r="AO15" i="7"/>
  <c r="AN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Y15" i="7"/>
  <c r="X15" i="7"/>
  <c r="W15" i="7"/>
  <c r="V15" i="7"/>
  <c r="U15" i="7"/>
  <c r="R15" i="7"/>
  <c r="Q15" i="7"/>
  <c r="P15" i="7"/>
  <c r="O15" i="7"/>
  <c r="N15" i="7"/>
  <c r="M15" i="7"/>
  <c r="AV14" i="7"/>
  <c r="AU14" i="7"/>
  <c r="AT14" i="7"/>
  <c r="AS14" i="7"/>
  <c r="AR14" i="7"/>
  <c r="AQ14" i="7"/>
  <c r="AO14" i="7"/>
  <c r="AN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Y14" i="7"/>
  <c r="X14" i="7"/>
  <c r="W14" i="7"/>
  <c r="V14" i="7"/>
  <c r="U14" i="7"/>
  <c r="R14" i="7"/>
  <c r="Q14" i="7"/>
  <c r="P14" i="7"/>
  <c r="O14" i="7"/>
  <c r="N14" i="7"/>
  <c r="M14" i="7"/>
  <c r="AV13" i="7"/>
  <c r="AU13" i="7"/>
  <c r="AT13" i="7"/>
  <c r="AS13" i="7"/>
  <c r="AR13" i="7"/>
  <c r="AQ13" i="7"/>
  <c r="AO13" i="7"/>
  <c r="AN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Y13" i="7"/>
  <c r="X13" i="7"/>
  <c r="W13" i="7"/>
  <c r="V13" i="7"/>
  <c r="U13" i="7"/>
  <c r="R13" i="7"/>
  <c r="Q13" i="7"/>
  <c r="P13" i="7"/>
  <c r="O13" i="7"/>
  <c r="N13" i="7"/>
  <c r="M13" i="7"/>
  <c r="AV12" i="7"/>
  <c r="AU12" i="7"/>
  <c r="AT12" i="7"/>
  <c r="AS12" i="7"/>
  <c r="AR12" i="7"/>
  <c r="AQ12" i="7"/>
  <c r="AO12" i="7"/>
  <c r="AN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Y12" i="7"/>
  <c r="X12" i="7"/>
  <c r="W12" i="7"/>
  <c r="V12" i="7"/>
  <c r="U12" i="7"/>
  <c r="R12" i="7"/>
  <c r="Q12" i="7"/>
  <c r="P12" i="7"/>
  <c r="O12" i="7"/>
  <c r="N12" i="7"/>
  <c r="M12" i="7"/>
  <c r="AV11" i="7"/>
  <c r="AU11" i="7"/>
  <c r="AT11" i="7"/>
  <c r="AS11" i="7"/>
  <c r="AR11" i="7"/>
  <c r="AQ11" i="7"/>
  <c r="AO11" i="7"/>
  <c r="AN11" i="7"/>
  <c r="AL11" i="7"/>
  <c r="AK11" i="7"/>
  <c r="AJ11" i="7"/>
  <c r="AI11" i="7"/>
  <c r="AH11" i="7"/>
  <c r="AG11" i="7"/>
  <c r="AF11" i="7"/>
  <c r="AE11" i="7"/>
  <c r="AD11" i="7"/>
  <c r="AC11" i="7"/>
  <c r="AB11" i="7"/>
  <c r="AA11" i="7"/>
  <c r="Y11" i="7"/>
  <c r="X11" i="7"/>
  <c r="W11" i="7"/>
  <c r="V11" i="7"/>
  <c r="U11" i="7"/>
  <c r="R11" i="7"/>
  <c r="Q11" i="7"/>
  <c r="P11" i="7"/>
  <c r="O11" i="7"/>
  <c r="N11" i="7"/>
  <c r="M11" i="7"/>
  <c r="AV10" i="7"/>
  <c r="AU10" i="7"/>
  <c r="AT10" i="7"/>
  <c r="AS10" i="7"/>
  <c r="AR10" i="7"/>
  <c r="AQ10" i="7"/>
  <c r="AO10" i="7"/>
  <c r="AN10" i="7"/>
  <c r="AL10" i="7"/>
  <c r="AK10" i="7"/>
  <c r="AJ10" i="7"/>
  <c r="AI10" i="7"/>
  <c r="AH10" i="7"/>
  <c r="AG10" i="7"/>
  <c r="AF10" i="7"/>
  <c r="AE10" i="7"/>
  <c r="AD10" i="7"/>
  <c r="AC10" i="7"/>
  <c r="AB10" i="7"/>
  <c r="AA10" i="7"/>
  <c r="Y10" i="7"/>
  <c r="X10" i="7"/>
  <c r="W10" i="7"/>
  <c r="V10" i="7"/>
  <c r="U10" i="7"/>
  <c r="R10" i="7"/>
  <c r="Q10" i="7"/>
  <c r="P10" i="7"/>
  <c r="O10" i="7"/>
  <c r="N10" i="7"/>
  <c r="M10" i="7"/>
  <c r="AV9" i="7"/>
  <c r="AU9" i="7"/>
  <c r="AT9" i="7"/>
  <c r="AS9" i="7"/>
  <c r="AR9" i="7"/>
  <c r="AQ9" i="7"/>
  <c r="AO9" i="7"/>
  <c r="AN9" i="7"/>
  <c r="AL9" i="7"/>
  <c r="AK9" i="7"/>
  <c r="AJ9" i="7"/>
  <c r="AI9" i="7"/>
  <c r="AH9" i="7"/>
  <c r="AG9" i="7"/>
  <c r="AF9" i="7"/>
  <c r="AE9" i="7"/>
  <c r="AD9" i="7"/>
  <c r="AC9" i="7"/>
  <c r="AB9" i="7"/>
  <c r="AA9" i="7"/>
  <c r="Y9" i="7"/>
  <c r="X9" i="7"/>
  <c r="W9" i="7"/>
  <c r="V9" i="7"/>
  <c r="U9" i="7"/>
  <c r="R9" i="7"/>
  <c r="Q9" i="7"/>
  <c r="P9" i="7"/>
  <c r="O9" i="7"/>
  <c r="N9" i="7"/>
  <c r="M9" i="7"/>
  <c r="AV8" i="7"/>
  <c r="AU8" i="7"/>
  <c r="AT8" i="7"/>
  <c r="AS8" i="7"/>
  <c r="AR8" i="7"/>
  <c r="AQ8" i="7"/>
  <c r="AO8" i="7"/>
  <c r="AN8" i="7"/>
  <c r="AL8" i="7"/>
  <c r="AK8" i="7"/>
  <c r="AJ8" i="7"/>
  <c r="AI8" i="7"/>
  <c r="AH8" i="7"/>
  <c r="AG8" i="7"/>
  <c r="AF8" i="7"/>
  <c r="AE8" i="7"/>
  <c r="AD8" i="7"/>
  <c r="AC8" i="7"/>
  <c r="AB8" i="7"/>
  <c r="AA8" i="7"/>
  <c r="Y8" i="7"/>
  <c r="X8" i="7"/>
  <c r="W8" i="7"/>
  <c r="V8" i="7"/>
  <c r="U8" i="7"/>
  <c r="R8" i="7"/>
  <c r="Q8" i="7"/>
  <c r="P8" i="7"/>
  <c r="O8" i="7"/>
  <c r="N8" i="7"/>
  <c r="M8" i="7"/>
  <c r="AV7" i="7"/>
  <c r="AU7" i="7"/>
  <c r="AT7" i="7"/>
  <c r="AS7" i="7"/>
  <c r="AR7" i="7"/>
  <c r="AQ7" i="7"/>
  <c r="AO7" i="7"/>
  <c r="AN7" i="7"/>
  <c r="AL7" i="7"/>
  <c r="AK7" i="7"/>
  <c r="AJ7" i="7"/>
  <c r="AI7" i="7"/>
  <c r="AH7" i="7"/>
  <c r="AG7" i="7"/>
  <c r="AF7" i="7"/>
  <c r="AE7" i="7"/>
  <c r="AD7" i="7"/>
  <c r="AC7" i="7"/>
  <c r="AB7" i="7"/>
  <c r="AA7" i="7"/>
  <c r="Y7" i="7"/>
  <c r="X7" i="7"/>
  <c r="W7" i="7"/>
  <c r="V7" i="7"/>
  <c r="U7" i="7"/>
  <c r="R7" i="7"/>
  <c r="Q7" i="7"/>
  <c r="P7" i="7"/>
  <c r="O7" i="7"/>
  <c r="N7" i="7"/>
  <c r="M7" i="7"/>
  <c r="AV6" i="7"/>
  <c r="AU6" i="7"/>
  <c r="AT6" i="7"/>
  <c r="AS6" i="7"/>
  <c r="AR6" i="7"/>
  <c r="AQ6" i="7"/>
  <c r="AO6" i="7"/>
  <c r="AN6" i="7"/>
  <c r="AL6" i="7"/>
  <c r="AK6" i="7"/>
  <c r="AJ6" i="7"/>
  <c r="AI6" i="7"/>
  <c r="AH6" i="7"/>
  <c r="AG6" i="7"/>
  <c r="AF6" i="7"/>
  <c r="AE6" i="7"/>
  <c r="AD6" i="7"/>
  <c r="AC6" i="7"/>
  <c r="AB6" i="7"/>
  <c r="AA6" i="7"/>
  <c r="Y6" i="7"/>
  <c r="X6" i="7"/>
  <c r="W6" i="7"/>
  <c r="V6" i="7"/>
  <c r="U6" i="7"/>
  <c r="R6" i="7"/>
  <c r="Q6" i="7"/>
  <c r="P6" i="7"/>
  <c r="O6" i="7"/>
  <c r="N6" i="7"/>
  <c r="M6" i="7"/>
  <c r="AV5" i="7"/>
  <c r="AU5" i="7"/>
  <c r="AT5" i="7"/>
  <c r="AS5" i="7"/>
  <c r="AR5" i="7"/>
  <c r="AQ5" i="7"/>
  <c r="AO5" i="7"/>
  <c r="AN5" i="7"/>
  <c r="AL5" i="7"/>
  <c r="AK5" i="7"/>
  <c r="AJ5" i="7"/>
  <c r="AI5" i="7"/>
  <c r="AH5" i="7"/>
  <c r="AG5" i="7"/>
  <c r="AF5" i="7"/>
  <c r="AE5" i="7"/>
  <c r="AD5" i="7"/>
  <c r="AC5" i="7"/>
  <c r="AB5" i="7"/>
  <c r="AA5" i="7"/>
  <c r="Y5" i="7"/>
  <c r="X5" i="7"/>
  <c r="W5" i="7"/>
  <c r="V5" i="7"/>
  <c r="U5" i="7"/>
  <c r="R5" i="7"/>
  <c r="Q5" i="7"/>
  <c r="P5" i="7"/>
  <c r="O5" i="7"/>
  <c r="N5" i="7"/>
  <c r="M5" i="7"/>
  <c r="AV4" i="7"/>
  <c r="AU4" i="7"/>
  <c r="AT4" i="7"/>
  <c r="AS4" i="7"/>
  <c r="AR4" i="7"/>
  <c r="AQ4" i="7"/>
  <c r="AO4" i="7"/>
  <c r="AN4" i="7"/>
  <c r="AL4" i="7"/>
  <c r="AK4" i="7"/>
  <c r="AJ4" i="7"/>
  <c r="AI4" i="7"/>
  <c r="AH4" i="7"/>
  <c r="AG4" i="7"/>
  <c r="AF4" i="7"/>
  <c r="AE4" i="7"/>
  <c r="AD4" i="7"/>
  <c r="AC4" i="7"/>
  <c r="AB4" i="7"/>
  <c r="AA4" i="7"/>
  <c r="Y4" i="7"/>
  <c r="X4" i="7"/>
  <c r="W4" i="7"/>
  <c r="V4" i="7"/>
  <c r="U4" i="7"/>
  <c r="R4" i="7"/>
  <c r="Q4" i="7"/>
  <c r="P4" i="7"/>
  <c r="O4" i="7"/>
  <c r="N4" i="7"/>
  <c r="M4" i="7"/>
  <c r="U1" i="7"/>
  <c r="H1" i="7"/>
  <c r="T19" i="24"/>
  <c r="I19" i="24"/>
  <c r="H19" i="24"/>
  <c r="G19" i="24"/>
  <c r="T18" i="24"/>
  <c r="X17" i="24"/>
  <c r="W17" i="24"/>
  <c r="V17" i="24"/>
  <c r="U17" i="24"/>
  <c r="T17" i="24"/>
  <c r="R17" i="24"/>
  <c r="Q17" i="24"/>
  <c r="G17" i="24"/>
  <c r="X16" i="24"/>
  <c r="W16" i="24"/>
  <c r="V16" i="24"/>
  <c r="U16" i="24"/>
  <c r="T16" i="24"/>
  <c r="R16" i="24"/>
  <c r="Q16" i="24"/>
  <c r="H16" i="24"/>
  <c r="X15" i="24"/>
  <c r="W15" i="24"/>
  <c r="V15" i="24"/>
  <c r="U15" i="24"/>
  <c r="T15" i="24"/>
  <c r="R15" i="24"/>
  <c r="Q15" i="24"/>
  <c r="G15" i="24"/>
  <c r="X14" i="24"/>
  <c r="W14" i="24"/>
  <c r="V14" i="24"/>
  <c r="U14" i="24"/>
  <c r="T14" i="24"/>
  <c r="R14" i="24"/>
  <c r="Q14" i="24"/>
  <c r="H14" i="24"/>
  <c r="X13" i="24"/>
  <c r="W13" i="24"/>
  <c r="V13" i="24"/>
  <c r="U13" i="24"/>
  <c r="T13" i="24"/>
  <c r="R13" i="24"/>
  <c r="Q13" i="24"/>
  <c r="G13" i="24"/>
  <c r="X12" i="24"/>
  <c r="W12" i="24"/>
  <c r="V12" i="24"/>
  <c r="U12" i="24"/>
  <c r="T12" i="24"/>
  <c r="R12" i="24"/>
  <c r="Q12" i="24"/>
  <c r="H12" i="24"/>
  <c r="X11" i="24"/>
  <c r="W11" i="24"/>
  <c r="V11" i="24"/>
  <c r="U11" i="24"/>
  <c r="T11" i="24"/>
  <c r="R11" i="24"/>
  <c r="Q11" i="24"/>
  <c r="G11" i="24"/>
  <c r="X10" i="24"/>
  <c r="W10" i="24"/>
  <c r="V10" i="24"/>
  <c r="U10" i="24"/>
  <c r="T10" i="24"/>
  <c r="R10" i="24"/>
  <c r="Q10" i="24"/>
  <c r="H10" i="24"/>
  <c r="X9" i="24"/>
  <c r="W9" i="24"/>
  <c r="V9" i="24"/>
  <c r="U9" i="24"/>
  <c r="T9" i="24"/>
  <c r="R9" i="24"/>
  <c r="Q9" i="24"/>
  <c r="G9" i="24"/>
  <c r="X8" i="24"/>
  <c r="W8" i="24"/>
  <c r="V8" i="24"/>
  <c r="U8" i="24"/>
  <c r="T8" i="24"/>
  <c r="R8" i="24"/>
  <c r="Q8" i="24"/>
  <c r="H8" i="24"/>
  <c r="X7" i="24"/>
  <c r="W7" i="24"/>
  <c r="V7" i="24"/>
  <c r="U7" i="24"/>
  <c r="T7" i="24"/>
  <c r="R7" i="24"/>
  <c r="Q7" i="24"/>
  <c r="G7" i="24"/>
  <c r="X6" i="24"/>
  <c r="W6" i="24"/>
  <c r="V6" i="24"/>
  <c r="U6" i="24"/>
  <c r="T6" i="24"/>
  <c r="R6" i="24"/>
  <c r="Q6" i="24"/>
  <c r="H6" i="24"/>
  <c r="K4" i="24"/>
  <c r="C4" i="24"/>
  <c r="K3" i="24"/>
  <c r="H3" i="24"/>
  <c r="C3" i="24"/>
  <c r="B1" i="24"/>
  <c r="T9" i="23"/>
  <c r="I9" i="23"/>
  <c r="H9" i="23"/>
  <c r="G9" i="23"/>
  <c r="T8" i="23"/>
  <c r="X7" i="23"/>
  <c r="W7" i="23"/>
  <c r="V7" i="23"/>
  <c r="U7" i="23"/>
  <c r="T7" i="23"/>
  <c r="R7" i="23"/>
  <c r="Q7" i="23"/>
  <c r="G7" i="23"/>
  <c r="X6" i="23"/>
  <c r="W6" i="23"/>
  <c r="V6" i="23"/>
  <c r="U6" i="23"/>
  <c r="T6" i="23"/>
  <c r="R6" i="23"/>
  <c r="Q6" i="23"/>
  <c r="H6" i="23"/>
  <c r="K4" i="23"/>
  <c r="C4" i="23"/>
  <c r="K3" i="23"/>
  <c r="H3" i="23"/>
  <c r="C3" i="23"/>
  <c r="B1" i="23"/>
  <c r="T171" i="22"/>
  <c r="M171" i="22"/>
  <c r="L171" i="22"/>
  <c r="K171" i="22"/>
  <c r="J171" i="22"/>
  <c r="I171" i="22"/>
  <c r="H171" i="22"/>
  <c r="G171" i="22"/>
  <c r="T170" i="22"/>
  <c r="X169" i="22"/>
  <c r="W169" i="22"/>
  <c r="V169" i="22"/>
  <c r="T169" i="22"/>
  <c r="R169" i="22"/>
  <c r="Q169" i="22"/>
  <c r="G169" i="22"/>
  <c r="X168" i="22"/>
  <c r="W168" i="22"/>
  <c r="V168" i="22"/>
  <c r="U168" i="22"/>
  <c r="T168" i="22"/>
  <c r="R168" i="22"/>
  <c r="Q168" i="22"/>
  <c r="K168" i="22"/>
  <c r="I168" i="22"/>
  <c r="H168" i="22"/>
  <c r="X167" i="22"/>
  <c r="W167" i="22"/>
  <c r="V167" i="22"/>
  <c r="U167" i="22"/>
  <c r="T167" i="22"/>
  <c r="R167" i="22"/>
  <c r="Q167" i="22"/>
  <c r="K167" i="22"/>
  <c r="I167" i="22"/>
  <c r="H167" i="22"/>
  <c r="X166" i="22"/>
  <c r="W166" i="22"/>
  <c r="V166" i="22"/>
  <c r="U166" i="22"/>
  <c r="T166" i="22"/>
  <c r="R166" i="22"/>
  <c r="Q166" i="22"/>
  <c r="K166" i="22"/>
  <c r="I166" i="22"/>
  <c r="H166" i="22"/>
  <c r="X165" i="22"/>
  <c r="W165" i="22"/>
  <c r="V165" i="22"/>
  <c r="U165" i="22"/>
  <c r="T165" i="22"/>
  <c r="R165" i="22"/>
  <c r="Q165" i="22"/>
  <c r="K165" i="22"/>
  <c r="I165" i="22"/>
  <c r="H165" i="22"/>
  <c r="X164" i="22"/>
  <c r="W164" i="22"/>
  <c r="V164" i="22"/>
  <c r="T164" i="22"/>
  <c r="R164" i="22"/>
  <c r="Q164" i="22"/>
  <c r="G164" i="22"/>
  <c r="X163" i="22"/>
  <c r="W163" i="22"/>
  <c r="V163" i="22"/>
  <c r="U163" i="22"/>
  <c r="T163" i="22"/>
  <c r="R163" i="22"/>
  <c r="Q163" i="22"/>
  <c r="K163" i="22"/>
  <c r="I163" i="22"/>
  <c r="H163" i="22"/>
  <c r="X162" i="22"/>
  <c r="W162" i="22"/>
  <c r="V162" i="22"/>
  <c r="U162" i="22"/>
  <c r="T162" i="22"/>
  <c r="R162" i="22"/>
  <c r="Q162" i="22"/>
  <c r="K162" i="22"/>
  <c r="I162" i="22"/>
  <c r="H162" i="22"/>
  <c r="X161" i="22"/>
  <c r="W161" i="22"/>
  <c r="V161" i="22"/>
  <c r="U161" i="22"/>
  <c r="T161" i="22"/>
  <c r="R161" i="22"/>
  <c r="Q161" i="22"/>
  <c r="K161" i="22"/>
  <c r="I161" i="22"/>
  <c r="H161" i="22"/>
  <c r="X160" i="22"/>
  <c r="W160" i="22"/>
  <c r="V160" i="22"/>
  <c r="U160" i="22"/>
  <c r="T160" i="22"/>
  <c r="R160" i="22"/>
  <c r="Q160" i="22"/>
  <c r="K160" i="22"/>
  <c r="I160" i="22"/>
  <c r="H160" i="22"/>
  <c r="X159" i="22"/>
  <c r="W159" i="22"/>
  <c r="V159" i="22"/>
  <c r="T159" i="22"/>
  <c r="R159" i="22"/>
  <c r="Q159" i="22"/>
  <c r="G159" i="22"/>
  <c r="X158" i="22"/>
  <c r="W158" i="22"/>
  <c r="V158" i="22"/>
  <c r="U158" i="22"/>
  <c r="T158" i="22"/>
  <c r="R158" i="22"/>
  <c r="Q158" i="22"/>
  <c r="K158" i="22"/>
  <c r="I158" i="22"/>
  <c r="H158" i="22"/>
  <c r="X157" i="22"/>
  <c r="W157" i="22"/>
  <c r="V157" i="22"/>
  <c r="U157" i="22"/>
  <c r="T157" i="22"/>
  <c r="R157" i="22"/>
  <c r="Q157" i="22"/>
  <c r="K157" i="22"/>
  <c r="I157" i="22"/>
  <c r="H157" i="22"/>
  <c r="X156" i="22"/>
  <c r="W156" i="22"/>
  <c r="V156" i="22"/>
  <c r="T156" i="22"/>
  <c r="R156" i="22"/>
  <c r="Q156" i="22"/>
  <c r="G156" i="22"/>
  <c r="X155" i="22"/>
  <c r="W155" i="22"/>
  <c r="V155" i="22"/>
  <c r="U155" i="22"/>
  <c r="T155" i="22"/>
  <c r="R155" i="22"/>
  <c r="Q155" i="22"/>
  <c r="K155" i="22"/>
  <c r="I155" i="22"/>
  <c r="H155" i="22"/>
  <c r="X154" i="22"/>
  <c r="W154" i="22"/>
  <c r="V154" i="22"/>
  <c r="U154" i="22"/>
  <c r="T154" i="22"/>
  <c r="R154" i="22"/>
  <c r="Q154" i="22"/>
  <c r="K154" i="22"/>
  <c r="I154" i="22"/>
  <c r="H154" i="22"/>
  <c r="X153" i="22"/>
  <c r="W153" i="22"/>
  <c r="V153" i="22"/>
  <c r="U153" i="22"/>
  <c r="T153" i="22"/>
  <c r="R153" i="22"/>
  <c r="Q153" i="22"/>
  <c r="K153" i="22"/>
  <c r="I153" i="22"/>
  <c r="H153" i="22"/>
  <c r="X152" i="22"/>
  <c r="W152" i="22"/>
  <c r="V152" i="22"/>
  <c r="U152" i="22"/>
  <c r="T152" i="22"/>
  <c r="R152" i="22"/>
  <c r="Q152" i="22"/>
  <c r="K152" i="22"/>
  <c r="I152" i="22"/>
  <c r="H152" i="22"/>
  <c r="X151" i="22"/>
  <c r="W151" i="22"/>
  <c r="V151" i="22"/>
  <c r="T151" i="22"/>
  <c r="R151" i="22"/>
  <c r="Q151" i="22"/>
  <c r="G151" i="22"/>
  <c r="X150" i="22"/>
  <c r="W150" i="22"/>
  <c r="V150" i="22"/>
  <c r="U150" i="22"/>
  <c r="T150" i="22"/>
  <c r="R150" i="22"/>
  <c r="Q150" i="22"/>
  <c r="K150" i="22"/>
  <c r="I150" i="22"/>
  <c r="H150" i="22"/>
  <c r="X149" i="22"/>
  <c r="W149" i="22"/>
  <c r="V149" i="22"/>
  <c r="U149" i="22"/>
  <c r="T149" i="22"/>
  <c r="R149" i="22"/>
  <c r="Q149" i="22"/>
  <c r="K149" i="22"/>
  <c r="I149" i="22"/>
  <c r="H149" i="22"/>
  <c r="X148" i="22"/>
  <c r="W148" i="22"/>
  <c r="V148" i="22"/>
  <c r="U148" i="22"/>
  <c r="T148" i="22"/>
  <c r="R148" i="22"/>
  <c r="Q148" i="22"/>
  <c r="K148" i="22"/>
  <c r="I148" i="22"/>
  <c r="H148" i="22"/>
  <c r="X147" i="22"/>
  <c r="W147" i="22"/>
  <c r="V147" i="22"/>
  <c r="U147" i="22"/>
  <c r="T147" i="22"/>
  <c r="R147" i="22"/>
  <c r="Q147" i="22"/>
  <c r="K147" i="22"/>
  <c r="I147" i="22"/>
  <c r="H147" i="22"/>
  <c r="X146" i="22"/>
  <c r="W146" i="22"/>
  <c r="V146" i="22"/>
  <c r="T146" i="22"/>
  <c r="R146" i="22"/>
  <c r="Q146" i="22"/>
  <c r="G146" i="22"/>
  <c r="X145" i="22"/>
  <c r="W145" i="22"/>
  <c r="V145" i="22"/>
  <c r="U145" i="22"/>
  <c r="T145" i="22"/>
  <c r="R145" i="22"/>
  <c r="Q145" i="22"/>
  <c r="K145" i="22"/>
  <c r="I145" i="22"/>
  <c r="H145" i="22"/>
  <c r="X144" i="22"/>
  <c r="W144" i="22"/>
  <c r="V144" i="22"/>
  <c r="U144" i="22"/>
  <c r="T144" i="22"/>
  <c r="R144" i="22"/>
  <c r="Q144" i="22"/>
  <c r="K144" i="22"/>
  <c r="I144" i="22"/>
  <c r="H144" i="22"/>
  <c r="X143" i="22"/>
  <c r="W143" i="22"/>
  <c r="V143" i="22"/>
  <c r="U143" i="22"/>
  <c r="T143" i="22"/>
  <c r="R143" i="22"/>
  <c r="Q143" i="22"/>
  <c r="K143" i="22"/>
  <c r="I143" i="22"/>
  <c r="H143" i="22"/>
  <c r="X142" i="22"/>
  <c r="W142" i="22"/>
  <c r="V142" i="22"/>
  <c r="U142" i="22"/>
  <c r="T142" i="22"/>
  <c r="R142" i="22"/>
  <c r="Q142" i="22"/>
  <c r="K142" i="22"/>
  <c r="I142" i="22"/>
  <c r="H142" i="22"/>
  <c r="X141" i="22"/>
  <c r="W141" i="22"/>
  <c r="V141" i="22"/>
  <c r="T141" i="22"/>
  <c r="R141" i="22"/>
  <c r="Q141" i="22"/>
  <c r="G141" i="22"/>
  <c r="X140" i="22"/>
  <c r="W140" i="22"/>
  <c r="V140" i="22"/>
  <c r="U140" i="22"/>
  <c r="T140" i="22"/>
  <c r="R140" i="22"/>
  <c r="Q140" i="22"/>
  <c r="K140" i="22"/>
  <c r="I140" i="22"/>
  <c r="H140" i="22"/>
  <c r="X139" i="22"/>
  <c r="W139" i="22"/>
  <c r="V139" i="22"/>
  <c r="U139" i="22"/>
  <c r="T139" i="22"/>
  <c r="R139" i="22"/>
  <c r="Q139" i="22"/>
  <c r="K139" i="22"/>
  <c r="I139" i="22"/>
  <c r="H139" i="22"/>
  <c r="X138" i="22"/>
  <c r="W138" i="22"/>
  <c r="V138" i="22"/>
  <c r="U138" i="22"/>
  <c r="T138" i="22"/>
  <c r="R138" i="22"/>
  <c r="Q138" i="22"/>
  <c r="K138" i="22"/>
  <c r="I138" i="22"/>
  <c r="H138" i="22"/>
  <c r="X137" i="22"/>
  <c r="W137" i="22"/>
  <c r="V137" i="22"/>
  <c r="T137" i="22"/>
  <c r="R137" i="22"/>
  <c r="Q137" i="22"/>
  <c r="G137" i="22"/>
  <c r="X136" i="22"/>
  <c r="W136" i="22"/>
  <c r="V136" i="22"/>
  <c r="U136" i="22"/>
  <c r="T136" i="22"/>
  <c r="R136" i="22"/>
  <c r="Q136" i="22"/>
  <c r="K136" i="22"/>
  <c r="I136" i="22"/>
  <c r="H136" i="22"/>
  <c r="X135" i="22"/>
  <c r="W135" i="22"/>
  <c r="V135" i="22"/>
  <c r="U135" i="22"/>
  <c r="T135" i="22"/>
  <c r="R135" i="22"/>
  <c r="Q135" i="22"/>
  <c r="K135" i="22"/>
  <c r="I135" i="22"/>
  <c r="H135" i="22"/>
  <c r="X134" i="22"/>
  <c r="W134" i="22"/>
  <c r="V134" i="22"/>
  <c r="U134" i="22"/>
  <c r="T134" i="22"/>
  <c r="R134" i="22"/>
  <c r="Q134" i="22"/>
  <c r="K134" i="22"/>
  <c r="I134" i="22"/>
  <c r="H134" i="22"/>
  <c r="X133" i="22"/>
  <c r="W133" i="22"/>
  <c r="V133" i="22"/>
  <c r="T133" i="22"/>
  <c r="R133" i="22"/>
  <c r="Q133" i="22"/>
  <c r="G133" i="22"/>
  <c r="X132" i="22"/>
  <c r="W132" i="22"/>
  <c r="V132" i="22"/>
  <c r="U132" i="22"/>
  <c r="T132" i="22"/>
  <c r="R132" i="22"/>
  <c r="Q132" i="22"/>
  <c r="K132" i="22"/>
  <c r="I132" i="22"/>
  <c r="H132" i="22"/>
  <c r="X131" i="22"/>
  <c r="W131" i="22"/>
  <c r="V131" i="22"/>
  <c r="U131" i="22"/>
  <c r="T131" i="22"/>
  <c r="R131" i="22"/>
  <c r="Q131" i="22"/>
  <c r="K131" i="22"/>
  <c r="I131" i="22"/>
  <c r="H131" i="22"/>
  <c r="X130" i="22"/>
  <c r="W130" i="22"/>
  <c r="V130" i="22"/>
  <c r="U130" i="22"/>
  <c r="T130" i="22"/>
  <c r="R130" i="22"/>
  <c r="Q130" i="22"/>
  <c r="K130" i="22"/>
  <c r="I130" i="22"/>
  <c r="H130" i="22"/>
  <c r="X129" i="22"/>
  <c r="W129" i="22"/>
  <c r="V129" i="22"/>
  <c r="U129" i="22"/>
  <c r="T129" i="22"/>
  <c r="R129" i="22"/>
  <c r="Q129" i="22"/>
  <c r="K129" i="22"/>
  <c r="I129" i="22"/>
  <c r="H129" i="22"/>
  <c r="X128" i="22"/>
  <c r="W128" i="22"/>
  <c r="V128" i="22"/>
  <c r="U128" i="22"/>
  <c r="T128" i="22"/>
  <c r="R128" i="22"/>
  <c r="Q128" i="22"/>
  <c r="K128" i="22"/>
  <c r="I128" i="22"/>
  <c r="H128" i="22"/>
  <c r="X127" i="22"/>
  <c r="W127" i="22"/>
  <c r="V127" i="22"/>
  <c r="U127" i="22"/>
  <c r="T127" i="22"/>
  <c r="R127" i="22"/>
  <c r="Q127" i="22"/>
  <c r="K127" i="22"/>
  <c r="I127" i="22"/>
  <c r="H127" i="22"/>
  <c r="X126" i="22"/>
  <c r="W126" i="22"/>
  <c r="V126" i="22"/>
  <c r="U126" i="22"/>
  <c r="T126" i="22"/>
  <c r="R126" i="22"/>
  <c r="Q126" i="22"/>
  <c r="K126" i="22"/>
  <c r="I126" i="22"/>
  <c r="H126" i="22"/>
  <c r="X125" i="22"/>
  <c r="W125" i="22"/>
  <c r="V125" i="22"/>
  <c r="U125" i="22"/>
  <c r="T125" i="22"/>
  <c r="R125" i="22"/>
  <c r="Q125" i="22"/>
  <c r="K125" i="22"/>
  <c r="I125" i="22"/>
  <c r="H125" i="22"/>
  <c r="X124" i="22"/>
  <c r="W124" i="22"/>
  <c r="V124" i="22"/>
  <c r="T124" i="22"/>
  <c r="R124" i="22"/>
  <c r="Q124" i="22"/>
  <c r="G124" i="22"/>
  <c r="X123" i="22"/>
  <c r="W123" i="22"/>
  <c r="V123" i="22"/>
  <c r="U123" i="22"/>
  <c r="T123" i="22"/>
  <c r="R123" i="22"/>
  <c r="Q123" i="22"/>
  <c r="K123" i="22"/>
  <c r="I123" i="22"/>
  <c r="H123" i="22"/>
  <c r="X122" i="22"/>
  <c r="W122" i="22"/>
  <c r="V122" i="22"/>
  <c r="U122" i="22"/>
  <c r="T122" i="22"/>
  <c r="R122" i="22"/>
  <c r="Q122" i="22"/>
  <c r="K122" i="22"/>
  <c r="I122" i="22"/>
  <c r="H122" i="22"/>
  <c r="X121" i="22"/>
  <c r="W121" i="22"/>
  <c r="V121" i="22"/>
  <c r="T121" i="22"/>
  <c r="R121" i="22"/>
  <c r="Q121" i="22"/>
  <c r="G121" i="22"/>
  <c r="X120" i="22"/>
  <c r="W120" i="22"/>
  <c r="V120" i="22"/>
  <c r="U120" i="22"/>
  <c r="T120" i="22"/>
  <c r="R120" i="22"/>
  <c r="Q120" i="22"/>
  <c r="K120" i="22"/>
  <c r="I120" i="22"/>
  <c r="H120" i="22"/>
  <c r="X119" i="22"/>
  <c r="W119" i="22"/>
  <c r="V119" i="22"/>
  <c r="U119" i="22"/>
  <c r="T119" i="22"/>
  <c r="R119" i="22"/>
  <c r="Q119" i="22"/>
  <c r="K119" i="22"/>
  <c r="I119" i="22"/>
  <c r="H119" i="22"/>
  <c r="X118" i="22"/>
  <c r="W118" i="22"/>
  <c r="V118" i="22"/>
  <c r="T118" i="22"/>
  <c r="R118" i="22"/>
  <c r="Q118" i="22"/>
  <c r="G118" i="22"/>
  <c r="X117" i="22"/>
  <c r="W117" i="22"/>
  <c r="V117" i="22"/>
  <c r="U117" i="22"/>
  <c r="T117" i="22"/>
  <c r="R117" i="22"/>
  <c r="Q117" i="22"/>
  <c r="K117" i="22"/>
  <c r="I117" i="22"/>
  <c r="H117" i="22"/>
  <c r="X116" i="22"/>
  <c r="W116" i="22"/>
  <c r="V116" i="22"/>
  <c r="U116" i="22"/>
  <c r="T116" i="22"/>
  <c r="R116" i="22"/>
  <c r="Q116" i="22"/>
  <c r="K116" i="22"/>
  <c r="I116" i="22"/>
  <c r="H116" i="22"/>
  <c r="X115" i="22"/>
  <c r="W115" i="22"/>
  <c r="V115" i="22"/>
  <c r="U115" i="22"/>
  <c r="T115" i="22"/>
  <c r="R115" i="22"/>
  <c r="Q115" i="22"/>
  <c r="K115" i="22"/>
  <c r="I115" i="22"/>
  <c r="H115" i="22"/>
  <c r="X114" i="22"/>
  <c r="W114" i="22"/>
  <c r="V114" i="22"/>
  <c r="U114" i="22"/>
  <c r="T114" i="22"/>
  <c r="R114" i="22"/>
  <c r="Q114" i="22"/>
  <c r="K114" i="22"/>
  <c r="I114" i="22"/>
  <c r="H114" i="22"/>
  <c r="X113" i="22"/>
  <c r="W113" i="22"/>
  <c r="V113" i="22"/>
  <c r="U113" i="22"/>
  <c r="T113" i="22"/>
  <c r="R113" i="22"/>
  <c r="Q113" i="22"/>
  <c r="K113" i="22"/>
  <c r="I113" i="22"/>
  <c r="H113" i="22"/>
  <c r="X112" i="22"/>
  <c r="W112" i="22"/>
  <c r="V112" i="22"/>
  <c r="U112" i="22"/>
  <c r="T112" i="22"/>
  <c r="R112" i="22"/>
  <c r="Q112" i="22"/>
  <c r="K112" i="22"/>
  <c r="I112" i="22"/>
  <c r="H112" i="22"/>
  <c r="X111" i="22"/>
  <c r="W111" i="22"/>
  <c r="V111" i="22"/>
  <c r="U111" i="22"/>
  <c r="T111" i="22"/>
  <c r="R111" i="22"/>
  <c r="Q111" i="22"/>
  <c r="K111" i="22"/>
  <c r="I111" i="22"/>
  <c r="H111" i="22"/>
  <c r="X110" i="22"/>
  <c r="W110" i="22"/>
  <c r="V110" i="22"/>
  <c r="U110" i="22"/>
  <c r="T110" i="22"/>
  <c r="R110" i="22"/>
  <c r="Q110" i="22"/>
  <c r="K110" i="22"/>
  <c r="I110" i="22"/>
  <c r="H110" i="22"/>
  <c r="X109" i="22"/>
  <c r="W109" i="22"/>
  <c r="V109" i="22"/>
  <c r="T109" i="22"/>
  <c r="R109" i="22"/>
  <c r="Q109" i="22"/>
  <c r="G109" i="22"/>
  <c r="X108" i="22"/>
  <c r="W108" i="22"/>
  <c r="V108" i="22"/>
  <c r="U108" i="22"/>
  <c r="T108" i="22"/>
  <c r="R108" i="22"/>
  <c r="Q108" i="22"/>
  <c r="K108" i="22"/>
  <c r="I108" i="22"/>
  <c r="H108" i="22"/>
  <c r="X107" i="22"/>
  <c r="W107" i="22"/>
  <c r="V107" i="22"/>
  <c r="U107" i="22"/>
  <c r="T107" i="22"/>
  <c r="R107" i="22"/>
  <c r="Q107" i="22"/>
  <c r="K107" i="22"/>
  <c r="I107" i="22"/>
  <c r="H107" i="22"/>
  <c r="X106" i="22"/>
  <c r="W106" i="22"/>
  <c r="V106" i="22"/>
  <c r="U106" i="22"/>
  <c r="T106" i="22"/>
  <c r="R106" i="22"/>
  <c r="Q106" i="22"/>
  <c r="K106" i="22"/>
  <c r="I106" i="22"/>
  <c r="H106" i="22"/>
  <c r="X105" i="22"/>
  <c r="W105" i="22"/>
  <c r="V105" i="22"/>
  <c r="U105" i="22"/>
  <c r="T105" i="22"/>
  <c r="R105" i="22"/>
  <c r="Q105" i="22"/>
  <c r="K105" i="22"/>
  <c r="I105" i="22"/>
  <c r="H105" i="22"/>
  <c r="X104" i="22"/>
  <c r="W104" i="22"/>
  <c r="V104" i="22"/>
  <c r="U104" i="22"/>
  <c r="T104" i="22"/>
  <c r="R104" i="22"/>
  <c r="Q104" i="22"/>
  <c r="K104" i="22"/>
  <c r="I104" i="22"/>
  <c r="H104" i="22"/>
  <c r="X103" i="22"/>
  <c r="W103" i="22"/>
  <c r="V103" i="22"/>
  <c r="U103" i="22"/>
  <c r="T103" i="22"/>
  <c r="R103" i="22"/>
  <c r="Q103" i="22"/>
  <c r="K103" i="22"/>
  <c r="I103" i="22"/>
  <c r="H103" i="22"/>
  <c r="X102" i="22"/>
  <c r="W102" i="22"/>
  <c r="V102" i="22"/>
  <c r="U102" i="22"/>
  <c r="T102" i="22"/>
  <c r="R102" i="22"/>
  <c r="Q102" i="22"/>
  <c r="K102" i="22"/>
  <c r="I102" i="22"/>
  <c r="H102" i="22"/>
  <c r="X101" i="22"/>
  <c r="W101" i="22"/>
  <c r="V101" i="22"/>
  <c r="T101" i="22"/>
  <c r="R101" i="22"/>
  <c r="Q101" i="22"/>
  <c r="G101" i="22"/>
  <c r="X100" i="22"/>
  <c r="W100" i="22"/>
  <c r="V100" i="22"/>
  <c r="U100" i="22"/>
  <c r="T100" i="22"/>
  <c r="R100" i="22"/>
  <c r="Q100" i="22"/>
  <c r="K100" i="22"/>
  <c r="I100" i="22"/>
  <c r="H100" i="22"/>
  <c r="X99" i="22"/>
  <c r="W99" i="22"/>
  <c r="V99" i="22"/>
  <c r="U99" i="22"/>
  <c r="T99" i="22"/>
  <c r="R99" i="22"/>
  <c r="Q99" i="22"/>
  <c r="K99" i="22"/>
  <c r="I99" i="22"/>
  <c r="H99" i="22"/>
  <c r="X98" i="22"/>
  <c r="W98" i="22"/>
  <c r="V98" i="22"/>
  <c r="T98" i="22"/>
  <c r="R98" i="22"/>
  <c r="Q98" i="22"/>
  <c r="G98" i="22"/>
  <c r="X97" i="22"/>
  <c r="W97" i="22"/>
  <c r="V97" i="22"/>
  <c r="U97" i="22"/>
  <c r="T97" i="22"/>
  <c r="R97" i="22"/>
  <c r="Q97" i="22"/>
  <c r="K97" i="22"/>
  <c r="I97" i="22"/>
  <c r="H97" i="22"/>
  <c r="X96" i="22"/>
  <c r="W96" i="22"/>
  <c r="V96" i="22"/>
  <c r="U96" i="22"/>
  <c r="T96" i="22"/>
  <c r="R96" i="22"/>
  <c r="Q96" i="22"/>
  <c r="K96" i="22"/>
  <c r="I96" i="22"/>
  <c r="H96" i="22"/>
  <c r="X95" i="22"/>
  <c r="W95" i="22"/>
  <c r="V95" i="22"/>
  <c r="U95" i="22"/>
  <c r="T95" i="22"/>
  <c r="R95" i="22"/>
  <c r="Q95" i="22"/>
  <c r="K95" i="22"/>
  <c r="I95" i="22"/>
  <c r="H95" i="22"/>
  <c r="X94" i="22"/>
  <c r="W94" i="22"/>
  <c r="V94" i="22"/>
  <c r="U94" i="22"/>
  <c r="T94" i="22"/>
  <c r="R94" i="22"/>
  <c r="Q94" i="22"/>
  <c r="K94" i="22"/>
  <c r="I94" i="22"/>
  <c r="H94" i="22"/>
  <c r="X93" i="22"/>
  <c r="W93" i="22"/>
  <c r="V93" i="22"/>
  <c r="U93" i="22"/>
  <c r="T93" i="22"/>
  <c r="R93" i="22"/>
  <c r="Q93" i="22"/>
  <c r="K93" i="22"/>
  <c r="I93" i="22"/>
  <c r="H93" i="22"/>
  <c r="X92" i="22"/>
  <c r="W92" i="22"/>
  <c r="V92" i="22"/>
  <c r="U92" i="22"/>
  <c r="T92" i="22"/>
  <c r="R92" i="22"/>
  <c r="Q92" i="22"/>
  <c r="K92" i="22"/>
  <c r="I92" i="22"/>
  <c r="H92" i="22"/>
  <c r="X91" i="22"/>
  <c r="W91" i="22"/>
  <c r="V91" i="22"/>
  <c r="T91" i="22"/>
  <c r="R91" i="22"/>
  <c r="Q91" i="22"/>
  <c r="G91" i="22"/>
  <c r="X90" i="22"/>
  <c r="W90" i="22"/>
  <c r="V90" i="22"/>
  <c r="U90" i="22"/>
  <c r="T90" i="22"/>
  <c r="R90" i="22"/>
  <c r="Q90" i="22"/>
  <c r="K90" i="22"/>
  <c r="I90" i="22"/>
  <c r="H90" i="22"/>
  <c r="X89" i="22"/>
  <c r="W89" i="22"/>
  <c r="V89" i="22"/>
  <c r="U89" i="22"/>
  <c r="T89" i="22"/>
  <c r="R89" i="22"/>
  <c r="Q89" i="22"/>
  <c r="K89" i="22"/>
  <c r="I89" i="22"/>
  <c r="H89" i="22"/>
  <c r="X88" i="22"/>
  <c r="W88" i="22"/>
  <c r="V88" i="22"/>
  <c r="T88" i="22"/>
  <c r="R88" i="22"/>
  <c r="Q88" i="22"/>
  <c r="G88" i="22"/>
  <c r="X87" i="22"/>
  <c r="W87" i="22"/>
  <c r="V87" i="22"/>
  <c r="U87" i="22"/>
  <c r="T87" i="22"/>
  <c r="R87" i="22"/>
  <c r="Q87" i="22"/>
  <c r="K87" i="22"/>
  <c r="I87" i="22"/>
  <c r="H87" i="22"/>
  <c r="X86" i="22"/>
  <c r="W86" i="22"/>
  <c r="V86" i="22"/>
  <c r="U86" i="22"/>
  <c r="T86" i="22"/>
  <c r="R86" i="22"/>
  <c r="Q86" i="22"/>
  <c r="K86" i="22"/>
  <c r="I86" i="22"/>
  <c r="H86" i="22"/>
  <c r="X85" i="22"/>
  <c r="W85" i="22"/>
  <c r="V85" i="22"/>
  <c r="T85" i="22"/>
  <c r="R85" i="22"/>
  <c r="Q85" i="22"/>
  <c r="G85" i="22"/>
  <c r="X84" i="22"/>
  <c r="W84" i="22"/>
  <c r="V84" i="22"/>
  <c r="U84" i="22"/>
  <c r="T84" i="22"/>
  <c r="R84" i="22"/>
  <c r="Q84" i="22"/>
  <c r="K84" i="22"/>
  <c r="I84" i="22"/>
  <c r="H84" i="22"/>
  <c r="X83" i="22"/>
  <c r="W83" i="22"/>
  <c r="V83" i="22"/>
  <c r="U83" i="22"/>
  <c r="T83" i="22"/>
  <c r="R83" i="22"/>
  <c r="Q83" i="22"/>
  <c r="K83" i="22"/>
  <c r="I83" i="22"/>
  <c r="H83" i="22"/>
  <c r="X82" i="22"/>
  <c r="W82" i="22"/>
  <c r="V82" i="22"/>
  <c r="U82" i="22"/>
  <c r="T82" i="22"/>
  <c r="R82" i="22"/>
  <c r="Q82" i="22"/>
  <c r="K82" i="22"/>
  <c r="I82" i="22"/>
  <c r="H82" i="22"/>
  <c r="X81" i="22"/>
  <c r="W81" i="22"/>
  <c r="V81" i="22"/>
  <c r="U81" i="22"/>
  <c r="T81" i="22"/>
  <c r="R81" i="22"/>
  <c r="Q81" i="22"/>
  <c r="K81" i="22"/>
  <c r="I81" i="22"/>
  <c r="H81" i="22"/>
  <c r="X80" i="22"/>
  <c r="W80" i="22"/>
  <c r="V80" i="22"/>
  <c r="U80" i="22"/>
  <c r="T80" i="22"/>
  <c r="R80" i="22"/>
  <c r="Q80" i="22"/>
  <c r="K80" i="22"/>
  <c r="I80" i="22"/>
  <c r="H80" i="22"/>
  <c r="X79" i="22"/>
  <c r="W79" i="22"/>
  <c r="V79" i="22"/>
  <c r="U79" i="22"/>
  <c r="T79" i="22"/>
  <c r="R79" i="22"/>
  <c r="Q79" i="22"/>
  <c r="K79" i="22"/>
  <c r="I79" i="22"/>
  <c r="H79" i="22"/>
  <c r="X78" i="22"/>
  <c r="W78" i="22"/>
  <c r="V78" i="22"/>
  <c r="T78" i="22"/>
  <c r="R78" i="22"/>
  <c r="Q78" i="22"/>
  <c r="G78" i="22"/>
  <c r="X77" i="22"/>
  <c r="W77" i="22"/>
  <c r="V77" i="22"/>
  <c r="U77" i="22"/>
  <c r="T77" i="22"/>
  <c r="R77" i="22"/>
  <c r="Q77" i="22"/>
  <c r="K77" i="22"/>
  <c r="I77" i="22"/>
  <c r="H77" i="22"/>
  <c r="X76" i="22"/>
  <c r="W76" i="22"/>
  <c r="V76" i="22"/>
  <c r="U76" i="22"/>
  <c r="T76" i="22"/>
  <c r="R76" i="22"/>
  <c r="Q76" i="22"/>
  <c r="K76" i="22"/>
  <c r="I76" i="22"/>
  <c r="H76" i="22"/>
  <c r="X75" i="22"/>
  <c r="W75" i="22"/>
  <c r="V75" i="22"/>
  <c r="U75" i="22"/>
  <c r="T75" i="22"/>
  <c r="R75" i="22"/>
  <c r="Q75" i="22"/>
  <c r="K75" i="22"/>
  <c r="I75" i="22"/>
  <c r="H75" i="22"/>
  <c r="X74" i="22"/>
  <c r="W74" i="22"/>
  <c r="V74" i="22"/>
  <c r="U74" i="22"/>
  <c r="T74" i="22"/>
  <c r="R74" i="22"/>
  <c r="Q74" i="22"/>
  <c r="K74" i="22"/>
  <c r="I74" i="22"/>
  <c r="H74" i="22"/>
  <c r="X73" i="22"/>
  <c r="W73" i="22"/>
  <c r="V73" i="22"/>
  <c r="T73" i="22"/>
  <c r="R73" i="22"/>
  <c r="Q73" i="22"/>
  <c r="G73" i="22"/>
  <c r="X72" i="22"/>
  <c r="W72" i="22"/>
  <c r="V72" i="22"/>
  <c r="U72" i="22"/>
  <c r="T72" i="22"/>
  <c r="R72" i="22"/>
  <c r="Q72" i="22"/>
  <c r="K72" i="22"/>
  <c r="I72" i="22"/>
  <c r="H72" i="22"/>
  <c r="X71" i="22"/>
  <c r="W71" i="22"/>
  <c r="V71" i="22"/>
  <c r="U71" i="22"/>
  <c r="T71" i="22"/>
  <c r="R71" i="22"/>
  <c r="Q71" i="22"/>
  <c r="K71" i="22"/>
  <c r="I71" i="22"/>
  <c r="H71" i="22"/>
  <c r="X70" i="22"/>
  <c r="W70" i="22"/>
  <c r="V70" i="22"/>
  <c r="T70" i="22"/>
  <c r="R70" i="22"/>
  <c r="Q70" i="22"/>
  <c r="G70" i="22"/>
  <c r="X69" i="22"/>
  <c r="W69" i="22"/>
  <c r="V69" i="22"/>
  <c r="U69" i="22"/>
  <c r="T69" i="22"/>
  <c r="R69" i="22"/>
  <c r="Q69" i="22"/>
  <c r="K69" i="22"/>
  <c r="I69" i="22"/>
  <c r="H69" i="22"/>
  <c r="X68" i="22"/>
  <c r="W68" i="22"/>
  <c r="V68" i="22"/>
  <c r="U68" i="22"/>
  <c r="T68" i="22"/>
  <c r="R68" i="22"/>
  <c r="Q68" i="22"/>
  <c r="K68" i="22"/>
  <c r="I68" i="22"/>
  <c r="H68" i="22"/>
  <c r="X67" i="22"/>
  <c r="W67" i="22"/>
  <c r="V67" i="22"/>
  <c r="T67" i="22"/>
  <c r="R67" i="22"/>
  <c r="Q67" i="22"/>
  <c r="G67" i="22"/>
  <c r="X66" i="22"/>
  <c r="W66" i="22"/>
  <c r="V66" i="22"/>
  <c r="U66" i="22"/>
  <c r="T66" i="22"/>
  <c r="R66" i="22"/>
  <c r="Q66" i="22"/>
  <c r="K66" i="22"/>
  <c r="I66" i="22"/>
  <c r="H66" i="22"/>
  <c r="X65" i="22"/>
  <c r="W65" i="22"/>
  <c r="V65" i="22"/>
  <c r="U65" i="22"/>
  <c r="T65" i="22"/>
  <c r="R65" i="22"/>
  <c r="Q65" i="22"/>
  <c r="K65" i="22"/>
  <c r="I65" i="22"/>
  <c r="H65" i="22"/>
  <c r="X64" i="22"/>
  <c r="W64" i="22"/>
  <c r="V64" i="22"/>
  <c r="U64" i="22"/>
  <c r="T64" i="22"/>
  <c r="R64" i="22"/>
  <c r="Q64" i="22"/>
  <c r="K64" i="22"/>
  <c r="I64" i="22"/>
  <c r="H64" i="22"/>
  <c r="X63" i="22"/>
  <c r="W63" i="22"/>
  <c r="V63" i="22"/>
  <c r="U63" i="22"/>
  <c r="T63" i="22"/>
  <c r="R63" i="22"/>
  <c r="Q63" i="22"/>
  <c r="K63" i="22"/>
  <c r="I63" i="22"/>
  <c r="H63" i="22"/>
  <c r="X62" i="22"/>
  <c r="W62" i="22"/>
  <c r="V62" i="22"/>
  <c r="U62" i="22"/>
  <c r="T62" i="22"/>
  <c r="R62" i="22"/>
  <c r="Q62" i="22"/>
  <c r="K62" i="22"/>
  <c r="I62" i="22"/>
  <c r="H62" i="22"/>
  <c r="X61" i="22"/>
  <c r="W61" i="22"/>
  <c r="V61" i="22"/>
  <c r="U61" i="22"/>
  <c r="T61" i="22"/>
  <c r="R61" i="22"/>
  <c r="Q61" i="22"/>
  <c r="K61" i="22"/>
  <c r="I61" i="22"/>
  <c r="H61" i="22"/>
  <c r="X60" i="22"/>
  <c r="W60" i="22"/>
  <c r="V60" i="22"/>
  <c r="U60" i="22"/>
  <c r="T60" i="22"/>
  <c r="R60" i="22"/>
  <c r="Q60" i="22"/>
  <c r="K60" i="22"/>
  <c r="I60" i="22"/>
  <c r="H60" i="22"/>
  <c r="X59" i="22"/>
  <c r="W59" i="22"/>
  <c r="V59" i="22"/>
  <c r="U59" i="22"/>
  <c r="T59" i="22"/>
  <c r="R59" i="22"/>
  <c r="Q59" i="22"/>
  <c r="K59" i="22"/>
  <c r="I59" i="22"/>
  <c r="H59" i="22"/>
  <c r="X58" i="22"/>
  <c r="W58" i="22"/>
  <c r="V58" i="22"/>
  <c r="T58" i="22"/>
  <c r="R58" i="22"/>
  <c r="Q58" i="22"/>
  <c r="G58" i="22"/>
  <c r="X57" i="22"/>
  <c r="W57" i="22"/>
  <c r="V57" i="22"/>
  <c r="U57" i="22"/>
  <c r="T57" i="22"/>
  <c r="R57" i="22"/>
  <c r="Q57" i="22"/>
  <c r="K57" i="22"/>
  <c r="I57" i="22"/>
  <c r="H57" i="22"/>
  <c r="X56" i="22"/>
  <c r="W56" i="22"/>
  <c r="V56" i="22"/>
  <c r="U56" i="22"/>
  <c r="T56" i="22"/>
  <c r="R56" i="22"/>
  <c r="Q56" i="22"/>
  <c r="K56" i="22"/>
  <c r="I56" i="22"/>
  <c r="H56" i="22"/>
  <c r="X55" i="22"/>
  <c r="W55" i="22"/>
  <c r="V55" i="22"/>
  <c r="T55" i="22"/>
  <c r="R55" i="22"/>
  <c r="Q55" i="22"/>
  <c r="G55" i="22"/>
  <c r="X54" i="22"/>
  <c r="W54" i="22"/>
  <c r="V54" i="22"/>
  <c r="U54" i="22"/>
  <c r="T54" i="22"/>
  <c r="R54" i="22"/>
  <c r="Q54" i="22"/>
  <c r="K54" i="22"/>
  <c r="I54" i="22"/>
  <c r="H54" i="22"/>
  <c r="X53" i="22"/>
  <c r="W53" i="22"/>
  <c r="V53" i="22"/>
  <c r="U53" i="22"/>
  <c r="T53" i="22"/>
  <c r="R53" i="22"/>
  <c r="Q53" i="22"/>
  <c r="K53" i="22"/>
  <c r="I53" i="22"/>
  <c r="H53" i="22"/>
  <c r="X52" i="22"/>
  <c r="W52" i="22"/>
  <c r="V52" i="22"/>
  <c r="U52" i="22"/>
  <c r="T52" i="22"/>
  <c r="R52" i="22"/>
  <c r="Q52" i="22"/>
  <c r="K52" i="22"/>
  <c r="I52" i="22"/>
  <c r="H52" i="22"/>
  <c r="X51" i="22"/>
  <c r="W51" i="22"/>
  <c r="V51" i="22"/>
  <c r="U51" i="22"/>
  <c r="T51" i="22"/>
  <c r="R51" i="22"/>
  <c r="Q51" i="22"/>
  <c r="K51" i="22"/>
  <c r="I51" i="22"/>
  <c r="H51" i="22"/>
  <c r="X50" i="22"/>
  <c r="W50" i="22"/>
  <c r="V50" i="22"/>
  <c r="U50" i="22"/>
  <c r="T50" i="22"/>
  <c r="R50" i="22"/>
  <c r="Q50" i="22"/>
  <c r="K50" i="22"/>
  <c r="I50" i="22"/>
  <c r="H50" i="22"/>
  <c r="X49" i="22"/>
  <c r="W49" i="22"/>
  <c r="V49" i="22"/>
  <c r="U49" i="22"/>
  <c r="T49" i="22"/>
  <c r="R49" i="22"/>
  <c r="Q49" i="22"/>
  <c r="K49" i="22"/>
  <c r="I49" i="22"/>
  <c r="H49" i="22"/>
  <c r="X48" i="22"/>
  <c r="W48" i="22"/>
  <c r="V48" i="22"/>
  <c r="T48" i="22"/>
  <c r="R48" i="22"/>
  <c r="Q48" i="22"/>
  <c r="G48" i="22"/>
  <c r="X47" i="22"/>
  <c r="W47" i="22"/>
  <c r="V47" i="22"/>
  <c r="U47" i="22"/>
  <c r="T47" i="22"/>
  <c r="R47" i="22"/>
  <c r="Q47" i="22"/>
  <c r="K47" i="22"/>
  <c r="I47" i="22"/>
  <c r="H47" i="22"/>
  <c r="X46" i="22"/>
  <c r="W46" i="22"/>
  <c r="V46" i="22"/>
  <c r="U46" i="22"/>
  <c r="T46" i="22"/>
  <c r="R46" i="22"/>
  <c r="Q46" i="22"/>
  <c r="K46" i="22"/>
  <c r="I46" i="22"/>
  <c r="H46" i="22"/>
  <c r="X45" i="22"/>
  <c r="W45" i="22"/>
  <c r="V45" i="22"/>
  <c r="U45" i="22"/>
  <c r="T45" i="22"/>
  <c r="R45" i="22"/>
  <c r="Q45" i="22"/>
  <c r="K45" i="22"/>
  <c r="I45" i="22"/>
  <c r="H45" i="22"/>
  <c r="X44" i="22"/>
  <c r="W44" i="22"/>
  <c r="V44" i="22"/>
  <c r="U44" i="22"/>
  <c r="T44" i="22"/>
  <c r="R44" i="22"/>
  <c r="Q44" i="22"/>
  <c r="K44" i="22"/>
  <c r="I44" i="22"/>
  <c r="H44" i="22"/>
  <c r="X43" i="22"/>
  <c r="W43" i="22"/>
  <c r="V43" i="22"/>
  <c r="U43" i="22"/>
  <c r="T43" i="22"/>
  <c r="R43" i="22"/>
  <c r="Q43" i="22"/>
  <c r="K43" i="22"/>
  <c r="I43" i="22"/>
  <c r="H43" i="22"/>
  <c r="X42" i="22"/>
  <c r="W42" i="22"/>
  <c r="V42" i="22"/>
  <c r="U42" i="22"/>
  <c r="T42" i="22"/>
  <c r="R42" i="22"/>
  <c r="Q42" i="22"/>
  <c r="K42" i="22"/>
  <c r="I42" i="22"/>
  <c r="H42" i="22"/>
  <c r="X41" i="22"/>
  <c r="W41" i="22"/>
  <c r="V41" i="22"/>
  <c r="T41" i="22"/>
  <c r="R41" i="22"/>
  <c r="Q41" i="22"/>
  <c r="G41" i="22"/>
  <c r="X40" i="22"/>
  <c r="W40" i="22"/>
  <c r="V40" i="22"/>
  <c r="U40" i="22"/>
  <c r="T40" i="22"/>
  <c r="R40" i="22"/>
  <c r="Q40" i="22"/>
  <c r="K40" i="22"/>
  <c r="I40" i="22"/>
  <c r="H40" i="22"/>
  <c r="X39" i="22"/>
  <c r="W39" i="22"/>
  <c r="V39" i="22"/>
  <c r="U39" i="22"/>
  <c r="T39" i="22"/>
  <c r="R39" i="22"/>
  <c r="Q39" i="22"/>
  <c r="K39" i="22"/>
  <c r="I39" i="22"/>
  <c r="H39" i="22"/>
  <c r="X38" i="22"/>
  <c r="W38" i="22"/>
  <c r="V38" i="22"/>
  <c r="U38" i="22"/>
  <c r="T38" i="22"/>
  <c r="R38" i="22"/>
  <c r="Q38" i="22"/>
  <c r="K38" i="22"/>
  <c r="I38" i="22"/>
  <c r="H38" i="22"/>
  <c r="X37" i="22"/>
  <c r="W37" i="22"/>
  <c r="V37" i="22"/>
  <c r="U37" i="22"/>
  <c r="T37" i="22"/>
  <c r="R37" i="22"/>
  <c r="Q37" i="22"/>
  <c r="K37" i="22"/>
  <c r="I37" i="22"/>
  <c r="H37" i="22"/>
  <c r="X36" i="22"/>
  <c r="W36" i="22"/>
  <c r="V36" i="22"/>
  <c r="U36" i="22"/>
  <c r="T36" i="22"/>
  <c r="R36" i="22"/>
  <c r="Q36" i="22"/>
  <c r="K36" i="22"/>
  <c r="I36" i="22"/>
  <c r="H36" i="22"/>
  <c r="X35" i="22"/>
  <c r="W35" i="22"/>
  <c r="V35" i="22"/>
  <c r="U35" i="22"/>
  <c r="T35" i="22"/>
  <c r="R35" i="22"/>
  <c r="Q35" i="22"/>
  <c r="K35" i="22"/>
  <c r="I35" i="22"/>
  <c r="H35" i="22"/>
  <c r="X34" i="22"/>
  <c r="W34" i="22"/>
  <c r="V34" i="22"/>
  <c r="T34" i="22"/>
  <c r="R34" i="22"/>
  <c r="Q34" i="22"/>
  <c r="G34" i="22"/>
  <c r="X33" i="22"/>
  <c r="W33" i="22"/>
  <c r="V33" i="22"/>
  <c r="U33" i="22"/>
  <c r="T33" i="22"/>
  <c r="R33" i="22"/>
  <c r="Q33" i="22"/>
  <c r="K33" i="22"/>
  <c r="I33" i="22"/>
  <c r="H33" i="22"/>
  <c r="X32" i="22"/>
  <c r="W32" i="22"/>
  <c r="V32" i="22"/>
  <c r="U32" i="22"/>
  <c r="T32" i="22"/>
  <c r="R32" i="22"/>
  <c r="Q32" i="22"/>
  <c r="K32" i="22"/>
  <c r="I32" i="22"/>
  <c r="H32" i="22"/>
  <c r="X31" i="22"/>
  <c r="W31" i="22"/>
  <c r="V31" i="22"/>
  <c r="U31" i="22"/>
  <c r="T31" i="22"/>
  <c r="R31" i="22"/>
  <c r="Q31" i="22"/>
  <c r="K31" i="22"/>
  <c r="I31" i="22"/>
  <c r="H31" i="22"/>
  <c r="X30" i="22"/>
  <c r="W30" i="22"/>
  <c r="V30" i="22"/>
  <c r="U30" i="22"/>
  <c r="T30" i="22"/>
  <c r="R30" i="22"/>
  <c r="Q30" i="22"/>
  <c r="K30" i="22"/>
  <c r="I30" i="22"/>
  <c r="H30" i="22"/>
  <c r="X29" i="22"/>
  <c r="W29" i="22"/>
  <c r="V29" i="22"/>
  <c r="T29" i="22"/>
  <c r="R29" i="22"/>
  <c r="Q29" i="22"/>
  <c r="G29" i="22"/>
  <c r="X28" i="22"/>
  <c r="W28" i="22"/>
  <c r="V28" i="22"/>
  <c r="U28" i="22"/>
  <c r="T28" i="22"/>
  <c r="R28" i="22"/>
  <c r="Q28" i="22"/>
  <c r="K28" i="22"/>
  <c r="I28" i="22"/>
  <c r="H28" i="22"/>
  <c r="X27" i="22"/>
  <c r="W27" i="22"/>
  <c r="V27" i="22"/>
  <c r="U27" i="22"/>
  <c r="T27" i="22"/>
  <c r="R27" i="22"/>
  <c r="Q27" i="22"/>
  <c r="K27" i="22"/>
  <c r="I27" i="22"/>
  <c r="H27" i="22"/>
  <c r="X26" i="22"/>
  <c r="W26" i="22"/>
  <c r="V26" i="22"/>
  <c r="U26" i="22"/>
  <c r="T26" i="22"/>
  <c r="R26" i="22"/>
  <c r="Q26" i="22"/>
  <c r="K26" i="22"/>
  <c r="I26" i="22"/>
  <c r="H26" i="22"/>
  <c r="X25" i="22"/>
  <c r="W25" i="22"/>
  <c r="V25" i="22"/>
  <c r="U25" i="22"/>
  <c r="T25" i="22"/>
  <c r="R25" i="22"/>
  <c r="Q25" i="22"/>
  <c r="K25" i="22"/>
  <c r="I25" i="22"/>
  <c r="H25" i="22"/>
  <c r="X24" i="22"/>
  <c r="W24" i="22"/>
  <c r="V24" i="22"/>
  <c r="U24" i="22"/>
  <c r="T24" i="22"/>
  <c r="R24" i="22"/>
  <c r="Q24" i="22"/>
  <c r="K24" i="22"/>
  <c r="I24" i="22"/>
  <c r="H24" i="22"/>
  <c r="X23" i="22"/>
  <c r="W23" i="22"/>
  <c r="V23" i="22"/>
  <c r="U23" i="22"/>
  <c r="T23" i="22"/>
  <c r="R23" i="22"/>
  <c r="Q23" i="22"/>
  <c r="K23" i="22"/>
  <c r="I23" i="22"/>
  <c r="H23" i="22"/>
  <c r="X22" i="22"/>
  <c r="W22" i="22"/>
  <c r="V22" i="22"/>
  <c r="T22" i="22"/>
  <c r="R22" i="22"/>
  <c r="Q22" i="22"/>
  <c r="G22" i="22"/>
  <c r="X21" i="22"/>
  <c r="W21" i="22"/>
  <c r="V21" i="22"/>
  <c r="U21" i="22"/>
  <c r="T21" i="22"/>
  <c r="R21" i="22"/>
  <c r="Q21" i="22"/>
  <c r="K21" i="22"/>
  <c r="I21" i="22"/>
  <c r="H21" i="22"/>
  <c r="X20" i="22"/>
  <c r="W20" i="22"/>
  <c r="V20" i="22"/>
  <c r="U20" i="22"/>
  <c r="T20" i="22"/>
  <c r="R20" i="22"/>
  <c r="Q20" i="22"/>
  <c r="K20" i="22"/>
  <c r="I20" i="22"/>
  <c r="H20" i="22"/>
  <c r="X19" i="22"/>
  <c r="W19" i="22"/>
  <c r="V19" i="22"/>
  <c r="U19" i="22"/>
  <c r="T19" i="22"/>
  <c r="R19" i="22"/>
  <c r="Q19" i="22"/>
  <c r="K19" i="22"/>
  <c r="I19" i="22"/>
  <c r="H19" i="22"/>
  <c r="X18" i="22"/>
  <c r="W18" i="22"/>
  <c r="V18" i="22"/>
  <c r="U18" i="22"/>
  <c r="T18" i="22"/>
  <c r="R18" i="22"/>
  <c r="Q18" i="22"/>
  <c r="K18" i="22"/>
  <c r="I18" i="22"/>
  <c r="H18" i="22"/>
  <c r="X17" i="22"/>
  <c r="W17" i="22"/>
  <c r="V17" i="22"/>
  <c r="T17" i="22"/>
  <c r="R17" i="22"/>
  <c r="Q17" i="22"/>
  <c r="G17" i="22"/>
  <c r="X16" i="22"/>
  <c r="W16" i="22"/>
  <c r="V16" i="22"/>
  <c r="U16" i="22"/>
  <c r="T16" i="22"/>
  <c r="R16" i="22"/>
  <c r="Q16" i="22"/>
  <c r="K16" i="22"/>
  <c r="I16" i="22"/>
  <c r="H16" i="22"/>
  <c r="X15" i="22"/>
  <c r="W15" i="22"/>
  <c r="V15" i="22"/>
  <c r="U15" i="22"/>
  <c r="T15" i="22"/>
  <c r="R15" i="22"/>
  <c r="Q15" i="22"/>
  <c r="K15" i="22"/>
  <c r="I15" i="22"/>
  <c r="H15" i="22"/>
  <c r="X14" i="22"/>
  <c r="W14" i="22"/>
  <c r="V14" i="22"/>
  <c r="U14" i="22"/>
  <c r="T14" i="22"/>
  <c r="R14" i="22"/>
  <c r="Q14" i="22"/>
  <c r="K14" i="22"/>
  <c r="I14" i="22"/>
  <c r="H14" i="22"/>
  <c r="X13" i="22"/>
  <c r="W13" i="22"/>
  <c r="V13" i="22"/>
  <c r="U13" i="22"/>
  <c r="T13" i="22"/>
  <c r="R13" i="22"/>
  <c r="Q13" i="22"/>
  <c r="K13" i="22"/>
  <c r="I13" i="22"/>
  <c r="H13" i="22"/>
  <c r="X12" i="22"/>
  <c r="W12" i="22"/>
  <c r="V12" i="22"/>
  <c r="U12" i="22"/>
  <c r="T12" i="22"/>
  <c r="R12" i="22"/>
  <c r="Q12" i="22"/>
  <c r="K12" i="22"/>
  <c r="I12" i="22"/>
  <c r="H12" i="22"/>
  <c r="X11" i="22"/>
  <c r="W11" i="22"/>
  <c r="V11" i="22"/>
  <c r="T11" i="22"/>
  <c r="R11" i="22"/>
  <c r="Q11" i="22"/>
  <c r="G11" i="22"/>
  <c r="X10" i="22"/>
  <c r="W10" i="22"/>
  <c r="V10" i="22"/>
  <c r="U10" i="22"/>
  <c r="T10" i="22"/>
  <c r="R10" i="22"/>
  <c r="Q10" i="22"/>
  <c r="K10" i="22"/>
  <c r="I10" i="22"/>
  <c r="H10" i="22"/>
  <c r="X9" i="22"/>
  <c r="W9" i="22"/>
  <c r="V9" i="22"/>
  <c r="U9" i="22"/>
  <c r="T9" i="22"/>
  <c r="R9" i="22"/>
  <c r="Q9" i="22"/>
  <c r="K9" i="22"/>
  <c r="I9" i="22"/>
  <c r="H9" i="22"/>
  <c r="X8" i="22"/>
  <c r="W8" i="22"/>
  <c r="V8" i="22"/>
  <c r="U8" i="22"/>
  <c r="T8" i="22"/>
  <c r="R8" i="22"/>
  <c r="Q8" i="22"/>
  <c r="K8" i="22"/>
  <c r="I8" i="22"/>
  <c r="H8" i="22"/>
  <c r="X7" i="22"/>
  <c r="W7" i="22"/>
  <c r="V7" i="22"/>
  <c r="U7" i="22"/>
  <c r="T7" i="22"/>
  <c r="R7" i="22"/>
  <c r="Q7" i="22"/>
  <c r="K7" i="22"/>
  <c r="I7" i="22"/>
  <c r="H7" i="22"/>
  <c r="X6" i="22"/>
  <c r="W6" i="22"/>
  <c r="V6" i="22"/>
  <c r="U6" i="22"/>
  <c r="T6" i="22"/>
  <c r="R6" i="22"/>
  <c r="Q6" i="22"/>
  <c r="K6" i="22"/>
  <c r="I6" i="22"/>
  <c r="H6" i="22"/>
  <c r="K4" i="22"/>
  <c r="C4" i="22"/>
  <c r="K3" i="22"/>
  <c r="H3" i="22"/>
  <c r="C3" i="22"/>
  <c r="B1" i="22"/>
  <c r="A13" i="14"/>
  <c r="A12" i="14"/>
  <c r="C11" i="14"/>
  <c r="C10" i="14"/>
  <c r="C9" i="14"/>
  <c r="C8" i="14"/>
  <c r="C7" i="14"/>
  <c r="C6" i="14"/>
  <c r="C5" i="14"/>
  <c r="C4" i="14"/>
  <c r="F3" i="14"/>
  <c r="C3" i="14"/>
  <c r="F2" i="14"/>
  <c r="C2" i="14"/>
  <c r="A1" i="14"/>
  <c r="G12" i="5"/>
  <c r="F12" i="5"/>
  <c r="G8" i="5"/>
  <c r="F8" i="5"/>
  <c r="G7" i="5"/>
  <c r="F7" i="5"/>
  <c r="G6" i="5"/>
  <c r="F6" i="5"/>
  <c r="G5" i="5"/>
  <c r="F5" i="5"/>
  <c r="J2" i="5"/>
  <c r="J2" i="14" s="1"/>
  <c r="G174" i="10"/>
  <c r="F174" i="10"/>
  <c r="E174" i="10"/>
  <c r="G173" i="10"/>
  <c r="F173" i="10"/>
  <c r="I166" i="10"/>
  <c r="G166" i="10"/>
  <c r="F166" i="10"/>
  <c r="E166" i="10"/>
  <c r="I165" i="10"/>
  <c r="H165" i="10"/>
  <c r="G165" i="10"/>
  <c r="F165" i="10"/>
  <c r="I164" i="10"/>
  <c r="H164" i="10"/>
  <c r="G164" i="10"/>
  <c r="F164" i="10"/>
  <c r="I163" i="10"/>
  <c r="H163" i="10"/>
  <c r="G163" i="10"/>
  <c r="F163" i="10"/>
  <c r="I162" i="10"/>
  <c r="H162" i="10"/>
  <c r="G162" i="10"/>
  <c r="F162" i="10"/>
  <c r="I161" i="10"/>
  <c r="H161" i="10"/>
  <c r="G161" i="10"/>
  <c r="F161" i="10"/>
  <c r="I160" i="10"/>
  <c r="H160" i="10"/>
  <c r="G160" i="10"/>
  <c r="F160" i="10"/>
  <c r="I159" i="10"/>
  <c r="H159" i="10"/>
  <c r="G159" i="10"/>
  <c r="F159" i="10"/>
  <c r="I158" i="10"/>
  <c r="H158" i="10"/>
  <c r="G158" i="10"/>
  <c r="F158" i="10"/>
  <c r="I157" i="10"/>
  <c r="H157" i="10"/>
  <c r="G157" i="10"/>
  <c r="F157" i="10"/>
  <c r="I156" i="10"/>
  <c r="H156" i="10"/>
  <c r="G156" i="10"/>
  <c r="F156" i="10"/>
  <c r="I155" i="10"/>
  <c r="H155" i="10"/>
  <c r="G155" i="10"/>
  <c r="F155" i="10"/>
  <c r="I154" i="10"/>
  <c r="H154" i="10"/>
  <c r="G154" i="10"/>
  <c r="F154" i="10"/>
  <c r="I153" i="10"/>
  <c r="H153" i="10"/>
  <c r="G153" i="10"/>
  <c r="F153" i="10"/>
  <c r="I152" i="10"/>
  <c r="H152" i="10"/>
  <c r="G152" i="10"/>
  <c r="F152" i="10"/>
  <c r="I151" i="10"/>
  <c r="H151" i="10"/>
  <c r="G151" i="10"/>
  <c r="F151" i="10"/>
  <c r="I150" i="10"/>
  <c r="H150" i="10"/>
  <c r="G150" i="10"/>
  <c r="F150" i="10"/>
  <c r="I149" i="10"/>
  <c r="H149" i="10"/>
  <c r="G149" i="10"/>
  <c r="F149" i="10"/>
  <c r="I148" i="10"/>
  <c r="H148" i="10"/>
  <c r="G148" i="10"/>
  <c r="F148" i="10"/>
  <c r="I147" i="10"/>
  <c r="H147" i="10"/>
  <c r="G147" i="10"/>
  <c r="F147" i="10"/>
  <c r="I146" i="10"/>
  <c r="H146" i="10"/>
  <c r="G146" i="10"/>
  <c r="F146" i="10"/>
  <c r="I145" i="10"/>
  <c r="H145" i="10"/>
  <c r="G145" i="10"/>
  <c r="F145" i="10"/>
  <c r="I144" i="10"/>
  <c r="H144" i="10"/>
  <c r="G144" i="10"/>
  <c r="F144" i="10"/>
  <c r="I143" i="10"/>
  <c r="H143" i="10"/>
  <c r="G143" i="10"/>
  <c r="F143" i="10"/>
  <c r="I142" i="10"/>
  <c r="H142" i="10"/>
  <c r="G142" i="10"/>
  <c r="F142" i="10"/>
  <c r="I141" i="10"/>
  <c r="H141" i="10"/>
  <c r="G141" i="10"/>
  <c r="F141" i="10"/>
  <c r="I140" i="10"/>
  <c r="H140" i="10"/>
  <c r="G140" i="10"/>
  <c r="F140" i="10"/>
  <c r="I139" i="10"/>
  <c r="H139" i="10"/>
  <c r="G139" i="10"/>
  <c r="F139" i="10"/>
  <c r="I138" i="10"/>
  <c r="H138" i="10"/>
  <c r="G138" i="10"/>
  <c r="F138" i="10"/>
  <c r="G131" i="10"/>
  <c r="F131" i="10"/>
  <c r="E131" i="10"/>
  <c r="G130" i="10"/>
  <c r="F130" i="10"/>
  <c r="I123" i="10"/>
  <c r="G123" i="10"/>
  <c r="F123" i="10"/>
  <c r="E123" i="10"/>
  <c r="I122" i="10"/>
  <c r="H122" i="10"/>
  <c r="G122" i="10"/>
  <c r="F122" i="10"/>
  <c r="I121" i="10"/>
  <c r="H121" i="10"/>
  <c r="G121" i="10"/>
  <c r="F121" i="10"/>
  <c r="I120" i="10"/>
  <c r="H120" i="10"/>
  <c r="G120" i="10"/>
  <c r="F120" i="10"/>
  <c r="I119" i="10"/>
  <c r="H119" i="10"/>
  <c r="G119" i="10"/>
  <c r="F119" i="10"/>
  <c r="I118" i="10"/>
  <c r="H118" i="10"/>
  <c r="G118" i="10"/>
  <c r="F118" i="10"/>
  <c r="I117" i="10"/>
  <c r="H117" i="10"/>
  <c r="G117" i="10"/>
  <c r="F117" i="10"/>
  <c r="I116" i="10"/>
  <c r="H116" i="10"/>
  <c r="G116" i="10"/>
  <c r="F116" i="10"/>
  <c r="I115" i="10"/>
  <c r="H115" i="10"/>
  <c r="G115" i="10"/>
  <c r="F115" i="10"/>
  <c r="I114" i="10"/>
  <c r="H114" i="10"/>
  <c r="G114" i="10"/>
  <c r="F114" i="10"/>
  <c r="I113" i="10"/>
  <c r="H113" i="10"/>
  <c r="G113" i="10"/>
  <c r="F113" i="10"/>
  <c r="I112" i="10"/>
  <c r="H112" i="10"/>
  <c r="G112" i="10"/>
  <c r="F112" i="10"/>
  <c r="I111" i="10"/>
  <c r="H111" i="10"/>
  <c r="G111" i="10"/>
  <c r="F111" i="10"/>
  <c r="I110" i="10"/>
  <c r="H110" i="10"/>
  <c r="G110" i="10"/>
  <c r="F110" i="10"/>
  <c r="I109" i="10"/>
  <c r="H109" i="10"/>
  <c r="G109" i="10"/>
  <c r="F109" i="10"/>
  <c r="I108" i="10"/>
  <c r="H108" i="10"/>
  <c r="G108" i="10"/>
  <c r="F108" i="10"/>
  <c r="I107" i="10"/>
  <c r="H107" i="10"/>
  <c r="G107" i="10"/>
  <c r="F107" i="10"/>
  <c r="I106" i="10"/>
  <c r="H106" i="10"/>
  <c r="G106" i="10"/>
  <c r="F106" i="10"/>
  <c r="I105" i="10"/>
  <c r="H105" i="10"/>
  <c r="G105" i="10"/>
  <c r="F105" i="10"/>
  <c r="I104" i="10"/>
  <c r="H104" i="10"/>
  <c r="G104" i="10"/>
  <c r="F104" i="10"/>
  <c r="I103" i="10"/>
  <c r="H103" i="10"/>
  <c r="G103" i="10"/>
  <c r="F103" i="10"/>
  <c r="I102" i="10"/>
  <c r="H102" i="10"/>
  <c r="G102" i="10"/>
  <c r="F102" i="10"/>
  <c r="I101" i="10"/>
  <c r="H101" i="10"/>
  <c r="G101" i="10"/>
  <c r="F101" i="10"/>
  <c r="I100" i="10"/>
  <c r="H100" i="10"/>
  <c r="G100" i="10"/>
  <c r="F100" i="10"/>
  <c r="I99" i="10"/>
  <c r="H99" i="10"/>
  <c r="G99" i="10"/>
  <c r="F99" i="10"/>
  <c r="I98" i="10"/>
  <c r="H98" i="10"/>
  <c r="G98" i="10"/>
  <c r="F98" i="10"/>
  <c r="I97" i="10"/>
  <c r="H97" i="10"/>
  <c r="G97" i="10"/>
  <c r="F97" i="10"/>
  <c r="I96" i="10"/>
  <c r="H96" i="10"/>
  <c r="G96" i="10"/>
  <c r="F96" i="10"/>
  <c r="I95" i="10"/>
  <c r="H95" i="10"/>
  <c r="G95" i="10"/>
  <c r="F95" i="10"/>
  <c r="I94" i="10"/>
  <c r="H94" i="10"/>
  <c r="G94" i="10"/>
  <c r="F94" i="10"/>
  <c r="I93" i="10"/>
  <c r="H93" i="10"/>
  <c r="G93" i="10"/>
  <c r="F93" i="10"/>
  <c r="I92" i="10"/>
  <c r="H92" i="10"/>
  <c r="G92" i="10"/>
  <c r="F92" i="10"/>
  <c r="I91" i="10"/>
  <c r="H91" i="10"/>
  <c r="G91" i="10"/>
  <c r="F91" i="10"/>
  <c r="I90" i="10"/>
  <c r="H90" i="10"/>
  <c r="G90" i="10"/>
  <c r="F90" i="10"/>
  <c r="I89" i="10"/>
  <c r="H89" i="10"/>
  <c r="G89" i="10"/>
  <c r="F89" i="10"/>
  <c r="I88" i="10"/>
  <c r="H88" i="10"/>
  <c r="G88" i="10"/>
  <c r="F88" i="10"/>
  <c r="I87" i="10"/>
  <c r="H87" i="10"/>
  <c r="G87" i="10"/>
  <c r="F87" i="10"/>
  <c r="I86" i="10"/>
  <c r="H86" i="10"/>
  <c r="G86" i="10"/>
  <c r="F86" i="10"/>
  <c r="I85" i="10"/>
  <c r="H85" i="10"/>
  <c r="G85" i="10"/>
  <c r="F85" i="10"/>
  <c r="I84" i="10"/>
  <c r="H84" i="10"/>
  <c r="G84" i="10"/>
  <c r="F84" i="10"/>
  <c r="I83" i="10"/>
  <c r="H83" i="10"/>
  <c r="G83" i="10"/>
  <c r="F83" i="10"/>
  <c r="I82" i="10"/>
  <c r="H82" i="10"/>
  <c r="G82" i="10"/>
  <c r="F82" i="10"/>
  <c r="I81" i="10"/>
  <c r="H81" i="10"/>
  <c r="G81" i="10"/>
  <c r="F81" i="10"/>
  <c r="I80" i="10"/>
  <c r="H80" i="10"/>
  <c r="G80" i="10"/>
  <c r="F80" i="10"/>
  <c r="I79" i="10"/>
  <c r="H79" i="10"/>
  <c r="G79" i="10"/>
  <c r="F79" i="10"/>
  <c r="I78" i="10"/>
  <c r="H78" i="10"/>
  <c r="G78" i="10"/>
  <c r="F78" i="10"/>
  <c r="I77" i="10"/>
  <c r="H77" i="10"/>
  <c r="G77" i="10"/>
  <c r="F77" i="10"/>
  <c r="I76" i="10"/>
  <c r="H76" i="10"/>
  <c r="G76" i="10"/>
  <c r="F76" i="10"/>
  <c r="I75" i="10"/>
  <c r="H75" i="10"/>
  <c r="G75" i="10"/>
  <c r="F75" i="10"/>
  <c r="I74" i="10"/>
  <c r="H74" i="10"/>
  <c r="G74" i="10"/>
  <c r="F74" i="10"/>
  <c r="I73" i="10"/>
  <c r="H73" i="10"/>
  <c r="G73" i="10"/>
  <c r="F73" i="10"/>
  <c r="I72" i="10"/>
  <c r="H72" i="10"/>
  <c r="G72" i="10"/>
  <c r="F72" i="10"/>
  <c r="I71" i="10"/>
  <c r="H71" i="10"/>
  <c r="G71" i="10"/>
  <c r="F71" i="10"/>
  <c r="I70" i="10"/>
  <c r="H70" i="10"/>
  <c r="G70" i="10"/>
  <c r="F70" i="10"/>
  <c r="I69" i="10"/>
  <c r="H69" i="10"/>
  <c r="G69" i="10"/>
  <c r="F69" i="10"/>
  <c r="I68" i="10"/>
  <c r="H68" i="10"/>
  <c r="G68" i="10"/>
  <c r="F68" i="10"/>
  <c r="I67" i="10"/>
  <c r="H67" i="10"/>
  <c r="G67" i="10"/>
  <c r="F67" i="10"/>
  <c r="I66" i="10"/>
  <c r="H66" i="10"/>
  <c r="G66" i="10"/>
  <c r="F66" i="10"/>
  <c r="I65" i="10"/>
  <c r="H65" i="10"/>
  <c r="G65" i="10"/>
  <c r="F65" i="10"/>
  <c r="I64" i="10"/>
  <c r="H64" i="10"/>
  <c r="G64" i="10"/>
  <c r="F64" i="10"/>
  <c r="I63" i="10"/>
  <c r="H63" i="10"/>
  <c r="G63" i="10"/>
  <c r="F63" i="10"/>
  <c r="I62" i="10"/>
  <c r="H62" i="10"/>
  <c r="G62" i="10"/>
  <c r="F62" i="10"/>
  <c r="I61" i="10"/>
  <c r="H61" i="10"/>
  <c r="G61" i="10"/>
  <c r="F61" i="10"/>
  <c r="I60" i="10"/>
  <c r="H60" i="10"/>
  <c r="G60" i="10"/>
  <c r="F60" i="10"/>
  <c r="I59" i="10"/>
  <c r="H59" i="10"/>
  <c r="G59" i="10"/>
  <c r="F59" i="10"/>
  <c r="I58" i="10"/>
  <c r="H58" i="10"/>
  <c r="G58" i="10"/>
  <c r="F58" i="10"/>
  <c r="I57" i="10"/>
  <c r="H57" i="10"/>
  <c r="G57" i="10"/>
  <c r="F57" i="10"/>
  <c r="I56" i="10"/>
  <c r="H56" i="10"/>
  <c r="G56" i="10"/>
  <c r="F56" i="10"/>
  <c r="I55" i="10"/>
  <c r="H55" i="10"/>
  <c r="G55" i="10"/>
  <c r="F55" i="10"/>
  <c r="I54" i="10"/>
  <c r="H54" i="10"/>
  <c r="G54" i="10"/>
  <c r="F54" i="10"/>
  <c r="I53" i="10"/>
  <c r="H53" i="10"/>
  <c r="G53" i="10"/>
  <c r="F53" i="10"/>
  <c r="I52" i="10"/>
  <c r="H52" i="10"/>
  <c r="G52" i="10"/>
  <c r="F52" i="10"/>
  <c r="I51" i="10"/>
  <c r="H51" i="10"/>
  <c r="G51" i="10"/>
  <c r="F51" i="10"/>
  <c r="I50" i="10"/>
  <c r="H50" i="10"/>
  <c r="G50" i="10"/>
  <c r="F50" i="10"/>
  <c r="I49" i="10"/>
  <c r="H49" i="10"/>
  <c r="G49" i="10"/>
  <c r="F49" i="10"/>
  <c r="I48" i="10"/>
  <c r="H48" i="10"/>
  <c r="G48" i="10"/>
  <c r="F48" i="10"/>
  <c r="G42" i="10"/>
  <c r="F42" i="10"/>
  <c r="E42" i="10"/>
  <c r="G41" i="10"/>
  <c r="F41" i="10"/>
  <c r="I35" i="10"/>
  <c r="G35" i="10"/>
  <c r="F35" i="10"/>
  <c r="E35" i="10"/>
  <c r="I34" i="10"/>
  <c r="H34" i="10"/>
  <c r="G34" i="10"/>
  <c r="F34" i="10"/>
  <c r="I33" i="10"/>
  <c r="H33" i="10"/>
  <c r="G33" i="10"/>
  <c r="F33" i="10"/>
  <c r="I32" i="10"/>
  <c r="H32" i="10"/>
  <c r="G32" i="10"/>
  <c r="F32" i="10"/>
  <c r="I31" i="10"/>
  <c r="H31" i="10"/>
  <c r="G31" i="10"/>
  <c r="F31" i="10"/>
  <c r="I30" i="10"/>
  <c r="H30" i="10"/>
  <c r="G30" i="10"/>
  <c r="F30" i="10"/>
  <c r="I29" i="10"/>
  <c r="H29" i="10"/>
  <c r="G29" i="10"/>
  <c r="F29" i="10"/>
  <c r="I28" i="10"/>
  <c r="H28" i="10"/>
  <c r="G28" i="10"/>
  <c r="F28" i="10"/>
  <c r="I27" i="10"/>
  <c r="H27" i="10"/>
  <c r="G27" i="10"/>
  <c r="F27" i="10"/>
  <c r="I26" i="10"/>
  <c r="H26" i="10"/>
  <c r="G26" i="10"/>
  <c r="F26" i="10"/>
  <c r="I25" i="10"/>
  <c r="H25" i="10"/>
  <c r="G25" i="10"/>
  <c r="F25" i="10"/>
  <c r="I24" i="10"/>
  <c r="H24" i="10"/>
  <c r="G24" i="10"/>
  <c r="F24" i="10"/>
  <c r="I23" i="10"/>
  <c r="H23" i="10"/>
  <c r="G23" i="10"/>
  <c r="F23" i="10"/>
  <c r="I22" i="10"/>
  <c r="H22" i="10"/>
  <c r="G22" i="10"/>
  <c r="F22" i="10"/>
  <c r="I21" i="10"/>
  <c r="H21" i="10"/>
  <c r="G21" i="10"/>
  <c r="F21" i="10"/>
  <c r="I20" i="10"/>
  <c r="H20" i="10"/>
  <c r="G20" i="10"/>
  <c r="F20" i="10"/>
  <c r="I19" i="10"/>
  <c r="H19" i="10"/>
  <c r="G19" i="10"/>
  <c r="F19" i="10"/>
  <c r="I18" i="10"/>
  <c r="H18" i="10"/>
  <c r="G18" i="10"/>
  <c r="F18" i="10"/>
  <c r="I17" i="10"/>
  <c r="H17" i="10"/>
  <c r="G17" i="10"/>
  <c r="F17" i="10"/>
  <c r="I16" i="10"/>
  <c r="H16" i="10"/>
  <c r="G16" i="10"/>
  <c r="F16" i="10"/>
  <c r="I15" i="10"/>
  <c r="H15" i="10"/>
  <c r="G15" i="10"/>
  <c r="F15" i="10"/>
  <c r="I14" i="10"/>
  <c r="H14" i="10"/>
  <c r="G14" i="10"/>
  <c r="F14" i="10"/>
  <c r="I13" i="10"/>
  <c r="H13" i="10"/>
  <c r="G13" i="10"/>
  <c r="F13" i="10"/>
  <c r="I12" i="10"/>
  <c r="H12" i="10"/>
  <c r="G12" i="10"/>
  <c r="F12" i="10"/>
  <c r="I11" i="10"/>
  <c r="H11" i="10"/>
  <c r="G11" i="10"/>
  <c r="F11" i="10"/>
  <c r="I10" i="10"/>
  <c r="H10" i="10"/>
  <c r="G10" i="10"/>
  <c r="F10" i="10"/>
  <c r="I9" i="10"/>
  <c r="H9" i="10"/>
  <c r="G9" i="10"/>
  <c r="F9" i="10"/>
  <c r="I8" i="10"/>
  <c r="H8" i="10"/>
  <c r="G8" i="10"/>
  <c r="F8" i="10"/>
  <c r="I7" i="10"/>
  <c r="H7" i="10"/>
  <c r="G7" i="10"/>
  <c r="F7" i="10"/>
  <c r="I6" i="10"/>
  <c r="H6" i="10"/>
  <c r="G6" i="10"/>
  <c r="F6" i="10"/>
  <c r="I5" i="10"/>
  <c r="H5" i="10"/>
  <c r="G5" i="10"/>
  <c r="F5" i="10"/>
  <c r="G95" i="26" l="1"/>
  <c r="AB95" i="26" s="1"/>
  <c r="AF95" i="26" s="1"/>
  <c r="AC95" i="26" s="1"/>
  <c r="C21" i="26"/>
  <c r="E69" i="26"/>
  <c r="C29" i="26"/>
  <c r="W29" i="26" s="1"/>
  <c r="Q29" i="26" s="1"/>
  <c r="C49" i="26"/>
  <c r="C11" i="26"/>
  <c r="B35" i="26"/>
  <c r="B38" i="26"/>
  <c r="C59" i="26"/>
  <c r="W59" i="26" s="1"/>
  <c r="Q59" i="26" s="1"/>
  <c r="G66" i="26"/>
  <c r="AE66" i="26" s="1"/>
  <c r="G81" i="26"/>
  <c r="AE81" i="26" s="1"/>
  <c r="AB81" i="26" s="1"/>
  <c r="AF81" i="26" s="1"/>
  <c r="AC81" i="26" s="1"/>
  <c r="C38" i="26"/>
  <c r="C85" i="26"/>
  <c r="C25" i="26"/>
  <c r="G32" i="26"/>
  <c r="C120" i="26"/>
  <c r="C9" i="26"/>
  <c r="E29" i="26"/>
  <c r="E9" i="26"/>
  <c r="C12" i="26"/>
  <c r="B23" i="26"/>
  <c r="E57" i="26"/>
  <c r="G109" i="26"/>
  <c r="AE109" i="26" s="1"/>
  <c r="AB109" i="26" s="1"/>
  <c r="AF109" i="26" s="1"/>
  <c r="G9" i="26"/>
  <c r="AE9" i="26" s="1"/>
  <c r="AB9" i="26" s="1"/>
  <c r="AF9" i="26" s="1"/>
  <c r="AC9" i="26" s="1"/>
  <c r="C23" i="26"/>
  <c r="G46" i="26"/>
  <c r="AE46" i="26" s="1"/>
  <c r="AB46" i="26" s="1"/>
  <c r="AF46" i="26" s="1"/>
  <c r="AC46" i="26" s="1"/>
  <c r="G57" i="26"/>
  <c r="AE57" i="26" s="1"/>
  <c r="B25" i="26"/>
  <c r="E35" i="26"/>
  <c r="E59" i="26"/>
  <c r="E23" i="26"/>
  <c r="B43" i="26"/>
  <c r="C43" i="26"/>
  <c r="G106" i="26"/>
  <c r="AE106" i="26" s="1"/>
  <c r="AB106" i="26" s="1"/>
  <c r="AF106" i="26" s="1"/>
  <c r="G14" i="26"/>
  <c r="AE14" i="26" s="1"/>
  <c r="AB14" i="26" s="1"/>
  <c r="AF14" i="26" s="1"/>
  <c r="G11" i="26"/>
  <c r="G56" i="26"/>
  <c r="C32" i="26"/>
  <c r="W32" i="26" s="1"/>
  <c r="Q32" i="26" s="1"/>
  <c r="E63" i="26"/>
  <c r="E78" i="26"/>
  <c r="C37" i="26"/>
  <c r="W37" i="26" s="1"/>
  <c r="Q37" i="26" s="1"/>
  <c r="C40" i="26"/>
  <c r="W40" i="26" s="1"/>
  <c r="Q40" i="26" s="1"/>
  <c r="E43" i="26"/>
  <c r="O8" i="25"/>
  <c r="P8" i="25" s="1"/>
  <c r="O6" i="25"/>
  <c r="P6" i="25" s="1"/>
  <c r="O6" i="8"/>
  <c r="P6" i="8" s="1"/>
  <c r="O7" i="25"/>
  <c r="P7" i="25" s="1"/>
  <c r="B12" i="25"/>
  <c r="O5" i="25"/>
  <c r="P5" i="25" s="1"/>
  <c r="R5" i="25"/>
  <c r="B14" i="8"/>
  <c r="O7" i="8"/>
  <c r="P7" i="8" s="1"/>
  <c r="O5" i="8"/>
  <c r="P5" i="8" s="1"/>
  <c r="B12" i="8"/>
  <c r="H13" i="25"/>
  <c r="R6" i="25"/>
  <c r="O8" i="8"/>
  <c r="P8" i="8" s="1"/>
  <c r="R8" i="8"/>
  <c r="T4" i="26"/>
  <c r="C5" i="26"/>
  <c r="E13" i="26"/>
  <c r="C30" i="26"/>
  <c r="G29" i="26"/>
  <c r="C118" i="26"/>
  <c r="G21" i="26"/>
  <c r="G51" i="26"/>
  <c r="B48" i="26"/>
  <c r="C71" i="26"/>
  <c r="C89" i="26"/>
  <c r="B111" i="26"/>
  <c r="C122" i="26"/>
  <c r="C27" i="26"/>
  <c r="W27" i="26" s="1"/>
  <c r="Q27" i="26" s="1"/>
  <c r="C48" i="26"/>
  <c r="C42" i="26"/>
  <c r="G5" i="26"/>
  <c r="AE5" i="26" s="1"/>
  <c r="AB5" i="26" s="1"/>
  <c r="AF5" i="26" s="1"/>
  <c r="B8" i="26"/>
  <c r="B16" i="26"/>
  <c r="B19" i="26"/>
  <c r="B22" i="26"/>
  <c r="B52" i="26"/>
  <c r="B105" i="26"/>
  <c r="AE11" i="26"/>
  <c r="AB11" i="26" s="1"/>
  <c r="AF11" i="26" s="1"/>
  <c r="AC11" i="26" s="1"/>
  <c r="B7" i="26"/>
  <c r="E15" i="26"/>
  <c r="B18" i="26"/>
  <c r="E21" i="26"/>
  <c r="G38" i="26"/>
  <c r="C54" i="26"/>
  <c r="E7" i="26"/>
  <c r="G15" i="26"/>
  <c r="AE15" i="26" s="1"/>
  <c r="G18" i="26"/>
  <c r="B10" i="26"/>
  <c r="C24" i="26"/>
  <c r="B36" i="26"/>
  <c r="B42" i="26"/>
  <c r="C10" i="26"/>
  <c r="C13" i="26"/>
  <c r="G24" i="26"/>
  <c r="G27" i="26"/>
  <c r="AE27" i="26" s="1"/>
  <c r="AB27" i="26" s="1"/>
  <c r="AF27" i="26" s="1"/>
  <c r="E33" i="26"/>
  <c r="V5" i="26"/>
  <c r="C8" i="26"/>
  <c r="G16" i="26"/>
  <c r="G22" i="26"/>
  <c r="AE22" i="26" s="1"/>
  <c r="AB22" i="26" s="1"/>
  <c r="AF22" i="26" s="1"/>
  <c r="G52" i="26"/>
  <c r="AE52" i="26" s="1"/>
  <c r="AB52" i="26" s="1"/>
  <c r="AF52" i="26" s="1"/>
  <c r="C69" i="26"/>
  <c r="C87" i="26"/>
  <c r="B90" i="26"/>
  <c r="C105" i="26"/>
  <c r="V21" i="26"/>
  <c r="E91" i="26"/>
  <c r="E97" i="26"/>
  <c r="C4" i="26"/>
  <c r="G6" i="26"/>
  <c r="B17" i="26"/>
  <c r="G58" i="26"/>
  <c r="C61" i="26"/>
  <c r="B67" i="26"/>
  <c r="G4" i="26"/>
  <c r="C17" i="26"/>
  <c r="B26" i="26"/>
  <c r="B31" i="26"/>
  <c r="C47" i="26"/>
  <c r="C67" i="26"/>
  <c r="B83" i="26"/>
  <c r="B95" i="26"/>
  <c r="E107" i="26"/>
  <c r="E135" i="26"/>
  <c r="V11" i="26"/>
  <c r="G28" i="26"/>
  <c r="AE28" i="26" s="1"/>
  <c r="C58" i="26"/>
  <c r="W58" i="26" s="1"/>
  <c r="Q58" i="26" s="1"/>
  <c r="B47" i="26"/>
  <c r="B20" i="26"/>
  <c r="G26" i="26"/>
  <c r="AE26" i="26" s="1"/>
  <c r="AB26" i="26" s="1"/>
  <c r="AF26" i="26" s="1"/>
  <c r="C31" i="26"/>
  <c r="B39" i="26"/>
  <c r="G47" i="26"/>
  <c r="G67" i="26"/>
  <c r="AE67" i="26" s="1"/>
  <c r="AB67" i="26" s="1"/>
  <c r="AF67" i="26" s="1"/>
  <c r="C77" i="26"/>
  <c r="W77" i="26" s="1"/>
  <c r="Q77" i="26" s="1"/>
  <c r="E83" i="26"/>
  <c r="G86" i="26"/>
  <c r="C95" i="26"/>
  <c r="W95" i="26" s="1"/>
  <c r="Q95" i="26" s="1"/>
  <c r="G8" i="26"/>
  <c r="AE8" i="26" s="1"/>
  <c r="AB8" i="26" s="1"/>
  <c r="AF8" i="26" s="1"/>
  <c r="G41" i="26"/>
  <c r="G64" i="26"/>
  <c r="AE64" i="26" s="1"/>
  <c r="AB64" i="26" s="1"/>
  <c r="AF64" i="26" s="1"/>
  <c r="G80" i="26"/>
  <c r="AE80" i="26" s="1"/>
  <c r="B13" i="26"/>
  <c r="C15" i="26"/>
  <c r="G20" i="26"/>
  <c r="G34" i="26"/>
  <c r="AE34" i="26" s="1"/>
  <c r="AB34" i="26" s="1"/>
  <c r="AF34" i="26" s="1"/>
  <c r="B37" i="26"/>
  <c r="C53" i="26"/>
  <c r="C56" i="26"/>
  <c r="G83" i="26"/>
  <c r="E95" i="26"/>
  <c r="V29" i="26"/>
  <c r="V9" i="26"/>
  <c r="AE32" i="26"/>
  <c r="AB32" i="26" s="1"/>
  <c r="AF32" i="26" s="1"/>
  <c r="V32" i="26"/>
  <c r="N27" i="26"/>
  <c r="X27" i="26" s="1"/>
  <c r="AE29" i="26"/>
  <c r="AB29" i="26" s="1"/>
  <c r="AF29" i="26" s="1"/>
  <c r="V25" i="26"/>
  <c r="V101" i="26"/>
  <c r="AE42" i="26"/>
  <c r="V42" i="26"/>
  <c r="V38" i="26"/>
  <c r="AE30" i="26"/>
  <c r="AB30" i="26" s="1"/>
  <c r="AF30" i="26" s="1"/>
  <c r="V30" i="26"/>
  <c r="V28" i="26"/>
  <c r="V35" i="26"/>
  <c r="V24" i="26"/>
  <c r="AE51" i="26"/>
  <c r="AB51" i="26" s="1"/>
  <c r="AF51" i="26" s="1"/>
  <c r="AC51" i="26" s="1"/>
  <c r="V120" i="26"/>
  <c r="B9" i="26"/>
  <c r="C14" i="26"/>
  <c r="W14" i="26" s="1"/>
  <c r="Q14" i="26" s="1"/>
  <c r="G25" i="26"/>
  <c r="AE25" i="26" s="1"/>
  <c r="AB25" i="26" s="1"/>
  <c r="AF25" i="26" s="1"/>
  <c r="C26" i="26"/>
  <c r="B32" i="26"/>
  <c r="B33" i="26"/>
  <c r="B34" i="26"/>
  <c r="C35" i="26"/>
  <c r="W35" i="26" s="1"/>
  <c r="Q35" i="26" s="1"/>
  <c r="AE47" i="26"/>
  <c r="AB47" i="26" s="1"/>
  <c r="AF47" i="26" s="1"/>
  <c r="B51" i="26"/>
  <c r="E67" i="26"/>
  <c r="C70" i="26"/>
  <c r="E136" i="26"/>
  <c r="E134" i="26"/>
  <c r="E132" i="26"/>
  <c r="E130" i="26"/>
  <c r="E128" i="26"/>
  <c r="E126" i="26"/>
  <c r="E124" i="26"/>
  <c r="E122" i="26"/>
  <c r="E120" i="26"/>
  <c r="E118" i="26"/>
  <c r="E116" i="26"/>
  <c r="E114" i="26"/>
  <c r="E112" i="26"/>
  <c r="E110" i="26"/>
  <c r="E108" i="26"/>
  <c r="E106" i="26"/>
  <c r="E104" i="26"/>
  <c r="E102" i="26"/>
  <c r="E100" i="26"/>
  <c r="E98" i="26"/>
  <c r="E96" i="26"/>
  <c r="E94" i="26"/>
  <c r="E92" i="26"/>
  <c r="E90" i="26"/>
  <c r="E88" i="26"/>
  <c r="E86" i="26"/>
  <c r="B136" i="26"/>
  <c r="B134" i="26"/>
  <c r="B132" i="26"/>
  <c r="B130" i="26"/>
  <c r="B128" i="26"/>
  <c r="B126" i="26"/>
  <c r="B124" i="26"/>
  <c r="B122" i="26"/>
  <c r="B120" i="26"/>
  <c r="B118" i="26"/>
  <c r="B116" i="26"/>
  <c r="B114" i="26"/>
  <c r="C135" i="26"/>
  <c r="C133" i="26"/>
  <c r="C131" i="26"/>
  <c r="C129" i="26"/>
  <c r="C127" i="26"/>
  <c r="C125" i="26"/>
  <c r="C123" i="26"/>
  <c r="E129" i="26"/>
  <c r="E117" i="26"/>
  <c r="C114" i="26"/>
  <c r="W114" i="26" s="1"/>
  <c r="Q114" i="26" s="1"/>
  <c r="E111" i="26"/>
  <c r="G133" i="26"/>
  <c r="AE133" i="26" s="1"/>
  <c r="B129" i="26"/>
  <c r="G124" i="26"/>
  <c r="AE124" i="26" s="1"/>
  <c r="G120" i="26"/>
  <c r="C117" i="26"/>
  <c r="C111" i="26"/>
  <c r="W111" i="26" s="1"/>
  <c r="Q111" i="26" s="1"/>
  <c r="C106" i="26"/>
  <c r="E101" i="26"/>
  <c r="W101" i="26" s="1"/>
  <c r="Q101" i="26" s="1"/>
  <c r="E133" i="26"/>
  <c r="B133" i="26"/>
  <c r="G128" i="26"/>
  <c r="G113" i="26"/>
  <c r="G108" i="26"/>
  <c r="G103" i="26"/>
  <c r="B101" i="26"/>
  <c r="B96" i="26"/>
  <c r="C91" i="26"/>
  <c r="C86" i="26"/>
  <c r="C84" i="26"/>
  <c r="C82" i="26"/>
  <c r="W82" i="26" s="1"/>
  <c r="Q82" i="26" s="1"/>
  <c r="C80" i="26"/>
  <c r="C78" i="26"/>
  <c r="C76" i="26"/>
  <c r="C74" i="26"/>
  <c r="C128" i="26"/>
  <c r="G123" i="26"/>
  <c r="E113" i="26"/>
  <c r="C108" i="26"/>
  <c r="E103" i="26"/>
  <c r="G98" i="26"/>
  <c r="G93" i="26"/>
  <c r="B91" i="26"/>
  <c r="B86" i="26"/>
  <c r="B84" i="26"/>
  <c r="B82" i="26"/>
  <c r="B80" i="26"/>
  <c r="B78" i="26"/>
  <c r="B76" i="26"/>
  <c r="B74" i="26"/>
  <c r="B72" i="26"/>
  <c r="B70" i="26"/>
  <c r="B68" i="26"/>
  <c r="C132" i="26"/>
  <c r="G127" i="26"/>
  <c r="B123" i="26"/>
  <c r="E119" i="26"/>
  <c r="C116" i="26"/>
  <c r="B113" i="26"/>
  <c r="G110" i="26"/>
  <c r="AE110" i="26" s="1"/>
  <c r="AB110" i="26" s="1"/>
  <c r="AF110" i="26" s="1"/>
  <c r="G105" i="26"/>
  <c r="B103" i="26"/>
  <c r="C130" i="26"/>
  <c r="W130" i="26" s="1"/>
  <c r="Q130" i="26" s="1"/>
  <c r="G125" i="26"/>
  <c r="AE125" i="26" s="1"/>
  <c r="C121" i="26"/>
  <c r="E109" i="26"/>
  <c r="G131" i="26"/>
  <c r="AE131" i="26" s="1"/>
  <c r="E125" i="26"/>
  <c r="E115" i="26"/>
  <c r="G136" i="26"/>
  <c r="E131" i="26"/>
  <c r="B125" i="26"/>
  <c r="G116" i="26"/>
  <c r="C115" i="26"/>
  <c r="C136" i="26"/>
  <c r="B131" i="26"/>
  <c r="G126" i="26"/>
  <c r="AE126" i="26" s="1"/>
  <c r="G117" i="26"/>
  <c r="AE117" i="26" s="1"/>
  <c r="C126" i="26"/>
  <c r="G118" i="26"/>
  <c r="AE118" i="26" s="1"/>
  <c r="AB118" i="26" s="1"/>
  <c r="AF118" i="26" s="1"/>
  <c r="B104" i="26"/>
  <c r="C103" i="26"/>
  <c r="G102" i="26"/>
  <c r="B98" i="26"/>
  <c r="G94" i="26"/>
  <c r="C90" i="26"/>
  <c r="C83" i="26"/>
  <c r="G73" i="26"/>
  <c r="G68" i="26"/>
  <c r="E66" i="26"/>
  <c r="W66" i="26" s="1"/>
  <c r="Q66" i="26" s="1"/>
  <c r="E64" i="26"/>
  <c r="E62" i="26"/>
  <c r="E60" i="26"/>
  <c r="E58" i="26"/>
  <c r="E56" i="26"/>
  <c r="E54" i="26"/>
  <c r="E52" i="26"/>
  <c r="E50" i="26"/>
  <c r="E48" i="26"/>
  <c r="E46" i="26"/>
  <c r="E44" i="26"/>
  <c r="E42" i="26"/>
  <c r="E40" i="26"/>
  <c r="E38" i="26"/>
  <c r="E36" i="26"/>
  <c r="E34" i="26"/>
  <c r="E32" i="26"/>
  <c r="E30" i="26"/>
  <c r="E28" i="26"/>
  <c r="E26" i="26"/>
  <c r="E24" i="26"/>
  <c r="E22" i="26"/>
  <c r="E20" i="26"/>
  <c r="E18" i="26"/>
  <c r="E16" i="26"/>
  <c r="B127" i="26"/>
  <c r="C119" i="26"/>
  <c r="B102" i="26"/>
  <c r="G101" i="26"/>
  <c r="G97" i="26"/>
  <c r="B94" i="26"/>
  <c r="G79" i="26"/>
  <c r="G76" i="26"/>
  <c r="AE76" i="26" s="1"/>
  <c r="C73" i="26"/>
  <c r="W73" i="26" s="1"/>
  <c r="Q73" i="26" s="1"/>
  <c r="C68" i="26"/>
  <c r="B66" i="26"/>
  <c r="B64" i="26"/>
  <c r="B62" i="26"/>
  <c r="B60" i="26"/>
  <c r="B58" i="26"/>
  <c r="G135" i="26"/>
  <c r="G130" i="26"/>
  <c r="AE130" i="26" s="1"/>
  <c r="C113" i="26"/>
  <c r="B112" i="26"/>
  <c r="B110" i="26"/>
  <c r="C109" i="26"/>
  <c r="W109" i="26" s="1"/>
  <c r="Q109" i="26" s="1"/>
  <c r="B108" i="26"/>
  <c r="G107" i="26"/>
  <c r="AE107" i="26" s="1"/>
  <c r="C92" i="26"/>
  <c r="C88" i="26"/>
  <c r="G129" i="26"/>
  <c r="AE129" i="26" s="1"/>
  <c r="AB129" i="26" s="1"/>
  <c r="AF129" i="26" s="1"/>
  <c r="G111" i="26"/>
  <c r="AE111" i="26" s="1"/>
  <c r="AB111" i="26" s="1"/>
  <c r="AF111" i="26" s="1"/>
  <c r="C124" i="26"/>
  <c r="B115" i="26"/>
  <c r="C100" i="26"/>
  <c r="E127" i="26"/>
  <c r="C102" i="26"/>
  <c r="B100" i="26"/>
  <c r="G99" i="26"/>
  <c r="G122" i="26"/>
  <c r="G119" i="26"/>
  <c r="G112" i="26"/>
  <c r="E99" i="26"/>
  <c r="E85" i="26"/>
  <c r="G78" i="26"/>
  <c r="AE78" i="26" s="1"/>
  <c r="E72" i="26"/>
  <c r="B69" i="26"/>
  <c r="E65" i="26"/>
  <c r="C62" i="26"/>
  <c r="W62" i="26" s="1"/>
  <c r="Q62" i="26" s="1"/>
  <c r="B59" i="26"/>
  <c r="B56" i="26"/>
  <c r="C51" i="26"/>
  <c r="C46" i="26"/>
  <c r="E41" i="26"/>
  <c r="G36" i="26"/>
  <c r="G31" i="26"/>
  <c r="AE31" i="26" s="1"/>
  <c r="B29" i="26"/>
  <c r="B24" i="26"/>
  <c r="C19" i="26"/>
  <c r="E14" i="26"/>
  <c r="E12" i="26"/>
  <c r="E10" i="26"/>
  <c r="E8" i="26"/>
  <c r="E6" i="26"/>
  <c r="E105" i="26"/>
  <c r="C104" i="26"/>
  <c r="W104" i="26" s="1"/>
  <c r="Q104" i="26" s="1"/>
  <c r="B99" i="26"/>
  <c r="C97" i="26"/>
  <c r="G96" i="26"/>
  <c r="AE96" i="26" s="1"/>
  <c r="B85" i="26"/>
  <c r="G77" i="26"/>
  <c r="E68" i="26"/>
  <c r="B65" i="26"/>
  <c r="E53" i="26"/>
  <c r="G48" i="26"/>
  <c r="G43" i="26"/>
  <c r="B41" i="26"/>
  <c r="E123" i="26"/>
  <c r="G121" i="26"/>
  <c r="AE121" i="26" s="1"/>
  <c r="B109" i="26"/>
  <c r="G89" i="26"/>
  <c r="C81" i="26"/>
  <c r="W81" i="26" s="1"/>
  <c r="Q81" i="26" s="1"/>
  <c r="C75" i="26"/>
  <c r="G70" i="26"/>
  <c r="G63" i="26"/>
  <c r="AE63" i="26" s="1"/>
  <c r="G60" i="26"/>
  <c r="AE60" i="26" s="1"/>
  <c r="C57" i="26"/>
  <c r="C52" i="26"/>
  <c r="E47" i="26"/>
  <c r="G42" i="26"/>
  <c r="C107" i="26"/>
  <c r="B97" i="26"/>
  <c r="B92" i="26"/>
  <c r="C63" i="26"/>
  <c r="G55" i="26"/>
  <c r="AE55" i="26" s="1"/>
  <c r="G50" i="26"/>
  <c r="AE50" i="26" s="1"/>
  <c r="E45" i="26"/>
  <c r="B40" i="26"/>
  <c r="G132" i="26"/>
  <c r="E121" i="26"/>
  <c r="B119" i="26"/>
  <c r="B107" i="26"/>
  <c r="C98" i="26"/>
  <c r="E93" i="26"/>
  <c r="E73" i="26"/>
  <c r="G72" i="26"/>
  <c r="AE72" i="26" s="1"/>
  <c r="B63" i="26"/>
  <c r="G62" i="26"/>
  <c r="E55" i="26"/>
  <c r="C50" i="26"/>
  <c r="W50" i="26" s="1"/>
  <c r="Q50" i="26" s="1"/>
  <c r="C45" i="26"/>
  <c r="B121" i="26"/>
  <c r="C93" i="26"/>
  <c r="G75" i="26"/>
  <c r="G74" i="26"/>
  <c r="AE74" i="26" s="1"/>
  <c r="AB74" i="26" s="1"/>
  <c r="AF74" i="26" s="1"/>
  <c r="B73" i="26"/>
  <c r="C72" i="26"/>
  <c r="C55" i="26"/>
  <c r="B50" i="26"/>
  <c r="B45" i="26"/>
  <c r="G39" i="26"/>
  <c r="C36" i="26"/>
  <c r="G33" i="26"/>
  <c r="G30" i="26"/>
  <c r="E27" i="26"/>
  <c r="G134" i="26"/>
  <c r="AE134" i="26" s="1"/>
  <c r="AB134" i="26" s="1"/>
  <c r="AF134" i="26" s="1"/>
  <c r="B117" i="26"/>
  <c r="G104" i="26"/>
  <c r="B93" i="26"/>
  <c r="E75" i="26"/>
  <c r="E74" i="26"/>
  <c r="G71" i="26"/>
  <c r="G61" i="26"/>
  <c r="B55" i="26"/>
  <c r="G49" i="26"/>
  <c r="E39" i="26"/>
  <c r="C134" i="26"/>
  <c r="G115" i="26"/>
  <c r="C99" i="26"/>
  <c r="W99" i="26" s="1"/>
  <c r="Q99" i="26" s="1"/>
  <c r="E79" i="26"/>
  <c r="E77" i="26"/>
  <c r="E76" i="26"/>
  <c r="B75" i="26"/>
  <c r="E71" i="26"/>
  <c r="E61" i="26"/>
  <c r="G54" i="26"/>
  <c r="E49" i="26"/>
  <c r="G44" i="26"/>
  <c r="AE44" i="26" s="1"/>
  <c r="C39" i="26"/>
  <c r="W39" i="26" s="1"/>
  <c r="Q39" i="26" s="1"/>
  <c r="C33" i="26"/>
  <c r="B30" i="26"/>
  <c r="B27" i="26"/>
  <c r="B21" i="26"/>
  <c r="B15" i="26"/>
  <c r="G12" i="26"/>
  <c r="AE12" i="26" s="1"/>
  <c r="AB12" i="26" s="1"/>
  <c r="AF12" i="26" s="1"/>
  <c r="G7" i="26"/>
  <c r="AE7" i="26" s="1"/>
  <c r="B5" i="26"/>
  <c r="B4" i="26"/>
  <c r="G100" i="26"/>
  <c r="AE100" i="26" s="1"/>
  <c r="G82" i="26"/>
  <c r="AE82" i="26" s="1"/>
  <c r="E81" i="26"/>
  <c r="E80" i="26"/>
  <c r="B79" i="26"/>
  <c r="B77" i="26"/>
  <c r="B71" i="26"/>
  <c r="E70" i="26"/>
  <c r="G69" i="26"/>
  <c r="AE69" i="26" s="1"/>
  <c r="B61" i="26"/>
  <c r="C60" i="26"/>
  <c r="G59" i="26"/>
  <c r="AE59" i="26" s="1"/>
  <c r="B54" i="26"/>
  <c r="B49" i="26"/>
  <c r="B44" i="26"/>
  <c r="G35" i="26"/>
  <c r="AE35" i="26" s="1"/>
  <c r="G23" i="26"/>
  <c r="AE23" i="26" s="1"/>
  <c r="G17" i="26"/>
  <c r="B12" i="26"/>
  <c r="C7" i="26"/>
  <c r="B135" i="26"/>
  <c r="G91" i="26"/>
  <c r="AE91" i="26" s="1"/>
  <c r="B89" i="26"/>
  <c r="C65" i="26"/>
  <c r="B57" i="26"/>
  <c r="E51" i="26"/>
  <c r="B46" i="26"/>
  <c r="C41" i="26"/>
  <c r="E37" i="26"/>
  <c r="C34" i="26"/>
  <c r="W34" i="26" s="1"/>
  <c r="Q34" i="26" s="1"/>
  <c r="E31" i="26"/>
  <c r="C28" i="26"/>
  <c r="E25" i="26"/>
  <c r="C22" i="26"/>
  <c r="E19" i="26"/>
  <c r="C16" i="26"/>
  <c r="W16" i="26" s="1"/>
  <c r="Q16" i="26" s="1"/>
  <c r="G13" i="26"/>
  <c r="B11" i="26"/>
  <c r="B6" i="26"/>
  <c r="E5" i="26"/>
  <c r="G10" i="26"/>
  <c r="AE16" i="26"/>
  <c r="AB16" i="26" s="1"/>
  <c r="AF16" i="26" s="1"/>
  <c r="AC16" i="26" s="1"/>
  <c r="E17" i="26"/>
  <c r="C18" i="26"/>
  <c r="W18" i="26" s="1"/>
  <c r="Q18" i="26" s="1"/>
  <c r="AB37" i="26"/>
  <c r="AF37" i="26" s="1"/>
  <c r="AC37" i="26" s="1"/>
  <c r="V41" i="26"/>
  <c r="G45" i="26"/>
  <c r="V49" i="26"/>
  <c r="B53" i="26"/>
  <c r="V54" i="26"/>
  <c r="V69" i="26"/>
  <c r="G85" i="26"/>
  <c r="AE85" i="26" s="1"/>
  <c r="AB85" i="26" s="1"/>
  <c r="AF85" i="26" s="1"/>
  <c r="B87" i="26"/>
  <c r="G90" i="26"/>
  <c r="AE90" i="26" s="1"/>
  <c r="AB90" i="26" s="1"/>
  <c r="AF90" i="26" s="1"/>
  <c r="G114" i="26"/>
  <c r="AE114" i="26" s="1"/>
  <c r="V66" i="26"/>
  <c r="AE95" i="26"/>
  <c r="V118" i="26"/>
  <c r="V85" i="26"/>
  <c r="E4" i="26"/>
  <c r="C6" i="26"/>
  <c r="E11" i="26"/>
  <c r="G19" i="26"/>
  <c r="C20" i="26"/>
  <c r="C44" i="26"/>
  <c r="W44" i="26" s="1"/>
  <c r="Q44" i="26" s="1"/>
  <c r="G53" i="26"/>
  <c r="G65" i="26"/>
  <c r="C79" i="26"/>
  <c r="E82" i="26"/>
  <c r="E87" i="26"/>
  <c r="G92" i="26"/>
  <c r="AE92" i="26" s="1"/>
  <c r="C112" i="26"/>
  <c r="E84" i="26"/>
  <c r="G87" i="26"/>
  <c r="AE87" i="26" s="1"/>
  <c r="V92" i="26"/>
  <c r="C110" i="26"/>
  <c r="W110" i="26" s="1"/>
  <c r="Q110" i="26" s="1"/>
  <c r="V48" i="26"/>
  <c r="AE68" i="26"/>
  <c r="AB68" i="26" s="1"/>
  <c r="AF68" i="26" s="1"/>
  <c r="G84" i="26"/>
  <c r="AE84" i="26" s="1"/>
  <c r="V87" i="26"/>
  <c r="C94" i="26"/>
  <c r="B106" i="26"/>
  <c r="V43" i="26"/>
  <c r="C64" i="26"/>
  <c r="W64" i="26" s="1"/>
  <c r="Q64" i="26" s="1"/>
  <c r="E89" i="26"/>
  <c r="C96" i="26"/>
  <c r="AE108" i="26"/>
  <c r="AE40" i="26"/>
  <c r="AB40" i="26" s="1"/>
  <c r="AF40" i="26" s="1"/>
  <c r="AE56" i="26"/>
  <c r="AB56" i="26" s="1"/>
  <c r="AF56" i="26" s="1"/>
  <c r="V109" i="26"/>
  <c r="M139" i="26"/>
  <c r="AE20" i="26"/>
  <c r="AB20" i="26" s="1"/>
  <c r="AF20" i="26" s="1"/>
  <c r="AE38" i="26"/>
  <c r="AB38" i="26" s="1"/>
  <c r="AF38" i="26" s="1"/>
  <c r="AE48" i="26"/>
  <c r="AB78" i="26"/>
  <c r="AF78" i="26" s="1"/>
  <c r="V110" i="26"/>
  <c r="AE62" i="26"/>
  <c r="AB62" i="26" s="1"/>
  <c r="AF62" i="26" s="1"/>
  <c r="AB72" i="26"/>
  <c r="AF72" i="26" s="1"/>
  <c r="AE73" i="26"/>
  <c r="AB73" i="26" s="1"/>
  <c r="AF73" i="26" s="1"/>
  <c r="AE58" i="26"/>
  <c r="AB58" i="26" s="1"/>
  <c r="AF58" i="26" s="1"/>
  <c r="AE112" i="26"/>
  <c r="AB112" i="26" s="1"/>
  <c r="AF112" i="26" s="1"/>
  <c r="AE86" i="26"/>
  <c r="AB86" i="26" s="1"/>
  <c r="AF86" i="26" s="1"/>
  <c r="AC86" i="26" s="1"/>
  <c r="V127" i="26"/>
  <c r="AE88" i="26"/>
  <c r="AB88" i="26" s="1"/>
  <c r="AF88" i="26" s="1"/>
  <c r="AE116" i="26"/>
  <c r="AB116" i="26" s="1"/>
  <c r="AF116" i="26" s="1"/>
  <c r="AE98" i="26"/>
  <c r="AE120" i="26"/>
  <c r="AB120" i="26"/>
  <c r="AF120" i="26" s="1"/>
  <c r="D17" i="8"/>
  <c r="H14" i="8"/>
  <c r="H17" i="8" s="1"/>
  <c r="R7" i="8"/>
  <c r="D17" i="25"/>
  <c r="R9" i="25"/>
  <c r="R8" i="25"/>
  <c r="H14" i="25"/>
  <c r="R7" i="25"/>
  <c r="R6" i="8"/>
  <c r="O9" i="8"/>
  <c r="P9" i="8" s="1"/>
  <c r="H12" i="25"/>
  <c r="B13" i="25"/>
  <c r="R5" i="8"/>
  <c r="R9" i="8"/>
  <c r="B14" i="25"/>
  <c r="O9" i="25"/>
  <c r="P9" i="25" s="1"/>
  <c r="B15" i="25"/>
  <c r="V78" i="26" l="1"/>
  <c r="Q78" i="26"/>
  <c r="W78" i="26"/>
  <c r="W4" i="26"/>
  <c r="Q4" i="26" s="1"/>
  <c r="V81" i="26"/>
  <c r="V71" i="26"/>
  <c r="W71" i="26"/>
  <c r="N71" i="26" s="1"/>
  <c r="Q71" i="26"/>
  <c r="V135" i="26"/>
  <c r="W135" i="26"/>
  <c r="N135" i="26" s="1"/>
  <c r="X135" i="26" s="1"/>
  <c r="V20" i="26"/>
  <c r="Q20" i="26"/>
  <c r="W20" i="26"/>
  <c r="V122" i="26"/>
  <c r="W122" i="26"/>
  <c r="N122" i="26" s="1"/>
  <c r="V96" i="26"/>
  <c r="W96" i="26"/>
  <c r="Q96" i="26" s="1"/>
  <c r="W33" i="26"/>
  <c r="Q33" i="26" s="1"/>
  <c r="V55" i="26"/>
  <c r="W55" i="26"/>
  <c r="Q55" i="26" s="1"/>
  <c r="W128" i="26"/>
  <c r="Q128" i="26" s="1"/>
  <c r="V129" i="26"/>
  <c r="W129" i="26"/>
  <c r="Q129" i="26" s="1"/>
  <c r="N118" i="26"/>
  <c r="X118" i="26" s="1"/>
  <c r="Y118" i="26" s="1"/>
  <c r="Z118" i="26" s="1"/>
  <c r="V46" i="26"/>
  <c r="Q46" i="26"/>
  <c r="W46" i="26"/>
  <c r="W102" i="26"/>
  <c r="Q102" i="26"/>
  <c r="W74" i="26"/>
  <c r="Q74" i="26"/>
  <c r="V131" i="26"/>
  <c r="W131" i="26"/>
  <c r="Q131" i="26" s="1"/>
  <c r="AB35" i="26"/>
  <c r="AF35" i="26" s="1"/>
  <c r="AC35" i="26" s="1"/>
  <c r="V61" i="26"/>
  <c r="W61" i="26"/>
  <c r="Q61" i="26" s="1"/>
  <c r="W54" i="26"/>
  <c r="N54" i="26" s="1"/>
  <c r="Q54" i="26"/>
  <c r="W42" i="26"/>
  <c r="Q42" i="26" s="1"/>
  <c r="W5" i="26"/>
  <c r="Q5" i="26"/>
  <c r="W85" i="26"/>
  <c r="Q85" i="26" s="1"/>
  <c r="W121" i="26"/>
  <c r="Q121" i="26"/>
  <c r="W8" i="26"/>
  <c r="Q8" i="26"/>
  <c r="V117" i="26"/>
  <c r="W117" i="26"/>
  <c r="N117" i="26" s="1"/>
  <c r="X117" i="26" s="1"/>
  <c r="Q117" i="26"/>
  <c r="W124" i="26"/>
  <c r="Q124" i="26" s="1"/>
  <c r="W23" i="26"/>
  <c r="N23" i="26" s="1"/>
  <c r="AE6" i="26"/>
  <c r="AB6" i="26" s="1"/>
  <c r="AF6" i="26" s="1"/>
  <c r="AC6" i="26" s="1"/>
  <c r="Q88" i="26"/>
  <c r="W88" i="26"/>
  <c r="AE105" i="26"/>
  <c r="AB105" i="26" s="1"/>
  <c r="AF105" i="26" s="1"/>
  <c r="V94" i="26"/>
  <c r="W94" i="26"/>
  <c r="Q94" i="26" s="1"/>
  <c r="W79" i="26"/>
  <c r="N79" i="26" s="1"/>
  <c r="X79" i="26" s="1"/>
  <c r="N5" i="26"/>
  <c r="X5" i="26" s="1"/>
  <c r="V65" i="26"/>
  <c r="W65" i="26"/>
  <c r="Q65" i="26" s="1"/>
  <c r="N59" i="26"/>
  <c r="X59" i="26" s="1"/>
  <c r="W25" i="26"/>
  <c r="N25" i="26" s="1"/>
  <c r="Q25" i="26"/>
  <c r="AB124" i="26"/>
  <c r="AF124" i="26" s="1"/>
  <c r="AG124" i="26" s="1"/>
  <c r="V79" i="26"/>
  <c r="W72" i="26"/>
  <c r="Q72" i="26"/>
  <c r="V97" i="26"/>
  <c r="W97" i="26"/>
  <c r="Q97" i="26" s="1"/>
  <c r="W51" i="26"/>
  <c r="Q51" i="26" s="1"/>
  <c r="W103" i="26"/>
  <c r="N103" i="26" s="1"/>
  <c r="X103" i="26" s="1"/>
  <c r="Q103" i="26"/>
  <c r="W76" i="26"/>
  <c r="Q76" i="26" s="1"/>
  <c r="W106" i="26"/>
  <c r="Q106" i="26" s="1"/>
  <c r="W133" i="26"/>
  <c r="Q133" i="26"/>
  <c r="V27" i="26"/>
  <c r="V15" i="26"/>
  <c r="W15" i="26"/>
  <c r="Q15" i="26" s="1"/>
  <c r="W48" i="26"/>
  <c r="N48" i="26" s="1"/>
  <c r="X48" i="26" s="1"/>
  <c r="Q48" i="26"/>
  <c r="W38" i="26"/>
  <c r="Q38" i="26" s="1"/>
  <c r="W63" i="26"/>
  <c r="Q63" i="26" s="1"/>
  <c r="V91" i="26"/>
  <c r="W91" i="26"/>
  <c r="Q91" i="26"/>
  <c r="V13" i="26"/>
  <c r="Q13" i="26"/>
  <c r="W13" i="26"/>
  <c r="Q11" i="26"/>
  <c r="W11" i="26"/>
  <c r="N12" i="26"/>
  <c r="X12" i="26" s="1"/>
  <c r="Y12" i="26" s="1"/>
  <c r="Z12" i="26" s="1"/>
  <c r="W92" i="26"/>
  <c r="Q92" i="26"/>
  <c r="W136" i="26"/>
  <c r="Q136" i="26"/>
  <c r="V37" i="26"/>
  <c r="N29" i="26"/>
  <c r="X29" i="26" s="1"/>
  <c r="V10" i="26"/>
  <c r="W10" i="26"/>
  <c r="Q10" i="26" s="1"/>
  <c r="W49" i="26"/>
  <c r="Q49" i="26" s="1"/>
  <c r="W80" i="26"/>
  <c r="Q80" i="26" s="1"/>
  <c r="W26" i="26"/>
  <c r="Q26" i="26" s="1"/>
  <c r="Q93" i="26"/>
  <c r="W93" i="26"/>
  <c r="W126" i="26"/>
  <c r="Q126" i="26" s="1"/>
  <c r="N11" i="26"/>
  <c r="X11" i="26" s="1"/>
  <c r="Y11" i="26" s="1"/>
  <c r="Z11" i="26" s="1"/>
  <c r="V22" i="26"/>
  <c r="W22" i="26"/>
  <c r="N22" i="26" s="1"/>
  <c r="X22" i="26" s="1"/>
  <c r="Q22" i="26"/>
  <c r="W86" i="26"/>
  <c r="N86" i="26" s="1"/>
  <c r="X86" i="26" s="1"/>
  <c r="W28" i="26"/>
  <c r="Q28" i="26" s="1"/>
  <c r="W70" i="26"/>
  <c r="Q70" i="26" s="1"/>
  <c r="AB57" i="26"/>
  <c r="AF57" i="26" s="1"/>
  <c r="AC57" i="26" s="1"/>
  <c r="W41" i="26"/>
  <c r="Q41" i="26" s="1"/>
  <c r="W36" i="26"/>
  <c r="Q36" i="26" s="1"/>
  <c r="AB108" i="26"/>
  <c r="AF108" i="26" s="1"/>
  <c r="AC108" i="26" s="1"/>
  <c r="V105" i="26"/>
  <c r="W105" i="26"/>
  <c r="Q105" i="26" s="1"/>
  <c r="W24" i="26"/>
  <c r="Q24" i="26" s="1"/>
  <c r="W43" i="26"/>
  <c r="W21" i="26"/>
  <c r="N21" i="26" s="1"/>
  <c r="X21" i="26" s="1"/>
  <c r="Y21" i="26" s="1"/>
  <c r="Z21" i="26" s="1"/>
  <c r="V75" i="26"/>
  <c r="W75" i="26"/>
  <c r="Q75" i="26" s="1"/>
  <c r="V100" i="26"/>
  <c r="W100" i="26"/>
  <c r="N100" i="26" s="1"/>
  <c r="X100" i="26" s="1"/>
  <c r="V7" i="26"/>
  <c r="W7" i="26"/>
  <c r="Q7" i="26" s="1"/>
  <c r="W84" i="26"/>
  <c r="Q84" i="26" s="1"/>
  <c r="V23" i="26"/>
  <c r="V89" i="26"/>
  <c r="W89" i="26"/>
  <c r="N89" i="26" s="1"/>
  <c r="X89" i="26" s="1"/>
  <c r="Q89" i="26"/>
  <c r="V4" i="26"/>
  <c r="V6" i="26"/>
  <c r="W6" i="26"/>
  <c r="Q6" i="26" s="1"/>
  <c r="V45" i="26"/>
  <c r="W45" i="26"/>
  <c r="Q45" i="26" s="1"/>
  <c r="V68" i="26"/>
  <c r="W68" i="26"/>
  <c r="Q68" i="26" s="1"/>
  <c r="V115" i="26"/>
  <c r="W115" i="26"/>
  <c r="Q115" i="26" s="1"/>
  <c r="W116" i="26"/>
  <c r="Q116" i="26" s="1"/>
  <c r="V67" i="26"/>
  <c r="W67" i="26"/>
  <c r="Q67" i="26" s="1"/>
  <c r="Q12" i="26"/>
  <c r="W12" i="26"/>
  <c r="N37" i="26"/>
  <c r="X37" i="26" s="1"/>
  <c r="W107" i="26"/>
  <c r="Q107" i="26" s="1"/>
  <c r="W19" i="26"/>
  <c r="Q19" i="26" s="1"/>
  <c r="W47" i="26"/>
  <c r="Q47" i="26"/>
  <c r="W118" i="26"/>
  <c r="Q118" i="26" s="1"/>
  <c r="V112" i="26"/>
  <c r="W112" i="26"/>
  <c r="Q112" i="26" s="1"/>
  <c r="W60" i="26"/>
  <c r="Q60" i="26" s="1"/>
  <c r="W134" i="26"/>
  <c r="N134" i="26" s="1"/>
  <c r="X134" i="26" s="1"/>
  <c r="Q134" i="26"/>
  <c r="N40" i="26"/>
  <c r="X40" i="26" s="1"/>
  <c r="Y40" i="26" s="1"/>
  <c r="Z40" i="26" s="1"/>
  <c r="W83" i="26"/>
  <c r="Q83" i="26" s="1"/>
  <c r="V108" i="26"/>
  <c r="W108" i="26"/>
  <c r="Q108" i="26" s="1"/>
  <c r="Q123" i="26"/>
  <c r="W123" i="26"/>
  <c r="V59" i="26"/>
  <c r="V34" i="26"/>
  <c r="W56" i="26"/>
  <c r="Q56" i="26" s="1"/>
  <c r="V12" i="26"/>
  <c r="W9" i="26"/>
  <c r="N9" i="26" s="1"/>
  <c r="X9" i="26" s="1"/>
  <c r="N87" i="26"/>
  <c r="X87" i="26" s="1"/>
  <c r="AB66" i="26"/>
  <c r="AF66" i="26" s="1"/>
  <c r="AC66" i="26" s="1"/>
  <c r="W52" i="26"/>
  <c r="Q52" i="26" s="1"/>
  <c r="V90" i="26"/>
  <c r="W90" i="26"/>
  <c r="Q90" i="26" s="1"/>
  <c r="Q132" i="26"/>
  <c r="W132" i="26"/>
  <c r="W125" i="26"/>
  <c r="Q125" i="26" s="1"/>
  <c r="V47" i="26"/>
  <c r="AB59" i="26"/>
  <c r="AF59" i="26" s="1"/>
  <c r="AH59" i="26" s="1"/>
  <c r="W53" i="26"/>
  <c r="Q53" i="26" s="1"/>
  <c r="W17" i="26"/>
  <c r="Q17" i="26" s="1"/>
  <c r="Q87" i="26"/>
  <c r="W87" i="26"/>
  <c r="V40" i="26"/>
  <c r="W120" i="26"/>
  <c r="Q120" i="26" s="1"/>
  <c r="V8" i="26"/>
  <c r="W98" i="26"/>
  <c r="Q98" i="26" s="1"/>
  <c r="V57" i="26"/>
  <c r="W57" i="26"/>
  <c r="Q57" i="26" s="1"/>
  <c r="W113" i="26"/>
  <c r="Q113" i="26" s="1"/>
  <c r="W119" i="26"/>
  <c r="Q119" i="26" s="1"/>
  <c r="W127" i="26"/>
  <c r="Q127" i="26" s="1"/>
  <c r="V31" i="26"/>
  <c r="W31" i="26"/>
  <c r="Q31" i="26" s="1"/>
  <c r="W69" i="26"/>
  <c r="N69" i="26" s="1"/>
  <c r="X69" i="26" s="1"/>
  <c r="Q69" i="26"/>
  <c r="W30" i="26"/>
  <c r="Q30" i="26" s="1"/>
  <c r="P10" i="25"/>
  <c r="R10" i="25"/>
  <c r="H17" i="25"/>
  <c r="P10" i="8"/>
  <c r="AC18" i="26"/>
  <c r="AB87" i="26"/>
  <c r="AF87" i="26" s="1"/>
  <c r="AC87" i="26" s="1"/>
  <c r="V53" i="26"/>
  <c r="N8" i="26"/>
  <c r="N77" i="26"/>
  <c r="N13" i="26"/>
  <c r="V77" i="26"/>
  <c r="AE21" i="26"/>
  <c r="AB21" i="26" s="1"/>
  <c r="AF21" i="26" s="1"/>
  <c r="V17" i="26"/>
  <c r="N17" i="26"/>
  <c r="AE24" i="26"/>
  <c r="AB24" i="26" s="1"/>
  <c r="AF24" i="26" s="1"/>
  <c r="N10" i="26"/>
  <c r="AB121" i="26"/>
  <c r="AF121" i="26" s="1"/>
  <c r="AC121" i="26" s="1"/>
  <c r="AE33" i="26"/>
  <c r="AB33" i="26" s="1"/>
  <c r="AF33" i="26" s="1"/>
  <c r="AB15" i="26"/>
  <c r="AF15" i="26" s="1"/>
  <c r="AC15" i="26" s="1"/>
  <c r="N30" i="26"/>
  <c r="N95" i="26"/>
  <c r="AB117" i="26"/>
  <c r="AF117" i="26" s="1"/>
  <c r="AH117" i="26" s="1"/>
  <c r="AE18" i="26"/>
  <c r="AB18" i="26" s="1"/>
  <c r="AF18" i="26" s="1"/>
  <c r="V56" i="26"/>
  <c r="AB76" i="26"/>
  <c r="AF76" i="26" s="1"/>
  <c r="AG76" i="26" s="1"/>
  <c r="AG5" i="26"/>
  <c r="AH5" i="26"/>
  <c r="AC5" i="26"/>
  <c r="AE4" i="26"/>
  <c r="AB4" i="26" s="1"/>
  <c r="AF4" i="26" s="1"/>
  <c r="AC4" i="26" s="1"/>
  <c r="AB130" i="26"/>
  <c r="AF130" i="26" s="1"/>
  <c r="AC130" i="26" s="1"/>
  <c r="AB131" i="26"/>
  <c r="AF131" i="26" s="1"/>
  <c r="AH131" i="26" s="1"/>
  <c r="AG11" i="26"/>
  <c r="AH11" i="26"/>
  <c r="AE41" i="26"/>
  <c r="AB41" i="26" s="1"/>
  <c r="AF41" i="26" s="1"/>
  <c r="N85" i="26"/>
  <c r="N32" i="26"/>
  <c r="AC120" i="26"/>
  <c r="AH81" i="26"/>
  <c r="AG81" i="26"/>
  <c r="AE83" i="26"/>
  <c r="AB83" i="26" s="1"/>
  <c r="AF83" i="26" s="1"/>
  <c r="V58" i="26"/>
  <c r="N58" i="26"/>
  <c r="AB55" i="26"/>
  <c r="AF55" i="26" s="1"/>
  <c r="AC55" i="26" s="1"/>
  <c r="AB126" i="26"/>
  <c r="AF126" i="26" s="1"/>
  <c r="AC126" i="26" s="1"/>
  <c r="N38" i="26"/>
  <c r="AB80" i="26"/>
  <c r="AF80" i="26" s="1"/>
  <c r="AH80" i="26" s="1"/>
  <c r="AB28" i="26"/>
  <c r="AF28" i="26" s="1"/>
  <c r="AC28" i="26" s="1"/>
  <c r="V95" i="26"/>
  <c r="AB107" i="26"/>
  <c r="AF107" i="26" s="1"/>
  <c r="AH107" i="26" s="1"/>
  <c r="AB69" i="26"/>
  <c r="AF69" i="26" s="1"/>
  <c r="AC69" i="26" s="1"/>
  <c r="AH88" i="26"/>
  <c r="AG88" i="26"/>
  <c r="AC88" i="26"/>
  <c r="AH40" i="26"/>
  <c r="AG40" i="26"/>
  <c r="AC40" i="26"/>
  <c r="AH8" i="26"/>
  <c r="AG8" i="26"/>
  <c r="AC8" i="26"/>
  <c r="AG22" i="26"/>
  <c r="AH22" i="26"/>
  <c r="AC22" i="26"/>
  <c r="AH32" i="26"/>
  <c r="AG32" i="26"/>
  <c r="AC32" i="26"/>
  <c r="AG111" i="26"/>
  <c r="AH111" i="26"/>
  <c r="AC111" i="26"/>
  <c r="AG112" i="26"/>
  <c r="AH112" i="26"/>
  <c r="AG68" i="26"/>
  <c r="AH68" i="26"/>
  <c r="AC68" i="26"/>
  <c r="AH67" i="26"/>
  <c r="AG67" i="26"/>
  <c r="AC67" i="26"/>
  <c r="AH38" i="26"/>
  <c r="AG38" i="26"/>
  <c r="AC38" i="26"/>
  <c r="AG134" i="26"/>
  <c r="AH134" i="26"/>
  <c r="AH90" i="26"/>
  <c r="AG90" i="26"/>
  <c r="AC90" i="26"/>
  <c r="AH74" i="26"/>
  <c r="AG74" i="26"/>
  <c r="AC74" i="26"/>
  <c r="AG110" i="26"/>
  <c r="AH110" i="26"/>
  <c r="AC110" i="26"/>
  <c r="AG52" i="26"/>
  <c r="AH52" i="26"/>
  <c r="AC52" i="26"/>
  <c r="AG62" i="26"/>
  <c r="AH62" i="26"/>
  <c r="AC62" i="26"/>
  <c r="AG25" i="26"/>
  <c r="AH25" i="26"/>
  <c r="AC25" i="26"/>
  <c r="AH29" i="26"/>
  <c r="AG29" i="26"/>
  <c r="AC29" i="26"/>
  <c r="AH30" i="26"/>
  <c r="AG30" i="26"/>
  <c r="AC30" i="26"/>
  <c r="AH14" i="26"/>
  <c r="AG14" i="26"/>
  <c r="AC14" i="26"/>
  <c r="AG34" i="26"/>
  <c r="AH34" i="26"/>
  <c r="AC34" i="26"/>
  <c r="AH26" i="26"/>
  <c r="AG26" i="26"/>
  <c r="AC26" i="26"/>
  <c r="AH129" i="26"/>
  <c r="AG129" i="26"/>
  <c r="AC129" i="26"/>
  <c r="AH109" i="26"/>
  <c r="AG109" i="26"/>
  <c r="AC109" i="26"/>
  <c r="AH64" i="26"/>
  <c r="AG64" i="26"/>
  <c r="AC64" i="26"/>
  <c r="AH118" i="26"/>
  <c r="AG118" i="26"/>
  <c r="AC118" i="26"/>
  <c r="AH85" i="26"/>
  <c r="AG85" i="26"/>
  <c r="AC85" i="26"/>
  <c r="AG87" i="26"/>
  <c r="AH87" i="26"/>
  <c r="N52" i="26"/>
  <c r="X52" i="26" s="1"/>
  <c r="N90" i="26"/>
  <c r="X90" i="26" s="1"/>
  <c r="N132" i="26"/>
  <c r="X132" i="26" s="1"/>
  <c r="V132" i="26"/>
  <c r="N125" i="26"/>
  <c r="X125" i="26" s="1"/>
  <c r="N14" i="26"/>
  <c r="X14" i="26" s="1"/>
  <c r="V14" i="26"/>
  <c r="AG12" i="26"/>
  <c r="AH12" i="26"/>
  <c r="AB60" i="26"/>
  <c r="AF60" i="26" s="1"/>
  <c r="AC60" i="26" s="1"/>
  <c r="R29" i="26"/>
  <c r="U29" i="26" s="1"/>
  <c r="Y29" i="26"/>
  <c r="Z29" i="26" s="1"/>
  <c r="Y87" i="26"/>
  <c r="Z87" i="26" s="1"/>
  <c r="R87" i="26"/>
  <c r="U87" i="26" s="1"/>
  <c r="AE49" i="26"/>
  <c r="AB49" i="26" s="1"/>
  <c r="AF49" i="26" s="1"/>
  <c r="V98" i="26"/>
  <c r="N57" i="26"/>
  <c r="X57" i="26" s="1"/>
  <c r="AE77" i="26"/>
  <c r="AB77" i="26" s="1"/>
  <c r="AF77" i="26" s="1"/>
  <c r="AC77" i="26" s="1"/>
  <c r="AE99" i="26"/>
  <c r="AB99" i="26" s="1"/>
  <c r="AF99" i="26" s="1"/>
  <c r="V119" i="26"/>
  <c r="AE123" i="26"/>
  <c r="AB123" i="26" s="1"/>
  <c r="AF123" i="26" s="1"/>
  <c r="N127" i="26"/>
  <c r="X127" i="26" s="1"/>
  <c r="AC47" i="26"/>
  <c r="AH47" i="26"/>
  <c r="AG47" i="26"/>
  <c r="AH35" i="26"/>
  <c r="AG35" i="26"/>
  <c r="AB31" i="26"/>
  <c r="AF31" i="26" s="1"/>
  <c r="AC31" i="26" s="1"/>
  <c r="N102" i="26"/>
  <c r="X102" i="26" s="1"/>
  <c r="V102" i="26"/>
  <c r="AH66" i="26"/>
  <c r="AG107" i="26"/>
  <c r="N51" i="26"/>
  <c r="X51" i="26" s="1"/>
  <c r="V134" i="26"/>
  <c r="AG27" i="26"/>
  <c r="AH27" i="26"/>
  <c r="R5" i="26"/>
  <c r="U5" i="26" s="1"/>
  <c r="Y5" i="26"/>
  <c r="Z5" i="26" s="1"/>
  <c r="N72" i="26"/>
  <c r="X72" i="26" s="1"/>
  <c r="Y9" i="26"/>
  <c r="Z9" i="26" s="1"/>
  <c r="R9" i="26"/>
  <c r="U9" i="26" s="1"/>
  <c r="Y27" i="26"/>
  <c r="Z27" i="26" s="1"/>
  <c r="R27" i="26"/>
  <c r="U27" i="26" s="1"/>
  <c r="AE65" i="26"/>
  <c r="AB65" i="26" s="1"/>
  <c r="AF65" i="26" s="1"/>
  <c r="N39" i="26"/>
  <c r="X39" i="26" s="1"/>
  <c r="V39" i="26"/>
  <c r="AG108" i="26"/>
  <c r="AH108" i="26"/>
  <c r="AE71" i="26"/>
  <c r="AB71" i="26" s="1"/>
  <c r="AF71" i="26" s="1"/>
  <c r="N133" i="26"/>
  <c r="X133" i="26" s="1"/>
  <c r="V133" i="26"/>
  <c r="N101" i="26"/>
  <c r="X101" i="26" s="1"/>
  <c r="AE102" i="26"/>
  <c r="AB102" i="26" s="1"/>
  <c r="AF102" i="26" s="1"/>
  <c r="AC102" i="26" s="1"/>
  <c r="AH56" i="26"/>
  <c r="AG56" i="26"/>
  <c r="AG116" i="26"/>
  <c r="AH116" i="26"/>
  <c r="N62" i="26"/>
  <c r="X62" i="26" s="1"/>
  <c r="V62" i="26"/>
  <c r="N82" i="26"/>
  <c r="X82" i="26" s="1"/>
  <c r="V52" i="26"/>
  <c r="AH58" i="26"/>
  <c r="AG58" i="26"/>
  <c r="AE17" i="26"/>
  <c r="AB17" i="26" s="1"/>
  <c r="AF17" i="26" s="1"/>
  <c r="N84" i="26"/>
  <c r="X84" i="26" s="1"/>
  <c r="V113" i="26"/>
  <c r="AG121" i="26"/>
  <c r="AE54" i="26"/>
  <c r="AB54" i="26" s="1"/>
  <c r="AF54" i="26" s="1"/>
  <c r="N64" i="26"/>
  <c r="X64" i="26" s="1"/>
  <c r="V64" i="26"/>
  <c r="AB23" i="26"/>
  <c r="AF23" i="26" s="1"/>
  <c r="AB100" i="26"/>
  <c r="AF100" i="26" s="1"/>
  <c r="N45" i="26"/>
  <c r="X45" i="26" s="1"/>
  <c r="V86" i="26"/>
  <c r="V51" i="26"/>
  <c r="N47" i="26"/>
  <c r="X47" i="26" s="1"/>
  <c r="AE101" i="26"/>
  <c r="AB101" i="26" s="1"/>
  <c r="AF101" i="26" s="1"/>
  <c r="AC101" i="26" s="1"/>
  <c r="AE113" i="26"/>
  <c r="AB113" i="26" s="1"/>
  <c r="AF113" i="26" s="1"/>
  <c r="AC113" i="26" s="1"/>
  <c r="AB133" i="26"/>
  <c r="AF133" i="26" s="1"/>
  <c r="V83" i="26"/>
  <c r="N123" i="26"/>
  <c r="X123" i="26" s="1"/>
  <c r="V123" i="26"/>
  <c r="AE53" i="26"/>
  <c r="AB53" i="26" s="1"/>
  <c r="AF53" i="26" s="1"/>
  <c r="AC53" i="26" s="1"/>
  <c r="N44" i="26"/>
  <c r="X44" i="26" s="1"/>
  <c r="V44" i="26"/>
  <c r="N33" i="26"/>
  <c r="X33" i="26" s="1"/>
  <c r="Y37" i="26"/>
  <c r="R37" i="26"/>
  <c r="U37" i="26" s="1"/>
  <c r="AH20" i="26"/>
  <c r="AC20" i="26"/>
  <c r="AG20" i="26"/>
  <c r="AE135" i="26"/>
  <c r="AB135" i="26"/>
  <c r="AF135" i="26" s="1"/>
  <c r="AC135" i="26" s="1"/>
  <c r="N74" i="26"/>
  <c r="X74" i="26" s="1"/>
  <c r="V74" i="26"/>
  <c r="N97" i="26"/>
  <c r="X97" i="26" s="1"/>
  <c r="V106" i="26"/>
  <c r="N106" i="26"/>
  <c r="X106" i="26" s="1"/>
  <c r="V72" i="26"/>
  <c r="AE36" i="26"/>
  <c r="AB36" i="26" s="1"/>
  <c r="AF36" i="26" s="1"/>
  <c r="AC36" i="26" s="1"/>
  <c r="AH28" i="26"/>
  <c r="AH86" i="26"/>
  <c r="AG86" i="26"/>
  <c r="AH78" i="26"/>
  <c r="AG78" i="26"/>
  <c r="N16" i="26"/>
  <c r="X16" i="26" s="1"/>
  <c r="V16" i="26"/>
  <c r="N93" i="26"/>
  <c r="X93" i="26" s="1"/>
  <c r="V93" i="26"/>
  <c r="V124" i="26"/>
  <c r="N124" i="26"/>
  <c r="X124" i="26" s="1"/>
  <c r="N126" i="26"/>
  <c r="X126" i="26" s="1"/>
  <c r="AH46" i="26"/>
  <c r="AG46" i="26"/>
  <c r="AE13" i="26"/>
  <c r="AB13" i="26" s="1"/>
  <c r="AF13" i="26" s="1"/>
  <c r="AC13" i="26" s="1"/>
  <c r="AH9" i="26"/>
  <c r="AG9" i="26"/>
  <c r="AE122" i="26"/>
  <c r="AB122" i="26" s="1"/>
  <c r="AF122" i="26" s="1"/>
  <c r="N112" i="26"/>
  <c r="X112" i="26" s="1"/>
  <c r="N6" i="26"/>
  <c r="X6" i="26" s="1"/>
  <c r="AE45" i="26"/>
  <c r="AB45" i="26" s="1"/>
  <c r="AF45" i="26" s="1"/>
  <c r="N28" i="26"/>
  <c r="X28" i="26" s="1"/>
  <c r="AC134" i="26"/>
  <c r="N50" i="26"/>
  <c r="X50" i="26" s="1"/>
  <c r="N63" i="26"/>
  <c r="X63" i="26" s="1"/>
  <c r="N88" i="26"/>
  <c r="X88" i="26" s="1"/>
  <c r="V88" i="26"/>
  <c r="N73" i="26"/>
  <c r="X73" i="26" s="1"/>
  <c r="V73" i="26"/>
  <c r="N91" i="26"/>
  <c r="X91" i="26" s="1"/>
  <c r="AB91" i="26"/>
  <c r="AF91" i="26" s="1"/>
  <c r="AC91" i="26" s="1"/>
  <c r="N26" i="26"/>
  <c r="X26" i="26" s="1"/>
  <c r="V26" i="26"/>
  <c r="R95" i="26"/>
  <c r="U95" i="26" s="1"/>
  <c r="V50" i="26"/>
  <c r="AH120" i="26"/>
  <c r="AG120" i="26"/>
  <c r="N128" i="26"/>
  <c r="X128" i="26" s="1"/>
  <c r="V128" i="26"/>
  <c r="AH6" i="26"/>
  <c r="AG6" i="26"/>
  <c r="V103" i="26"/>
  <c r="N20" i="26"/>
  <c r="X20" i="26" s="1"/>
  <c r="AG95" i="26"/>
  <c r="AH95" i="26"/>
  <c r="N7" i="26"/>
  <c r="X7" i="26" s="1"/>
  <c r="AE128" i="26"/>
  <c r="AB128" i="26" s="1"/>
  <c r="AF128" i="26" s="1"/>
  <c r="AH18" i="26"/>
  <c r="AG18" i="26"/>
  <c r="V136" i="26"/>
  <c r="N136" i="26"/>
  <c r="X136" i="26" s="1"/>
  <c r="AH51" i="26"/>
  <c r="AG51" i="26"/>
  <c r="V63" i="26"/>
  <c r="AB50" i="26"/>
  <c r="AF50" i="26" s="1"/>
  <c r="AC58" i="26"/>
  <c r="AG16" i="26"/>
  <c r="AH16" i="26"/>
  <c r="AE61" i="26"/>
  <c r="AB61" i="26" s="1"/>
  <c r="AF61" i="26" s="1"/>
  <c r="N131" i="26"/>
  <c r="X131" i="26" s="1"/>
  <c r="AG106" i="26"/>
  <c r="AH106" i="26"/>
  <c r="AC27" i="26"/>
  <c r="AE94" i="26"/>
  <c r="AB94" i="26" s="1"/>
  <c r="AF94" i="26" s="1"/>
  <c r="AB92" i="26"/>
  <c r="AF92" i="26" s="1"/>
  <c r="AC92" i="26" s="1"/>
  <c r="AG37" i="26"/>
  <c r="AH37" i="26"/>
  <c r="R12" i="26"/>
  <c r="U12" i="26" s="1"/>
  <c r="N92" i="26"/>
  <c r="X92" i="26" s="1"/>
  <c r="V84" i="26"/>
  <c r="V125" i="26"/>
  <c r="AC56" i="26"/>
  <c r="V82" i="26"/>
  <c r="R69" i="26"/>
  <c r="U69" i="26" s="1"/>
  <c r="Y69" i="26"/>
  <c r="Z69" i="26" s="1"/>
  <c r="N34" i="26"/>
  <c r="X34" i="26" s="1"/>
  <c r="AE43" i="26"/>
  <c r="AB43" i="26" s="1"/>
  <c r="AF43" i="26" s="1"/>
  <c r="AC43" i="26" s="1"/>
  <c r="AE79" i="26"/>
  <c r="AB79" i="26" s="1"/>
  <c r="AF79" i="26" s="1"/>
  <c r="N115" i="26"/>
  <c r="X115" i="26" s="1"/>
  <c r="V116" i="26"/>
  <c r="N116" i="26"/>
  <c r="X116" i="26" s="1"/>
  <c r="AE93" i="26"/>
  <c r="AB93" i="26" s="1"/>
  <c r="AF93" i="26" s="1"/>
  <c r="N114" i="26"/>
  <c r="X114" i="26" s="1"/>
  <c r="V114" i="26"/>
  <c r="AE39" i="26"/>
  <c r="AB39" i="26" s="1"/>
  <c r="AF39" i="26" s="1"/>
  <c r="AC39" i="26" s="1"/>
  <c r="AB42" i="26"/>
  <c r="AF42" i="26" s="1"/>
  <c r="AC42" i="26" s="1"/>
  <c r="AB7" i="26"/>
  <c r="AF7" i="26" s="1"/>
  <c r="AC7" i="26" s="1"/>
  <c r="AB96" i="26"/>
  <c r="AF96" i="26" s="1"/>
  <c r="AC96" i="26" s="1"/>
  <c r="AE119" i="26"/>
  <c r="AB119" i="26" s="1"/>
  <c r="AF119" i="26" s="1"/>
  <c r="AC119" i="26" s="1"/>
  <c r="AE127" i="26"/>
  <c r="AB127" i="26" s="1"/>
  <c r="AF127" i="26" s="1"/>
  <c r="AC127" i="26" s="1"/>
  <c r="V60" i="26"/>
  <c r="AG117" i="26"/>
  <c r="AG131" i="26"/>
  <c r="AH73" i="26"/>
  <c r="AG73" i="26"/>
  <c r="N46" i="26"/>
  <c r="X46" i="26" s="1"/>
  <c r="AB44" i="26"/>
  <c r="AF44" i="26" s="1"/>
  <c r="AE70" i="26"/>
  <c r="AB70" i="26" s="1"/>
  <c r="AF70" i="26" s="1"/>
  <c r="N76" i="26"/>
  <c r="X76" i="26" s="1"/>
  <c r="V76" i="26"/>
  <c r="N75" i="26"/>
  <c r="X75" i="26" s="1"/>
  <c r="N121" i="26"/>
  <c r="X121" i="26" s="1"/>
  <c r="V121" i="26"/>
  <c r="N78" i="26"/>
  <c r="X78" i="26" s="1"/>
  <c r="N111" i="26"/>
  <c r="X111" i="26" s="1"/>
  <c r="V111" i="26"/>
  <c r="AE132" i="26"/>
  <c r="AB132" i="26" s="1"/>
  <c r="AF132" i="26" s="1"/>
  <c r="AG72" i="26"/>
  <c r="AH72" i="26"/>
  <c r="N96" i="26"/>
  <c r="X96" i="26" s="1"/>
  <c r="AE75" i="26"/>
  <c r="AB75" i="26"/>
  <c r="AF75" i="26" s="1"/>
  <c r="N81" i="26"/>
  <c r="X81" i="26" s="1"/>
  <c r="V80" i="26"/>
  <c r="N35" i="26"/>
  <c r="X35" i="26" s="1"/>
  <c r="AC72" i="26"/>
  <c r="N110" i="26"/>
  <c r="X110" i="26" s="1"/>
  <c r="AE19" i="26"/>
  <c r="AB19" i="26" s="1"/>
  <c r="AF19" i="26" s="1"/>
  <c r="AE89" i="26"/>
  <c r="AB89" i="26" s="1"/>
  <c r="AF89" i="26" s="1"/>
  <c r="N130" i="26"/>
  <c r="X130" i="26" s="1"/>
  <c r="V130" i="26"/>
  <c r="AC12" i="26"/>
  <c r="AE136" i="26"/>
  <c r="AB136" i="26" s="1"/>
  <c r="AF136" i="26" s="1"/>
  <c r="AC106" i="26"/>
  <c r="AB114" i="26"/>
  <c r="AF114" i="26" s="1"/>
  <c r="AC114" i="26" s="1"/>
  <c r="AB125" i="26"/>
  <c r="AF125" i="26" s="1"/>
  <c r="N94" i="26"/>
  <c r="X94" i="26" s="1"/>
  <c r="AB82" i="26"/>
  <c r="AF82" i="26" s="1"/>
  <c r="AC82" i="26" s="1"/>
  <c r="N18" i="26"/>
  <c r="X18" i="26" s="1"/>
  <c r="V18" i="26"/>
  <c r="N99" i="26"/>
  <c r="X99" i="26" s="1"/>
  <c r="V99" i="26"/>
  <c r="V107" i="26"/>
  <c r="AB48" i="26"/>
  <c r="AF48" i="26" s="1"/>
  <c r="AC48" i="26"/>
  <c r="N19" i="26"/>
  <c r="X19" i="26" s="1"/>
  <c r="V19" i="26"/>
  <c r="AC116" i="26"/>
  <c r="AB98" i="26"/>
  <c r="AF98" i="26" s="1"/>
  <c r="AC98" i="26" s="1"/>
  <c r="AE103" i="26"/>
  <c r="AB103" i="26" s="1"/>
  <c r="AF103" i="26" s="1"/>
  <c r="Y59" i="26"/>
  <c r="Z59" i="26" s="1"/>
  <c r="N66" i="26"/>
  <c r="X66" i="26" s="1"/>
  <c r="AB63" i="26"/>
  <c r="AF63" i="26" s="1"/>
  <c r="AC63" i="26" s="1"/>
  <c r="N108" i="26"/>
  <c r="X108" i="26" s="1"/>
  <c r="AH57" i="26"/>
  <c r="AE10" i="26"/>
  <c r="AB10" i="26" s="1"/>
  <c r="AF10" i="26" s="1"/>
  <c r="AC10" i="26" s="1"/>
  <c r="N104" i="26"/>
  <c r="X104" i="26" s="1"/>
  <c r="V104" i="26"/>
  <c r="AC78" i="26"/>
  <c r="V126" i="26"/>
  <c r="AB84" i="26"/>
  <c r="AF84" i="26" s="1"/>
  <c r="AE104" i="26"/>
  <c r="AB104" i="26" s="1"/>
  <c r="AF104" i="26" s="1"/>
  <c r="AE115" i="26"/>
  <c r="AB115" i="26" s="1"/>
  <c r="AF115" i="26" s="1"/>
  <c r="V36" i="26"/>
  <c r="AC112" i="26"/>
  <c r="N109" i="26"/>
  <c r="X109" i="26" s="1"/>
  <c r="AE97" i="26"/>
  <c r="AB97" i="26" s="1"/>
  <c r="AF97" i="26" s="1"/>
  <c r="AC73" i="26"/>
  <c r="N70" i="26"/>
  <c r="X70" i="26" s="1"/>
  <c r="V70" i="26"/>
  <c r="V33" i="26"/>
  <c r="R10" i="8"/>
  <c r="AC105" i="26" l="1"/>
  <c r="AG105" i="26"/>
  <c r="AH105" i="26"/>
  <c r="X23" i="26"/>
  <c r="Y23" i="26" s="1"/>
  <c r="Z23" i="26" s="1"/>
  <c r="R23" i="26"/>
  <c r="U23" i="26" s="1"/>
  <c r="N113" i="26"/>
  <c r="X113" i="26" s="1"/>
  <c r="N24" i="26"/>
  <c r="X24" i="26" s="1"/>
  <c r="Z37" i="26"/>
  <c r="P37" i="26" s="1"/>
  <c r="Q23" i="26"/>
  <c r="R59" i="26"/>
  <c r="U59" i="26" s="1"/>
  <c r="P59" i="26" s="1"/>
  <c r="AH121" i="26"/>
  <c r="AG66" i="26"/>
  <c r="R21" i="26"/>
  <c r="U21" i="26" s="1"/>
  <c r="Q21" i="26"/>
  <c r="Q86" i="26"/>
  <c r="Q135" i="26"/>
  <c r="AC80" i="26"/>
  <c r="AG55" i="26"/>
  <c r="AC131" i="26"/>
  <c r="Q9" i="26"/>
  <c r="AC59" i="26"/>
  <c r="N120" i="26"/>
  <c r="N129" i="26"/>
  <c r="X129" i="26" s="1"/>
  <c r="Y129" i="26" s="1"/>
  <c r="Z129" i="26" s="1"/>
  <c r="N55" i="26"/>
  <c r="X55" i="26" s="1"/>
  <c r="Y55" i="26" s="1"/>
  <c r="Z55" i="26" s="1"/>
  <c r="N105" i="26"/>
  <c r="X105" i="26" s="1"/>
  <c r="Y105" i="26" s="1"/>
  <c r="Z105" i="26" s="1"/>
  <c r="AH55" i="26"/>
  <c r="R11" i="26"/>
  <c r="U11" i="26" s="1"/>
  <c r="P11" i="26" s="1"/>
  <c r="AG59" i="26"/>
  <c r="N36" i="26"/>
  <c r="X36" i="26" s="1"/>
  <c r="Y36" i="26" s="1"/>
  <c r="Z36" i="26" s="1"/>
  <c r="AG57" i="26"/>
  <c r="N107" i="26"/>
  <c r="X107" i="26" s="1"/>
  <c r="N68" i="26"/>
  <c r="X68" i="26" s="1"/>
  <c r="Y68" i="26" s="1"/>
  <c r="Z68" i="26" s="1"/>
  <c r="R118" i="26"/>
  <c r="U118" i="26" s="1"/>
  <c r="N61" i="26"/>
  <c r="Q79" i="26"/>
  <c r="N67" i="26"/>
  <c r="X67" i="26" s="1"/>
  <c r="N42" i="26"/>
  <c r="X42" i="26" s="1"/>
  <c r="N15" i="26"/>
  <c r="R15" i="26" s="1"/>
  <c r="U15" i="26" s="1"/>
  <c r="N83" i="26"/>
  <c r="X83" i="26" s="1"/>
  <c r="Q100" i="26"/>
  <c r="Q122" i="26"/>
  <c r="N49" i="26"/>
  <c r="Q43" i="26"/>
  <c r="N43" i="26"/>
  <c r="N98" i="26"/>
  <c r="X98" i="26" s="1"/>
  <c r="Y98" i="26" s="1"/>
  <c r="Z98" i="26" s="1"/>
  <c r="AG126" i="26"/>
  <c r="AH126" i="26"/>
  <c r="N60" i="26"/>
  <c r="X60" i="26" s="1"/>
  <c r="AG80" i="26"/>
  <c r="N53" i="26"/>
  <c r="N56" i="26"/>
  <c r="N41" i="26"/>
  <c r="X41" i="26" s="1"/>
  <c r="N31" i="26"/>
  <c r="X31" i="26" s="1"/>
  <c r="AC124" i="26"/>
  <c r="AH124" i="26"/>
  <c r="N65" i="26"/>
  <c r="X65" i="26" s="1"/>
  <c r="N80" i="26"/>
  <c r="X80" i="26" s="1"/>
  <c r="Y80" i="26" s="1"/>
  <c r="Z80" i="26" s="1"/>
  <c r="R40" i="26"/>
  <c r="U40" i="26" s="1"/>
  <c r="N119" i="26"/>
  <c r="X119" i="26" s="1"/>
  <c r="Y119" i="26" s="1"/>
  <c r="Z119" i="26" s="1"/>
  <c r="E20" i="25"/>
  <c r="E20" i="8"/>
  <c r="X25" i="26"/>
  <c r="Y25" i="26" s="1"/>
  <c r="Z25" i="26" s="1"/>
  <c r="R85" i="26"/>
  <c r="U85" i="26" s="1"/>
  <c r="X85" i="26"/>
  <c r="Y85" i="26" s="1"/>
  <c r="Z85" i="26" s="1"/>
  <c r="P85" i="26" s="1"/>
  <c r="R13" i="26"/>
  <c r="U13" i="26" s="1"/>
  <c r="X13" i="26"/>
  <c r="R122" i="26"/>
  <c r="U122" i="26" s="1"/>
  <c r="X122" i="26"/>
  <c r="Y122" i="26" s="1"/>
  <c r="Z122" i="26" s="1"/>
  <c r="X95" i="26"/>
  <c r="Y95" i="26" s="1"/>
  <c r="Z95" i="26" s="1"/>
  <c r="P95" i="26" s="1"/>
  <c r="X30" i="26"/>
  <c r="Y30" i="26" s="1"/>
  <c r="Z30" i="26" s="1"/>
  <c r="R10" i="26"/>
  <c r="U10" i="26" s="1"/>
  <c r="X10" i="26"/>
  <c r="Y10" i="26" s="1"/>
  <c r="Z10" i="26" s="1"/>
  <c r="R71" i="26"/>
  <c r="U71" i="26" s="1"/>
  <c r="X71" i="26"/>
  <c r="Y71" i="26" s="1"/>
  <c r="Z71" i="26" s="1"/>
  <c r="X54" i="26"/>
  <c r="Y54" i="26" s="1"/>
  <c r="Z54" i="26" s="1"/>
  <c r="R77" i="26"/>
  <c r="U77" i="26" s="1"/>
  <c r="X77" i="26"/>
  <c r="Y77" i="26" s="1"/>
  <c r="Z77" i="26" s="1"/>
  <c r="R17" i="26"/>
  <c r="U17" i="26" s="1"/>
  <c r="X17" i="26"/>
  <c r="R61" i="26"/>
  <c r="U61" i="26" s="1"/>
  <c r="X61" i="26"/>
  <c r="Y61" i="26" s="1"/>
  <c r="Z61" i="26" s="1"/>
  <c r="R32" i="26"/>
  <c r="U32" i="26" s="1"/>
  <c r="X32" i="26"/>
  <c r="Y32" i="26" s="1"/>
  <c r="Z32" i="26" s="1"/>
  <c r="P32" i="26" s="1"/>
  <c r="R53" i="26"/>
  <c r="U53" i="26" s="1"/>
  <c r="X53" i="26"/>
  <c r="X8" i="26"/>
  <c r="Y8" i="26" s="1"/>
  <c r="Z8" i="26" s="1"/>
  <c r="R38" i="26"/>
  <c r="U38" i="26" s="1"/>
  <c r="X38" i="26"/>
  <c r="Y38" i="26" s="1"/>
  <c r="Z38" i="26" s="1"/>
  <c r="P38" i="26" s="1"/>
  <c r="R30" i="26"/>
  <c r="U30" i="26" s="1"/>
  <c r="X58" i="26"/>
  <c r="Y58" i="26" s="1"/>
  <c r="Z58" i="26" s="1"/>
  <c r="R8" i="26"/>
  <c r="U8" i="26" s="1"/>
  <c r="Y17" i="26"/>
  <c r="Z17" i="26" s="1"/>
  <c r="R25" i="26"/>
  <c r="U25" i="26" s="1"/>
  <c r="AC24" i="26"/>
  <c r="AH24" i="26"/>
  <c r="AG24" i="26"/>
  <c r="AC33" i="26"/>
  <c r="AG33" i="26"/>
  <c r="AH33" i="26"/>
  <c r="AH21" i="26"/>
  <c r="AG21" i="26"/>
  <c r="AG28" i="26"/>
  <c r="AH76" i="26"/>
  <c r="Y13" i="26"/>
  <c r="Z13" i="26" s="1"/>
  <c r="AC76" i="26"/>
  <c r="AH15" i="26"/>
  <c r="Y53" i="26"/>
  <c r="Z53" i="26" s="1"/>
  <c r="R54" i="26"/>
  <c r="U54" i="26" s="1"/>
  <c r="AC107" i="26"/>
  <c r="AC21" i="26"/>
  <c r="AC117" i="26"/>
  <c r="R58" i="26"/>
  <c r="U58" i="26" s="1"/>
  <c r="AG69" i="26"/>
  <c r="P69" i="26" s="1"/>
  <c r="AG15" i="26"/>
  <c r="AC41" i="26"/>
  <c r="AG41" i="26"/>
  <c r="AH41" i="26"/>
  <c r="AG83" i="26"/>
  <c r="AC83" i="26"/>
  <c r="AH83" i="26"/>
  <c r="P29" i="26"/>
  <c r="R4" i="26"/>
  <c r="U4" i="26" s="1"/>
  <c r="X4" i="26"/>
  <c r="AH69" i="26"/>
  <c r="AG130" i="26"/>
  <c r="AG4" i="26"/>
  <c r="AH4" i="26"/>
  <c r="P27" i="26"/>
  <c r="AH130" i="26"/>
  <c r="P9" i="26"/>
  <c r="AH128" i="26"/>
  <c r="AG128" i="26"/>
  <c r="AC128" i="26"/>
  <c r="P5" i="26"/>
  <c r="AH79" i="26"/>
  <c r="AG79" i="26"/>
  <c r="AC79" i="26"/>
  <c r="AH61" i="26"/>
  <c r="AG61" i="26"/>
  <c r="AC61" i="26"/>
  <c r="AG94" i="26"/>
  <c r="AH94" i="26"/>
  <c r="AC94" i="26"/>
  <c r="AG123" i="26"/>
  <c r="AH123" i="26"/>
  <c r="AC123" i="26"/>
  <c r="AG104" i="26"/>
  <c r="AH104" i="26"/>
  <c r="AC104" i="26"/>
  <c r="AH97" i="26"/>
  <c r="AG97" i="26"/>
  <c r="AC97" i="26"/>
  <c r="AG71" i="26"/>
  <c r="AH71" i="26"/>
  <c r="AC71" i="26"/>
  <c r="AG65" i="26"/>
  <c r="AH65" i="26"/>
  <c r="AC65" i="26"/>
  <c r="AH54" i="26"/>
  <c r="AG54" i="26"/>
  <c r="AC54" i="26"/>
  <c r="AH93" i="26"/>
  <c r="AG93" i="26"/>
  <c r="AC93" i="26"/>
  <c r="AH45" i="26"/>
  <c r="AG45" i="26"/>
  <c r="AC45" i="26"/>
  <c r="AG89" i="26"/>
  <c r="AH89" i="26"/>
  <c r="AC89" i="26"/>
  <c r="AH115" i="26"/>
  <c r="AG115" i="26"/>
  <c r="AC115" i="26"/>
  <c r="AG136" i="26"/>
  <c r="AH136" i="26"/>
  <c r="AC136" i="26"/>
  <c r="P40" i="26"/>
  <c r="AH99" i="26"/>
  <c r="AG99" i="26"/>
  <c r="AC99" i="26"/>
  <c r="P118" i="26"/>
  <c r="R20" i="26"/>
  <c r="U20" i="26" s="1"/>
  <c r="Y20" i="26"/>
  <c r="Z20" i="26" s="1"/>
  <c r="R136" i="26"/>
  <c r="U136" i="26" s="1"/>
  <c r="Y136" i="26"/>
  <c r="Z136" i="26" s="1"/>
  <c r="Y28" i="26"/>
  <c r="Z28" i="26" s="1"/>
  <c r="R28" i="26"/>
  <c r="U28" i="26" s="1"/>
  <c r="AH75" i="26"/>
  <c r="AG75" i="26"/>
  <c r="Y41" i="26"/>
  <c r="Z41" i="26" s="1"/>
  <c r="R41" i="26"/>
  <c r="U41" i="26" s="1"/>
  <c r="AH70" i="26"/>
  <c r="AG70" i="26"/>
  <c r="Y128" i="26"/>
  <c r="Z128" i="26" s="1"/>
  <c r="R128" i="26"/>
  <c r="U128" i="26" s="1"/>
  <c r="Y26" i="26"/>
  <c r="Z26" i="26" s="1"/>
  <c r="R26" i="26"/>
  <c r="U26" i="26" s="1"/>
  <c r="Y42" i="26"/>
  <c r="Z42" i="26" s="1"/>
  <c r="R42" i="26"/>
  <c r="U42" i="26" s="1"/>
  <c r="AH17" i="26"/>
  <c r="AG17" i="26"/>
  <c r="AC17" i="26"/>
  <c r="Y101" i="26"/>
  <c r="Z101" i="26" s="1"/>
  <c r="R101" i="26"/>
  <c r="U101" i="26" s="1"/>
  <c r="R65" i="26"/>
  <c r="U65" i="26" s="1"/>
  <c r="Y65" i="26"/>
  <c r="Z65" i="26" s="1"/>
  <c r="AG49" i="26"/>
  <c r="AH49" i="26"/>
  <c r="R81" i="26"/>
  <c r="U81" i="26" s="1"/>
  <c r="Y81" i="26"/>
  <c r="Z81" i="26" s="1"/>
  <c r="Y106" i="26"/>
  <c r="Z106" i="26" s="1"/>
  <c r="R106" i="26"/>
  <c r="U106" i="26" s="1"/>
  <c r="AG19" i="26"/>
  <c r="AH19" i="26"/>
  <c r="Y99" i="26"/>
  <c r="Z99" i="26" s="1"/>
  <c r="R99" i="26"/>
  <c r="U99" i="26" s="1"/>
  <c r="Y31" i="26"/>
  <c r="Z31" i="26" s="1"/>
  <c r="R31" i="26"/>
  <c r="U31" i="26" s="1"/>
  <c r="AG96" i="26"/>
  <c r="AH96" i="26"/>
  <c r="Y22" i="26"/>
  <c r="Z22" i="26" s="1"/>
  <c r="R22" i="26"/>
  <c r="U22" i="26" s="1"/>
  <c r="P22" i="26" s="1"/>
  <c r="Y16" i="26"/>
  <c r="Z16" i="26" s="1"/>
  <c r="R16" i="26"/>
  <c r="U16" i="26" s="1"/>
  <c r="R123" i="26"/>
  <c r="U123" i="26" s="1"/>
  <c r="Y123" i="26"/>
  <c r="Z123" i="26" s="1"/>
  <c r="Y47" i="26"/>
  <c r="Z47" i="26" s="1"/>
  <c r="R47" i="26"/>
  <c r="U47" i="26" s="1"/>
  <c r="R67" i="26"/>
  <c r="U67" i="26" s="1"/>
  <c r="Y67" i="26"/>
  <c r="Z67" i="26" s="1"/>
  <c r="AC49" i="26"/>
  <c r="Y34" i="26"/>
  <c r="Z34" i="26" s="1"/>
  <c r="R34" i="26"/>
  <c r="U34" i="26" s="1"/>
  <c r="R132" i="26"/>
  <c r="U132" i="26" s="1"/>
  <c r="Y132" i="26"/>
  <c r="Z132" i="26" s="1"/>
  <c r="Y19" i="26"/>
  <c r="Z19" i="26" s="1"/>
  <c r="R19" i="26"/>
  <c r="U19" i="26" s="1"/>
  <c r="AH50" i="26"/>
  <c r="AG50" i="26"/>
  <c r="R90" i="26"/>
  <c r="U90" i="26" s="1"/>
  <c r="Y90" i="26"/>
  <c r="Z90" i="26" s="1"/>
  <c r="Y14" i="26"/>
  <c r="Z14" i="26" s="1"/>
  <c r="R14" i="26"/>
  <c r="U14" i="26" s="1"/>
  <c r="AH132" i="26"/>
  <c r="AG132" i="26"/>
  <c r="R79" i="26"/>
  <c r="U79" i="26" s="1"/>
  <c r="Y79" i="26"/>
  <c r="Z79" i="26" s="1"/>
  <c r="AC50" i="26"/>
  <c r="AH91" i="26"/>
  <c r="AG91" i="26"/>
  <c r="R63" i="26"/>
  <c r="U63" i="26" s="1"/>
  <c r="Y63" i="26"/>
  <c r="Z63" i="26" s="1"/>
  <c r="AH122" i="26"/>
  <c r="AG122" i="26"/>
  <c r="R110" i="26"/>
  <c r="U110" i="26" s="1"/>
  <c r="Y110" i="26"/>
  <c r="Z110" i="26" s="1"/>
  <c r="R103" i="26"/>
  <c r="U103" i="26" s="1"/>
  <c r="Y103" i="26"/>
  <c r="Z103" i="26" s="1"/>
  <c r="R117" i="26"/>
  <c r="U117" i="26" s="1"/>
  <c r="Y117" i="26"/>
  <c r="Z117" i="26" s="1"/>
  <c r="R33" i="26"/>
  <c r="U33" i="26" s="1"/>
  <c r="Y33" i="26"/>
  <c r="Z33" i="26" s="1"/>
  <c r="Y102" i="26"/>
  <c r="Z102" i="26" s="1"/>
  <c r="R102" i="26"/>
  <c r="U102" i="26" s="1"/>
  <c r="AH77" i="26"/>
  <c r="AG77" i="26"/>
  <c r="AG7" i="26"/>
  <c r="AH7" i="26"/>
  <c r="R116" i="26"/>
  <c r="U116" i="26" s="1"/>
  <c r="Y116" i="26"/>
  <c r="Z116" i="26" s="1"/>
  <c r="Y126" i="26"/>
  <c r="Z126" i="26" s="1"/>
  <c r="R126" i="26"/>
  <c r="U126" i="26" s="1"/>
  <c r="AG84" i="26"/>
  <c r="AH84" i="26"/>
  <c r="AC84" i="26"/>
  <c r="AH82" i="26"/>
  <c r="AG82" i="26"/>
  <c r="R6" i="26"/>
  <c r="U6" i="26" s="1"/>
  <c r="Y6" i="26"/>
  <c r="Z6" i="26" s="1"/>
  <c r="R124" i="26"/>
  <c r="U124" i="26" s="1"/>
  <c r="Y124" i="26"/>
  <c r="Z124" i="26" s="1"/>
  <c r="R60" i="26"/>
  <c r="U60" i="26" s="1"/>
  <c r="Y60" i="26"/>
  <c r="Z60" i="26" s="1"/>
  <c r="Y86" i="26"/>
  <c r="Z86" i="26" s="1"/>
  <c r="R86" i="26"/>
  <c r="U86" i="26" s="1"/>
  <c r="Y134" i="26"/>
  <c r="Z134" i="26" s="1"/>
  <c r="R134" i="26"/>
  <c r="U134" i="26" s="1"/>
  <c r="AG31" i="26"/>
  <c r="AH31" i="26"/>
  <c r="R133" i="26"/>
  <c r="U133" i="26" s="1"/>
  <c r="Y133" i="26"/>
  <c r="Z133" i="26" s="1"/>
  <c r="P87" i="26"/>
  <c r="R127" i="26"/>
  <c r="U127" i="26" s="1"/>
  <c r="Y127" i="26"/>
  <c r="Z127" i="26" s="1"/>
  <c r="R115" i="26"/>
  <c r="U115" i="26" s="1"/>
  <c r="Y115" i="26"/>
  <c r="Z115" i="26" s="1"/>
  <c r="AG103" i="26"/>
  <c r="AH103" i="26"/>
  <c r="AC103" i="26"/>
  <c r="AG127" i="26"/>
  <c r="AH127" i="26"/>
  <c r="Y89" i="26"/>
  <c r="Z89" i="26" s="1"/>
  <c r="R89" i="26"/>
  <c r="U89" i="26" s="1"/>
  <c r="Y74" i="26"/>
  <c r="Z74" i="26" s="1"/>
  <c r="R74" i="26"/>
  <c r="U74" i="26" s="1"/>
  <c r="AH100" i="26"/>
  <c r="AG100" i="26"/>
  <c r="AC100" i="26"/>
  <c r="Y82" i="26"/>
  <c r="Z82" i="26" s="1"/>
  <c r="R82" i="26"/>
  <c r="U82" i="26" s="1"/>
  <c r="AH102" i="26"/>
  <c r="AG102" i="26"/>
  <c r="R51" i="26"/>
  <c r="U51" i="26" s="1"/>
  <c r="Y51" i="26"/>
  <c r="Z51" i="26" s="1"/>
  <c r="R57" i="26"/>
  <c r="U57" i="26" s="1"/>
  <c r="Y57" i="26"/>
  <c r="Z57" i="26" s="1"/>
  <c r="Y66" i="26"/>
  <c r="Z66" i="26" s="1"/>
  <c r="R66" i="26"/>
  <c r="U66" i="26" s="1"/>
  <c r="R45" i="26"/>
  <c r="U45" i="26" s="1"/>
  <c r="Y45" i="26"/>
  <c r="Z45" i="26" s="1"/>
  <c r="R135" i="26"/>
  <c r="U135" i="26" s="1"/>
  <c r="Y135" i="26"/>
  <c r="Z135" i="26" s="1"/>
  <c r="P12" i="26"/>
  <c r="AC75" i="26"/>
  <c r="R107" i="26"/>
  <c r="U107" i="26" s="1"/>
  <c r="Y107" i="26"/>
  <c r="Z107" i="26" s="1"/>
  <c r="AG44" i="26"/>
  <c r="AH44" i="26"/>
  <c r="R96" i="26"/>
  <c r="U96" i="26" s="1"/>
  <c r="Y96" i="26"/>
  <c r="Z96" i="26" s="1"/>
  <c r="R121" i="26"/>
  <c r="U121" i="26" s="1"/>
  <c r="Y121" i="26"/>
  <c r="Z121" i="26" s="1"/>
  <c r="AC44" i="26"/>
  <c r="AH92" i="26"/>
  <c r="AG92" i="26"/>
  <c r="R131" i="26"/>
  <c r="U131" i="26" s="1"/>
  <c r="Y131" i="26"/>
  <c r="Z131" i="26" s="1"/>
  <c r="AH101" i="26"/>
  <c r="AG101" i="26"/>
  <c r="Y97" i="26"/>
  <c r="Z97" i="26" s="1"/>
  <c r="R97" i="26"/>
  <c r="U97" i="26" s="1"/>
  <c r="AG135" i="26"/>
  <c r="AH135" i="26"/>
  <c r="Y44" i="26"/>
  <c r="Z44" i="26" s="1"/>
  <c r="R44" i="26"/>
  <c r="U44" i="26" s="1"/>
  <c r="AH23" i="26"/>
  <c r="AG23" i="26"/>
  <c r="P23" i="26" s="1"/>
  <c r="Y84" i="26"/>
  <c r="Z84" i="26" s="1"/>
  <c r="R84" i="26"/>
  <c r="U84" i="26" s="1"/>
  <c r="AH63" i="26"/>
  <c r="AG63" i="26"/>
  <c r="R18" i="26"/>
  <c r="U18" i="26" s="1"/>
  <c r="Y18" i="26"/>
  <c r="Z18" i="26" s="1"/>
  <c r="AG42" i="26"/>
  <c r="AH42" i="26"/>
  <c r="R83" i="26"/>
  <c r="U83" i="26" s="1"/>
  <c r="Y83" i="26"/>
  <c r="Z83" i="26" s="1"/>
  <c r="R70" i="26"/>
  <c r="U70" i="26" s="1"/>
  <c r="Y70" i="26"/>
  <c r="Z70" i="26" s="1"/>
  <c r="R91" i="26"/>
  <c r="U91" i="26" s="1"/>
  <c r="Y91" i="26"/>
  <c r="Z91" i="26" s="1"/>
  <c r="AH39" i="26"/>
  <c r="AG39" i="26"/>
  <c r="R78" i="26"/>
  <c r="U78" i="26" s="1"/>
  <c r="Y78" i="26"/>
  <c r="Z78" i="26" s="1"/>
  <c r="AC70" i="26"/>
  <c r="Y94" i="26"/>
  <c r="Z94" i="26" s="1"/>
  <c r="R94" i="26"/>
  <c r="U94" i="26" s="1"/>
  <c r="P94" i="26" s="1"/>
  <c r="AC19" i="26"/>
  <c r="Y104" i="26"/>
  <c r="Z104" i="26" s="1"/>
  <c r="R104" i="26"/>
  <c r="U104" i="26" s="1"/>
  <c r="Y130" i="26"/>
  <c r="Z130" i="26" s="1"/>
  <c r="R130" i="26"/>
  <c r="U130" i="26" s="1"/>
  <c r="AG119" i="26"/>
  <c r="AH119" i="26"/>
  <c r="Y7" i="26"/>
  <c r="Z7" i="26" s="1"/>
  <c r="R7" i="26"/>
  <c r="U7" i="26" s="1"/>
  <c r="R73" i="26"/>
  <c r="U73" i="26" s="1"/>
  <c r="Y73" i="26"/>
  <c r="Z73" i="26" s="1"/>
  <c r="R112" i="26"/>
  <c r="U112" i="26" s="1"/>
  <c r="Y112" i="26"/>
  <c r="Z112" i="26" s="1"/>
  <c r="Y93" i="26"/>
  <c r="Z93" i="26" s="1"/>
  <c r="R93" i="26"/>
  <c r="U93" i="26" s="1"/>
  <c r="AG36" i="26"/>
  <c r="AH36" i="26"/>
  <c r="AH133" i="26"/>
  <c r="AG133" i="26"/>
  <c r="AC133" i="26"/>
  <c r="AC23" i="26"/>
  <c r="R39" i="26"/>
  <c r="U39" i="26" s="1"/>
  <c r="Y39" i="26"/>
  <c r="Z39" i="26" s="1"/>
  <c r="Y52" i="26"/>
  <c r="Z52" i="26" s="1"/>
  <c r="R52" i="26"/>
  <c r="U52" i="26" s="1"/>
  <c r="AC122" i="26"/>
  <c r="AH10" i="26"/>
  <c r="AG10" i="26"/>
  <c r="R100" i="26"/>
  <c r="U100" i="26" s="1"/>
  <c r="Y100" i="26"/>
  <c r="Z100" i="26" s="1"/>
  <c r="Y114" i="26"/>
  <c r="Z114" i="26" s="1"/>
  <c r="R114" i="26"/>
  <c r="U114" i="26" s="1"/>
  <c r="R48" i="26"/>
  <c r="U48" i="26" s="1"/>
  <c r="Y48" i="26"/>
  <c r="Z48" i="26" s="1"/>
  <c r="R24" i="26"/>
  <c r="U24" i="26" s="1"/>
  <c r="Y24" i="26"/>
  <c r="Z24" i="26" s="1"/>
  <c r="Y62" i="26"/>
  <c r="Z62" i="26" s="1"/>
  <c r="R62" i="26"/>
  <c r="U62" i="26" s="1"/>
  <c r="AC132" i="26"/>
  <c r="AH60" i="26"/>
  <c r="AG60" i="26"/>
  <c r="Y109" i="26"/>
  <c r="Z109" i="26" s="1"/>
  <c r="R109" i="26"/>
  <c r="U109" i="26" s="1"/>
  <c r="R76" i="26"/>
  <c r="U76" i="26" s="1"/>
  <c r="Y76" i="26"/>
  <c r="Z76" i="26" s="1"/>
  <c r="AG48" i="26"/>
  <c r="AH48" i="26"/>
  <c r="Y35" i="26"/>
  <c r="Z35" i="26" s="1"/>
  <c r="R35" i="26"/>
  <c r="U35" i="26" s="1"/>
  <c r="Y46" i="26"/>
  <c r="Z46" i="26" s="1"/>
  <c r="R46" i="26"/>
  <c r="U46" i="26" s="1"/>
  <c r="AG43" i="26"/>
  <c r="AH43" i="26"/>
  <c r="AH125" i="26"/>
  <c r="AG125" i="26"/>
  <c r="AC125" i="26"/>
  <c r="R72" i="26"/>
  <c r="U72" i="26" s="1"/>
  <c r="Y72" i="26"/>
  <c r="Z72" i="26" s="1"/>
  <c r="R50" i="26"/>
  <c r="U50" i="26" s="1"/>
  <c r="Y50" i="26"/>
  <c r="Z50" i="26" s="1"/>
  <c r="AH113" i="26"/>
  <c r="AG113" i="26"/>
  <c r="R113" i="26"/>
  <c r="U113" i="26" s="1"/>
  <c r="Y113" i="26"/>
  <c r="Z113" i="26" s="1"/>
  <c r="Y111" i="26"/>
  <c r="Z111" i="26" s="1"/>
  <c r="R111" i="26"/>
  <c r="U111" i="26" s="1"/>
  <c r="AH98" i="26"/>
  <c r="AG98" i="26"/>
  <c r="Y108" i="26"/>
  <c r="Z108" i="26" s="1"/>
  <c r="R108" i="26"/>
  <c r="U108" i="26" s="1"/>
  <c r="AG114" i="26"/>
  <c r="AH114" i="26"/>
  <c r="R75" i="26"/>
  <c r="U75" i="26" s="1"/>
  <c r="Y75" i="26"/>
  <c r="Z75" i="26" s="1"/>
  <c r="Y92" i="26"/>
  <c r="Z92" i="26" s="1"/>
  <c r="R92" i="26"/>
  <c r="U92" i="26" s="1"/>
  <c r="Y88" i="26"/>
  <c r="Z88" i="26" s="1"/>
  <c r="R88" i="26"/>
  <c r="U88" i="26" s="1"/>
  <c r="P88" i="26" s="1"/>
  <c r="AG13" i="26"/>
  <c r="P13" i="26" s="1"/>
  <c r="AH13" i="26"/>
  <c r="AH53" i="26"/>
  <c r="AG53" i="26"/>
  <c r="R64" i="26"/>
  <c r="U64" i="26" s="1"/>
  <c r="Y64" i="26"/>
  <c r="Z64" i="26" s="1"/>
  <c r="R125" i="26"/>
  <c r="U125" i="26" s="1"/>
  <c r="Y125" i="26"/>
  <c r="Z125" i="26" s="1"/>
  <c r="P86" i="26" l="1"/>
  <c r="P25" i="26"/>
  <c r="X15" i="26"/>
  <c r="Y15" i="26" s="1"/>
  <c r="Z15" i="26" s="1"/>
  <c r="P15" i="26" s="1"/>
  <c r="R98" i="26"/>
  <c r="U98" i="26" s="1"/>
  <c r="R129" i="26"/>
  <c r="U129" i="26" s="1"/>
  <c r="X43" i="26"/>
  <c r="Y43" i="26" s="1"/>
  <c r="Z43" i="26" s="1"/>
  <c r="R43" i="26"/>
  <c r="U43" i="26" s="1"/>
  <c r="P46" i="26"/>
  <c r="P30" i="26"/>
  <c r="P43" i="26"/>
  <c r="R80" i="26"/>
  <c r="U80" i="26" s="1"/>
  <c r="X120" i="26"/>
  <c r="Y120" i="26" s="1"/>
  <c r="Z120" i="26" s="1"/>
  <c r="R120" i="26"/>
  <c r="U120" i="26" s="1"/>
  <c r="P120" i="26" s="1"/>
  <c r="R36" i="26"/>
  <c r="U36" i="26" s="1"/>
  <c r="P61" i="26"/>
  <c r="P122" i="26"/>
  <c r="X56" i="26"/>
  <c r="Y56" i="26" s="1"/>
  <c r="Z56" i="26" s="1"/>
  <c r="R56" i="26"/>
  <c r="U56" i="26" s="1"/>
  <c r="X49" i="26"/>
  <c r="Y49" i="26" s="1"/>
  <c r="Z49" i="26" s="1"/>
  <c r="R49" i="26"/>
  <c r="U49" i="26" s="1"/>
  <c r="P49" i="26" s="1"/>
  <c r="P8" i="26"/>
  <c r="P21" i="26"/>
  <c r="R55" i="26"/>
  <c r="U55" i="26" s="1"/>
  <c r="P55" i="26" s="1"/>
  <c r="R119" i="26"/>
  <c r="U119" i="26" s="1"/>
  <c r="P119" i="26" s="1"/>
  <c r="R68" i="26"/>
  <c r="U68" i="26" s="1"/>
  <c r="P68" i="26" s="1"/>
  <c r="R105" i="26"/>
  <c r="U105" i="26" s="1"/>
  <c r="P10" i="26"/>
  <c r="P58" i="26"/>
  <c r="P71" i="26"/>
  <c r="P53" i="26"/>
  <c r="P62" i="26"/>
  <c r="P77" i="26"/>
  <c r="P109" i="26"/>
  <c r="P101" i="26"/>
  <c r="P16" i="26"/>
  <c r="P78" i="26"/>
  <c r="P131" i="26"/>
  <c r="P17" i="26"/>
  <c r="P73" i="26"/>
  <c r="P47" i="26"/>
  <c r="P41" i="26"/>
  <c r="P44" i="26"/>
  <c r="P42" i="26"/>
  <c r="P7" i="26"/>
  <c r="P54" i="26"/>
  <c r="P114" i="26"/>
  <c r="P117" i="26"/>
  <c r="P67" i="26"/>
  <c r="P39" i="26"/>
  <c r="P92" i="26"/>
  <c r="P130" i="26"/>
  <c r="P91" i="26"/>
  <c r="P121" i="26"/>
  <c r="P28" i="26"/>
  <c r="P129" i="26"/>
  <c r="P6" i="26"/>
  <c r="P81" i="26"/>
  <c r="P128" i="26"/>
  <c r="P98" i="26"/>
  <c r="P112" i="26"/>
  <c r="Y4" i="26"/>
  <c r="Z4" i="26" s="1"/>
  <c r="P4" i="26" s="1"/>
  <c r="P34" i="26"/>
  <c r="P80" i="26"/>
  <c r="P96" i="26"/>
  <c r="P75" i="26"/>
  <c r="P72" i="26"/>
  <c r="P135" i="26"/>
  <c r="P132" i="26"/>
  <c r="P113" i="26"/>
  <c r="P45" i="26"/>
  <c r="P74" i="26"/>
  <c r="P133" i="26"/>
  <c r="P36" i="26"/>
  <c r="P33" i="26"/>
  <c r="P31" i="26"/>
  <c r="P76" i="26"/>
  <c r="P116" i="26"/>
  <c r="P35" i="26"/>
  <c r="P24" i="26"/>
  <c r="P84" i="26"/>
  <c r="P66" i="26"/>
  <c r="P70" i="26"/>
  <c r="P99" i="26"/>
  <c r="P89" i="26"/>
  <c r="P79" i="26"/>
  <c r="P65" i="26"/>
  <c r="P134" i="26"/>
  <c r="P123" i="26"/>
  <c r="P51" i="26"/>
  <c r="P60" i="26"/>
  <c r="P90" i="26"/>
  <c r="P125" i="26"/>
  <c r="P108" i="26"/>
  <c r="P105" i="26"/>
  <c r="P100" i="26"/>
  <c r="P93" i="26"/>
  <c r="P97" i="26"/>
  <c r="P107" i="26"/>
  <c r="P106" i="26"/>
  <c r="P103" i="26"/>
  <c r="P124" i="26"/>
  <c r="P64" i="26"/>
  <c r="P18" i="26"/>
  <c r="P82" i="26"/>
  <c r="P115" i="26"/>
  <c r="P19" i="26"/>
  <c r="P136" i="26"/>
  <c r="P57" i="26"/>
  <c r="P14" i="26"/>
  <c r="P110" i="26"/>
  <c r="P63" i="26"/>
  <c r="P48" i="26"/>
  <c r="P83" i="26"/>
  <c r="P111" i="26"/>
  <c r="P127" i="26"/>
  <c r="P102" i="26"/>
  <c r="P26" i="26"/>
  <c r="P20" i="26"/>
  <c r="P104" i="26"/>
  <c r="P50" i="26"/>
  <c r="P126" i="26"/>
  <c r="P52" i="26"/>
  <c r="P56" i="2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hanli</author>
  </authors>
  <commentList>
    <comment ref="AN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不含差额
</t>
        </r>
      </text>
    </comment>
    <comment ref="AQ3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不含差额
</t>
        </r>
      </text>
    </comment>
    <comment ref="AR3" authorId="0" shapeId="0" xr:uid="{00000000-0006-0000-0600-000003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前后留头可超出间距的20%
</t>
        </r>
      </text>
    </comment>
    <comment ref="AT3" authorId="0" shapeId="0" xr:uid="{00000000-0006-0000-0600-000004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不含差额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hanli</author>
  </authors>
  <commentList>
    <comment ref="AB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不含差额
</t>
        </r>
      </text>
    </comment>
    <comment ref="AE3" authorId="0" shapeId="0" xr:uid="{00000000-0006-0000-0700-000002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不含差额
</t>
        </r>
      </text>
    </comment>
    <comment ref="AF3" authorId="0" shapeId="0" xr:uid="{00000000-0006-0000-0700-000003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前后留头可超出间距的20%
</t>
        </r>
      </text>
    </comment>
    <comment ref="AH3" authorId="0" shapeId="0" xr:uid="{00000000-0006-0000-0700-000004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不含差额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jhx</author>
  </authors>
  <commentList>
    <comment ref="F18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jhx: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jhx</author>
  </authors>
  <commentList>
    <comment ref="F18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批注:</t>
        </r>
        <r>
          <rPr>
            <sz val="9"/>
            <rFont val="宋体"/>
            <family val="3"/>
            <charset val="134"/>
          </rPr>
          <t xml:space="preserve">
jhx:
</t>
        </r>
      </text>
    </comment>
  </commentList>
</comments>
</file>

<file path=xl/sharedStrings.xml><?xml version="1.0" encoding="utf-8"?>
<sst xmlns="http://schemas.openxmlformats.org/spreadsheetml/2006/main" count="4415" uniqueCount="942">
  <si>
    <t>宁波宏基联创 C-401格栅清单</t>
  </si>
  <si>
    <t>EL</t>
  </si>
  <si>
    <t>钢格板型号：JG255/30/100FG</t>
  </si>
  <si>
    <t>板号</t>
  </si>
  <si>
    <t>图</t>
  </si>
  <si>
    <t>长度</t>
  </si>
  <si>
    <t>宽度</t>
  </si>
  <si>
    <t>数量</t>
  </si>
  <si>
    <t>面积</t>
  </si>
  <si>
    <t>重量</t>
  </si>
  <si>
    <t>100*5踢脚板</t>
  </si>
  <si>
    <t>（mm）</t>
  </si>
  <si>
    <t>块</t>
  </si>
  <si>
    <t>（m^2）</t>
  </si>
  <si>
    <t>（kg）</t>
  </si>
  <si>
    <t>长(mm)</t>
  </si>
  <si>
    <t>重(KG)</t>
  </si>
  <si>
    <t>C401-A1</t>
  </si>
  <si>
    <t>#</t>
  </si>
  <si>
    <t>C401-A2</t>
  </si>
  <si>
    <t>C401-A3</t>
  </si>
  <si>
    <t>C401-A4</t>
  </si>
  <si>
    <t>C401-A5</t>
  </si>
  <si>
    <t>C401-B1</t>
  </si>
  <si>
    <t>C401-B2</t>
  </si>
  <si>
    <t>C401-B3</t>
  </si>
  <si>
    <t>C401-B4</t>
  </si>
  <si>
    <t>C401-B5</t>
  </si>
  <si>
    <t>C401-C1</t>
  </si>
  <si>
    <t>C401-C2</t>
  </si>
  <si>
    <t>C401-C3</t>
  </si>
  <si>
    <t>C401-C4</t>
  </si>
  <si>
    <t>C401-E1</t>
  </si>
  <si>
    <t>C401-E2</t>
  </si>
  <si>
    <t>C401-E3</t>
  </si>
  <si>
    <t>C401-E4</t>
  </si>
  <si>
    <t>C401-E5</t>
  </si>
  <si>
    <t>C401-E6</t>
  </si>
  <si>
    <t>C401-G1</t>
  </si>
  <si>
    <t>C401-G2</t>
  </si>
  <si>
    <t>C401-G3</t>
  </si>
  <si>
    <t>C401-G4</t>
  </si>
  <si>
    <t>C401-D1</t>
  </si>
  <si>
    <t>119900/120900</t>
  </si>
  <si>
    <t>C401-D2</t>
  </si>
  <si>
    <t>C401-D3</t>
  </si>
  <si>
    <t>C401-D4</t>
  </si>
  <si>
    <t>C401-D5</t>
  </si>
  <si>
    <t>C401-D6</t>
  </si>
  <si>
    <t>小计</t>
  </si>
  <si>
    <t>宁波宏基联创 C-401踏步板清单</t>
  </si>
  <si>
    <t>踏步板型号：JT3（JG255/30/100FG）前护板5MM</t>
  </si>
  <si>
    <t>TB-1</t>
  </si>
  <si>
    <t xml:space="preserve"> C402塔 格栅清单</t>
  </si>
  <si>
    <t>踢脚板100*5</t>
  </si>
  <si>
    <t>长度mm</t>
  </si>
  <si>
    <t>重量kg</t>
  </si>
  <si>
    <t>C402-A1</t>
  </si>
  <si>
    <t>C402-A2</t>
  </si>
  <si>
    <t>C402-B1</t>
  </si>
  <si>
    <t>C402-B2</t>
  </si>
  <si>
    <t>C402-B3</t>
  </si>
  <si>
    <t>C402-B4</t>
  </si>
  <si>
    <t>C402-C1</t>
  </si>
  <si>
    <t>C402-C2</t>
  </si>
  <si>
    <t>C402-C3</t>
  </si>
  <si>
    <t>C402-D1</t>
  </si>
  <si>
    <t>C402-D2</t>
  </si>
  <si>
    <t>C402-D3</t>
  </si>
  <si>
    <t>C402-E1</t>
  </si>
  <si>
    <t>C402-E2</t>
  </si>
  <si>
    <t>C402-F1</t>
  </si>
  <si>
    <t>C402-F2</t>
  </si>
  <si>
    <t>C402-F3</t>
  </si>
  <si>
    <t>C402-F4</t>
  </si>
  <si>
    <t>C402-F5</t>
  </si>
  <si>
    <t>C402-F6</t>
  </si>
  <si>
    <t>C402-F7</t>
  </si>
  <si>
    <t>C402-F8</t>
  </si>
  <si>
    <t>C402-G1</t>
  </si>
  <si>
    <t>C402-G2</t>
  </si>
  <si>
    <t>C402-H1</t>
  </si>
  <si>
    <t>C402-H2</t>
  </si>
  <si>
    <t>C402-J1</t>
  </si>
  <si>
    <t>C402-J2</t>
  </si>
  <si>
    <t>C402-J3</t>
  </si>
  <si>
    <t>C402-J4</t>
  </si>
  <si>
    <t>C402-K1</t>
  </si>
  <si>
    <t>C402-K2</t>
  </si>
  <si>
    <t>C402-K3</t>
  </si>
  <si>
    <t>C402-K4</t>
  </si>
  <si>
    <t>C402-K5</t>
  </si>
  <si>
    <t>C402-K6</t>
  </si>
  <si>
    <t>C402-L1</t>
  </si>
  <si>
    <t>C402-L2</t>
  </si>
  <si>
    <t>C402-M1</t>
  </si>
  <si>
    <t>C402-M2</t>
  </si>
  <si>
    <t>C402-N1</t>
  </si>
  <si>
    <t>C402-N2</t>
  </si>
  <si>
    <t>C402-N3</t>
  </si>
  <si>
    <t>C402-N4</t>
  </si>
  <si>
    <t>C402-N5</t>
  </si>
  <si>
    <t>C402-N6</t>
  </si>
  <si>
    <t>C402-P1</t>
  </si>
  <si>
    <t>C402-P2</t>
  </si>
  <si>
    <t>C402-Q1</t>
  </si>
  <si>
    <t>C402-Q2</t>
  </si>
  <si>
    <t>C402-Q3</t>
  </si>
  <si>
    <t>C402-Q4</t>
  </si>
  <si>
    <t>C402-Q5</t>
  </si>
  <si>
    <t>C402-Q6</t>
  </si>
  <si>
    <t>C402-Q7</t>
  </si>
  <si>
    <t>C402-R1</t>
  </si>
  <si>
    <t>C402-R2</t>
  </si>
  <si>
    <t>C402-R3</t>
  </si>
  <si>
    <t>C402-R4</t>
  </si>
  <si>
    <t>C402-R5</t>
  </si>
  <si>
    <t>C402-R6</t>
  </si>
  <si>
    <t>C402-R7</t>
  </si>
  <si>
    <t>C402-R8</t>
  </si>
  <si>
    <t>C402-S1</t>
  </si>
  <si>
    <t>C402-S2</t>
  </si>
  <si>
    <t>C402-T1</t>
  </si>
  <si>
    <t>C402-T2</t>
  </si>
  <si>
    <t>C402-W1</t>
  </si>
  <si>
    <t>C402-W2</t>
  </si>
  <si>
    <t>C402-W3</t>
  </si>
  <si>
    <t>C402-W4</t>
  </si>
  <si>
    <t>C402-W5</t>
  </si>
  <si>
    <t>C402-W6</t>
  </si>
  <si>
    <t>C402-W7</t>
  </si>
  <si>
    <t>C402-W8</t>
  </si>
  <si>
    <t>C402塔 踏步板清单</t>
  </si>
  <si>
    <t>踏步板型号：T4(JG255/30/100FG)</t>
  </si>
  <si>
    <t>C402-TB1</t>
  </si>
  <si>
    <t>C403塔平台格栅清单</t>
  </si>
  <si>
    <t>C403-A1</t>
  </si>
  <si>
    <t>C403-A2</t>
  </si>
  <si>
    <t>C403-A3</t>
  </si>
  <si>
    <t>C403-B1</t>
  </si>
  <si>
    <t>C403-B2</t>
  </si>
  <si>
    <t>C403-B3</t>
  </si>
  <si>
    <t>C403-C1</t>
  </si>
  <si>
    <t>C403-C2</t>
  </si>
  <si>
    <t>C403-C3</t>
  </si>
  <si>
    <t>C403-C4</t>
  </si>
  <si>
    <t>C403-D1</t>
  </si>
  <si>
    <t>C403-D2</t>
  </si>
  <si>
    <t>C403-D3</t>
  </si>
  <si>
    <t>C403-D4</t>
  </si>
  <si>
    <t>C403-E1</t>
  </si>
  <si>
    <t>C403-E2</t>
  </si>
  <si>
    <t>C403-E3</t>
  </si>
  <si>
    <t>C403-E4</t>
  </si>
  <si>
    <t>C403-F1</t>
  </si>
  <si>
    <t>C403-F2</t>
  </si>
  <si>
    <t>C403-G1</t>
  </si>
  <si>
    <t>C403-G2</t>
  </si>
  <si>
    <t>C403-G3</t>
  </si>
  <si>
    <t>C403-G4</t>
  </si>
  <si>
    <t>C403-H1</t>
  </si>
  <si>
    <t>C403-H2</t>
  </si>
  <si>
    <t>C403-H3</t>
  </si>
  <si>
    <t>C403-H4</t>
  </si>
  <si>
    <t>C403塔平台踏步板清单</t>
  </si>
  <si>
    <t>C403-TB1</t>
  </si>
  <si>
    <t>工作联系单</t>
  </si>
  <si>
    <t>工作指令：</t>
  </si>
  <si>
    <t>HT202507089</t>
  </si>
  <si>
    <t>客户</t>
  </si>
  <si>
    <t>宁波市弘基联创工贸有限公司</t>
  </si>
  <si>
    <t>下单日期</t>
  </si>
  <si>
    <t>项目</t>
  </si>
  <si>
    <t>C-401/C-402/C-403</t>
  </si>
  <si>
    <t>业务员</t>
  </si>
  <si>
    <t>智绪民</t>
  </si>
  <si>
    <t>发货日期</t>
  </si>
  <si>
    <t>序号</t>
  </si>
  <si>
    <t>生产令号</t>
  </si>
  <si>
    <t>名称</t>
  </si>
  <si>
    <t>型号</t>
  </si>
  <si>
    <t>车间</t>
  </si>
  <si>
    <t>产品数量(件)</t>
  </si>
  <si>
    <t>生产重量（Kg)</t>
  </si>
  <si>
    <t>材料类型</t>
  </si>
  <si>
    <t>备注</t>
  </si>
  <si>
    <t>XD202507089</t>
  </si>
  <si>
    <t>钢格板</t>
  </si>
  <si>
    <t>JG255/30/100FG</t>
  </si>
  <si>
    <t>成品二</t>
  </si>
  <si>
    <t>扁钢卷</t>
  </si>
  <si>
    <t>踏步板</t>
  </si>
  <si>
    <t>JT3(JG255/30/100FG)</t>
  </si>
  <si>
    <t>辅助</t>
  </si>
  <si>
    <t>带料</t>
  </si>
  <si>
    <t>JT4(JG255/30/100FG)</t>
  </si>
  <si>
    <t>踢脚板</t>
  </si>
  <si>
    <t>100*5</t>
  </si>
  <si>
    <t>仓库</t>
  </si>
  <si>
    <t>不单发 成品二</t>
  </si>
  <si>
    <t>m</t>
  </si>
  <si>
    <t>合计</t>
  </si>
  <si>
    <t>制造验收标准</t>
  </si>
  <si>
    <t>YB/T4001.1-2019</t>
  </si>
  <si>
    <t>扭钢</t>
  </si>
  <si>
    <t>5.6mm</t>
  </si>
  <si>
    <t>扁钢厚度5mm/4mm/3mm</t>
  </si>
  <si>
    <t>GB/T13912-2002
（最低点≥55um 平均值≥70um）</t>
  </si>
  <si>
    <t>镀锌验收标准</t>
  </si>
  <si>
    <t>GB/T13912-2020</t>
  </si>
  <si>
    <t>焊接要求</t>
  </si>
  <si>
    <t>钢格板：隔二焊一, 踏步板：双面满焊</t>
  </si>
  <si>
    <t>扁钢厚度6mm及以上</t>
  </si>
  <si>
    <t>GB/T13912-2002
（最低点≥70um 平均值≥85um）</t>
  </si>
  <si>
    <t>材质</t>
  </si>
  <si>
    <t>Q235B</t>
  </si>
  <si>
    <t>尺寸要求</t>
  </si>
  <si>
    <t>无</t>
  </si>
  <si>
    <t>扁钢</t>
  </si>
  <si>
    <t>24.6*4.75</t>
  </si>
  <si>
    <t>包装要求</t>
  </si>
  <si>
    <t>塑钢打包</t>
  </si>
  <si>
    <t>扁钢厚度4mm/5mm/6mm</t>
  </si>
  <si>
    <t>GB/T13912-2020
（最低点≥55um 平均值≥70um）</t>
  </si>
  <si>
    <t>扁钢厚度3mm</t>
  </si>
  <si>
    <t>GB/T13912-2020
（最低点≥45um 平均值≥55um）</t>
  </si>
  <si>
    <r>
      <rPr>
        <b/>
        <sz val="12"/>
        <color theme="1"/>
        <rFont val="宋体"/>
        <family val="3"/>
        <charset val="134"/>
      </rPr>
      <t xml:space="preserve">附件
</t>
    </r>
    <r>
      <rPr>
        <sz val="12"/>
        <color theme="1"/>
        <rFont val="宋体"/>
        <family val="3"/>
        <charset val="134"/>
      </rPr>
      <t xml:space="preserve">
   无</t>
    </r>
  </si>
  <si>
    <t>扁钢厚度6mm以上</t>
  </si>
  <si>
    <t>GB/T13912-2020
（最低点≥70um 平均值≥85um）</t>
  </si>
  <si>
    <t>编制：</t>
  </si>
  <si>
    <t>周健</t>
  </si>
  <si>
    <t>审核：</t>
  </si>
  <si>
    <t>批准：</t>
  </si>
  <si>
    <t>铰链</t>
  </si>
  <si>
    <t>技术要求</t>
  </si>
  <si>
    <t>工作指令</t>
  </si>
  <si>
    <t>客户名称</t>
  </si>
  <si>
    <t>项目名称/项目号</t>
  </si>
  <si>
    <t>焊接方式</t>
  </si>
  <si>
    <t>工艺编号</t>
  </si>
  <si>
    <t>单块分值</t>
  </si>
  <si>
    <t>三包边分值加5</t>
  </si>
  <si>
    <t>隔二焊一</t>
  </si>
  <si>
    <t>A1</t>
  </si>
  <si>
    <t>隔一焊一</t>
  </si>
  <si>
    <t>B1</t>
  </si>
  <si>
    <t>单面焊</t>
  </si>
  <si>
    <t>C1</t>
  </si>
  <si>
    <t>双面焊</t>
  </si>
  <si>
    <t>D1</t>
  </si>
  <si>
    <t>四面焊</t>
  </si>
  <si>
    <t>E1</t>
  </si>
  <si>
    <t>复合板1</t>
  </si>
  <si>
    <t>F1</t>
  </si>
  <si>
    <t>复合板2</t>
  </si>
  <si>
    <t>F2</t>
  </si>
  <si>
    <t>四面焊踏步</t>
  </si>
  <si>
    <t>T6</t>
  </si>
  <si>
    <t>踏步板T1</t>
  </si>
  <si>
    <t>T1</t>
  </si>
  <si>
    <t>踏步板T2</t>
  </si>
  <si>
    <t>T2</t>
  </si>
  <si>
    <t>踏步板T3</t>
  </si>
  <si>
    <t>T3</t>
  </si>
  <si>
    <t>踏步板T4</t>
  </si>
  <si>
    <t>T4</t>
  </si>
  <si>
    <t>箱件清单  PACKING LIST</t>
  </si>
  <si>
    <t>客户名称
CLIENT</t>
  </si>
  <si>
    <t>工作单号 JOB NO.</t>
  </si>
  <si>
    <t>日期
DATE</t>
  </si>
  <si>
    <t>项目名称
PROJECT</t>
  </si>
  <si>
    <t>品名 ITEM</t>
  </si>
  <si>
    <t>镀锌钢格板</t>
  </si>
  <si>
    <t>规格型号
MODEL</t>
  </si>
  <si>
    <t>算料用</t>
  </si>
  <si>
    <t>班组编号</t>
  </si>
  <si>
    <t>包号
PACKAGE NO</t>
  </si>
  <si>
    <t>图号
DRAWING NO</t>
  </si>
  <si>
    <t>注
DRAWING</t>
  </si>
  <si>
    <t>长度
LENGTH（mm）</t>
  </si>
  <si>
    <t>宽度
WIDTH（mm）</t>
  </si>
  <si>
    <t>数量
QTY（件）</t>
  </si>
  <si>
    <t>面积
AREA（㎡）</t>
  </si>
  <si>
    <t>重量
WEIGHT（kg）</t>
  </si>
  <si>
    <t>踢脚板100*5
长度LENGTH（mm）</t>
  </si>
  <si>
    <t>踢脚板100*5
重量WEIGHT（kg）</t>
  </si>
  <si>
    <t>标高</t>
  </si>
  <si>
    <t>总分值</t>
  </si>
  <si>
    <t>-</t>
  </si>
  <si>
    <t>P01</t>
  </si>
  <si>
    <t>C-401</t>
  </si>
  <si>
    <t>P02</t>
  </si>
  <si>
    <t>P03</t>
  </si>
  <si>
    <t>P04</t>
  </si>
  <si>
    <t>P05</t>
  </si>
  <si>
    <t>P06</t>
  </si>
  <si>
    <t>P07</t>
  </si>
  <si>
    <t xml:space="preserve"> C402塔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</si>
  <si>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</si>
  <si>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</si>
  <si>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</si>
  <si>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</si>
  <si>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</si>
  <si>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</si>
  <si>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</si>
  <si>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</si>
  <si>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</si>
  <si>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</si>
  <si>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</si>
  <si>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</si>
  <si>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</si>
  <si>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</si>
  <si>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</si>
  <si>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</si>
  <si>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</si>
  <si>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C403塔</t>
  </si>
  <si>
    <t>P25</t>
  </si>
  <si>
    <t>P26</t>
  </si>
  <si>
    <t>P27</t>
  </si>
  <si>
    <t>P28</t>
  </si>
  <si>
    <t>P29</t>
  </si>
  <si>
    <t>P30</t>
  </si>
  <si>
    <t>P31</t>
  </si>
  <si>
    <t>编制 FILLED BY:</t>
  </si>
  <si>
    <t>审核 CHECK：</t>
  </si>
  <si>
    <t>P32</t>
  </si>
  <si>
    <t>P33</t>
  </si>
  <si>
    <t>P34</t>
  </si>
  <si>
    <t>P35</t>
  </si>
  <si>
    <t>P36</t>
  </si>
  <si>
    <t>P37</t>
  </si>
  <si>
    <t>P38</t>
  </si>
  <si>
    <t>成品</t>
  </si>
  <si>
    <t>压焊</t>
  </si>
  <si>
    <t>包边扁钢</t>
  </si>
  <si>
    <t>压焊扁钢</t>
  </si>
  <si>
    <t>编号</t>
  </si>
  <si>
    <t>宽度(改)</t>
  </si>
  <si>
    <t>重量（改）</t>
  </si>
  <si>
    <t>公差+</t>
  </si>
  <si>
    <t>公差-</t>
  </si>
  <si>
    <t>长度（改）</t>
  </si>
  <si>
    <t>单数</t>
  </si>
  <si>
    <t>总数</t>
  </si>
  <si>
    <t>支数</t>
  </si>
  <si>
    <t>支数（改）</t>
  </si>
  <si>
    <t>总数（改）</t>
  </si>
  <si>
    <t>ST</t>
  </si>
  <si>
    <t>留头</t>
  </si>
  <si>
    <t>根数</t>
  </si>
  <si>
    <t>扭钢总数</t>
  </si>
  <si>
    <t>G</t>
  </si>
  <si>
    <t>/</t>
  </si>
  <si>
    <t>P01-C401-A1#</t>
  </si>
  <si>
    <t>P01-C401-A2#</t>
  </si>
  <si>
    <t>P01-C401-A5#</t>
  </si>
  <si>
    <t>P01-C401-A4#</t>
  </si>
  <si>
    <t>P01-C401-A3#</t>
  </si>
  <si>
    <t>P02-C401-B3#</t>
  </si>
  <si>
    <t>P02-C401-B1#</t>
  </si>
  <si>
    <t>P02-C401-B5#</t>
  </si>
  <si>
    <t>P02-C401-B4#</t>
  </si>
  <si>
    <t>P02-C401-B2#</t>
  </si>
  <si>
    <t>P03-C401-C1#</t>
  </si>
  <si>
    <t>P03-C401-C2#</t>
  </si>
  <si>
    <t>P03-C401-C3#</t>
  </si>
  <si>
    <t>P03-C401-C4#</t>
  </si>
  <si>
    <t>P04-C401-E1#</t>
  </si>
  <si>
    <t>P04-C401-E4#</t>
  </si>
  <si>
    <t>P04-C401-E5#</t>
  </si>
  <si>
    <t>P04-C401-E6#</t>
  </si>
  <si>
    <t>P04-C401-E2#</t>
  </si>
  <si>
    <t>P04-C401-E3#</t>
  </si>
  <si>
    <t>P05-C401-G2#</t>
  </si>
  <si>
    <t>P05-C401-G4#</t>
  </si>
  <si>
    <t>P05-C401-G3#</t>
  </si>
  <si>
    <t>P05-C401-G1#</t>
  </si>
  <si>
    <t>P06-C401-D2#</t>
  </si>
  <si>
    <t>P06-C401-D4#</t>
  </si>
  <si>
    <t>P06-C401-D6#</t>
  </si>
  <si>
    <t>P06-C401-D3#</t>
  </si>
  <si>
    <t>P06-C401-D5#</t>
  </si>
  <si>
    <t>P06-C401-D1#</t>
  </si>
  <si>
    <t>P07-C402-B4#</t>
  </si>
  <si>
    <t>P07-C402-B3#</t>
  </si>
  <si>
    <t>P07-C402-A1#</t>
  </si>
  <si>
    <t>P07-C402-A2#</t>
  </si>
  <si>
    <t>P07-C402-B1#</t>
  </si>
  <si>
    <t>P07-C402-B2#</t>
  </si>
  <si>
    <t>P08-C402-C3#</t>
  </si>
  <si>
    <t>P08-C402-D2#</t>
  </si>
  <si>
    <t>P08-C402-C2#</t>
  </si>
  <si>
    <t>P08-C402-D3#</t>
  </si>
  <si>
    <t>P08-C402-C1#</t>
  </si>
  <si>
    <t>P08-C402-D1#</t>
  </si>
  <si>
    <t>P09-C402-E2#</t>
  </si>
  <si>
    <t>P09-C402-E1#</t>
  </si>
  <si>
    <t>P10-C402-F5#</t>
  </si>
  <si>
    <t>P10-C402-F3#</t>
  </si>
  <si>
    <t>P10-C402-F6#</t>
  </si>
  <si>
    <t>P10-C402-F8#</t>
  </si>
  <si>
    <t>P10-C402-F1#</t>
  </si>
  <si>
    <t>P10-C402-F2#</t>
  </si>
  <si>
    <t>P10-C402-F7#</t>
  </si>
  <si>
    <t>P10-C402-F4#</t>
  </si>
  <si>
    <t>P11-C402-G1#</t>
  </si>
  <si>
    <t>P11-C402-G2#</t>
  </si>
  <si>
    <t>P12-C402-H2#</t>
  </si>
  <si>
    <t>P12-C402-H1#</t>
  </si>
  <si>
    <t>P13-C402-J2#</t>
  </si>
  <si>
    <t>P13-C402-J4#</t>
  </si>
  <si>
    <t>P13-C402-J1#</t>
  </si>
  <si>
    <t>P13-C402-J3#</t>
  </si>
  <si>
    <t>P14-C402-K4#</t>
  </si>
  <si>
    <t>P14-C402-K1#</t>
  </si>
  <si>
    <t>P14-C402-K2#</t>
  </si>
  <si>
    <t>P14-C402-K6#</t>
  </si>
  <si>
    <t>P14-C402-K5#</t>
  </si>
  <si>
    <t>P14-C402-K3#</t>
  </si>
  <si>
    <t>P15-C402-L1#</t>
  </si>
  <si>
    <t>P15-C402-L2#</t>
  </si>
  <si>
    <t>P16-C402-M1#</t>
  </si>
  <si>
    <t>P16-C402-M2#</t>
  </si>
  <si>
    <t>P17-C402-N3#</t>
  </si>
  <si>
    <t>P17-C402-N2#</t>
  </si>
  <si>
    <t>P17-C402-N6#</t>
  </si>
  <si>
    <t>P17-C402-N4#</t>
  </si>
  <si>
    <t>P17-C402-N1#</t>
  </si>
  <si>
    <t>P17-C402-N5#</t>
  </si>
  <si>
    <t>P18-C402-P1#</t>
  </si>
  <si>
    <t>P18-C402-P2#</t>
  </si>
  <si>
    <t>P19-C402-Q1#</t>
  </si>
  <si>
    <t>P19-C402-Q7#</t>
  </si>
  <si>
    <t>P19-C402-Q2#</t>
  </si>
  <si>
    <t>P19-C402-Q5#</t>
  </si>
  <si>
    <t>P19-C402-Q4#</t>
  </si>
  <si>
    <t>P19-C402-Q3#</t>
  </si>
  <si>
    <t>P19-C402-Q6#</t>
  </si>
  <si>
    <t>P20-C402-R5#</t>
  </si>
  <si>
    <t>P20-C402-R1#</t>
  </si>
  <si>
    <t>P20-C402-R8#</t>
  </si>
  <si>
    <t>P20-C402-R7#</t>
  </si>
  <si>
    <t>P20-C402-R2#</t>
  </si>
  <si>
    <t>P20-C402-R6#</t>
  </si>
  <si>
    <t>P20-C402-R4#</t>
  </si>
  <si>
    <t>P20-C402-R3#</t>
  </si>
  <si>
    <t>P21-C402-S1#</t>
  </si>
  <si>
    <t>P21-C402-S2#</t>
  </si>
  <si>
    <t>P22-C402-T2#</t>
  </si>
  <si>
    <t>P22-C402-T1#</t>
  </si>
  <si>
    <t>P23-C402-W1#</t>
  </si>
  <si>
    <t>P23-C402-W6#</t>
  </si>
  <si>
    <t>P23-C402-W5#</t>
  </si>
  <si>
    <t>P23-C402-W8#</t>
  </si>
  <si>
    <t>P23-C402-W2#</t>
  </si>
  <si>
    <t>P23-C402-W7#</t>
  </si>
  <si>
    <t>P23-C402-W4#</t>
  </si>
  <si>
    <t>P23-C402-W3#</t>
  </si>
  <si>
    <t>P24-C403-A3#</t>
  </si>
  <si>
    <t>P24-C403-A1#</t>
  </si>
  <si>
    <t>P24-C403-A2#</t>
  </si>
  <si>
    <t>P25-C403-B3#</t>
  </si>
  <si>
    <t>P25-C403-B1#</t>
  </si>
  <si>
    <t>P25-C403-B2#</t>
  </si>
  <si>
    <t>P26-C403-C1#</t>
  </si>
  <si>
    <t>P26-C403-C2#</t>
  </si>
  <si>
    <t>P26-C403-C4#</t>
  </si>
  <si>
    <t>P26-C403-C3#</t>
  </si>
  <si>
    <t>P27-C403-D1#</t>
  </si>
  <si>
    <t>P27-C403-D2#</t>
  </si>
  <si>
    <t>P27-C403-D3#</t>
  </si>
  <si>
    <t>P27-C403-D4#</t>
  </si>
  <si>
    <t>P28-C403-E1#</t>
  </si>
  <si>
    <t>P28-C403-E2#</t>
  </si>
  <si>
    <t>P28-C403-E4#</t>
  </si>
  <si>
    <t>P28-C403-E3#</t>
  </si>
  <si>
    <t>P29-C403-F2#</t>
  </si>
  <si>
    <t>P29-C403-F1#</t>
  </si>
  <si>
    <t>P30-C403-G3#</t>
  </si>
  <si>
    <t>P30-C403-G1#</t>
  </si>
  <si>
    <t>P30-C403-G2#</t>
  </si>
  <si>
    <t>P30-C403-G4#</t>
  </si>
  <si>
    <t>P31-C403-H4#</t>
  </si>
  <si>
    <t>P31-C403-H3#</t>
  </si>
  <si>
    <t>P31-C403-H1#</t>
  </si>
  <si>
    <t>P31-C403-H2#</t>
  </si>
  <si>
    <t>扁钢厚度：4.75mm</t>
  </si>
  <si>
    <t>扭钢：</t>
  </si>
  <si>
    <t>包边总量</t>
  </si>
  <si>
    <t>编制:周健</t>
  </si>
  <si>
    <t>校对：</t>
  </si>
  <si>
    <t>P11-6BFX2007/1</t>
  </si>
  <si>
    <t>P12-6BFX2007/13</t>
  </si>
  <si>
    <t>P12-6BFX2007/16</t>
  </si>
  <si>
    <t>P23-A-19</t>
  </si>
  <si>
    <t/>
  </si>
  <si>
    <t>P26-D-23</t>
  </si>
  <si>
    <t>订单编号</t>
  </si>
  <si>
    <t>日期</t>
  </si>
  <si>
    <t>原板尺寸</t>
  </si>
  <si>
    <t>原板数量</t>
  </si>
  <si>
    <t>压焊次数 拉网</t>
  </si>
  <si>
    <t>成品切割尺寸</t>
  </si>
  <si>
    <t>单块切割数</t>
  </si>
  <si>
    <t>扁钢单数</t>
  </si>
  <si>
    <t>扁钢总数</t>
  </si>
  <si>
    <t>扭钢单数</t>
  </si>
  <si>
    <t>扁钢单量</t>
  </si>
  <si>
    <t>扁钢总量</t>
  </si>
  <si>
    <t>扭钢单量</t>
  </si>
  <si>
    <t>扭钢总量</t>
  </si>
  <si>
    <t>*245  75块
*215  9块</t>
  </si>
  <si>
    <t>*3</t>
  </si>
  <si>
    <t>*215  121块
800*215  20块</t>
  </si>
  <si>
    <t>*4 不够碎料</t>
  </si>
  <si>
    <t>*65  1块</t>
  </si>
  <si>
    <t>找库存</t>
  </si>
  <si>
    <t>*245  15块</t>
  </si>
  <si>
    <t>*65  2块</t>
  </si>
  <si>
    <t>领料统计信息</t>
  </si>
  <si>
    <t>扁钢型号</t>
  </si>
  <si>
    <t>扁钢长度</t>
  </si>
  <si>
    <t>扁钢数量</t>
  </si>
  <si>
    <t>横杆型号</t>
  </si>
  <si>
    <t>横杆长度</t>
  </si>
  <si>
    <t>横杆数量</t>
  </si>
  <si>
    <t>扁钢总计</t>
  </si>
  <si>
    <t>横杆总计</t>
  </si>
  <si>
    <t>包边理论总长度(规格)</t>
  </si>
  <si>
    <t>mm</t>
  </si>
  <si>
    <t>侧板(规格)</t>
  </si>
  <si>
    <t>原板重量总计</t>
  </si>
  <si>
    <t>辅助班备料，拉网圆锯床切割，JT3</t>
  </si>
  <si>
    <t>编制:竺乘波</t>
  </si>
  <si>
    <t>P01-A-32#</t>
  </si>
  <si>
    <t>P01-A-29#</t>
  </si>
  <si>
    <t>P01-A-30#</t>
  </si>
  <si>
    <t>P01-A-21#</t>
  </si>
  <si>
    <t>P01-A-25#</t>
  </si>
  <si>
    <t>P01-A-4#</t>
  </si>
  <si>
    <t>P01-A-5#</t>
  </si>
  <si>
    <t>P01-A-6#</t>
  </si>
  <si>
    <t>P01-A-13#</t>
  </si>
  <si>
    <t>P01-A-9#</t>
  </si>
  <si>
    <t>P02-B-28#</t>
  </si>
  <si>
    <t>P02-B-30#</t>
  </si>
  <si>
    <t>P02-B-27#</t>
  </si>
  <si>
    <t>P02-B-19#</t>
  </si>
  <si>
    <t>P02-B-23#</t>
  </si>
  <si>
    <t>P02-B-4#</t>
  </si>
  <si>
    <t>P02-B-11#</t>
  </si>
  <si>
    <t>P02-B-7#</t>
  </si>
  <si>
    <t>P04-D-35#</t>
  </si>
  <si>
    <t>P04-D-32#</t>
  </si>
  <si>
    <t>P04-D-33#</t>
  </si>
  <si>
    <t>P04-D-21#</t>
  </si>
  <si>
    <t>P04-D-25#</t>
  </si>
  <si>
    <t>P04-D-4#</t>
  </si>
  <si>
    <t>P04-D-5#</t>
  </si>
  <si>
    <t>P04-D-6#</t>
  </si>
  <si>
    <t>P04-D-29#</t>
  </si>
  <si>
    <t>P04-D-30#</t>
  </si>
  <si>
    <t>P04-D-13#</t>
  </si>
  <si>
    <t>P04-D-9#</t>
  </si>
  <si>
    <t>P23-A-27#</t>
  </si>
  <si>
    <t>P23-A-22#</t>
  </si>
  <si>
    <t>P23-A-26#</t>
  </si>
  <si>
    <t>P23-A-10#</t>
  </si>
  <si>
    <t>P23-A-14#</t>
  </si>
  <si>
    <t>P24-B-25#</t>
  </si>
  <si>
    <t>P24-B-20#</t>
  </si>
  <si>
    <t>P24-B-24#</t>
  </si>
  <si>
    <t>P24-B-1#</t>
  </si>
  <si>
    <t>P24-B-12#</t>
  </si>
  <si>
    <t>P24-B-8#</t>
  </si>
  <si>
    <t>P26-D-22#</t>
  </si>
  <si>
    <t>P26-D-26#</t>
  </si>
  <si>
    <t>P26-D-27#</t>
  </si>
  <si>
    <t>P26-D-10#</t>
  </si>
  <si>
    <t>P26-D-14#</t>
  </si>
  <si>
    <t>P33-L-11#</t>
  </si>
  <si>
    <t>P33-L-14#</t>
  </si>
  <si>
    <t>P33-L-19#</t>
  </si>
  <si>
    <t>SAR管廊 格栅清单</t>
  </si>
  <si>
    <t>型号：JG255/30/100FG</t>
  </si>
  <si>
    <t>宽度mm</t>
  </si>
  <si>
    <t>面积m^2</t>
  </si>
  <si>
    <t>A-1</t>
  </si>
  <si>
    <t>1#管廊</t>
  </si>
  <si>
    <t>EL5.5M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</si>
  <si>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</si>
  <si>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</si>
  <si>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</si>
  <si>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</si>
  <si>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</si>
  <si>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</si>
  <si>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</si>
  <si>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</si>
  <si>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</si>
  <si>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</si>
  <si>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</si>
  <si>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</si>
  <si>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</si>
  <si>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</si>
  <si>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</si>
  <si>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</si>
  <si>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</si>
  <si>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</si>
  <si>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</si>
  <si>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</si>
  <si>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</si>
  <si>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</si>
  <si>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</si>
  <si>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</si>
  <si>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</si>
  <si>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</si>
  <si>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</si>
  <si>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A-29</t>
  </si>
  <si>
    <t>A-30</t>
  </si>
  <si>
    <t>A-31</t>
  </si>
  <si>
    <t>A-32</t>
  </si>
  <si>
    <t>B-1</t>
  </si>
  <si>
    <t>EL8M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</si>
  <si>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</si>
  <si>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</si>
  <si>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</si>
  <si>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</si>
  <si>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</si>
  <si>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</si>
  <si>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</si>
  <si>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</si>
  <si>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</si>
  <si>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</si>
  <si>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</si>
  <si>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</si>
  <si>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</si>
  <si>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</si>
  <si>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</si>
  <si>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</si>
  <si>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</si>
  <si>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</si>
  <si>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</si>
  <si>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</si>
  <si>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</si>
  <si>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</si>
  <si>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</si>
  <si>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</si>
  <si>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</si>
  <si>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</si>
  <si>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</si>
  <si>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</si>
  <si>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</si>
  <si>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C-1</t>
  </si>
  <si>
    <t>EL9.5M</t>
  </si>
  <si>
    <t>C-2</t>
  </si>
  <si>
    <t>D-1</t>
  </si>
  <si>
    <t>EL10.5M</t>
  </si>
  <si>
    <t>D-2</t>
  </si>
  <si>
    <t>D-3</t>
  </si>
  <si>
    <t>D-4</t>
  </si>
  <si>
    <t>D-5</t>
  </si>
  <si>
    <t>D-6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</si>
  <si>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</si>
  <si>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</si>
  <si>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</si>
  <si>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</si>
  <si>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</si>
  <si>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</si>
  <si>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</si>
  <si>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</si>
  <si>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</si>
  <si>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</si>
  <si>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</si>
  <si>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</si>
  <si>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</si>
  <si>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</si>
  <si>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</si>
  <si>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</si>
  <si>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</si>
  <si>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</si>
  <si>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</si>
  <si>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</si>
  <si>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</si>
  <si>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</si>
  <si>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</si>
  <si>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</si>
  <si>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</si>
  <si>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</si>
  <si>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</si>
  <si>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</si>
  <si>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</si>
  <si>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E-1</t>
  </si>
  <si>
    <t>EL13.5M</t>
  </si>
  <si>
    <t>E-2</t>
  </si>
  <si>
    <t>E-3</t>
  </si>
  <si>
    <t>E-4</t>
  </si>
  <si>
    <t>E-5</t>
  </si>
  <si>
    <t>E-6</t>
  </si>
  <si>
    <t>F-1</t>
  </si>
  <si>
    <t>EL16M</t>
  </si>
  <si>
    <t>F-2</t>
  </si>
  <si>
    <t>F-3</t>
  </si>
  <si>
    <t>F-4</t>
  </si>
  <si>
    <t>F-5</t>
  </si>
  <si>
    <t>G-1</t>
  </si>
  <si>
    <t>楼梯平台</t>
  </si>
  <si>
    <t>G-2</t>
  </si>
  <si>
    <t>G-3</t>
  </si>
  <si>
    <t>G-4</t>
  </si>
  <si>
    <t>H-1</t>
  </si>
  <si>
    <t>2#管廊</t>
  </si>
  <si>
    <t>H-2</t>
  </si>
  <si>
    <t>H-3</t>
  </si>
  <si>
    <t>J-1</t>
  </si>
  <si>
    <t>EL6.5M</t>
  </si>
  <si>
    <t>J-2</t>
  </si>
  <si>
    <t>J-3</t>
  </si>
  <si>
    <t>J-4</t>
  </si>
  <si>
    <t>J-5</t>
  </si>
  <si>
    <t>J-6</t>
  </si>
  <si>
    <t>J-7</t>
  </si>
  <si>
    <t>J-8</t>
  </si>
  <si>
    <t>K-1</t>
  </si>
  <si>
    <t>EL7.5M</t>
  </si>
  <si>
    <t>K-2</t>
  </si>
  <si>
    <t>L-1</t>
  </si>
  <si>
    <t>L-2</t>
  </si>
  <si>
    <t>L-3</t>
  </si>
  <si>
    <t>L-4</t>
  </si>
  <si>
    <t>L-5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</si>
  <si>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</si>
  <si>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</si>
  <si>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</si>
  <si>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</si>
  <si>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</si>
  <si>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</si>
  <si>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</si>
  <si>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</si>
  <si>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</si>
  <si>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</si>
  <si>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</si>
  <si>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</si>
  <si>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</si>
  <si>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</si>
  <si>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</si>
  <si>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</si>
  <si>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</si>
  <si>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</si>
  <si>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</si>
  <si>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</si>
  <si>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</si>
  <si>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M-1</t>
  </si>
  <si>
    <t>EL12.5M</t>
  </si>
  <si>
    <t>M-2</t>
  </si>
  <si>
    <t>M-3</t>
  </si>
  <si>
    <t>M-4</t>
  </si>
  <si>
    <t>M-5</t>
  </si>
  <si>
    <t>M-6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</si>
  <si>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</si>
  <si>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</si>
  <si>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</si>
  <si>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</si>
  <si>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</si>
  <si>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</si>
  <si>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</si>
  <si>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</si>
  <si>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</si>
  <si>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N-1</t>
  </si>
  <si>
    <t>N-2</t>
  </si>
  <si>
    <t>N-3</t>
  </si>
  <si>
    <t>N-4</t>
  </si>
  <si>
    <t>N-5</t>
  </si>
  <si>
    <t>N-6</t>
  </si>
  <si>
    <t>N-7</t>
  </si>
  <si>
    <t>P-1</t>
  </si>
  <si>
    <t>EL14.5M</t>
  </si>
  <si>
    <t>Q-1</t>
  </si>
  <si>
    <t>EL10M</t>
  </si>
  <si>
    <t>Q-2</t>
  </si>
  <si>
    <t>R-1</t>
  </si>
  <si>
    <t>EL15M</t>
  </si>
  <si>
    <t>R-2</t>
  </si>
  <si>
    <t>R-3</t>
  </si>
  <si>
    <t>R-4</t>
  </si>
  <si>
    <t>R-5</t>
  </si>
  <si>
    <t>江西富煌管廊 踏步清单</t>
  </si>
  <si>
    <t>型号：JT3(JG255/30/100FG)</t>
  </si>
  <si>
    <t>TB1</t>
  </si>
  <si>
    <t>江西富煌管廊</t>
  </si>
  <si>
    <t>TB2</t>
  </si>
  <si>
    <t>TB3</t>
  </si>
  <si>
    <t>TB4</t>
  </si>
  <si>
    <t>TB5</t>
  </si>
  <si>
    <t>TB6</t>
  </si>
  <si>
    <t>镀锌钢格板/踏步板</t>
  </si>
  <si>
    <t>JG255/30/100FG
JT3(G255/30/100FG)</t>
  </si>
  <si>
    <t>备注 REMARK</t>
  </si>
  <si>
    <t>P01-A-31</t>
  </si>
  <si>
    <t>P01-A-28</t>
  </si>
  <si>
    <t>P01-A-20</t>
  </si>
  <si>
    <t>P01-A-3</t>
  </si>
  <si>
    <t>P01-A-8</t>
  </si>
  <si>
    <t>P01-A-17</t>
  </si>
  <si>
    <t>P02-B-29</t>
  </si>
  <si>
    <t>P02-B-26</t>
  </si>
  <si>
    <t>P02-B-18</t>
  </si>
  <si>
    <t>P02-B-3</t>
  </si>
  <si>
    <t>P02-B-9</t>
  </si>
  <si>
    <t>P02-B-15</t>
  </si>
  <si>
    <t>P03-C-2</t>
  </si>
  <si>
    <t>P04-D-34</t>
  </si>
  <si>
    <t>P04-D-31</t>
  </si>
  <si>
    <t>P04-D-20</t>
  </si>
  <si>
    <t>P04-D-3</t>
  </si>
  <si>
    <t>P04-D-28</t>
  </si>
  <si>
    <t>P04-D-8</t>
  </si>
  <si>
    <t>P04-D-17</t>
  </si>
  <si>
    <t>P05-D-17</t>
  </si>
  <si>
    <t>P06-E-2</t>
  </si>
  <si>
    <t>P07-E-2</t>
  </si>
  <si>
    <t>P08-E-2</t>
  </si>
  <si>
    <t>P08-E-3#</t>
  </si>
  <si>
    <t>P08-E-4#</t>
  </si>
  <si>
    <t>P08-E-5#</t>
  </si>
  <si>
    <t>P08-E-6#</t>
  </si>
  <si>
    <t>P09-F-2</t>
  </si>
  <si>
    <t>P09-F-5</t>
  </si>
  <si>
    <t>P10-G-2</t>
  </si>
  <si>
    <t>P11-H-1#</t>
  </si>
  <si>
    <t>P11-H-2</t>
  </si>
  <si>
    <t>P12-J-8</t>
  </si>
  <si>
    <t>P12-J-6</t>
  </si>
  <si>
    <t>P12-K-2#</t>
  </si>
  <si>
    <t>P14-L-12</t>
  </si>
  <si>
    <t>P14-L-10#</t>
  </si>
  <si>
    <t>P14-L-9</t>
  </si>
  <si>
    <t>P14-L-25#</t>
  </si>
  <si>
    <t>P14-L-4</t>
  </si>
  <si>
    <t>P14-L-5#</t>
  </si>
  <si>
    <t>P14-L-7</t>
  </si>
  <si>
    <t>P15-L-7</t>
  </si>
  <si>
    <t>P16-M-10#</t>
  </si>
  <si>
    <t>P16-M-11#</t>
  </si>
  <si>
    <t>P16-M-12#</t>
  </si>
  <si>
    <t>P16-M-13#</t>
  </si>
  <si>
    <t>P16-M-14#</t>
  </si>
  <si>
    <t>P16-M-4</t>
  </si>
  <si>
    <t>P16-M-6</t>
  </si>
  <si>
    <t>P16-M-7#</t>
  </si>
  <si>
    <t>P17-M-2</t>
  </si>
  <si>
    <t>P18-M-2</t>
  </si>
  <si>
    <t>P19-N-6</t>
  </si>
  <si>
    <t>P19-N-7#</t>
  </si>
  <si>
    <t>P19-N-2</t>
  </si>
  <si>
    <t>P19-P-1</t>
  </si>
  <si>
    <t>P21-Q-2</t>
  </si>
  <si>
    <t>P22-R-4</t>
  </si>
  <si>
    <t>P23-A-23</t>
  </si>
  <si>
    <t>P23-A-24</t>
  </si>
  <si>
    <t>P23-A-1</t>
  </si>
  <si>
    <t>P23-A-2</t>
  </si>
  <si>
    <t>P23-A-11</t>
  </si>
  <si>
    <t>P23-A-12</t>
  </si>
  <si>
    <t>P23-A-7</t>
  </si>
  <si>
    <t>P23-A-15</t>
  </si>
  <si>
    <t>P23-A-16</t>
  </si>
  <si>
    <t>P23-A-18</t>
  </si>
  <si>
    <t>P24-B-17</t>
  </si>
  <si>
    <t>P24-B-21</t>
  </si>
  <si>
    <t>P24-B-22</t>
  </si>
  <si>
    <t>P24-B-2</t>
  </si>
  <si>
    <t>P24-B-10</t>
  </si>
  <si>
    <t>P24-B-5</t>
  </si>
  <si>
    <t>P24-B-6</t>
  </si>
  <si>
    <t>P24-B-13</t>
  </si>
  <si>
    <t>P24-B-14</t>
  </si>
  <si>
    <t>P24-B-16</t>
  </si>
  <si>
    <t>P24-C-1</t>
  </si>
  <si>
    <t>P26-D-19</t>
  </si>
  <si>
    <t>P26-D-24</t>
  </si>
  <si>
    <t>P26-D-1</t>
  </si>
  <si>
    <t>P26-D-2</t>
  </si>
  <si>
    <t>P26-D-11</t>
  </si>
  <si>
    <t>P26-D-12</t>
  </si>
  <si>
    <t>P26-D-7</t>
  </si>
  <si>
    <t>P26-D-15</t>
  </si>
  <si>
    <t>P26-D-16</t>
  </si>
  <si>
    <t>P26-D-18</t>
  </si>
  <si>
    <t>P27-E-1</t>
  </si>
  <si>
    <t>P28-F-1</t>
  </si>
  <si>
    <t>P28-F-3</t>
  </si>
  <si>
    <t>P28-F-4</t>
  </si>
  <si>
    <t>P29-G-4</t>
  </si>
  <si>
    <t>P29-G-1</t>
  </si>
  <si>
    <t>P29-G-3</t>
  </si>
  <si>
    <t>P30-H-3#</t>
  </si>
  <si>
    <t>P31-J-7</t>
  </si>
  <si>
    <t>P31-J-1</t>
  </si>
  <si>
    <t>P31-J-2</t>
  </si>
  <si>
    <t>P31-J-3</t>
  </si>
  <si>
    <t>P31-J-4</t>
  </si>
  <si>
    <t>P31-J-5</t>
  </si>
  <si>
    <t>P31-K-1</t>
  </si>
  <si>
    <t>P33-L-15</t>
  </si>
  <si>
    <t>P33-L-8</t>
  </si>
  <si>
    <t>P33-L-1</t>
  </si>
  <si>
    <t>P33-L-2</t>
  </si>
  <si>
    <t>P33-L-13#</t>
  </si>
  <si>
    <t>P33-L-17</t>
  </si>
  <si>
    <t>P33-L-18#</t>
  </si>
  <si>
    <t>P33-L-20</t>
  </si>
  <si>
    <t>P33-L-21#</t>
  </si>
  <si>
    <t>P33-L-22#</t>
  </si>
  <si>
    <t>P33-L-23#</t>
  </si>
  <si>
    <t>P33-L-24</t>
  </si>
  <si>
    <t>P33-L-26#</t>
  </si>
  <si>
    <t>P33-L-3</t>
  </si>
  <si>
    <t>P33-L-16</t>
  </si>
  <si>
    <t>P33-L-6</t>
  </si>
  <si>
    <t>P34-M-1</t>
  </si>
  <si>
    <t>P34-M-15</t>
  </si>
  <si>
    <t>P34-M-8</t>
  </si>
  <si>
    <t>P34-M-9</t>
  </si>
  <si>
    <t>P34-M-3</t>
  </si>
  <si>
    <t>P34-M-5#</t>
  </si>
  <si>
    <t>P32-N-3</t>
  </si>
  <si>
    <t>P32-N-4</t>
  </si>
  <si>
    <t>P32-N-5</t>
  </si>
  <si>
    <t>P32-N-1</t>
  </si>
  <si>
    <t>P32-Q-1</t>
  </si>
  <si>
    <t>P25-R-2</t>
  </si>
  <si>
    <t>P25-R-3</t>
  </si>
  <si>
    <t>P25-R-5</t>
  </si>
  <si>
    <t>P25-R-1</t>
  </si>
  <si>
    <t>P13-TB1</t>
  </si>
  <si>
    <t>P13-TB2</t>
  </si>
  <si>
    <t>P20-TB2</t>
  </si>
  <si>
    <t>P20-TB3</t>
  </si>
  <si>
    <t>P20-TB4</t>
  </si>
  <si>
    <t>P20-TB5</t>
  </si>
  <si>
    <t>P20-TB6</t>
  </si>
  <si>
    <t>扁钢厚度</t>
    <phoneticPr fontId="3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</si>
</sst>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_ "/>
    <numFmt numFmtId="177" formatCode="0_ "/>
    <numFmt numFmtId="178" formatCode="0.00&quot;支&quot;"/>
    <numFmt numFmtId="179" formatCode="&quot;扁&quot;&quot;钢&quot;&quot;高&quot;&quot;度&quot;&quot;≥&quot;\ 0.00\ "/>
    <numFmt numFmtId="180" formatCode="&quot;扁&quot;&quot;钢&quot;&quot;厚&quot;&quot;度&quot;&quot;≥&quot;\ 0.00\ "/>
    <numFmt numFmtId="181" formatCode="0.00&quot;吨&quot;"/>
    <numFmt numFmtId="182" formatCode="&quot;压&quot;&quot;焊&quot;&quot;宽&quot;&quot;度&quot;&quot;±&quot;0.00"/>
    <numFmt numFmtId="183" formatCode="0.0_ "/>
  </numFmts>
  <fonts count="3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rgb="FF000000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8"/>
      <name val="宋体"/>
      <family val="3"/>
      <charset val="134"/>
    </font>
    <font>
      <b/>
      <sz val="18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微软雅黑 Light"/>
      <family val="2"/>
      <charset val="134"/>
    </font>
    <font>
      <sz val="12"/>
      <color theme="1"/>
      <name val="宋体"/>
      <family val="3"/>
      <charset val="134"/>
    </font>
    <font>
      <b/>
      <sz val="22"/>
      <color rgb="FF000000"/>
      <name val="宋体"/>
      <family val="3"/>
      <charset val="134"/>
    </font>
    <font>
      <b/>
      <sz val="2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微软雅黑 Light"/>
      <family val="2"/>
      <charset val="134"/>
    </font>
    <font>
      <sz val="10"/>
      <color theme="1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indexed="8"/>
      </right>
      <top style="medium">
        <color auto="1"/>
      </top>
      <bottom style="hair">
        <color indexed="8"/>
      </bottom>
      <diagonal/>
    </border>
    <border>
      <left/>
      <right/>
      <top style="medium">
        <color auto="1"/>
      </top>
      <bottom style="hair">
        <color indexed="8"/>
      </bottom>
      <diagonal/>
    </border>
    <border>
      <left/>
      <right style="hair">
        <color indexed="8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/>
      <top style="medium">
        <color auto="1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auto="1"/>
      </left>
      <right style="hair">
        <color indexed="8"/>
      </right>
      <top/>
      <bottom/>
      <diagonal/>
    </border>
    <border>
      <left style="double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/>
      <top style="double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double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double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/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 style="double">
        <color auto="1"/>
      </bottom>
      <diagonal/>
    </border>
    <border>
      <left/>
      <right/>
      <top style="hair">
        <color indexed="8"/>
      </top>
      <bottom style="double">
        <color auto="1"/>
      </bottom>
      <diagonal/>
    </border>
    <border>
      <left style="hair">
        <color indexed="8"/>
      </left>
      <right/>
      <top style="hair">
        <color indexed="8"/>
      </top>
      <bottom style="double">
        <color indexed="8"/>
      </bottom>
      <diagonal/>
    </border>
    <border>
      <left style="hair">
        <color indexed="8"/>
      </left>
      <right style="medium">
        <color auto="1"/>
      </right>
      <top style="medium">
        <color auto="1"/>
      </top>
      <bottom style="hair">
        <color indexed="8"/>
      </bottom>
      <diagonal/>
    </border>
    <border>
      <left style="hair">
        <color indexed="8"/>
      </left>
      <right style="medium">
        <color auto="1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double">
        <color indexed="8"/>
      </right>
      <top style="double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double">
        <color indexed="8"/>
      </right>
      <top style="hair">
        <color indexed="8"/>
      </top>
      <bottom style="double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1" fillId="0" borderId="0"/>
    <xf numFmtId="0" fontId="7" fillId="0" borderId="0">
      <alignment vertical="center"/>
    </xf>
  </cellStyleXfs>
  <cellXfs count="3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7" fontId="5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177" fontId="7" fillId="0" borderId="0" xfId="0" applyNumberFormat="1" applyFont="1">
      <alignment vertical="center"/>
    </xf>
    <xf numFmtId="0" fontId="9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righ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9" fillId="0" borderId="19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78" fontId="5" fillId="0" borderId="12" xfId="0" applyNumberFormat="1" applyFont="1" applyBorder="1" applyAlignment="1">
      <alignment horizontal="center" vertical="center"/>
    </xf>
    <xf numFmtId="181" fontId="5" fillId="0" borderId="27" xfId="0" applyNumberFormat="1" applyFont="1" applyBorder="1" applyAlignment="1">
      <alignment horizontal="center" vertical="center"/>
    </xf>
    <xf numFmtId="0" fontId="6" fillId="0" borderId="0" xfId="0" applyFont="1" applyAlignment="1"/>
    <xf numFmtId="0" fontId="11" fillId="0" borderId="31" xfId="0" applyFont="1" applyBorder="1" applyAlignment="1">
      <alignment horizontal="center" vertical="center"/>
    </xf>
    <xf numFmtId="0" fontId="7" fillId="0" borderId="4" xfId="0" applyFont="1" applyBorder="1" applyAlignment="1"/>
    <xf numFmtId="177" fontId="7" fillId="0" borderId="4" xfId="0" applyNumberFormat="1" applyFont="1" applyBorder="1">
      <alignment vertical="center"/>
    </xf>
    <xf numFmtId="0" fontId="7" fillId="0" borderId="4" xfId="0" applyFont="1" applyBorder="1">
      <alignment vertical="center"/>
    </xf>
    <xf numFmtId="0" fontId="12" fillId="0" borderId="32" xfId="0" applyFont="1" applyBorder="1" applyAlignment="1">
      <alignment horizontal="left" vertical="center"/>
    </xf>
    <xf numFmtId="0" fontId="8" fillId="0" borderId="4" xfId="0" applyFont="1" applyBorder="1">
      <alignment vertical="center"/>
    </xf>
    <xf numFmtId="177" fontId="8" fillId="0" borderId="4" xfId="0" applyNumberFormat="1" applyFont="1" applyBorder="1">
      <alignment vertical="center"/>
    </xf>
    <xf numFmtId="0" fontId="7" fillId="3" borderId="0" xfId="0" applyFont="1" applyFill="1">
      <alignment vertical="center"/>
    </xf>
    <xf numFmtId="0" fontId="7" fillId="2" borderId="0" xfId="0" applyFont="1" applyFill="1">
      <alignment vertical="center"/>
    </xf>
    <xf numFmtId="0" fontId="6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" xfId="2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shrinkToFit="1"/>
    </xf>
    <xf numFmtId="177" fontId="7" fillId="0" borderId="4" xfId="0" applyNumberFormat="1" applyFont="1" applyBorder="1" applyAlignment="1">
      <alignment horizontal="center" vertical="center"/>
    </xf>
    <xf numFmtId="0" fontId="15" fillId="0" borderId="0" xfId="0" applyFont="1" applyAlignment="1"/>
    <xf numFmtId="0" fontId="14" fillId="0" borderId="0" xfId="0" applyFont="1">
      <alignment vertical="center"/>
    </xf>
    <xf numFmtId="177" fontId="7" fillId="5" borderId="37" xfId="0" applyNumberFormat="1" applyFont="1" applyFill="1" applyBorder="1" applyAlignment="1">
      <alignment horizontal="center" vertical="center"/>
    </xf>
    <xf numFmtId="177" fontId="7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77" fontId="7" fillId="5" borderId="4" xfId="2" applyNumberFormat="1" applyFill="1" applyBorder="1" applyAlignment="1">
      <alignment horizontal="center" vertical="center"/>
    </xf>
    <xf numFmtId="177" fontId="7" fillId="5" borderId="4" xfId="0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76" fontId="7" fillId="5" borderId="4" xfId="0" applyNumberFormat="1" applyFont="1" applyFill="1" applyBorder="1" applyAlignment="1">
      <alignment horizontal="center" vertical="center"/>
    </xf>
    <xf numFmtId="183" fontId="7" fillId="5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 shrinkToFit="1"/>
    </xf>
    <xf numFmtId="177" fontId="0" fillId="5" borderId="4" xfId="0" applyNumberFormat="1" applyFill="1" applyBorder="1" applyAlignment="1">
      <alignment horizontal="center" vertical="center" shrinkToFit="1"/>
    </xf>
    <xf numFmtId="177" fontId="7" fillId="5" borderId="0" xfId="0" applyNumberFormat="1" applyFont="1" applyFill="1">
      <alignment vertical="center"/>
    </xf>
    <xf numFmtId="0" fontId="7" fillId="5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6" fontId="1" fillId="0" borderId="37" xfId="0" applyNumberFormat="1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177" fontId="0" fillId="6" borderId="4" xfId="0" applyNumberForma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176" fontId="0" fillId="6" borderId="4" xfId="0" applyNumberForma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6" fillId="0" borderId="4" xfId="0" applyFont="1" applyBorder="1">
      <alignment vertical="center"/>
    </xf>
    <xf numFmtId="58" fontId="17" fillId="0" borderId="0" xfId="0" applyNumberFormat="1" applyFont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176" fontId="0" fillId="7" borderId="4" xfId="0" applyNumberForma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9" fillId="6" borderId="4" xfId="0" applyFont="1" applyFill="1" applyBorder="1" applyAlignment="1">
      <alignment horizontal="center" vertical="center"/>
    </xf>
    <xf numFmtId="176" fontId="18" fillId="6" borderId="4" xfId="0" applyNumberFormat="1" applyFont="1" applyFill="1" applyBorder="1" applyAlignment="1">
      <alignment horizontal="center" vertical="center"/>
    </xf>
    <xf numFmtId="58" fontId="17" fillId="0" borderId="4" xfId="0" applyNumberFormat="1" applyFont="1" applyBorder="1">
      <alignment vertical="center"/>
    </xf>
    <xf numFmtId="0" fontId="20" fillId="0" borderId="4" xfId="0" applyFont="1" applyBorder="1" applyAlignment="1">
      <alignment horizontal="center" vertical="center"/>
    </xf>
    <xf numFmtId="0" fontId="20" fillId="6" borderId="4" xfId="0" applyFont="1" applyFill="1" applyBorder="1" applyAlignment="1">
      <alignment horizontal="center" vertical="center"/>
    </xf>
    <xf numFmtId="177" fontId="18" fillId="6" borderId="4" xfId="0" applyNumberFormat="1" applyFon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176" fontId="21" fillId="0" borderId="4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176" fontId="21" fillId="6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76" fontId="22" fillId="0" borderId="4" xfId="0" applyNumberFormat="1" applyFont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176" fontId="22" fillId="6" borderId="4" xfId="0" applyNumberFormat="1" applyFont="1" applyFill="1" applyBorder="1" applyAlignment="1">
      <alignment horizontal="center" vertical="center"/>
    </xf>
    <xf numFmtId="177" fontId="6" fillId="6" borderId="4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58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28" fillId="0" borderId="4" xfId="0" applyFont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76" fontId="18" fillId="0" borderId="4" xfId="0" applyNumberFormat="1" applyFont="1" applyBorder="1" applyAlignment="1">
      <alignment horizontal="center" vertical="center"/>
    </xf>
    <xf numFmtId="177" fontId="18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30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0" fontId="7" fillId="0" borderId="0" xfId="0" quotePrefix="1" applyFont="1">
      <alignment vertical="center"/>
    </xf>
    <xf numFmtId="177" fontId="22" fillId="0" borderId="4" xfId="0" applyNumberFormat="1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28" fillId="0" borderId="4" xfId="2" applyFont="1" applyBorder="1" applyAlignment="1">
      <alignment horizontal="center" vertical="center"/>
    </xf>
    <xf numFmtId="177" fontId="28" fillId="0" borderId="4" xfId="0" applyNumberFormat="1" applyFont="1" applyBorder="1" applyAlignment="1">
      <alignment horizontal="center" vertical="center" wrapText="1"/>
    </xf>
    <xf numFmtId="0" fontId="28" fillId="2" borderId="4" xfId="0" applyFont="1" applyFill="1" applyBorder="1" applyAlignment="1">
      <alignment horizontal="center" vertical="center"/>
    </xf>
    <xf numFmtId="177" fontId="28" fillId="0" borderId="4" xfId="0" applyNumberFormat="1" applyFont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5" fillId="0" borderId="36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28" fillId="0" borderId="0" xfId="0" applyFont="1">
      <alignment vertical="center"/>
    </xf>
    <xf numFmtId="177" fontId="28" fillId="0" borderId="0" xfId="0" applyNumberFormat="1" applyFont="1" applyAlignment="1">
      <alignment horizontal="center" vertical="center" wrapText="1"/>
    </xf>
    <xf numFmtId="0" fontId="28" fillId="2" borderId="0" xfId="0" applyFont="1" applyFill="1">
      <alignment vertical="center"/>
    </xf>
    <xf numFmtId="177" fontId="28" fillId="0" borderId="0" xfId="0" applyNumberFormat="1" applyFont="1">
      <alignment vertical="center"/>
    </xf>
    <xf numFmtId="0" fontId="28" fillId="0" borderId="0" xfId="0" applyFont="1" applyAlignment="1">
      <alignment horizontal="center" vertical="center"/>
    </xf>
    <xf numFmtId="177" fontId="7" fillId="0" borderId="3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28" fillId="0" borderId="4" xfId="0" applyNumberFormat="1" applyFont="1" applyBorder="1" applyAlignment="1">
      <alignment horizontal="center" vertical="center"/>
    </xf>
    <xf numFmtId="183" fontId="28" fillId="0" borderId="4" xfId="0" applyNumberFormat="1" applyFont="1" applyBorder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183" fontId="28" fillId="0" borderId="0" xfId="0" applyNumberFormat="1" applyFont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9" fillId="0" borderId="43" xfId="0" applyFont="1" applyBorder="1" applyAlignment="1">
      <alignment horizontal="center" vertical="center"/>
    </xf>
    <xf numFmtId="0" fontId="29" fillId="0" borderId="37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29" fillId="0" borderId="3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26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/>
    </xf>
    <xf numFmtId="58" fontId="1" fillId="0" borderId="2" xfId="0" applyNumberFormat="1" applyFont="1" applyBorder="1" applyAlignment="1">
      <alignment horizontal="center" vertical="center"/>
    </xf>
    <xf numFmtId="58" fontId="1" fillId="0" borderId="3" xfId="0" applyNumberFormat="1" applyFont="1" applyBorder="1" applyAlignment="1">
      <alignment horizontal="center" vertical="center"/>
    </xf>
    <xf numFmtId="58" fontId="17" fillId="0" borderId="38" xfId="0" applyNumberFormat="1" applyFont="1" applyBorder="1" applyAlignment="1">
      <alignment horizontal="center" vertical="center"/>
    </xf>
    <xf numFmtId="58" fontId="17" fillId="0" borderId="39" xfId="0" applyNumberFormat="1" applyFont="1" applyBorder="1" applyAlignment="1">
      <alignment horizontal="center" vertical="center"/>
    </xf>
    <xf numFmtId="58" fontId="17" fillId="0" borderId="40" xfId="0" applyNumberFormat="1" applyFont="1" applyBorder="1" applyAlignment="1">
      <alignment horizontal="center" vertical="center"/>
    </xf>
    <xf numFmtId="58" fontId="17" fillId="0" borderId="41" xfId="0" applyNumberFormat="1" applyFont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176" fontId="1" fillId="0" borderId="37" xfId="0" applyNumberFormat="1" applyFont="1" applyBorder="1" applyAlignment="1">
      <alignment horizontal="center" vertical="center"/>
    </xf>
    <xf numFmtId="58" fontId="1" fillId="0" borderId="37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77" fontId="7" fillId="2" borderId="4" xfId="0" applyNumberFormat="1" applyFont="1" applyFill="1" applyBorder="1" applyAlignment="1">
      <alignment horizontal="center" vertical="center"/>
    </xf>
    <xf numFmtId="177" fontId="7" fillId="0" borderId="36" xfId="0" applyNumberFormat="1" applyFont="1" applyBorder="1" applyAlignment="1">
      <alignment horizontal="center" vertical="center"/>
    </xf>
    <xf numFmtId="177" fontId="7" fillId="0" borderId="3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80" fontId="0" fillId="2" borderId="13" xfId="0" applyNumberFormat="1" applyFill="1" applyBorder="1" applyAlignment="1">
      <alignment horizontal="center" vertical="center"/>
    </xf>
    <xf numFmtId="180" fontId="0" fillId="2" borderId="20" xfId="0" applyNumberFormat="1" applyFill="1" applyBorder="1" applyAlignment="1">
      <alignment horizontal="center" vertical="center"/>
    </xf>
    <xf numFmtId="2" fontId="0" fillId="0" borderId="13" xfId="0" applyNumberFormat="1" applyBorder="1" applyAlignment="1">
      <alignment horizontal="left" vertical="center"/>
    </xf>
    <xf numFmtId="2" fontId="0" fillId="0" borderId="34" xfId="0" applyNumberForma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182" fontId="0" fillId="0" borderId="28" xfId="0" applyNumberFormat="1" applyBorder="1" applyAlignment="1">
      <alignment horizontal="center" vertical="center"/>
    </xf>
    <xf numFmtId="182" fontId="0" fillId="0" borderId="29" xfId="0" applyNumberFormat="1" applyBorder="1" applyAlignment="1">
      <alignment horizontal="center" vertical="center"/>
    </xf>
    <xf numFmtId="2" fontId="0" fillId="0" borderId="30" xfId="0" applyNumberFormat="1" applyBorder="1" applyAlignment="1">
      <alignment horizontal="left" vertical="center"/>
    </xf>
    <xf numFmtId="2" fontId="0" fillId="0" borderId="35" xfId="0" applyNumberForma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179" fontId="0" fillId="2" borderId="13" xfId="0" applyNumberFormat="1" applyFill="1" applyBorder="1" applyAlignment="1">
      <alignment horizontal="center" vertical="center"/>
    </xf>
    <xf numFmtId="179" fontId="0" fillId="2" borderId="20" xfId="0" applyNumberForma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31" fontId="7" fillId="0" borderId="1" xfId="0" applyNumberFormat="1" applyFont="1" applyBorder="1" applyAlignment="1">
      <alignment horizontal="center" vertical="center"/>
    </xf>
    <xf numFmtId="31" fontId="7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8" fillId="0" borderId="36" xfId="0" applyFont="1" applyBorder="1" applyAlignment="1">
      <alignment horizontal="center" vertical="center"/>
    </xf>
    <xf numFmtId="0" fontId="28" fillId="0" borderId="42" xfId="0" applyFont="1" applyBorder="1" applyAlignment="1">
      <alignment horizontal="center" vertical="center"/>
    </xf>
  </cellXfs>
  <cellStyles count="3">
    <cellStyle name="Normal" xfId="1" xr:uid="{00000000-0005-0000-0000-000031000000}"/>
    <cellStyle name="常规" xfId="0" builtinId="0"/>
    <cellStyle name="常规_销售清单" xfId="2" xr:uid="{00000000-0005-0000-0000-000033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Desktop/&#20309;&#20911;&#26862;/6&#26376;/XD202307001%206-121/&#27169;&#26495;&#65288;405&#65289;&#25289;&#32593;j%20-%20&#36367;&#2749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产"/>
      <sheetName val="单块公式"/>
      <sheetName val="双块拉网公式"/>
      <sheetName val="Sheet1"/>
    </sheetNames>
    <sheetDataSet>
      <sheetData sheetId="0"/>
      <sheetData sheetId="1">
        <row r="4">
          <cell r="A4">
            <v>25</v>
          </cell>
          <cell r="B4">
            <v>5</v>
          </cell>
          <cell r="C4">
            <v>30</v>
          </cell>
          <cell r="D4">
            <v>100</v>
          </cell>
          <cell r="E4">
            <v>6</v>
          </cell>
          <cell r="F4" t="str">
            <v>F</v>
          </cell>
          <cell r="G4" t="str">
            <v>G</v>
          </cell>
        </row>
        <row r="6">
          <cell r="A6">
            <v>900</v>
          </cell>
          <cell r="D6">
            <v>4</v>
          </cell>
          <cell r="F6">
            <v>196</v>
          </cell>
          <cell r="I6">
            <v>7</v>
          </cell>
          <cell r="J6">
            <v>6226</v>
          </cell>
        </row>
        <row r="7">
          <cell r="A7">
            <v>900</v>
          </cell>
          <cell r="D7">
            <v>4</v>
          </cell>
          <cell r="F7">
            <v>196</v>
          </cell>
          <cell r="I7">
            <v>7</v>
          </cell>
          <cell r="J7">
            <v>6226</v>
          </cell>
        </row>
        <row r="9">
          <cell r="A9">
            <v>900</v>
          </cell>
          <cell r="D9">
            <v>4</v>
          </cell>
          <cell r="F9">
            <v>196</v>
          </cell>
          <cell r="I9">
            <v>1</v>
          </cell>
          <cell r="J9">
            <v>850</v>
          </cell>
        </row>
        <row r="10">
          <cell r="A10">
            <v>800</v>
          </cell>
          <cell r="D10">
            <v>4</v>
          </cell>
          <cell r="F10">
            <v>96</v>
          </cell>
          <cell r="I10">
            <v>5</v>
          </cell>
          <cell r="J10">
            <v>4034</v>
          </cell>
        </row>
        <row r="12">
          <cell r="A12">
            <v>800</v>
          </cell>
          <cell r="D12">
            <v>4</v>
          </cell>
          <cell r="F12">
            <v>96</v>
          </cell>
          <cell r="I12">
            <v>2</v>
          </cell>
          <cell r="J12">
            <v>1646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2"/>
  <sheetViews>
    <sheetView workbookViewId="0">
      <selection activeCell="A38" sqref="A38:G38"/>
    </sheetView>
  </sheetViews>
  <sheetFormatPr defaultColWidth="9" defaultRowHeight="14.4" x14ac:dyDescent="0.25"/>
  <cols>
    <col min="5" max="5" width="10.33203125"/>
    <col min="6" max="6" width="11.44140625"/>
    <col min="7" max="7" width="13.77734375"/>
    <col min="8" max="10" width="14.88671875" customWidth="1"/>
    <col min="12" max="12" width="9" hidden="1" customWidth="1"/>
    <col min="17" max="17" width="12.6640625"/>
    <col min="18" max="18" width="21" customWidth="1"/>
  </cols>
  <sheetData>
    <row r="1" spans="1:10" ht="15.6" x14ac:dyDescent="0.25">
      <c r="A1" s="172" t="s">
        <v>0</v>
      </c>
      <c r="B1" s="173"/>
      <c r="C1" s="173"/>
      <c r="D1" s="173"/>
      <c r="E1" s="173"/>
      <c r="F1" s="173"/>
      <c r="G1" s="173"/>
      <c r="H1" s="173"/>
      <c r="I1" s="174"/>
      <c r="J1" s="165" t="s">
        <v>1</v>
      </c>
    </row>
    <row r="2" spans="1:10" x14ac:dyDescent="0.25">
      <c r="A2" s="175" t="s">
        <v>2</v>
      </c>
      <c r="B2" s="176"/>
      <c r="C2" s="176"/>
      <c r="D2" s="176"/>
      <c r="E2" s="176"/>
      <c r="F2" s="176"/>
      <c r="G2" s="176"/>
      <c r="H2" s="176"/>
      <c r="I2" s="177"/>
      <c r="J2" s="166"/>
    </row>
    <row r="3" spans="1:10" ht="15.6" x14ac:dyDescent="0.25">
      <c r="A3" s="171" t="s">
        <v>3</v>
      </c>
      <c r="B3" s="180" t="s">
        <v>4</v>
      </c>
      <c r="C3" s="133" t="s">
        <v>5</v>
      </c>
      <c r="D3" s="133" t="s">
        <v>6</v>
      </c>
      <c r="E3" s="133" t="s">
        <v>7</v>
      </c>
      <c r="F3" s="133" t="s">
        <v>8</v>
      </c>
      <c r="G3" s="133" t="s">
        <v>9</v>
      </c>
      <c r="H3" s="178" t="s">
        <v>10</v>
      </c>
      <c r="I3" s="178"/>
      <c r="J3" s="166"/>
    </row>
    <row r="4" spans="1:10" ht="15.6" x14ac:dyDescent="0.25">
      <c r="A4" s="171"/>
      <c r="B4" s="170"/>
      <c r="C4" s="133" t="s">
        <v>11</v>
      </c>
      <c r="D4" s="133" t="s">
        <v>11</v>
      </c>
      <c r="E4" s="133" t="s">
        <v>12</v>
      </c>
      <c r="F4" s="133" t="s">
        <v>13</v>
      </c>
      <c r="G4" s="133" t="s">
        <v>14</v>
      </c>
      <c r="H4" s="55" t="s">
        <v>15</v>
      </c>
      <c r="I4" s="55" t="s">
        <v>16</v>
      </c>
      <c r="J4" s="167"/>
    </row>
    <row r="5" spans="1:10" x14ac:dyDescent="0.25">
      <c r="A5" s="8" t="s">
        <v>17</v>
      </c>
      <c r="B5" s="8" t="s">
        <v>18</v>
      </c>
      <c r="C5" s="8">
        <v>3342</v>
      </c>
      <c r="D5" s="8">
        <v>815</v>
      </c>
      <c r="E5" s="8">
        <v>1</v>
      </c>
      <c r="F5" s="9">
        <f t="shared" ref="F5:F34" si="0">E5*D5*C5/1000000</f>
        <v>2.7237300000000002</v>
      </c>
      <c r="G5" s="9">
        <f t="shared" ref="G5:G34" si="1">40.4*F5</f>
        <v>110.038692</v>
      </c>
      <c r="H5" s="103">
        <f t="shared" ref="H5:H34" si="2">L5*E5</f>
        <v>0</v>
      </c>
      <c r="I5" s="9">
        <f t="shared" ref="I5:I34" si="3">0.1*0.005*7.85*1000*H5/1000*1.06</f>
        <v>0</v>
      </c>
      <c r="J5" s="8">
        <v>106000</v>
      </c>
    </row>
    <row r="6" spans="1:10" x14ac:dyDescent="0.25">
      <c r="A6" s="8" t="s">
        <v>19</v>
      </c>
      <c r="B6" s="8" t="s">
        <v>18</v>
      </c>
      <c r="C6" s="8">
        <v>1997</v>
      </c>
      <c r="D6" s="8">
        <v>995</v>
      </c>
      <c r="E6" s="8">
        <v>1</v>
      </c>
      <c r="F6" s="9">
        <f t="shared" si="0"/>
        <v>1.987015</v>
      </c>
      <c r="G6" s="9">
        <f t="shared" si="1"/>
        <v>80.275406000000004</v>
      </c>
      <c r="H6" s="103">
        <f t="shared" si="2"/>
        <v>0</v>
      </c>
      <c r="I6" s="9">
        <f t="shared" si="3"/>
        <v>0</v>
      </c>
      <c r="J6" s="8">
        <v>106000</v>
      </c>
    </row>
    <row r="7" spans="1:10" x14ac:dyDescent="0.25">
      <c r="A7" s="8" t="s">
        <v>20</v>
      </c>
      <c r="B7" s="8" t="s">
        <v>18</v>
      </c>
      <c r="C7" s="8">
        <v>1479</v>
      </c>
      <c r="D7" s="8">
        <v>995</v>
      </c>
      <c r="E7" s="8">
        <v>1</v>
      </c>
      <c r="F7" s="9">
        <f t="shared" si="0"/>
        <v>1.4716050000000001</v>
      </c>
      <c r="G7" s="9">
        <f t="shared" si="1"/>
        <v>59.452841999999997</v>
      </c>
      <c r="H7" s="103">
        <f t="shared" si="2"/>
        <v>0</v>
      </c>
      <c r="I7" s="9">
        <f t="shared" si="3"/>
        <v>0</v>
      </c>
      <c r="J7" s="8">
        <v>106000</v>
      </c>
    </row>
    <row r="8" spans="1:10" x14ac:dyDescent="0.25">
      <c r="A8" s="8" t="s">
        <v>21</v>
      </c>
      <c r="B8" s="8" t="s">
        <v>18</v>
      </c>
      <c r="C8" s="8">
        <v>2436</v>
      </c>
      <c r="D8" s="8">
        <v>995</v>
      </c>
      <c r="E8" s="8">
        <v>1</v>
      </c>
      <c r="F8" s="9">
        <f t="shared" si="0"/>
        <v>2.4238200000000001</v>
      </c>
      <c r="G8" s="9">
        <f t="shared" si="1"/>
        <v>97.922327999999993</v>
      </c>
      <c r="H8" s="103">
        <f t="shared" si="2"/>
        <v>0</v>
      </c>
      <c r="I8" s="9">
        <f t="shared" si="3"/>
        <v>0</v>
      </c>
      <c r="J8" s="8">
        <v>106000</v>
      </c>
    </row>
    <row r="9" spans="1:10" x14ac:dyDescent="0.25">
      <c r="A9" s="8" t="s">
        <v>22</v>
      </c>
      <c r="B9" s="8" t="s">
        <v>18</v>
      </c>
      <c r="C9" s="8">
        <v>2609</v>
      </c>
      <c r="D9" s="8">
        <v>995</v>
      </c>
      <c r="E9" s="8">
        <v>1</v>
      </c>
      <c r="F9" s="9">
        <f t="shared" si="0"/>
        <v>2.595955</v>
      </c>
      <c r="G9" s="9">
        <f t="shared" si="1"/>
        <v>104.876582</v>
      </c>
      <c r="H9" s="103">
        <f t="shared" si="2"/>
        <v>0</v>
      </c>
      <c r="I9" s="9">
        <f t="shared" si="3"/>
        <v>0</v>
      </c>
      <c r="J9" s="8">
        <v>106000</v>
      </c>
    </row>
    <row r="10" spans="1:10" x14ac:dyDescent="0.25">
      <c r="A10" s="8" t="s">
        <v>23</v>
      </c>
      <c r="B10" s="8" t="s">
        <v>18</v>
      </c>
      <c r="C10" s="8">
        <v>1589</v>
      </c>
      <c r="D10" s="8">
        <v>845</v>
      </c>
      <c r="E10" s="8">
        <v>1</v>
      </c>
      <c r="F10" s="9">
        <f t="shared" si="0"/>
        <v>1.342705</v>
      </c>
      <c r="G10" s="9">
        <f t="shared" si="1"/>
        <v>54.245282000000003</v>
      </c>
      <c r="H10" s="103">
        <f t="shared" si="2"/>
        <v>0</v>
      </c>
      <c r="I10" s="9">
        <f t="shared" si="3"/>
        <v>0</v>
      </c>
      <c r="J10" s="8">
        <v>109600</v>
      </c>
    </row>
    <row r="11" spans="1:10" x14ac:dyDescent="0.25">
      <c r="A11" s="8" t="s">
        <v>24</v>
      </c>
      <c r="B11" s="8" t="s">
        <v>18</v>
      </c>
      <c r="C11" s="8">
        <v>1434</v>
      </c>
      <c r="D11" s="8">
        <v>995</v>
      </c>
      <c r="E11" s="8">
        <v>1</v>
      </c>
      <c r="F11" s="9">
        <f t="shared" si="0"/>
        <v>1.42683</v>
      </c>
      <c r="G11" s="9">
        <f t="shared" si="1"/>
        <v>57.643932</v>
      </c>
      <c r="H11" s="103">
        <f t="shared" si="2"/>
        <v>0</v>
      </c>
      <c r="I11" s="9">
        <f t="shared" si="3"/>
        <v>0</v>
      </c>
      <c r="J11" s="8">
        <v>109600</v>
      </c>
    </row>
    <row r="12" spans="1:10" x14ac:dyDescent="0.25">
      <c r="A12" s="8" t="s">
        <v>25</v>
      </c>
      <c r="B12" s="8" t="s">
        <v>18</v>
      </c>
      <c r="C12" s="8">
        <v>975</v>
      </c>
      <c r="D12" s="8">
        <v>995</v>
      </c>
      <c r="E12" s="8">
        <v>1</v>
      </c>
      <c r="F12" s="9">
        <f t="shared" si="0"/>
        <v>0.97012500000000002</v>
      </c>
      <c r="G12" s="9">
        <f t="shared" si="1"/>
        <v>39.193049999999999</v>
      </c>
      <c r="H12" s="103">
        <f t="shared" si="2"/>
        <v>0</v>
      </c>
      <c r="I12" s="9">
        <f t="shared" si="3"/>
        <v>0</v>
      </c>
      <c r="J12" s="8">
        <v>109600</v>
      </c>
    </row>
    <row r="13" spans="1:10" x14ac:dyDescent="0.25">
      <c r="A13" s="8" t="s">
        <v>26</v>
      </c>
      <c r="B13" s="8" t="s">
        <v>18</v>
      </c>
      <c r="C13" s="8">
        <v>2014</v>
      </c>
      <c r="D13" s="8">
        <v>995</v>
      </c>
      <c r="E13" s="8">
        <v>1</v>
      </c>
      <c r="F13" s="9">
        <f t="shared" si="0"/>
        <v>2.00393</v>
      </c>
      <c r="G13" s="9">
        <f t="shared" si="1"/>
        <v>80.958771999999996</v>
      </c>
      <c r="H13" s="103">
        <f t="shared" si="2"/>
        <v>0</v>
      </c>
      <c r="I13" s="9">
        <f t="shared" si="3"/>
        <v>0</v>
      </c>
      <c r="J13" s="8">
        <v>109600</v>
      </c>
    </row>
    <row r="14" spans="1:10" x14ac:dyDescent="0.25">
      <c r="A14" s="8" t="s">
        <v>27</v>
      </c>
      <c r="B14" s="8" t="s">
        <v>18</v>
      </c>
      <c r="C14" s="8">
        <v>2610</v>
      </c>
      <c r="D14" s="8">
        <v>995</v>
      </c>
      <c r="E14" s="8">
        <v>1</v>
      </c>
      <c r="F14" s="9">
        <f t="shared" si="0"/>
        <v>2.5969500000000001</v>
      </c>
      <c r="G14" s="9">
        <f t="shared" si="1"/>
        <v>104.91678</v>
      </c>
      <c r="H14" s="103">
        <f t="shared" si="2"/>
        <v>0</v>
      </c>
      <c r="I14" s="9">
        <f t="shared" si="3"/>
        <v>0</v>
      </c>
      <c r="J14" s="8">
        <v>109600</v>
      </c>
    </row>
    <row r="15" spans="1:10" x14ac:dyDescent="0.25">
      <c r="A15" s="8" t="s">
        <v>28</v>
      </c>
      <c r="B15" s="8" t="s">
        <v>18</v>
      </c>
      <c r="C15" s="8">
        <v>708</v>
      </c>
      <c r="D15" s="8">
        <v>995</v>
      </c>
      <c r="E15" s="8">
        <v>1</v>
      </c>
      <c r="F15" s="9">
        <f t="shared" si="0"/>
        <v>0.70445999999999998</v>
      </c>
      <c r="G15" s="9">
        <f t="shared" si="1"/>
        <v>28.460184000000002</v>
      </c>
      <c r="H15" s="103">
        <f t="shared" si="2"/>
        <v>0</v>
      </c>
      <c r="I15" s="9">
        <f t="shared" si="3"/>
        <v>0</v>
      </c>
      <c r="J15" s="8">
        <v>112800</v>
      </c>
    </row>
    <row r="16" spans="1:10" x14ac:dyDescent="0.25">
      <c r="A16" s="8" t="s">
        <v>29</v>
      </c>
      <c r="B16" s="8" t="s">
        <v>18</v>
      </c>
      <c r="C16" s="8">
        <v>922</v>
      </c>
      <c r="D16" s="8">
        <v>1181</v>
      </c>
      <c r="E16" s="8">
        <v>1</v>
      </c>
      <c r="F16" s="9">
        <f t="shared" si="0"/>
        <v>1.0888819999999999</v>
      </c>
      <c r="G16" s="9">
        <f t="shared" si="1"/>
        <v>43.9908328</v>
      </c>
      <c r="H16" s="103">
        <f t="shared" si="2"/>
        <v>0</v>
      </c>
      <c r="I16" s="9">
        <f t="shared" si="3"/>
        <v>0</v>
      </c>
      <c r="J16" s="8">
        <v>112800</v>
      </c>
    </row>
    <row r="17" spans="1:10" x14ac:dyDescent="0.25">
      <c r="A17" s="8" t="s">
        <v>30</v>
      </c>
      <c r="B17" s="8" t="s">
        <v>18</v>
      </c>
      <c r="C17" s="8">
        <v>1333</v>
      </c>
      <c r="D17" s="8">
        <v>1000</v>
      </c>
      <c r="E17" s="8">
        <v>11</v>
      </c>
      <c r="F17" s="9">
        <f t="shared" si="0"/>
        <v>14.663</v>
      </c>
      <c r="G17" s="9">
        <f t="shared" si="1"/>
        <v>592.38520000000005</v>
      </c>
      <c r="H17" s="103">
        <f t="shared" si="2"/>
        <v>0</v>
      </c>
      <c r="I17" s="9">
        <f t="shared" si="3"/>
        <v>0</v>
      </c>
      <c r="J17" s="8">
        <v>112800</v>
      </c>
    </row>
    <row r="18" spans="1:10" x14ac:dyDescent="0.25">
      <c r="A18" s="8" t="s">
        <v>31</v>
      </c>
      <c r="B18" s="8" t="s">
        <v>18</v>
      </c>
      <c r="C18" s="8">
        <v>1337</v>
      </c>
      <c r="D18" s="8">
        <v>1077</v>
      </c>
      <c r="E18" s="8">
        <v>1</v>
      </c>
      <c r="F18" s="9">
        <f t="shared" si="0"/>
        <v>1.4399489999999999</v>
      </c>
      <c r="G18" s="9">
        <f t="shared" si="1"/>
        <v>58.173939599999997</v>
      </c>
      <c r="H18" s="103">
        <f t="shared" si="2"/>
        <v>0</v>
      </c>
      <c r="I18" s="9">
        <f t="shared" si="3"/>
        <v>0</v>
      </c>
      <c r="J18" s="8">
        <v>112800</v>
      </c>
    </row>
    <row r="19" spans="1:10" x14ac:dyDescent="0.25">
      <c r="A19" s="8" t="s">
        <v>32</v>
      </c>
      <c r="B19" s="8" t="s">
        <v>18</v>
      </c>
      <c r="C19" s="8">
        <v>973</v>
      </c>
      <c r="D19" s="8">
        <v>995</v>
      </c>
      <c r="E19" s="8">
        <v>1</v>
      </c>
      <c r="F19" s="9">
        <f t="shared" si="0"/>
        <v>0.96813499999999997</v>
      </c>
      <c r="G19" s="9">
        <f t="shared" si="1"/>
        <v>39.112653999999999</v>
      </c>
      <c r="H19" s="103">
        <f t="shared" si="2"/>
        <v>0</v>
      </c>
      <c r="I19" s="9">
        <f t="shared" si="3"/>
        <v>0</v>
      </c>
      <c r="J19" s="8">
        <v>127700</v>
      </c>
    </row>
    <row r="20" spans="1:10" x14ac:dyDescent="0.25">
      <c r="A20" s="8" t="s">
        <v>33</v>
      </c>
      <c r="B20" s="8" t="s">
        <v>18</v>
      </c>
      <c r="C20" s="8">
        <v>926</v>
      </c>
      <c r="D20" s="8">
        <v>995</v>
      </c>
      <c r="E20" s="8">
        <v>1</v>
      </c>
      <c r="F20" s="9">
        <f t="shared" si="0"/>
        <v>0.92137000000000002</v>
      </c>
      <c r="G20" s="9">
        <f t="shared" si="1"/>
        <v>37.223348000000001</v>
      </c>
      <c r="H20" s="103">
        <f t="shared" si="2"/>
        <v>0</v>
      </c>
      <c r="I20" s="9">
        <f t="shared" si="3"/>
        <v>0</v>
      </c>
      <c r="J20" s="8">
        <v>127700</v>
      </c>
    </row>
    <row r="21" spans="1:10" x14ac:dyDescent="0.25">
      <c r="A21" s="8" t="s">
        <v>34</v>
      </c>
      <c r="B21" s="8" t="s">
        <v>18</v>
      </c>
      <c r="C21" s="8">
        <v>734</v>
      </c>
      <c r="D21" s="8">
        <v>995</v>
      </c>
      <c r="E21" s="8">
        <v>1</v>
      </c>
      <c r="F21" s="9">
        <f t="shared" si="0"/>
        <v>0.73033000000000003</v>
      </c>
      <c r="G21" s="9">
        <f t="shared" si="1"/>
        <v>29.505331999999999</v>
      </c>
      <c r="H21" s="103">
        <f t="shared" si="2"/>
        <v>0</v>
      </c>
      <c r="I21" s="9">
        <f t="shared" si="3"/>
        <v>0</v>
      </c>
      <c r="J21" s="8">
        <v>127700</v>
      </c>
    </row>
    <row r="22" spans="1:10" x14ac:dyDescent="0.25">
      <c r="A22" s="8" t="s">
        <v>35</v>
      </c>
      <c r="B22" s="8" t="s">
        <v>18</v>
      </c>
      <c r="C22" s="8">
        <v>973</v>
      </c>
      <c r="D22" s="8">
        <v>1255</v>
      </c>
      <c r="E22" s="8">
        <v>1</v>
      </c>
      <c r="F22" s="9">
        <f t="shared" si="0"/>
        <v>1.221115</v>
      </c>
      <c r="G22" s="9">
        <f t="shared" si="1"/>
        <v>49.333046000000003</v>
      </c>
      <c r="H22" s="103">
        <f t="shared" si="2"/>
        <v>0</v>
      </c>
      <c r="I22" s="9">
        <f t="shared" si="3"/>
        <v>0</v>
      </c>
      <c r="J22" s="8">
        <v>127700</v>
      </c>
    </row>
    <row r="23" spans="1:10" x14ac:dyDescent="0.25">
      <c r="A23" s="8" t="s">
        <v>36</v>
      </c>
      <c r="B23" s="8" t="s">
        <v>18</v>
      </c>
      <c r="C23" s="8">
        <v>1383</v>
      </c>
      <c r="D23" s="8">
        <v>1000</v>
      </c>
      <c r="E23" s="8">
        <v>13</v>
      </c>
      <c r="F23" s="9">
        <f t="shared" si="0"/>
        <v>17.978999999999999</v>
      </c>
      <c r="G23" s="9">
        <f t="shared" si="1"/>
        <v>726.35159999999996</v>
      </c>
      <c r="H23" s="103">
        <f t="shared" si="2"/>
        <v>0</v>
      </c>
      <c r="I23" s="9">
        <f t="shared" si="3"/>
        <v>0</v>
      </c>
      <c r="J23" s="8">
        <v>127700</v>
      </c>
    </row>
    <row r="24" spans="1:10" x14ac:dyDescent="0.25">
      <c r="A24" s="8" t="s">
        <v>37</v>
      </c>
      <c r="B24" s="8" t="s">
        <v>18</v>
      </c>
      <c r="C24" s="8">
        <v>1402</v>
      </c>
      <c r="D24" s="8">
        <v>1358</v>
      </c>
      <c r="E24" s="8">
        <v>1</v>
      </c>
      <c r="F24" s="9">
        <f t="shared" si="0"/>
        <v>1.9039159999999999</v>
      </c>
      <c r="G24" s="9">
        <f t="shared" si="1"/>
        <v>76.918206400000003</v>
      </c>
      <c r="H24" s="103">
        <f t="shared" si="2"/>
        <v>0</v>
      </c>
      <c r="I24" s="9">
        <f t="shared" si="3"/>
        <v>0</v>
      </c>
      <c r="J24" s="8">
        <v>127700</v>
      </c>
    </row>
    <row r="25" spans="1:10" x14ac:dyDescent="0.25">
      <c r="A25" s="8" t="s">
        <v>38</v>
      </c>
      <c r="B25" s="8" t="s">
        <v>18</v>
      </c>
      <c r="C25" s="8">
        <v>831</v>
      </c>
      <c r="D25" s="8">
        <v>995</v>
      </c>
      <c r="E25" s="8">
        <v>1</v>
      </c>
      <c r="F25" s="9">
        <f t="shared" si="0"/>
        <v>0.82684500000000005</v>
      </c>
      <c r="G25" s="9">
        <f t="shared" si="1"/>
        <v>33.404538000000002</v>
      </c>
      <c r="H25" s="103">
        <f t="shared" si="2"/>
        <v>0</v>
      </c>
      <c r="I25" s="9">
        <f t="shared" si="3"/>
        <v>0</v>
      </c>
      <c r="J25" s="8">
        <v>134800</v>
      </c>
    </row>
    <row r="26" spans="1:10" x14ac:dyDescent="0.25">
      <c r="A26" s="8" t="s">
        <v>39</v>
      </c>
      <c r="B26" s="8" t="s">
        <v>18</v>
      </c>
      <c r="C26" s="8">
        <v>973</v>
      </c>
      <c r="D26" s="8">
        <v>1110</v>
      </c>
      <c r="E26" s="8">
        <v>1</v>
      </c>
      <c r="F26" s="9">
        <f t="shared" si="0"/>
        <v>1.08003</v>
      </c>
      <c r="G26" s="9">
        <f t="shared" si="1"/>
        <v>43.633212</v>
      </c>
      <c r="H26" s="103">
        <f t="shared" si="2"/>
        <v>0</v>
      </c>
      <c r="I26" s="9">
        <f t="shared" si="3"/>
        <v>0</v>
      </c>
      <c r="J26" s="8">
        <v>134800</v>
      </c>
    </row>
    <row r="27" spans="1:10" x14ac:dyDescent="0.25">
      <c r="A27" s="8" t="s">
        <v>40</v>
      </c>
      <c r="B27" s="8" t="s">
        <v>18</v>
      </c>
      <c r="C27" s="8">
        <v>1383</v>
      </c>
      <c r="D27" s="8">
        <v>1000</v>
      </c>
      <c r="E27" s="8">
        <v>11</v>
      </c>
      <c r="F27" s="9">
        <f t="shared" si="0"/>
        <v>15.212999999999999</v>
      </c>
      <c r="G27" s="9">
        <f t="shared" si="1"/>
        <v>614.60519999999997</v>
      </c>
      <c r="H27" s="103">
        <f t="shared" si="2"/>
        <v>0</v>
      </c>
      <c r="I27" s="9">
        <f t="shared" si="3"/>
        <v>0</v>
      </c>
      <c r="J27" s="8">
        <v>134800</v>
      </c>
    </row>
    <row r="28" spans="1:10" x14ac:dyDescent="0.25">
      <c r="A28" s="8" t="s">
        <v>41</v>
      </c>
      <c r="B28" s="8" t="s">
        <v>18</v>
      </c>
      <c r="C28" s="8">
        <v>1374</v>
      </c>
      <c r="D28" s="8">
        <v>773</v>
      </c>
      <c r="E28" s="8">
        <v>1</v>
      </c>
      <c r="F28" s="9">
        <f t="shared" si="0"/>
        <v>1.0621020000000001</v>
      </c>
      <c r="G28" s="9">
        <f t="shared" si="1"/>
        <v>42.908920799999997</v>
      </c>
      <c r="H28" s="103">
        <f t="shared" si="2"/>
        <v>0</v>
      </c>
      <c r="I28" s="9">
        <f t="shared" si="3"/>
        <v>0</v>
      </c>
      <c r="J28" s="8">
        <v>134800</v>
      </c>
    </row>
    <row r="29" spans="1:10" x14ac:dyDescent="0.25">
      <c r="A29" s="8" t="s">
        <v>42</v>
      </c>
      <c r="B29" s="8" t="s">
        <v>18</v>
      </c>
      <c r="C29" s="8">
        <v>708</v>
      </c>
      <c r="D29" s="8">
        <v>995</v>
      </c>
      <c r="E29" s="8">
        <v>1</v>
      </c>
      <c r="F29" s="9">
        <f t="shared" si="0"/>
        <v>0.70445999999999998</v>
      </c>
      <c r="G29" s="9">
        <f t="shared" si="1"/>
        <v>28.460184000000002</v>
      </c>
      <c r="H29" s="103">
        <f t="shared" si="2"/>
        <v>0</v>
      </c>
      <c r="I29" s="9">
        <f t="shared" si="3"/>
        <v>0</v>
      </c>
      <c r="J29" s="8" t="s">
        <v>43</v>
      </c>
    </row>
    <row r="30" spans="1:10" x14ac:dyDescent="0.25">
      <c r="A30" s="8" t="s">
        <v>44</v>
      </c>
      <c r="B30" s="8" t="s">
        <v>18</v>
      </c>
      <c r="C30" s="8">
        <v>942</v>
      </c>
      <c r="D30" s="8">
        <v>1251</v>
      </c>
      <c r="E30" s="8">
        <v>1</v>
      </c>
      <c r="F30" s="9">
        <f t="shared" si="0"/>
        <v>1.178442</v>
      </c>
      <c r="G30" s="9">
        <f t="shared" si="1"/>
        <v>47.609056799999998</v>
      </c>
      <c r="H30" s="103">
        <f t="shared" si="2"/>
        <v>0</v>
      </c>
      <c r="I30" s="9">
        <f t="shared" si="3"/>
        <v>0</v>
      </c>
      <c r="J30" s="8" t="s">
        <v>43</v>
      </c>
    </row>
    <row r="31" spans="1:10" x14ac:dyDescent="0.25">
      <c r="A31" s="8" t="s">
        <v>45</v>
      </c>
      <c r="B31" s="8" t="s">
        <v>18</v>
      </c>
      <c r="C31" s="8">
        <v>1383</v>
      </c>
      <c r="D31" s="8">
        <v>1000</v>
      </c>
      <c r="E31" s="8">
        <v>10</v>
      </c>
      <c r="F31" s="9">
        <f t="shared" si="0"/>
        <v>13.83</v>
      </c>
      <c r="G31" s="9">
        <f t="shared" si="1"/>
        <v>558.73199999999997</v>
      </c>
      <c r="H31" s="103">
        <f t="shared" si="2"/>
        <v>0</v>
      </c>
      <c r="I31" s="9">
        <f t="shared" si="3"/>
        <v>0</v>
      </c>
      <c r="J31" s="8" t="s">
        <v>43</v>
      </c>
    </row>
    <row r="32" spans="1:10" x14ac:dyDescent="0.25">
      <c r="A32" s="8" t="s">
        <v>46</v>
      </c>
      <c r="B32" s="8" t="s">
        <v>18</v>
      </c>
      <c r="C32" s="8">
        <v>1368</v>
      </c>
      <c r="D32" s="8">
        <v>577</v>
      </c>
      <c r="E32" s="8">
        <v>1</v>
      </c>
      <c r="F32" s="9">
        <f t="shared" si="0"/>
        <v>0.78933600000000004</v>
      </c>
      <c r="G32" s="9">
        <f t="shared" si="1"/>
        <v>31.889174400000002</v>
      </c>
      <c r="H32" s="103">
        <f t="shared" si="2"/>
        <v>0</v>
      </c>
      <c r="I32" s="9">
        <f t="shared" si="3"/>
        <v>0</v>
      </c>
      <c r="J32" s="8" t="s">
        <v>43</v>
      </c>
    </row>
    <row r="33" spans="1:12" x14ac:dyDescent="0.25">
      <c r="A33" s="8" t="s">
        <v>47</v>
      </c>
      <c r="B33" s="8" t="s">
        <v>18</v>
      </c>
      <c r="C33" s="8">
        <v>1383</v>
      </c>
      <c r="D33" s="8">
        <v>1000</v>
      </c>
      <c r="E33" s="8">
        <v>1</v>
      </c>
      <c r="F33" s="9">
        <f t="shared" si="0"/>
        <v>1.383</v>
      </c>
      <c r="G33" s="9">
        <f t="shared" si="1"/>
        <v>55.873199999999997</v>
      </c>
      <c r="H33" s="103">
        <f t="shared" si="2"/>
        <v>1256</v>
      </c>
      <c r="I33" s="9">
        <f t="shared" si="3"/>
        <v>5.2255880000000001</v>
      </c>
      <c r="J33" s="8" t="s">
        <v>43</v>
      </c>
      <c r="L33">
        <v>1256</v>
      </c>
    </row>
    <row r="34" spans="1:12" x14ac:dyDescent="0.25">
      <c r="A34" s="8" t="s">
        <v>48</v>
      </c>
      <c r="B34" s="8" t="s">
        <v>18</v>
      </c>
      <c r="C34" s="8">
        <v>1378</v>
      </c>
      <c r="D34" s="8">
        <v>885</v>
      </c>
      <c r="E34" s="8">
        <v>1</v>
      </c>
      <c r="F34" s="9">
        <f t="shared" si="0"/>
        <v>1.21953</v>
      </c>
      <c r="G34" s="9">
        <f t="shared" si="1"/>
        <v>49.269011999999996</v>
      </c>
      <c r="H34" s="103">
        <f t="shared" si="2"/>
        <v>0</v>
      </c>
      <c r="I34" s="9">
        <f t="shared" si="3"/>
        <v>0</v>
      </c>
      <c r="J34" s="8" t="s">
        <v>43</v>
      </c>
    </row>
    <row r="35" spans="1:12" ht="15.6" x14ac:dyDescent="0.25">
      <c r="A35" s="135" t="s">
        <v>49</v>
      </c>
      <c r="B35" s="136"/>
      <c r="C35" s="136"/>
      <c r="D35" s="136"/>
      <c r="E35" s="135">
        <f>SUM(E5:E34)</f>
        <v>71</v>
      </c>
      <c r="F35" s="137">
        <f>SUM(F5:F34)</f>
        <v>98.449567000000002</v>
      </c>
      <c r="G35" s="138">
        <f>SUM(G5:G34)</f>
        <v>3977.3625068000001</v>
      </c>
      <c r="H35" s="139"/>
      <c r="I35" s="9">
        <f>SUM(I5:I34)</f>
        <v>5.2255880000000001</v>
      </c>
      <c r="J35" s="139"/>
    </row>
    <row r="37" spans="1:12" ht="15.6" x14ac:dyDescent="0.25">
      <c r="A37" s="179" t="s">
        <v>50</v>
      </c>
      <c r="B37" s="179"/>
      <c r="C37" s="179"/>
      <c r="D37" s="179"/>
      <c r="E37" s="179"/>
      <c r="F37" s="179"/>
      <c r="G37" s="179"/>
    </row>
    <row r="38" spans="1:12" x14ac:dyDescent="0.25">
      <c r="A38" s="171" t="s">
        <v>51</v>
      </c>
      <c r="B38" s="171"/>
      <c r="C38" s="171"/>
      <c r="D38" s="171"/>
      <c r="E38" s="171"/>
      <c r="F38" s="171"/>
      <c r="G38" s="171"/>
    </row>
    <row r="39" spans="1:12" x14ac:dyDescent="0.25">
      <c r="A39" s="170" t="s">
        <v>3</v>
      </c>
      <c r="B39" s="169" t="s">
        <v>4</v>
      </c>
      <c r="C39" s="134" t="s">
        <v>5</v>
      </c>
      <c r="D39" s="134" t="s">
        <v>6</v>
      </c>
      <c r="E39" s="134" t="s">
        <v>7</v>
      </c>
      <c r="F39" s="134" t="s">
        <v>8</v>
      </c>
      <c r="G39" s="134" t="s">
        <v>9</v>
      </c>
    </row>
    <row r="40" spans="1:12" x14ac:dyDescent="0.25">
      <c r="A40" s="171"/>
      <c r="B40" s="170"/>
      <c r="C40" s="133" t="s">
        <v>11</v>
      </c>
      <c r="D40" s="133" t="s">
        <v>11</v>
      </c>
      <c r="E40" s="133" t="s">
        <v>12</v>
      </c>
      <c r="F40" s="133" t="s">
        <v>13</v>
      </c>
      <c r="G40" s="133" t="s">
        <v>14</v>
      </c>
    </row>
    <row r="41" spans="1:12" x14ac:dyDescent="0.25">
      <c r="A41" s="12" t="s">
        <v>52</v>
      </c>
      <c r="B41" s="8"/>
      <c r="C41" s="8">
        <v>600</v>
      </c>
      <c r="D41" s="8">
        <v>220</v>
      </c>
      <c r="E41" s="8">
        <v>4</v>
      </c>
      <c r="F41" s="9">
        <f>E41*D41*C41/1000000</f>
        <v>0.52800000000000002</v>
      </c>
      <c r="G41" s="9">
        <f>I41*E41</f>
        <v>26.76</v>
      </c>
      <c r="I41">
        <v>6.69</v>
      </c>
    </row>
    <row r="42" spans="1:12" x14ac:dyDescent="0.25">
      <c r="A42" s="8" t="s">
        <v>49</v>
      </c>
      <c r="B42" s="8"/>
      <c r="C42" s="8"/>
      <c r="D42" s="8"/>
      <c r="E42" s="8">
        <f>SUM(E41:E41)</f>
        <v>4</v>
      </c>
      <c r="F42" s="9">
        <f>SUM(F41:F41)</f>
        <v>0.52800000000000002</v>
      </c>
      <c r="G42" s="108">
        <f>SUM(G41:G41)</f>
        <v>26.76</v>
      </c>
    </row>
    <row r="44" spans="1:12" ht="15.6" x14ac:dyDescent="0.25">
      <c r="A44" s="172" t="s">
        <v>53</v>
      </c>
      <c r="B44" s="181"/>
      <c r="C44" s="173"/>
      <c r="D44" s="173"/>
      <c r="E44" s="173"/>
      <c r="F44" s="173"/>
      <c r="G44" s="173"/>
      <c r="H44" s="173"/>
      <c r="I44" s="174"/>
      <c r="J44" s="168" t="s">
        <v>1</v>
      </c>
      <c r="K44" s="139"/>
    </row>
    <row r="45" spans="1:12" x14ac:dyDescent="0.25">
      <c r="A45" s="175" t="s">
        <v>2</v>
      </c>
      <c r="B45" s="182"/>
      <c r="C45" s="176"/>
      <c r="D45" s="176"/>
      <c r="E45" s="176"/>
      <c r="F45" s="176"/>
      <c r="G45" s="176"/>
      <c r="H45" s="176"/>
      <c r="I45" s="177"/>
      <c r="J45" s="168"/>
      <c r="K45" s="139"/>
    </row>
    <row r="46" spans="1:12" ht="17.399999999999999" x14ac:dyDescent="0.25">
      <c r="A46" s="171" t="s">
        <v>3</v>
      </c>
      <c r="B46" s="171" t="s">
        <v>4</v>
      </c>
      <c r="C46" s="133" t="s">
        <v>5</v>
      </c>
      <c r="D46" s="133" t="s">
        <v>6</v>
      </c>
      <c r="E46" s="133" t="s">
        <v>7</v>
      </c>
      <c r="F46" s="133" t="s">
        <v>8</v>
      </c>
      <c r="G46" s="133" t="s">
        <v>9</v>
      </c>
      <c r="H46" s="184" t="s">
        <v>54</v>
      </c>
      <c r="I46" s="184"/>
      <c r="J46" s="168"/>
      <c r="K46" s="139"/>
    </row>
    <row r="47" spans="1:12" ht="17.399999999999999" x14ac:dyDescent="0.25">
      <c r="A47" s="171"/>
      <c r="B47" s="171"/>
      <c r="C47" s="133" t="s">
        <v>11</v>
      </c>
      <c r="D47" s="133" t="s">
        <v>11</v>
      </c>
      <c r="E47" s="133" t="s">
        <v>12</v>
      </c>
      <c r="F47" s="133" t="s">
        <v>13</v>
      </c>
      <c r="G47" s="133" t="s">
        <v>14</v>
      </c>
      <c r="H47" s="140" t="s">
        <v>55</v>
      </c>
      <c r="I47" s="140" t="s">
        <v>56</v>
      </c>
      <c r="J47" s="168"/>
      <c r="K47" s="139"/>
    </row>
    <row r="48" spans="1:12" ht="17.399999999999999" x14ac:dyDescent="0.25">
      <c r="A48" s="8" t="s">
        <v>57</v>
      </c>
      <c r="B48" s="8" t="s">
        <v>18</v>
      </c>
      <c r="C48" s="8">
        <v>1370</v>
      </c>
      <c r="D48" s="8">
        <v>744</v>
      </c>
      <c r="E48" s="8">
        <v>1</v>
      </c>
      <c r="F48" s="9">
        <f t="shared" ref="F48:F111" si="4">E48*D48*C48/1000000</f>
        <v>1.01928</v>
      </c>
      <c r="G48" s="9">
        <f t="shared" ref="G48:G111" si="5">40.4*F48</f>
        <v>41.178911999999997</v>
      </c>
      <c r="H48" s="106">
        <f t="shared" ref="H48:H111" si="6">E48*K48</f>
        <v>0</v>
      </c>
      <c r="I48" s="107">
        <f t="shared" ref="I48:I111" si="7">100*5*H48/1000000000*7.85*1000*1.06</f>
        <v>0</v>
      </c>
      <c r="J48" s="108">
        <v>104600</v>
      </c>
      <c r="K48" s="106"/>
    </row>
    <row r="49" spans="1:11" ht="17.399999999999999" x14ac:dyDescent="0.25">
      <c r="A49" s="8" t="s">
        <v>58</v>
      </c>
      <c r="B49" s="8" t="s">
        <v>18</v>
      </c>
      <c r="C49" s="8">
        <v>1378</v>
      </c>
      <c r="D49" s="8">
        <v>1000</v>
      </c>
      <c r="E49" s="8">
        <v>2</v>
      </c>
      <c r="F49" s="9">
        <f t="shared" si="4"/>
        <v>2.7559999999999998</v>
      </c>
      <c r="G49" s="9">
        <f t="shared" si="5"/>
        <v>111.3424</v>
      </c>
      <c r="H49" s="106">
        <f t="shared" si="6"/>
        <v>0</v>
      </c>
      <c r="I49" s="107">
        <f t="shared" si="7"/>
        <v>0</v>
      </c>
      <c r="J49" s="108">
        <v>104600</v>
      </c>
      <c r="K49" s="106"/>
    </row>
    <row r="50" spans="1:11" ht="17.399999999999999" x14ac:dyDescent="0.25">
      <c r="A50" s="8" t="s">
        <v>59</v>
      </c>
      <c r="B50" s="8" t="s">
        <v>18</v>
      </c>
      <c r="C50" s="8">
        <v>1378</v>
      </c>
      <c r="D50" s="8">
        <v>1000</v>
      </c>
      <c r="E50" s="8">
        <v>10</v>
      </c>
      <c r="F50" s="9">
        <f t="shared" si="4"/>
        <v>13.78</v>
      </c>
      <c r="G50" s="9">
        <f t="shared" si="5"/>
        <v>556.71199999999999</v>
      </c>
      <c r="H50" s="106">
        <f t="shared" si="6"/>
        <v>0</v>
      </c>
      <c r="I50" s="107">
        <f t="shared" si="7"/>
        <v>0</v>
      </c>
      <c r="J50" s="108">
        <v>106600</v>
      </c>
      <c r="K50" s="106"/>
    </row>
    <row r="51" spans="1:11" ht="17.399999999999999" x14ac:dyDescent="0.25">
      <c r="A51" s="8" t="s">
        <v>60</v>
      </c>
      <c r="B51" s="8" t="s">
        <v>18</v>
      </c>
      <c r="C51" s="8">
        <v>1378</v>
      </c>
      <c r="D51" s="8">
        <v>1000</v>
      </c>
      <c r="E51" s="8">
        <v>1</v>
      </c>
      <c r="F51" s="9">
        <f t="shared" si="4"/>
        <v>1.3779999999999999</v>
      </c>
      <c r="G51" s="9">
        <f t="shared" si="5"/>
        <v>55.671199999999999</v>
      </c>
      <c r="H51" s="106">
        <f t="shared" si="6"/>
        <v>943</v>
      </c>
      <c r="I51" s="107">
        <f t="shared" si="7"/>
        <v>3.9233514999999999</v>
      </c>
      <c r="J51" s="108">
        <v>106600</v>
      </c>
      <c r="K51" s="106">
        <v>943</v>
      </c>
    </row>
    <row r="52" spans="1:11" ht="17.399999999999999" x14ac:dyDescent="0.25">
      <c r="A52" s="8" t="s">
        <v>61</v>
      </c>
      <c r="B52" s="8" t="s">
        <v>18</v>
      </c>
      <c r="C52" s="8">
        <v>1368</v>
      </c>
      <c r="D52" s="8">
        <v>666</v>
      </c>
      <c r="E52" s="8">
        <v>1</v>
      </c>
      <c r="F52" s="9">
        <f t="shared" si="4"/>
        <v>0.91108800000000001</v>
      </c>
      <c r="G52" s="9">
        <f t="shared" si="5"/>
        <v>36.807955200000002</v>
      </c>
      <c r="H52" s="106">
        <f t="shared" si="6"/>
        <v>0</v>
      </c>
      <c r="I52" s="107">
        <f t="shared" si="7"/>
        <v>0</v>
      </c>
      <c r="J52" s="108">
        <v>106600</v>
      </c>
      <c r="K52" s="106"/>
    </row>
    <row r="53" spans="1:11" ht="17.399999999999999" x14ac:dyDescent="0.25">
      <c r="A53" s="8" t="s">
        <v>62</v>
      </c>
      <c r="B53" s="8" t="s">
        <v>18</v>
      </c>
      <c r="C53" s="8">
        <v>1554</v>
      </c>
      <c r="D53" s="8">
        <v>1477</v>
      </c>
      <c r="E53" s="8">
        <v>1</v>
      </c>
      <c r="F53" s="9">
        <f t="shared" si="4"/>
        <v>2.295258</v>
      </c>
      <c r="G53" s="9">
        <f t="shared" si="5"/>
        <v>92.728423199999995</v>
      </c>
      <c r="H53" s="106">
        <f t="shared" si="6"/>
        <v>0</v>
      </c>
      <c r="I53" s="107">
        <f t="shared" si="7"/>
        <v>0</v>
      </c>
      <c r="J53" s="108">
        <v>106600</v>
      </c>
      <c r="K53" s="106"/>
    </row>
    <row r="54" spans="1:11" ht="17.399999999999999" x14ac:dyDescent="0.25">
      <c r="A54" s="8" t="s">
        <v>63</v>
      </c>
      <c r="B54" s="8" t="s">
        <v>18</v>
      </c>
      <c r="C54" s="8">
        <v>1378</v>
      </c>
      <c r="D54" s="8">
        <v>1000</v>
      </c>
      <c r="E54" s="8">
        <v>3</v>
      </c>
      <c r="F54" s="9">
        <f t="shared" si="4"/>
        <v>4.1340000000000003</v>
      </c>
      <c r="G54" s="9">
        <f t="shared" si="5"/>
        <v>167.0136</v>
      </c>
      <c r="H54" s="106">
        <f t="shared" si="6"/>
        <v>0</v>
      </c>
      <c r="I54" s="107">
        <f t="shared" si="7"/>
        <v>0</v>
      </c>
      <c r="J54" s="108">
        <v>109600</v>
      </c>
      <c r="K54" s="106"/>
    </row>
    <row r="55" spans="1:11" ht="17.399999999999999" x14ac:dyDescent="0.25">
      <c r="A55" s="8" t="s">
        <v>64</v>
      </c>
      <c r="B55" s="8" t="s">
        <v>18</v>
      </c>
      <c r="C55" s="8">
        <v>1370</v>
      </c>
      <c r="D55" s="8">
        <v>732</v>
      </c>
      <c r="E55" s="8">
        <v>1</v>
      </c>
      <c r="F55" s="9">
        <f t="shared" si="4"/>
        <v>1.00284</v>
      </c>
      <c r="G55" s="9">
        <f t="shared" si="5"/>
        <v>40.514735999999999</v>
      </c>
      <c r="H55" s="106">
        <f t="shared" si="6"/>
        <v>0</v>
      </c>
      <c r="I55" s="107">
        <f t="shared" si="7"/>
        <v>0</v>
      </c>
      <c r="J55" s="108">
        <v>109600</v>
      </c>
      <c r="K55" s="106"/>
    </row>
    <row r="56" spans="1:11" ht="17.399999999999999" x14ac:dyDescent="0.25">
      <c r="A56" s="8" t="s">
        <v>65</v>
      </c>
      <c r="B56" s="8" t="s">
        <v>18</v>
      </c>
      <c r="C56" s="8">
        <v>1358</v>
      </c>
      <c r="D56" s="8">
        <v>491</v>
      </c>
      <c r="E56" s="8">
        <v>1</v>
      </c>
      <c r="F56" s="9">
        <f t="shared" si="4"/>
        <v>0.66677799999999998</v>
      </c>
      <c r="G56" s="9">
        <f t="shared" si="5"/>
        <v>26.937831200000002</v>
      </c>
      <c r="H56" s="106">
        <f t="shared" si="6"/>
        <v>0</v>
      </c>
      <c r="I56" s="107">
        <f t="shared" si="7"/>
        <v>0</v>
      </c>
      <c r="J56" s="108">
        <v>109600</v>
      </c>
      <c r="K56" s="106"/>
    </row>
    <row r="57" spans="1:11" ht="17.399999999999999" x14ac:dyDescent="0.25">
      <c r="A57" s="8" t="s">
        <v>66</v>
      </c>
      <c r="B57" s="8" t="s">
        <v>18</v>
      </c>
      <c r="C57" s="8">
        <v>1980</v>
      </c>
      <c r="D57" s="8">
        <v>1970</v>
      </c>
      <c r="E57" s="8">
        <v>1</v>
      </c>
      <c r="F57" s="9">
        <f t="shared" si="4"/>
        <v>3.9005999999999998</v>
      </c>
      <c r="G57" s="9">
        <f t="shared" si="5"/>
        <v>157.58423999999999</v>
      </c>
      <c r="H57" s="106">
        <f t="shared" si="6"/>
        <v>0</v>
      </c>
      <c r="I57" s="107">
        <f t="shared" si="7"/>
        <v>0</v>
      </c>
      <c r="J57" s="108">
        <v>112950</v>
      </c>
      <c r="K57" s="106"/>
    </row>
    <row r="58" spans="1:11" ht="17.399999999999999" x14ac:dyDescent="0.25">
      <c r="A58" s="8" t="s">
        <v>67</v>
      </c>
      <c r="B58" s="8" t="s">
        <v>18</v>
      </c>
      <c r="C58" s="8">
        <v>1966</v>
      </c>
      <c r="D58" s="8">
        <v>622</v>
      </c>
      <c r="E58" s="8">
        <v>1</v>
      </c>
      <c r="F58" s="9">
        <f t="shared" si="4"/>
        <v>1.2228520000000001</v>
      </c>
      <c r="G58" s="9">
        <f t="shared" si="5"/>
        <v>49.4032208</v>
      </c>
      <c r="H58" s="106">
        <f t="shared" si="6"/>
        <v>0</v>
      </c>
      <c r="I58" s="107">
        <f t="shared" si="7"/>
        <v>0</v>
      </c>
      <c r="J58" s="108">
        <v>112950</v>
      </c>
      <c r="K58" s="106"/>
    </row>
    <row r="59" spans="1:11" ht="17.399999999999999" x14ac:dyDescent="0.25">
      <c r="A59" s="8" t="s">
        <v>68</v>
      </c>
      <c r="B59" s="8" t="s">
        <v>18</v>
      </c>
      <c r="C59" s="8">
        <v>1974</v>
      </c>
      <c r="D59" s="8">
        <v>1000</v>
      </c>
      <c r="E59" s="8">
        <v>2</v>
      </c>
      <c r="F59" s="9">
        <f t="shared" si="4"/>
        <v>3.948</v>
      </c>
      <c r="G59" s="9">
        <f t="shared" si="5"/>
        <v>159.4992</v>
      </c>
      <c r="H59" s="106">
        <f t="shared" si="6"/>
        <v>0</v>
      </c>
      <c r="I59" s="107">
        <f t="shared" si="7"/>
        <v>0</v>
      </c>
      <c r="J59" s="108">
        <v>112950</v>
      </c>
      <c r="K59" s="106"/>
    </row>
    <row r="60" spans="1:11" ht="17.399999999999999" x14ac:dyDescent="0.25">
      <c r="A60" s="8" t="s">
        <v>69</v>
      </c>
      <c r="B60" s="8" t="s">
        <v>18</v>
      </c>
      <c r="C60" s="8">
        <v>1982</v>
      </c>
      <c r="D60" s="8">
        <v>1231</v>
      </c>
      <c r="E60" s="8">
        <v>1</v>
      </c>
      <c r="F60" s="9">
        <f t="shared" si="4"/>
        <v>2.4398420000000001</v>
      </c>
      <c r="G60" s="9">
        <f t="shared" si="5"/>
        <v>98.569616800000006</v>
      </c>
      <c r="H60" s="106">
        <f t="shared" si="6"/>
        <v>0</v>
      </c>
      <c r="I60" s="107">
        <f t="shared" si="7"/>
        <v>0</v>
      </c>
      <c r="J60" s="108">
        <v>115000</v>
      </c>
      <c r="K60" s="106"/>
    </row>
    <row r="61" spans="1:11" ht="17.399999999999999" x14ac:dyDescent="0.25">
      <c r="A61" s="8" t="s">
        <v>70</v>
      </c>
      <c r="B61" s="8" t="s">
        <v>18</v>
      </c>
      <c r="C61" s="8">
        <v>1975</v>
      </c>
      <c r="D61" s="8">
        <v>1000</v>
      </c>
      <c r="E61" s="8">
        <v>7</v>
      </c>
      <c r="F61" s="9">
        <f t="shared" si="4"/>
        <v>13.824999999999999</v>
      </c>
      <c r="G61" s="9">
        <f t="shared" si="5"/>
        <v>558.53</v>
      </c>
      <c r="H61" s="106">
        <f t="shared" si="6"/>
        <v>0</v>
      </c>
      <c r="I61" s="107">
        <f t="shared" si="7"/>
        <v>0</v>
      </c>
      <c r="J61" s="108">
        <v>115000</v>
      </c>
      <c r="K61" s="106"/>
    </row>
    <row r="62" spans="1:11" ht="17.399999999999999" x14ac:dyDescent="0.25">
      <c r="A62" s="8" t="s">
        <v>71</v>
      </c>
      <c r="B62" s="8" t="s">
        <v>18</v>
      </c>
      <c r="C62" s="8">
        <v>1973</v>
      </c>
      <c r="D62" s="8">
        <v>939</v>
      </c>
      <c r="E62" s="8">
        <v>1</v>
      </c>
      <c r="F62" s="9">
        <f t="shared" si="4"/>
        <v>1.8526469999999999</v>
      </c>
      <c r="G62" s="9">
        <f t="shared" si="5"/>
        <v>74.846938800000004</v>
      </c>
      <c r="H62" s="106">
        <f t="shared" si="6"/>
        <v>0</v>
      </c>
      <c r="I62" s="107">
        <f t="shared" si="7"/>
        <v>0</v>
      </c>
      <c r="J62" s="108">
        <v>120000</v>
      </c>
      <c r="K62" s="106"/>
    </row>
    <row r="63" spans="1:11" ht="17.399999999999999" x14ac:dyDescent="0.25">
      <c r="A63" s="8" t="s">
        <v>72</v>
      </c>
      <c r="B63" s="8" t="s">
        <v>18</v>
      </c>
      <c r="C63" s="8">
        <v>1975</v>
      </c>
      <c r="D63" s="8">
        <v>1000</v>
      </c>
      <c r="E63" s="8">
        <v>29</v>
      </c>
      <c r="F63" s="9">
        <f t="shared" si="4"/>
        <v>57.274999999999999</v>
      </c>
      <c r="G63" s="9">
        <f t="shared" si="5"/>
        <v>2313.91</v>
      </c>
      <c r="H63" s="106">
        <f t="shared" si="6"/>
        <v>0</v>
      </c>
      <c r="I63" s="107">
        <f t="shared" si="7"/>
        <v>0</v>
      </c>
      <c r="J63" s="108">
        <v>120000</v>
      </c>
      <c r="K63" s="106"/>
    </row>
    <row r="64" spans="1:11" ht="17.399999999999999" x14ac:dyDescent="0.25">
      <c r="A64" s="8" t="s">
        <v>73</v>
      </c>
      <c r="B64" s="8" t="s">
        <v>18</v>
      </c>
      <c r="C64" s="8">
        <v>1969</v>
      </c>
      <c r="D64" s="8">
        <v>790</v>
      </c>
      <c r="E64" s="8">
        <v>1</v>
      </c>
      <c r="F64" s="9">
        <f t="shared" si="4"/>
        <v>1.5555099999999999</v>
      </c>
      <c r="G64" s="9">
        <f t="shared" si="5"/>
        <v>62.842604000000001</v>
      </c>
      <c r="H64" s="106">
        <f t="shared" si="6"/>
        <v>0</v>
      </c>
      <c r="I64" s="107">
        <f t="shared" si="7"/>
        <v>0</v>
      </c>
      <c r="J64" s="108">
        <v>120000</v>
      </c>
      <c r="K64" s="106"/>
    </row>
    <row r="65" spans="1:11" ht="17.399999999999999" x14ac:dyDescent="0.25">
      <c r="A65" s="8" t="s">
        <v>74</v>
      </c>
      <c r="B65" s="8" t="s">
        <v>18</v>
      </c>
      <c r="C65" s="8">
        <v>1993</v>
      </c>
      <c r="D65" s="8">
        <v>1517</v>
      </c>
      <c r="E65" s="8">
        <v>1</v>
      </c>
      <c r="F65" s="9">
        <f t="shared" si="4"/>
        <v>3.0233810000000001</v>
      </c>
      <c r="G65" s="9">
        <f t="shared" si="5"/>
        <v>122.14459239999999</v>
      </c>
      <c r="H65" s="106">
        <f t="shared" si="6"/>
        <v>0</v>
      </c>
      <c r="I65" s="107">
        <f t="shared" si="7"/>
        <v>0</v>
      </c>
      <c r="J65" s="108">
        <v>120000</v>
      </c>
      <c r="K65" s="106"/>
    </row>
    <row r="66" spans="1:11" ht="17.399999999999999" x14ac:dyDescent="0.25">
      <c r="A66" s="8" t="s">
        <v>75</v>
      </c>
      <c r="B66" s="8" t="s">
        <v>18</v>
      </c>
      <c r="C66" s="8">
        <v>968</v>
      </c>
      <c r="D66" s="8">
        <v>641</v>
      </c>
      <c r="E66" s="8">
        <v>1</v>
      </c>
      <c r="F66" s="9">
        <f t="shared" si="4"/>
        <v>0.62048800000000004</v>
      </c>
      <c r="G66" s="9">
        <f t="shared" si="5"/>
        <v>25.067715199999999</v>
      </c>
      <c r="H66" s="106">
        <f t="shared" si="6"/>
        <v>0</v>
      </c>
      <c r="I66" s="107">
        <f t="shared" si="7"/>
        <v>0</v>
      </c>
      <c r="J66" s="108">
        <v>120000</v>
      </c>
      <c r="K66" s="106"/>
    </row>
    <row r="67" spans="1:11" ht="17.399999999999999" x14ac:dyDescent="0.25">
      <c r="A67" s="8" t="s">
        <v>76</v>
      </c>
      <c r="B67" s="8" t="s">
        <v>18</v>
      </c>
      <c r="C67" s="8">
        <v>972</v>
      </c>
      <c r="D67" s="8">
        <v>800</v>
      </c>
      <c r="E67" s="8">
        <v>1</v>
      </c>
      <c r="F67" s="9">
        <f t="shared" si="4"/>
        <v>0.77759999999999996</v>
      </c>
      <c r="G67" s="9">
        <f t="shared" si="5"/>
        <v>31.415040000000001</v>
      </c>
      <c r="H67" s="106">
        <f t="shared" si="6"/>
        <v>0</v>
      </c>
      <c r="I67" s="107">
        <f t="shared" si="7"/>
        <v>0</v>
      </c>
      <c r="J67" s="108">
        <v>120000</v>
      </c>
      <c r="K67" s="106"/>
    </row>
    <row r="68" spans="1:11" ht="17.399999999999999" x14ac:dyDescent="0.25">
      <c r="A68" s="8" t="s">
        <v>77</v>
      </c>
      <c r="B68" s="8" t="s">
        <v>18</v>
      </c>
      <c r="C68" s="8">
        <v>978</v>
      </c>
      <c r="D68" s="8">
        <v>1000</v>
      </c>
      <c r="E68" s="8">
        <v>1</v>
      </c>
      <c r="F68" s="9">
        <f t="shared" si="4"/>
        <v>0.97799999999999998</v>
      </c>
      <c r="G68" s="9">
        <f t="shared" si="5"/>
        <v>39.511200000000002</v>
      </c>
      <c r="H68" s="106">
        <f t="shared" si="6"/>
        <v>0</v>
      </c>
      <c r="I68" s="107">
        <f t="shared" si="7"/>
        <v>0</v>
      </c>
      <c r="J68" s="108">
        <v>120000</v>
      </c>
      <c r="K68" s="106"/>
    </row>
    <row r="69" spans="1:11" ht="17.399999999999999" x14ac:dyDescent="0.25">
      <c r="A69" s="8" t="s">
        <v>78</v>
      </c>
      <c r="B69" s="8" t="s">
        <v>18</v>
      </c>
      <c r="C69" s="8">
        <v>972</v>
      </c>
      <c r="D69" s="8">
        <v>811</v>
      </c>
      <c r="E69" s="8">
        <v>1</v>
      </c>
      <c r="F69" s="9">
        <f t="shared" si="4"/>
        <v>0.78829199999999999</v>
      </c>
      <c r="G69" s="9">
        <f t="shared" si="5"/>
        <v>31.846996799999999</v>
      </c>
      <c r="H69" s="106">
        <f t="shared" si="6"/>
        <v>0</v>
      </c>
      <c r="I69" s="107">
        <f t="shared" si="7"/>
        <v>0</v>
      </c>
      <c r="J69" s="108">
        <v>120000</v>
      </c>
      <c r="K69" s="106"/>
    </row>
    <row r="70" spans="1:11" ht="17.399999999999999" x14ac:dyDescent="0.25">
      <c r="A70" s="8" t="s">
        <v>79</v>
      </c>
      <c r="B70" s="8" t="s">
        <v>18</v>
      </c>
      <c r="C70" s="8">
        <v>1969</v>
      </c>
      <c r="D70" s="8">
        <v>804</v>
      </c>
      <c r="E70" s="8">
        <v>1</v>
      </c>
      <c r="F70" s="9">
        <f t="shared" si="4"/>
        <v>1.5830759999999999</v>
      </c>
      <c r="G70" s="9">
        <f t="shared" si="5"/>
        <v>63.956270400000001</v>
      </c>
      <c r="H70" s="106">
        <f t="shared" si="6"/>
        <v>0</v>
      </c>
      <c r="I70" s="107">
        <f t="shared" si="7"/>
        <v>0</v>
      </c>
      <c r="J70" s="108">
        <v>123000</v>
      </c>
      <c r="K70" s="106"/>
    </row>
    <row r="71" spans="1:11" ht="17.399999999999999" x14ac:dyDescent="0.25">
      <c r="A71" s="8" t="s">
        <v>80</v>
      </c>
      <c r="B71" s="8" t="s">
        <v>18</v>
      </c>
      <c r="C71" s="8">
        <v>1975</v>
      </c>
      <c r="D71" s="8">
        <v>1000</v>
      </c>
      <c r="E71" s="8">
        <v>9</v>
      </c>
      <c r="F71" s="9">
        <f t="shared" si="4"/>
        <v>17.774999999999999</v>
      </c>
      <c r="G71" s="9">
        <f t="shared" si="5"/>
        <v>718.11</v>
      </c>
      <c r="H71" s="106">
        <f t="shared" si="6"/>
        <v>0</v>
      </c>
      <c r="I71" s="107">
        <f t="shared" si="7"/>
        <v>0</v>
      </c>
      <c r="J71" s="108">
        <v>123000</v>
      </c>
      <c r="K71" s="106"/>
    </row>
    <row r="72" spans="1:11" ht="17.399999999999999" x14ac:dyDescent="0.25">
      <c r="A72" s="8" t="s">
        <v>81</v>
      </c>
      <c r="B72" s="8" t="s">
        <v>18</v>
      </c>
      <c r="C72" s="8">
        <v>1977</v>
      </c>
      <c r="D72" s="8">
        <v>1070</v>
      </c>
      <c r="E72" s="8">
        <v>1</v>
      </c>
      <c r="F72" s="9">
        <f t="shared" si="4"/>
        <v>2.1153900000000001</v>
      </c>
      <c r="G72" s="9">
        <f t="shared" si="5"/>
        <v>85.461755999999994</v>
      </c>
      <c r="H72" s="106">
        <f t="shared" si="6"/>
        <v>0</v>
      </c>
      <c r="I72" s="107">
        <f t="shared" si="7"/>
        <v>0</v>
      </c>
      <c r="J72" s="108">
        <v>126200</v>
      </c>
      <c r="K72" s="106"/>
    </row>
    <row r="73" spans="1:11" ht="17.399999999999999" x14ac:dyDescent="0.25">
      <c r="A73" s="8" t="s">
        <v>82</v>
      </c>
      <c r="B73" s="8" t="s">
        <v>18</v>
      </c>
      <c r="C73" s="8">
        <v>1975</v>
      </c>
      <c r="D73" s="8">
        <v>1000</v>
      </c>
      <c r="E73" s="8">
        <v>12</v>
      </c>
      <c r="F73" s="9">
        <f t="shared" si="4"/>
        <v>23.7</v>
      </c>
      <c r="G73" s="9">
        <f t="shared" si="5"/>
        <v>957.48</v>
      </c>
      <c r="H73" s="106">
        <f t="shared" si="6"/>
        <v>0</v>
      </c>
      <c r="I73" s="107">
        <f t="shared" si="7"/>
        <v>0</v>
      </c>
      <c r="J73" s="108">
        <v>126200</v>
      </c>
      <c r="K73" s="106"/>
    </row>
    <row r="74" spans="1:11" ht="17.399999999999999" x14ac:dyDescent="0.25">
      <c r="A74" s="8" t="s">
        <v>83</v>
      </c>
      <c r="B74" s="8" t="s">
        <v>18</v>
      </c>
      <c r="C74" s="8">
        <v>1983</v>
      </c>
      <c r="D74" s="8">
        <v>1266</v>
      </c>
      <c r="E74" s="8">
        <v>1</v>
      </c>
      <c r="F74" s="9">
        <f t="shared" si="4"/>
        <v>2.510478</v>
      </c>
      <c r="G74" s="9">
        <f t="shared" si="5"/>
        <v>101.4233112</v>
      </c>
      <c r="H74" s="106">
        <f t="shared" si="6"/>
        <v>0</v>
      </c>
      <c r="I74" s="107">
        <f t="shared" si="7"/>
        <v>0</v>
      </c>
      <c r="J74" s="108">
        <v>129100</v>
      </c>
      <c r="K74" s="106"/>
    </row>
    <row r="75" spans="1:11" ht="17.399999999999999" x14ac:dyDescent="0.25">
      <c r="A75" s="8" t="s">
        <v>84</v>
      </c>
      <c r="B75" s="8" t="s">
        <v>18</v>
      </c>
      <c r="C75" s="8">
        <v>1975</v>
      </c>
      <c r="D75" s="8">
        <v>1000</v>
      </c>
      <c r="E75" s="8">
        <v>31</v>
      </c>
      <c r="F75" s="9">
        <f t="shared" si="4"/>
        <v>61.225000000000001</v>
      </c>
      <c r="G75" s="9">
        <f t="shared" si="5"/>
        <v>2473.4899999999998</v>
      </c>
      <c r="H75" s="106">
        <f t="shared" si="6"/>
        <v>0</v>
      </c>
      <c r="I75" s="107">
        <f t="shared" si="7"/>
        <v>0</v>
      </c>
      <c r="J75" s="108">
        <v>129100</v>
      </c>
      <c r="K75" s="106"/>
    </row>
    <row r="76" spans="1:11" ht="17.399999999999999" x14ac:dyDescent="0.25">
      <c r="A76" s="8" t="s">
        <v>85</v>
      </c>
      <c r="B76" s="8" t="s">
        <v>18</v>
      </c>
      <c r="C76" s="8">
        <v>990</v>
      </c>
      <c r="D76" s="8">
        <v>1279</v>
      </c>
      <c r="E76" s="8">
        <v>1</v>
      </c>
      <c r="F76" s="9">
        <f t="shared" si="4"/>
        <v>1.2662100000000001</v>
      </c>
      <c r="G76" s="9">
        <f t="shared" si="5"/>
        <v>51.154884000000003</v>
      </c>
      <c r="H76" s="106">
        <f t="shared" si="6"/>
        <v>0</v>
      </c>
      <c r="I76" s="107">
        <f t="shared" si="7"/>
        <v>0</v>
      </c>
      <c r="J76" s="108">
        <v>129100</v>
      </c>
      <c r="K76" s="106"/>
    </row>
    <row r="77" spans="1:11" ht="17.399999999999999" x14ac:dyDescent="0.25">
      <c r="A77" s="8" t="s">
        <v>86</v>
      </c>
      <c r="B77" s="8" t="s">
        <v>18</v>
      </c>
      <c r="C77" s="8">
        <v>978</v>
      </c>
      <c r="D77" s="8">
        <v>1000</v>
      </c>
      <c r="E77" s="8">
        <v>2</v>
      </c>
      <c r="F77" s="9">
        <f t="shared" si="4"/>
        <v>1.956</v>
      </c>
      <c r="G77" s="9">
        <f t="shared" si="5"/>
        <v>79.022400000000005</v>
      </c>
      <c r="H77" s="106">
        <f t="shared" si="6"/>
        <v>0</v>
      </c>
      <c r="I77" s="107">
        <f t="shared" si="7"/>
        <v>0</v>
      </c>
      <c r="J77" s="108">
        <v>129100</v>
      </c>
      <c r="K77" s="106"/>
    </row>
    <row r="78" spans="1:11" ht="17.399999999999999" x14ac:dyDescent="0.25">
      <c r="A78" s="8" t="s">
        <v>87</v>
      </c>
      <c r="B78" s="8" t="s">
        <v>18</v>
      </c>
      <c r="C78" s="8">
        <v>1975</v>
      </c>
      <c r="D78" s="8">
        <v>1000</v>
      </c>
      <c r="E78" s="8">
        <v>29</v>
      </c>
      <c r="F78" s="9">
        <f t="shared" si="4"/>
        <v>57.274999999999999</v>
      </c>
      <c r="G78" s="9">
        <f t="shared" si="5"/>
        <v>2313.91</v>
      </c>
      <c r="H78" s="106">
        <f t="shared" si="6"/>
        <v>0</v>
      </c>
      <c r="I78" s="107">
        <f t="shared" si="7"/>
        <v>0</v>
      </c>
      <c r="J78" s="108">
        <v>148400</v>
      </c>
      <c r="K78" s="106"/>
    </row>
    <row r="79" spans="1:11" ht="17.399999999999999" x14ac:dyDescent="0.25">
      <c r="A79" s="8" t="s">
        <v>88</v>
      </c>
      <c r="B79" s="8" t="s">
        <v>18</v>
      </c>
      <c r="C79" s="8">
        <v>1975</v>
      </c>
      <c r="D79" s="8">
        <v>1017</v>
      </c>
      <c r="E79" s="8">
        <v>1</v>
      </c>
      <c r="F79" s="9">
        <f t="shared" si="4"/>
        <v>2.008575</v>
      </c>
      <c r="G79" s="9">
        <f t="shared" si="5"/>
        <v>81.146429999999995</v>
      </c>
      <c r="H79" s="106">
        <f t="shared" si="6"/>
        <v>629</v>
      </c>
      <c r="I79" s="107">
        <f t="shared" si="7"/>
        <v>2.6169544999999999</v>
      </c>
      <c r="J79" s="108">
        <v>148400</v>
      </c>
      <c r="K79" s="106">
        <v>629</v>
      </c>
    </row>
    <row r="80" spans="1:11" ht="17.399999999999999" x14ac:dyDescent="0.25">
      <c r="A80" s="8" t="s">
        <v>89</v>
      </c>
      <c r="B80" s="8" t="s">
        <v>18</v>
      </c>
      <c r="C80" s="8">
        <v>1992</v>
      </c>
      <c r="D80" s="8">
        <v>1479</v>
      </c>
      <c r="E80" s="8">
        <v>1</v>
      </c>
      <c r="F80" s="9">
        <f t="shared" si="4"/>
        <v>2.9461680000000001</v>
      </c>
      <c r="G80" s="9">
        <f t="shared" si="5"/>
        <v>119.0251872</v>
      </c>
      <c r="H80" s="106">
        <f t="shared" si="6"/>
        <v>2137</v>
      </c>
      <c r="I80" s="107">
        <f t="shared" si="7"/>
        <v>8.8909885000000006</v>
      </c>
      <c r="J80" s="108">
        <v>148400</v>
      </c>
      <c r="K80" s="106">
        <v>2137</v>
      </c>
    </row>
    <row r="81" spans="1:11" ht="17.399999999999999" x14ac:dyDescent="0.25">
      <c r="A81" s="8" t="s">
        <v>90</v>
      </c>
      <c r="B81" s="8" t="s">
        <v>18</v>
      </c>
      <c r="C81" s="8">
        <v>1968</v>
      </c>
      <c r="D81" s="8">
        <v>758</v>
      </c>
      <c r="E81" s="8">
        <v>1</v>
      </c>
      <c r="F81" s="9">
        <f t="shared" si="4"/>
        <v>1.491744</v>
      </c>
      <c r="G81" s="9">
        <f t="shared" si="5"/>
        <v>60.266457600000003</v>
      </c>
      <c r="H81" s="106">
        <f t="shared" si="6"/>
        <v>848</v>
      </c>
      <c r="I81" s="107">
        <f t="shared" si="7"/>
        <v>3.5281039999999999</v>
      </c>
      <c r="J81" s="108">
        <v>148400</v>
      </c>
      <c r="K81" s="106">
        <v>848</v>
      </c>
    </row>
    <row r="82" spans="1:11" ht="17.399999999999999" x14ac:dyDescent="0.25">
      <c r="A82" s="8" t="s">
        <v>91</v>
      </c>
      <c r="B82" s="8" t="s">
        <v>18</v>
      </c>
      <c r="C82" s="8">
        <v>990</v>
      </c>
      <c r="D82" s="8">
        <v>1278</v>
      </c>
      <c r="E82" s="8">
        <v>1</v>
      </c>
      <c r="F82" s="9">
        <f t="shared" si="4"/>
        <v>1.26522</v>
      </c>
      <c r="G82" s="9">
        <f t="shared" si="5"/>
        <v>51.114888000000001</v>
      </c>
      <c r="H82" s="106">
        <f t="shared" si="6"/>
        <v>0</v>
      </c>
      <c r="I82" s="107">
        <f t="shared" si="7"/>
        <v>0</v>
      </c>
      <c r="J82" s="108">
        <v>148400</v>
      </c>
      <c r="K82" s="106"/>
    </row>
    <row r="83" spans="1:11" ht="17.399999999999999" x14ac:dyDescent="0.25">
      <c r="A83" s="8" t="s">
        <v>92</v>
      </c>
      <c r="B83" s="8" t="s">
        <v>18</v>
      </c>
      <c r="C83" s="8">
        <v>978</v>
      </c>
      <c r="D83" s="8">
        <v>1000</v>
      </c>
      <c r="E83" s="8">
        <v>2</v>
      </c>
      <c r="F83" s="9">
        <f t="shared" si="4"/>
        <v>1.956</v>
      </c>
      <c r="G83" s="9">
        <f t="shared" si="5"/>
        <v>79.022400000000005</v>
      </c>
      <c r="H83" s="106">
        <f t="shared" si="6"/>
        <v>0</v>
      </c>
      <c r="I83" s="107">
        <f t="shared" si="7"/>
        <v>0</v>
      </c>
      <c r="J83" s="108">
        <v>148400</v>
      </c>
      <c r="K83" s="106"/>
    </row>
    <row r="84" spans="1:11" ht="17.399999999999999" x14ac:dyDescent="0.25">
      <c r="A84" s="8" t="s">
        <v>93</v>
      </c>
      <c r="B84" s="8" t="s">
        <v>18</v>
      </c>
      <c r="C84" s="8">
        <v>1970</v>
      </c>
      <c r="D84" s="8">
        <v>828</v>
      </c>
      <c r="E84" s="8">
        <v>1</v>
      </c>
      <c r="F84" s="9">
        <f t="shared" si="4"/>
        <v>1.6311599999999999</v>
      </c>
      <c r="G84" s="9">
        <f t="shared" si="5"/>
        <v>65.898864000000003</v>
      </c>
      <c r="H84" s="106">
        <f t="shared" si="6"/>
        <v>0</v>
      </c>
      <c r="I84" s="107">
        <f t="shared" si="7"/>
        <v>0</v>
      </c>
      <c r="J84" s="108">
        <v>133950</v>
      </c>
      <c r="K84" s="106"/>
    </row>
    <row r="85" spans="1:11" ht="17.399999999999999" x14ac:dyDescent="0.25">
      <c r="A85" s="8" t="s">
        <v>94</v>
      </c>
      <c r="B85" s="8" t="s">
        <v>18</v>
      </c>
      <c r="C85" s="8">
        <v>1975</v>
      </c>
      <c r="D85" s="8">
        <v>1000</v>
      </c>
      <c r="E85" s="8">
        <v>10</v>
      </c>
      <c r="F85" s="9">
        <f t="shared" si="4"/>
        <v>19.75</v>
      </c>
      <c r="G85" s="9">
        <f t="shared" si="5"/>
        <v>797.9</v>
      </c>
      <c r="H85" s="106">
        <f t="shared" si="6"/>
        <v>0</v>
      </c>
      <c r="I85" s="107">
        <f t="shared" si="7"/>
        <v>0</v>
      </c>
      <c r="J85" s="108">
        <v>133950</v>
      </c>
      <c r="K85" s="106"/>
    </row>
    <row r="86" spans="1:11" ht="17.399999999999999" x14ac:dyDescent="0.25">
      <c r="A86" s="8" t="s">
        <v>95</v>
      </c>
      <c r="B86" s="8" t="s">
        <v>18</v>
      </c>
      <c r="C86" s="8">
        <v>1970</v>
      </c>
      <c r="D86" s="8">
        <v>824</v>
      </c>
      <c r="E86" s="8">
        <v>1</v>
      </c>
      <c r="F86" s="9">
        <f t="shared" si="4"/>
        <v>1.6232800000000001</v>
      </c>
      <c r="G86" s="9">
        <f t="shared" si="5"/>
        <v>65.580511999999999</v>
      </c>
      <c r="H86" s="106">
        <f t="shared" si="6"/>
        <v>0</v>
      </c>
      <c r="I86" s="107">
        <f t="shared" si="7"/>
        <v>0</v>
      </c>
      <c r="J86" s="108">
        <v>153300</v>
      </c>
      <c r="K86" s="106"/>
    </row>
    <row r="87" spans="1:11" ht="17.399999999999999" x14ac:dyDescent="0.25">
      <c r="A87" s="8" t="s">
        <v>96</v>
      </c>
      <c r="B87" s="8" t="s">
        <v>18</v>
      </c>
      <c r="C87" s="8">
        <v>1975</v>
      </c>
      <c r="D87" s="8">
        <v>1000</v>
      </c>
      <c r="E87" s="8">
        <v>10</v>
      </c>
      <c r="F87" s="9">
        <f t="shared" si="4"/>
        <v>19.75</v>
      </c>
      <c r="G87" s="9">
        <f t="shared" si="5"/>
        <v>797.9</v>
      </c>
      <c r="H87" s="106">
        <f t="shared" si="6"/>
        <v>0</v>
      </c>
      <c r="I87" s="107">
        <f t="shared" si="7"/>
        <v>0</v>
      </c>
      <c r="J87" s="108">
        <v>153300</v>
      </c>
      <c r="K87" s="106"/>
    </row>
    <row r="88" spans="1:11" ht="17.399999999999999" x14ac:dyDescent="0.25">
      <c r="A88" s="8" t="s">
        <v>97</v>
      </c>
      <c r="B88" s="8" t="s">
        <v>18</v>
      </c>
      <c r="C88" s="8">
        <v>1983</v>
      </c>
      <c r="D88" s="8">
        <v>1254</v>
      </c>
      <c r="E88" s="8">
        <v>1</v>
      </c>
      <c r="F88" s="9">
        <f t="shared" si="4"/>
        <v>2.4866820000000001</v>
      </c>
      <c r="G88" s="9">
        <f t="shared" si="5"/>
        <v>100.46195280000001</v>
      </c>
      <c r="H88" s="106">
        <f t="shared" si="6"/>
        <v>0</v>
      </c>
      <c r="I88" s="107">
        <f t="shared" si="7"/>
        <v>0</v>
      </c>
      <c r="J88" s="108">
        <v>138800</v>
      </c>
      <c r="K88" s="106"/>
    </row>
    <row r="89" spans="1:11" ht="17.399999999999999" x14ac:dyDescent="0.25">
      <c r="A89" s="8" t="s">
        <v>98</v>
      </c>
      <c r="B89" s="8" t="s">
        <v>18</v>
      </c>
      <c r="C89" s="8">
        <v>1975</v>
      </c>
      <c r="D89" s="8">
        <v>1000</v>
      </c>
      <c r="E89" s="8">
        <v>29</v>
      </c>
      <c r="F89" s="9">
        <f t="shared" si="4"/>
        <v>57.274999999999999</v>
      </c>
      <c r="G89" s="9">
        <f t="shared" si="5"/>
        <v>2313.91</v>
      </c>
      <c r="H89" s="106">
        <f t="shared" si="6"/>
        <v>0</v>
      </c>
      <c r="I89" s="107">
        <f t="shared" si="7"/>
        <v>0</v>
      </c>
      <c r="J89" s="108">
        <v>138800</v>
      </c>
      <c r="K89" s="106"/>
    </row>
    <row r="90" spans="1:11" ht="17.399999999999999" x14ac:dyDescent="0.25">
      <c r="A90" s="8" t="s">
        <v>99</v>
      </c>
      <c r="B90" s="8" t="s">
        <v>18</v>
      </c>
      <c r="C90" s="8">
        <v>1968</v>
      </c>
      <c r="D90" s="8">
        <v>762</v>
      </c>
      <c r="E90" s="8">
        <v>1</v>
      </c>
      <c r="F90" s="9">
        <f t="shared" si="4"/>
        <v>1.4996160000000001</v>
      </c>
      <c r="G90" s="9">
        <f t="shared" si="5"/>
        <v>60.584486400000003</v>
      </c>
      <c r="H90" s="106">
        <f t="shared" si="6"/>
        <v>627</v>
      </c>
      <c r="I90" s="107">
        <f t="shared" si="7"/>
        <v>2.6086334999999998</v>
      </c>
      <c r="J90" s="108">
        <v>138800</v>
      </c>
      <c r="K90" s="106">
        <v>627</v>
      </c>
    </row>
    <row r="91" spans="1:11" ht="17.399999999999999" x14ac:dyDescent="0.25">
      <c r="A91" s="8" t="s">
        <v>100</v>
      </c>
      <c r="B91" s="8" t="s">
        <v>18</v>
      </c>
      <c r="C91" s="8">
        <v>1982</v>
      </c>
      <c r="D91" s="8">
        <v>1238</v>
      </c>
      <c r="E91" s="8">
        <v>1</v>
      </c>
      <c r="F91" s="9">
        <f t="shared" si="4"/>
        <v>2.453716</v>
      </c>
      <c r="G91" s="9">
        <f t="shared" si="5"/>
        <v>99.130126399999995</v>
      </c>
      <c r="H91" s="106">
        <f t="shared" si="6"/>
        <v>1289</v>
      </c>
      <c r="I91" s="107">
        <f t="shared" si="7"/>
        <v>5.3628844999999998</v>
      </c>
      <c r="J91" s="108">
        <v>138800</v>
      </c>
      <c r="K91" s="106">
        <v>1289</v>
      </c>
    </row>
    <row r="92" spans="1:11" ht="17.399999999999999" x14ac:dyDescent="0.25">
      <c r="A92" s="8" t="s">
        <v>101</v>
      </c>
      <c r="B92" s="8" t="s">
        <v>18</v>
      </c>
      <c r="C92" s="8">
        <v>990</v>
      </c>
      <c r="D92" s="8">
        <v>1278</v>
      </c>
      <c r="E92" s="8">
        <v>1</v>
      </c>
      <c r="F92" s="9">
        <f t="shared" si="4"/>
        <v>1.26522</v>
      </c>
      <c r="G92" s="9">
        <f t="shared" si="5"/>
        <v>51.114888000000001</v>
      </c>
      <c r="H92" s="106">
        <f t="shared" si="6"/>
        <v>0</v>
      </c>
      <c r="I92" s="107">
        <f t="shared" si="7"/>
        <v>0</v>
      </c>
      <c r="J92" s="108">
        <v>138800</v>
      </c>
      <c r="K92" s="106"/>
    </row>
    <row r="93" spans="1:11" ht="17.399999999999999" x14ac:dyDescent="0.25">
      <c r="A93" s="8" t="s">
        <v>102</v>
      </c>
      <c r="B93" s="8" t="s">
        <v>18</v>
      </c>
      <c r="C93" s="8">
        <v>978</v>
      </c>
      <c r="D93" s="8">
        <v>1000</v>
      </c>
      <c r="E93" s="8">
        <v>2</v>
      </c>
      <c r="F93" s="9">
        <f t="shared" si="4"/>
        <v>1.956</v>
      </c>
      <c r="G93" s="9">
        <f t="shared" si="5"/>
        <v>79.022400000000005</v>
      </c>
      <c r="H93" s="106">
        <f t="shared" si="6"/>
        <v>0</v>
      </c>
      <c r="I93" s="107">
        <f t="shared" si="7"/>
        <v>0</v>
      </c>
      <c r="J93" s="108">
        <v>138800</v>
      </c>
      <c r="K93" s="106"/>
    </row>
    <row r="94" spans="1:11" ht="17.399999999999999" x14ac:dyDescent="0.25">
      <c r="A94" s="8" t="s">
        <v>103</v>
      </c>
      <c r="B94" s="8" t="s">
        <v>18</v>
      </c>
      <c r="C94" s="8">
        <v>1970</v>
      </c>
      <c r="D94" s="8">
        <v>824</v>
      </c>
      <c r="E94" s="8">
        <v>1</v>
      </c>
      <c r="F94" s="9">
        <f t="shared" si="4"/>
        <v>1.6232800000000001</v>
      </c>
      <c r="G94" s="9">
        <f t="shared" si="5"/>
        <v>65.580511999999999</v>
      </c>
      <c r="H94" s="106">
        <f t="shared" si="6"/>
        <v>0</v>
      </c>
      <c r="I94" s="107">
        <f t="shared" si="7"/>
        <v>0</v>
      </c>
      <c r="J94" s="108">
        <v>143700</v>
      </c>
      <c r="K94" s="106"/>
    </row>
    <row r="95" spans="1:11" ht="17.399999999999999" x14ac:dyDescent="0.25">
      <c r="A95" s="8" t="s">
        <v>104</v>
      </c>
      <c r="B95" s="8" t="s">
        <v>18</v>
      </c>
      <c r="C95" s="8">
        <v>1975</v>
      </c>
      <c r="D95" s="8">
        <v>1000</v>
      </c>
      <c r="E95" s="8">
        <v>10</v>
      </c>
      <c r="F95" s="9">
        <f t="shared" si="4"/>
        <v>19.75</v>
      </c>
      <c r="G95" s="9">
        <f t="shared" si="5"/>
        <v>797.9</v>
      </c>
      <c r="H95" s="106">
        <f t="shared" si="6"/>
        <v>0</v>
      </c>
      <c r="I95" s="107">
        <f t="shared" si="7"/>
        <v>0</v>
      </c>
      <c r="J95" s="108">
        <v>143700</v>
      </c>
      <c r="K95" s="106"/>
    </row>
    <row r="96" spans="1:11" ht="17.399999999999999" x14ac:dyDescent="0.25">
      <c r="A96" s="8" t="s">
        <v>105</v>
      </c>
      <c r="B96" s="8" t="s">
        <v>18</v>
      </c>
      <c r="C96" s="8">
        <v>1970</v>
      </c>
      <c r="D96" s="8">
        <v>837</v>
      </c>
      <c r="E96" s="8">
        <v>1</v>
      </c>
      <c r="F96" s="9">
        <f t="shared" si="4"/>
        <v>1.64889</v>
      </c>
      <c r="G96" s="9">
        <f t="shared" si="5"/>
        <v>66.615155999999999</v>
      </c>
      <c r="H96" s="106">
        <f t="shared" si="6"/>
        <v>0</v>
      </c>
      <c r="I96" s="107">
        <f t="shared" si="7"/>
        <v>0</v>
      </c>
      <c r="J96" s="108">
        <v>158300</v>
      </c>
      <c r="K96" s="106"/>
    </row>
    <row r="97" spans="1:11" ht="17.399999999999999" x14ac:dyDescent="0.25">
      <c r="A97" s="8" t="s">
        <v>106</v>
      </c>
      <c r="B97" s="8" t="s">
        <v>18</v>
      </c>
      <c r="C97" s="8">
        <v>1975</v>
      </c>
      <c r="D97" s="8">
        <v>1000</v>
      </c>
      <c r="E97" s="8">
        <v>21</v>
      </c>
      <c r="F97" s="9">
        <f t="shared" si="4"/>
        <v>41.475000000000001</v>
      </c>
      <c r="G97" s="9">
        <f t="shared" si="5"/>
        <v>1675.59</v>
      </c>
      <c r="H97" s="106">
        <f t="shared" si="6"/>
        <v>0</v>
      </c>
      <c r="I97" s="107">
        <f t="shared" si="7"/>
        <v>0</v>
      </c>
      <c r="J97" s="108">
        <v>158300</v>
      </c>
      <c r="K97" s="106"/>
    </row>
    <row r="98" spans="1:11" ht="17.399999999999999" x14ac:dyDescent="0.25">
      <c r="A98" s="8" t="s">
        <v>107</v>
      </c>
      <c r="B98" s="8" t="s">
        <v>18</v>
      </c>
      <c r="C98" s="8">
        <v>990</v>
      </c>
      <c r="D98" s="8">
        <v>1278</v>
      </c>
      <c r="E98" s="8">
        <v>1</v>
      </c>
      <c r="F98" s="9">
        <f t="shared" si="4"/>
        <v>1.26522</v>
      </c>
      <c r="G98" s="9">
        <f t="shared" si="5"/>
        <v>51.114888000000001</v>
      </c>
      <c r="H98" s="106">
        <f t="shared" si="6"/>
        <v>0</v>
      </c>
      <c r="I98" s="107">
        <f t="shared" si="7"/>
        <v>0</v>
      </c>
      <c r="J98" s="108">
        <v>158300</v>
      </c>
      <c r="K98" s="106"/>
    </row>
    <row r="99" spans="1:11" ht="17.399999999999999" x14ac:dyDescent="0.25">
      <c r="A99" s="8" t="s">
        <v>108</v>
      </c>
      <c r="B99" s="8" t="s">
        <v>18</v>
      </c>
      <c r="C99" s="8">
        <v>978</v>
      </c>
      <c r="D99" s="8">
        <v>1000</v>
      </c>
      <c r="E99" s="8">
        <v>2</v>
      </c>
      <c r="F99" s="9">
        <f t="shared" si="4"/>
        <v>1.956</v>
      </c>
      <c r="G99" s="9">
        <f t="shared" si="5"/>
        <v>79.022400000000005</v>
      </c>
      <c r="H99" s="106">
        <f t="shared" si="6"/>
        <v>0</v>
      </c>
      <c r="I99" s="107">
        <f t="shared" si="7"/>
        <v>0</v>
      </c>
      <c r="J99" s="108">
        <v>158300</v>
      </c>
      <c r="K99" s="106"/>
    </row>
    <row r="100" spans="1:11" ht="17.399999999999999" x14ac:dyDescent="0.25">
      <c r="A100" s="8" t="s">
        <v>109</v>
      </c>
      <c r="B100" s="8" t="s">
        <v>18</v>
      </c>
      <c r="C100" s="8">
        <v>1975</v>
      </c>
      <c r="D100" s="8">
        <v>1000</v>
      </c>
      <c r="E100" s="8">
        <v>1</v>
      </c>
      <c r="F100" s="9">
        <f t="shared" si="4"/>
        <v>1.9750000000000001</v>
      </c>
      <c r="G100" s="9">
        <f t="shared" si="5"/>
        <v>79.790000000000006</v>
      </c>
      <c r="H100" s="106">
        <f t="shared" si="6"/>
        <v>628</v>
      </c>
      <c r="I100" s="107">
        <f t="shared" si="7"/>
        <v>2.6127940000000001</v>
      </c>
      <c r="J100" s="108">
        <v>158300</v>
      </c>
      <c r="K100" s="106">
        <v>628</v>
      </c>
    </row>
    <row r="101" spans="1:11" ht="17.399999999999999" x14ac:dyDescent="0.25">
      <c r="A101" s="8" t="s">
        <v>110</v>
      </c>
      <c r="B101" s="8" t="s">
        <v>18</v>
      </c>
      <c r="C101" s="8">
        <v>1992</v>
      </c>
      <c r="D101" s="8">
        <v>1496</v>
      </c>
      <c r="E101" s="8">
        <v>1</v>
      </c>
      <c r="F101" s="9">
        <f t="shared" si="4"/>
        <v>2.980032</v>
      </c>
      <c r="G101" s="9">
        <f t="shared" si="5"/>
        <v>120.3932928</v>
      </c>
      <c r="H101" s="106">
        <f t="shared" si="6"/>
        <v>2135</v>
      </c>
      <c r="I101" s="107">
        <f t="shared" si="7"/>
        <v>8.8826675000000002</v>
      </c>
      <c r="J101" s="108">
        <v>158300</v>
      </c>
      <c r="K101" s="106">
        <v>2135</v>
      </c>
    </row>
    <row r="102" spans="1:11" ht="17.399999999999999" x14ac:dyDescent="0.25">
      <c r="A102" s="8" t="s">
        <v>111</v>
      </c>
      <c r="B102" s="8" t="s">
        <v>18</v>
      </c>
      <c r="C102" s="8">
        <v>1974</v>
      </c>
      <c r="D102" s="8">
        <v>968</v>
      </c>
      <c r="E102" s="8">
        <v>1</v>
      </c>
      <c r="F102" s="9">
        <f t="shared" si="4"/>
        <v>1.9108320000000001</v>
      </c>
      <c r="G102" s="9">
        <f t="shared" si="5"/>
        <v>77.197612800000002</v>
      </c>
      <c r="H102" s="106">
        <f t="shared" si="6"/>
        <v>848</v>
      </c>
      <c r="I102" s="107">
        <f t="shared" si="7"/>
        <v>3.5281039999999999</v>
      </c>
      <c r="J102" s="108">
        <v>158300</v>
      </c>
      <c r="K102" s="106">
        <v>848</v>
      </c>
    </row>
    <row r="103" spans="1:11" ht="17.399999999999999" x14ac:dyDescent="0.25">
      <c r="A103" s="8" t="s">
        <v>112</v>
      </c>
      <c r="B103" s="8" t="s">
        <v>18</v>
      </c>
      <c r="C103" s="8">
        <v>1966</v>
      </c>
      <c r="D103" s="8">
        <v>627</v>
      </c>
      <c r="E103" s="8">
        <v>1</v>
      </c>
      <c r="F103" s="9">
        <f t="shared" si="4"/>
        <v>1.2326820000000001</v>
      </c>
      <c r="G103" s="9">
        <f t="shared" si="5"/>
        <v>49.800352799999999</v>
      </c>
      <c r="H103" s="106">
        <f t="shared" si="6"/>
        <v>0</v>
      </c>
      <c r="I103" s="107">
        <f t="shared" si="7"/>
        <v>0</v>
      </c>
      <c r="J103" s="108">
        <v>168200</v>
      </c>
      <c r="K103" s="106"/>
    </row>
    <row r="104" spans="1:11" ht="17.399999999999999" x14ac:dyDescent="0.25">
      <c r="A104" s="8" t="s">
        <v>113</v>
      </c>
      <c r="B104" s="8" t="s">
        <v>18</v>
      </c>
      <c r="C104" s="8">
        <v>1975</v>
      </c>
      <c r="D104" s="8">
        <v>1000</v>
      </c>
      <c r="E104" s="8">
        <v>22</v>
      </c>
      <c r="F104" s="9">
        <f t="shared" si="4"/>
        <v>43.45</v>
      </c>
      <c r="G104" s="9">
        <f t="shared" si="5"/>
        <v>1755.38</v>
      </c>
      <c r="H104" s="106">
        <f t="shared" si="6"/>
        <v>0</v>
      </c>
      <c r="I104" s="107">
        <f t="shared" si="7"/>
        <v>0</v>
      </c>
      <c r="J104" s="108">
        <v>168200</v>
      </c>
      <c r="K104" s="106"/>
    </row>
    <row r="105" spans="1:11" ht="17.399999999999999" x14ac:dyDescent="0.25">
      <c r="A105" s="8" t="s">
        <v>114</v>
      </c>
      <c r="B105" s="8" t="s">
        <v>18</v>
      </c>
      <c r="C105" s="8">
        <v>990</v>
      </c>
      <c r="D105" s="8">
        <v>1278</v>
      </c>
      <c r="E105" s="8">
        <v>1</v>
      </c>
      <c r="F105" s="9">
        <f t="shared" si="4"/>
        <v>1.26522</v>
      </c>
      <c r="G105" s="9">
        <f t="shared" si="5"/>
        <v>51.114888000000001</v>
      </c>
      <c r="H105" s="106">
        <f t="shared" si="6"/>
        <v>0</v>
      </c>
      <c r="I105" s="107">
        <f t="shared" si="7"/>
        <v>0</v>
      </c>
      <c r="J105" s="108">
        <v>168200</v>
      </c>
      <c r="K105" s="106"/>
    </row>
    <row r="106" spans="1:11" ht="17.399999999999999" x14ac:dyDescent="0.25">
      <c r="A106" s="8" t="s">
        <v>115</v>
      </c>
      <c r="B106" s="8" t="s">
        <v>18</v>
      </c>
      <c r="C106" s="8">
        <v>978</v>
      </c>
      <c r="D106" s="8">
        <v>1000</v>
      </c>
      <c r="E106" s="8">
        <v>2</v>
      </c>
      <c r="F106" s="9">
        <f t="shared" si="4"/>
        <v>1.956</v>
      </c>
      <c r="G106" s="9">
        <f t="shared" si="5"/>
        <v>79.022400000000005</v>
      </c>
      <c r="H106" s="106">
        <f t="shared" si="6"/>
        <v>0</v>
      </c>
      <c r="I106" s="107">
        <f t="shared" si="7"/>
        <v>0</v>
      </c>
      <c r="J106" s="108">
        <v>168200</v>
      </c>
      <c r="K106" s="106"/>
    </row>
    <row r="107" spans="1:11" ht="17.399999999999999" x14ac:dyDescent="0.25">
      <c r="A107" s="8" t="s">
        <v>116</v>
      </c>
      <c r="B107" s="8" t="s">
        <v>18</v>
      </c>
      <c r="C107" s="8">
        <v>1964</v>
      </c>
      <c r="D107" s="8">
        <v>511</v>
      </c>
      <c r="E107" s="8">
        <v>1</v>
      </c>
      <c r="F107" s="9">
        <f t="shared" si="4"/>
        <v>1.0036039999999999</v>
      </c>
      <c r="G107" s="9">
        <f t="shared" si="5"/>
        <v>40.545601599999998</v>
      </c>
      <c r="H107" s="106">
        <f t="shared" si="6"/>
        <v>0</v>
      </c>
      <c r="I107" s="107">
        <f t="shared" si="7"/>
        <v>0</v>
      </c>
      <c r="J107" s="108">
        <v>168200</v>
      </c>
      <c r="K107" s="106"/>
    </row>
    <row r="108" spans="1:11" ht="17.399999999999999" x14ac:dyDescent="0.25">
      <c r="A108" s="8" t="s">
        <v>117</v>
      </c>
      <c r="B108" s="8" t="s">
        <v>18</v>
      </c>
      <c r="C108" s="8">
        <v>1975</v>
      </c>
      <c r="D108" s="8">
        <v>1000</v>
      </c>
      <c r="E108" s="8">
        <v>1</v>
      </c>
      <c r="F108" s="9">
        <f t="shared" si="4"/>
        <v>1.9750000000000001</v>
      </c>
      <c r="G108" s="9">
        <f t="shared" si="5"/>
        <v>79.790000000000006</v>
      </c>
      <c r="H108" s="106">
        <f t="shared" si="6"/>
        <v>330</v>
      </c>
      <c r="I108" s="107">
        <f t="shared" si="7"/>
        <v>1.372965</v>
      </c>
      <c r="J108" s="108">
        <v>168200</v>
      </c>
      <c r="K108" s="106">
        <v>330</v>
      </c>
    </row>
    <row r="109" spans="1:11" ht="17.399999999999999" x14ac:dyDescent="0.25">
      <c r="A109" s="8" t="s">
        <v>118</v>
      </c>
      <c r="B109" s="8" t="s">
        <v>18</v>
      </c>
      <c r="C109" s="8">
        <v>1974</v>
      </c>
      <c r="D109" s="8">
        <v>988</v>
      </c>
      <c r="E109" s="8">
        <v>1</v>
      </c>
      <c r="F109" s="9">
        <f t="shared" si="4"/>
        <v>1.950312</v>
      </c>
      <c r="G109" s="9">
        <f t="shared" si="5"/>
        <v>78.792604800000007</v>
      </c>
      <c r="H109" s="106">
        <f t="shared" si="6"/>
        <v>1178</v>
      </c>
      <c r="I109" s="107">
        <f t="shared" si="7"/>
        <v>4.9010689999999997</v>
      </c>
      <c r="J109" s="108">
        <v>168200</v>
      </c>
      <c r="K109" s="106">
        <v>1178</v>
      </c>
    </row>
    <row r="110" spans="1:11" ht="17.399999999999999" x14ac:dyDescent="0.25">
      <c r="A110" s="8" t="s">
        <v>119</v>
      </c>
      <c r="B110" s="8" t="s">
        <v>18</v>
      </c>
      <c r="C110" s="8">
        <v>1973</v>
      </c>
      <c r="D110" s="8">
        <v>968</v>
      </c>
      <c r="E110" s="8">
        <v>1</v>
      </c>
      <c r="F110" s="9">
        <f t="shared" si="4"/>
        <v>1.909864</v>
      </c>
      <c r="G110" s="9">
        <f t="shared" si="5"/>
        <v>77.158505599999998</v>
      </c>
      <c r="H110" s="106">
        <f t="shared" si="6"/>
        <v>848</v>
      </c>
      <c r="I110" s="107">
        <f t="shared" si="7"/>
        <v>3.5281039999999999</v>
      </c>
      <c r="J110" s="108">
        <v>168200</v>
      </c>
      <c r="K110" s="106">
        <v>848</v>
      </c>
    </row>
    <row r="111" spans="1:11" ht="17.399999999999999" x14ac:dyDescent="0.25">
      <c r="A111" s="8" t="s">
        <v>120</v>
      </c>
      <c r="B111" s="8" t="s">
        <v>18</v>
      </c>
      <c r="C111" s="8">
        <v>1970</v>
      </c>
      <c r="D111" s="8">
        <v>824</v>
      </c>
      <c r="E111" s="8">
        <v>1</v>
      </c>
      <c r="F111" s="9">
        <f t="shared" si="4"/>
        <v>1.6232800000000001</v>
      </c>
      <c r="G111" s="9">
        <f t="shared" si="5"/>
        <v>65.580511999999999</v>
      </c>
      <c r="H111" s="106">
        <f t="shared" si="6"/>
        <v>0</v>
      </c>
      <c r="I111" s="107">
        <f t="shared" si="7"/>
        <v>0</v>
      </c>
      <c r="J111" s="108">
        <v>163300</v>
      </c>
      <c r="K111" s="106"/>
    </row>
    <row r="112" spans="1:11" ht="17.399999999999999" x14ac:dyDescent="0.25">
      <c r="A112" s="8" t="s">
        <v>121</v>
      </c>
      <c r="B112" s="8" t="s">
        <v>18</v>
      </c>
      <c r="C112" s="8">
        <v>1975</v>
      </c>
      <c r="D112" s="8">
        <v>1000</v>
      </c>
      <c r="E112" s="8">
        <v>10</v>
      </c>
      <c r="F112" s="9">
        <f t="shared" ref="F112:F122" si="8">E112*D112*C112/1000000</f>
        <v>19.75</v>
      </c>
      <c r="G112" s="9">
        <f t="shared" ref="G112:G122" si="9">40.4*F112</f>
        <v>797.9</v>
      </c>
      <c r="H112" s="106">
        <f t="shared" ref="H112:H122" si="10">E112*K112</f>
        <v>0</v>
      </c>
      <c r="I112" s="107">
        <f t="shared" ref="I112:I122" si="11">100*5*H112/1000000000*7.85*1000*1.06</f>
        <v>0</v>
      </c>
      <c r="J112" s="108">
        <v>163300</v>
      </c>
      <c r="K112" s="106"/>
    </row>
    <row r="113" spans="1:11" ht="17.399999999999999" x14ac:dyDescent="0.25">
      <c r="A113" s="8" t="s">
        <v>122</v>
      </c>
      <c r="B113" s="8" t="s">
        <v>18</v>
      </c>
      <c r="C113" s="8">
        <v>1983</v>
      </c>
      <c r="D113" s="8">
        <v>1267</v>
      </c>
      <c r="E113" s="8">
        <v>1</v>
      </c>
      <c r="F113" s="9">
        <f t="shared" si="8"/>
        <v>2.5124610000000001</v>
      </c>
      <c r="G113" s="9">
        <f t="shared" si="9"/>
        <v>101.5034244</v>
      </c>
      <c r="H113" s="106">
        <f t="shared" si="10"/>
        <v>0</v>
      </c>
      <c r="I113" s="107">
        <f t="shared" si="11"/>
        <v>0</v>
      </c>
      <c r="J113" s="108">
        <v>173000</v>
      </c>
      <c r="K113" s="106"/>
    </row>
    <row r="114" spans="1:11" ht="17.399999999999999" x14ac:dyDescent="0.25">
      <c r="A114" s="8" t="s">
        <v>123</v>
      </c>
      <c r="B114" s="8" t="s">
        <v>18</v>
      </c>
      <c r="C114" s="8">
        <v>1975</v>
      </c>
      <c r="D114" s="8">
        <v>1000</v>
      </c>
      <c r="E114" s="8">
        <v>6</v>
      </c>
      <c r="F114" s="9">
        <f t="shared" si="8"/>
        <v>11.85</v>
      </c>
      <c r="G114" s="9">
        <f t="shared" si="9"/>
        <v>478.74</v>
      </c>
      <c r="H114" s="106">
        <f t="shared" si="10"/>
        <v>0</v>
      </c>
      <c r="I114" s="107">
        <f t="shared" si="11"/>
        <v>0</v>
      </c>
      <c r="J114" s="108">
        <v>173000</v>
      </c>
      <c r="K114" s="106"/>
    </row>
    <row r="115" spans="1:11" ht="17.399999999999999" x14ac:dyDescent="0.25">
      <c r="A115" s="8" t="s">
        <v>124</v>
      </c>
      <c r="B115" s="8" t="s">
        <v>18</v>
      </c>
      <c r="C115" s="8">
        <v>1966</v>
      </c>
      <c r="D115" s="8">
        <v>627</v>
      </c>
      <c r="E115" s="8">
        <v>1</v>
      </c>
      <c r="F115" s="9">
        <f t="shared" si="8"/>
        <v>1.2326820000000001</v>
      </c>
      <c r="G115" s="9">
        <f t="shared" si="9"/>
        <v>49.800352799999999</v>
      </c>
      <c r="H115" s="106">
        <f t="shared" si="10"/>
        <v>0</v>
      </c>
      <c r="I115" s="107">
        <f t="shared" si="11"/>
        <v>0</v>
      </c>
      <c r="J115" s="108">
        <v>177900</v>
      </c>
      <c r="K115" s="106"/>
    </row>
    <row r="116" spans="1:11" ht="17.399999999999999" x14ac:dyDescent="0.25">
      <c r="A116" s="8" t="s">
        <v>125</v>
      </c>
      <c r="B116" s="8" t="s">
        <v>18</v>
      </c>
      <c r="C116" s="8">
        <v>1975</v>
      </c>
      <c r="D116" s="8">
        <v>1000</v>
      </c>
      <c r="E116" s="8">
        <v>22</v>
      </c>
      <c r="F116" s="9">
        <f t="shared" si="8"/>
        <v>43.45</v>
      </c>
      <c r="G116" s="9">
        <f t="shared" si="9"/>
        <v>1755.38</v>
      </c>
      <c r="H116" s="106">
        <f t="shared" si="10"/>
        <v>0</v>
      </c>
      <c r="I116" s="107">
        <f t="shared" si="11"/>
        <v>0</v>
      </c>
      <c r="J116" s="108">
        <v>177900</v>
      </c>
      <c r="K116" s="106"/>
    </row>
    <row r="117" spans="1:11" ht="17.399999999999999" x14ac:dyDescent="0.25">
      <c r="A117" s="8" t="s">
        <v>126</v>
      </c>
      <c r="B117" s="8" t="s">
        <v>18</v>
      </c>
      <c r="C117" s="8">
        <v>990</v>
      </c>
      <c r="D117" s="8">
        <v>1278</v>
      </c>
      <c r="E117" s="8">
        <v>1</v>
      </c>
      <c r="F117" s="9">
        <f t="shared" si="8"/>
        <v>1.26522</v>
      </c>
      <c r="G117" s="9">
        <f t="shared" si="9"/>
        <v>51.114888000000001</v>
      </c>
      <c r="H117" s="106">
        <f t="shared" si="10"/>
        <v>0</v>
      </c>
      <c r="I117" s="107">
        <f t="shared" si="11"/>
        <v>0</v>
      </c>
      <c r="J117" s="108">
        <v>177900</v>
      </c>
      <c r="K117" s="106"/>
    </row>
    <row r="118" spans="1:11" ht="17.399999999999999" x14ac:dyDescent="0.25">
      <c r="A118" s="8" t="s">
        <v>127</v>
      </c>
      <c r="B118" s="8" t="s">
        <v>18</v>
      </c>
      <c r="C118" s="8">
        <v>978</v>
      </c>
      <c r="D118" s="8">
        <v>1000</v>
      </c>
      <c r="E118" s="8">
        <v>2</v>
      </c>
      <c r="F118" s="9">
        <f t="shared" si="8"/>
        <v>1.956</v>
      </c>
      <c r="G118" s="9">
        <f t="shared" si="9"/>
        <v>79.022400000000005</v>
      </c>
      <c r="H118" s="106">
        <f t="shared" si="10"/>
        <v>0</v>
      </c>
      <c r="I118" s="107">
        <f t="shared" si="11"/>
        <v>0</v>
      </c>
      <c r="J118" s="108">
        <v>177900</v>
      </c>
      <c r="K118" s="106"/>
    </row>
    <row r="119" spans="1:11" ht="17.399999999999999" x14ac:dyDescent="0.25">
      <c r="A119" s="8" t="s">
        <v>128</v>
      </c>
      <c r="B119" s="8" t="s">
        <v>18</v>
      </c>
      <c r="C119" s="8">
        <v>1969</v>
      </c>
      <c r="D119" s="8">
        <v>799</v>
      </c>
      <c r="E119" s="8">
        <v>1</v>
      </c>
      <c r="F119" s="9">
        <f t="shared" si="8"/>
        <v>1.573231</v>
      </c>
      <c r="G119" s="9">
        <f t="shared" si="9"/>
        <v>63.558532399999997</v>
      </c>
      <c r="H119" s="106">
        <f t="shared" si="10"/>
        <v>0</v>
      </c>
      <c r="I119" s="107">
        <f t="shared" si="11"/>
        <v>0</v>
      </c>
      <c r="J119" s="108">
        <v>177900</v>
      </c>
      <c r="K119" s="106"/>
    </row>
    <row r="120" spans="1:11" ht="17.399999999999999" x14ac:dyDescent="0.25">
      <c r="A120" s="8" t="s">
        <v>129</v>
      </c>
      <c r="B120" s="8" t="s">
        <v>18</v>
      </c>
      <c r="C120" s="8">
        <v>1967</v>
      </c>
      <c r="D120" s="8">
        <v>700</v>
      </c>
      <c r="E120" s="8">
        <v>1</v>
      </c>
      <c r="F120" s="9">
        <f t="shared" si="8"/>
        <v>1.3769</v>
      </c>
      <c r="G120" s="9">
        <f t="shared" si="9"/>
        <v>55.626759999999997</v>
      </c>
      <c r="H120" s="106">
        <f t="shared" si="10"/>
        <v>0</v>
      </c>
      <c r="I120" s="107">
        <f t="shared" si="11"/>
        <v>0</v>
      </c>
      <c r="J120" s="108">
        <v>177900</v>
      </c>
      <c r="K120" s="106"/>
    </row>
    <row r="121" spans="1:11" ht="17.399999999999999" x14ac:dyDescent="0.25">
      <c r="A121" s="8" t="s">
        <v>130</v>
      </c>
      <c r="B121" s="8" t="s">
        <v>18</v>
      </c>
      <c r="C121" s="8">
        <v>1975</v>
      </c>
      <c r="D121" s="8">
        <v>1000</v>
      </c>
      <c r="E121" s="8">
        <v>1</v>
      </c>
      <c r="F121" s="9">
        <f t="shared" si="8"/>
        <v>1.9750000000000001</v>
      </c>
      <c r="G121" s="9">
        <f t="shared" si="9"/>
        <v>79.790000000000006</v>
      </c>
      <c r="H121" s="106">
        <f t="shared" si="10"/>
        <v>848</v>
      </c>
      <c r="I121" s="107">
        <f t="shared" si="11"/>
        <v>3.5281039999999999</v>
      </c>
      <c r="J121" s="108">
        <v>177900</v>
      </c>
      <c r="K121" s="106">
        <v>848</v>
      </c>
    </row>
    <row r="122" spans="1:11" ht="17.399999999999999" x14ac:dyDescent="0.25">
      <c r="A122" s="8" t="s">
        <v>131</v>
      </c>
      <c r="B122" s="8" t="s">
        <v>18</v>
      </c>
      <c r="C122" s="8">
        <v>1973</v>
      </c>
      <c r="D122" s="8">
        <v>968</v>
      </c>
      <c r="E122" s="8">
        <v>1</v>
      </c>
      <c r="F122" s="9">
        <f t="shared" si="8"/>
        <v>1.909864</v>
      </c>
      <c r="G122" s="9">
        <f t="shared" si="9"/>
        <v>77.158505599999998</v>
      </c>
      <c r="H122" s="106">
        <f t="shared" si="10"/>
        <v>848</v>
      </c>
      <c r="I122" s="107">
        <f t="shared" si="11"/>
        <v>3.5281039999999999</v>
      </c>
      <c r="J122" s="108">
        <v>177900</v>
      </c>
      <c r="K122" s="106">
        <v>848</v>
      </c>
    </row>
    <row r="123" spans="1:11" x14ac:dyDescent="0.25">
      <c r="A123" s="8" t="s">
        <v>49</v>
      </c>
      <c r="B123" s="8"/>
      <c r="C123" s="8"/>
      <c r="D123" s="8"/>
      <c r="E123" s="8">
        <f>SUM(E48:E122)</f>
        <v>336</v>
      </c>
      <c r="F123" s="9">
        <f>SUM(F48:F122)</f>
        <v>628.71656499999995</v>
      </c>
      <c r="G123" s="108">
        <f>SUM(G48:G122)</f>
        <v>25400.149226000001</v>
      </c>
      <c r="H123" s="108"/>
      <c r="I123" s="108">
        <f>SUM(I48:I122)</f>
        <v>58.812828000000003</v>
      </c>
      <c r="J123" s="8"/>
      <c r="K123" s="139"/>
    </row>
    <row r="126" spans="1:11" ht="15.6" x14ac:dyDescent="0.25">
      <c r="A126" s="179" t="s">
        <v>132</v>
      </c>
      <c r="B126" s="179"/>
      <c r="C126" s="179"/>
      <c r="D126" s="179"/>
      <c r="E126" s="179"/>
      <c r="F126" s="179"/>
      <c r="G126" s="179"/>
    </row>
    <row r="127" spans="1:11" x14ac:dyDescent="0.25">
      <c r="A127" s="171" t="s">
        <v>133</v>
      </c>
      <c r="B127" s="171"/>
      <c r="C127" s="171"/>
      <c r="D127" s="171"/>
      <c r="E127" s="171"/>
      <c r="F127" s="171"/>
      <c r="G127" s="171"/>
    </row>
    <row r="128" spans="1:11" x14ac:dyDescent="0.25">
      <c r="A128" s="171" t="s">
        <v>3</v>
      </c>
      <c r="B128" s="171" t="s">
        <v>4</v>
      </c>
      <c r="C128" s="133" t="s">
        <v>5</v>
      </c>
      <c r="D128" s="133" t="s">
        <v>6</v>
      </c>
      <c r="E128" s="133" t="s">
        <v>7</v>
      </c>
      <c r="F128" s="133" t="s">
        <v>8</v>
      </c>
      <c r="G128" s="133" t="s">
        <v>9</v>
      </c>
    </row>
    <row r="129" spans="1:11" x14ac:dyDescent="0.25">
      <c r="A129" s="171"/>
      <c r="B129" s="171"/>
      <c r="C129" s="133" t="s">
        <v>11</v>
      </c>
      <c r="D129" s="133" t="s">
        <v>11</v>
      </c>
      <c r="E129" s="133" t="s">
        <v>12</v>
      </c>
      <c r="F129" s="133" t="s">
        <v>13</v>
      </c>
      <c r="G129" s="133" t="s">
        <v>14</v>
      </c>
    </row>
    <row r="130" spans="1:11" x14ac:dyDescent="0.25">
      <c r="A130" s="8" t="s">
        <v>134</v>
      </c>
      <c r="B130" s="8" t="s">
        <v>18</v>
      </c>
      <c r="C130" s="8">
        <v>700</v>
      </c>
      <c r="D130" s="8">
        <v>230</v>
      </c>
      <c r="E130" s="8">
        <v>341</v>
      </c>
      <c r="F130" s="9">
        <f>E130*D130*C130/1000000</f>
        <v>54.901000000000003</v>
      </c>
      <c r="G130" s="9">
        <f>E130*H130</f>
        <v>2622.29</v>
      </c>
      <c r="H130">
        <v>7.69</v>
      </c>
    </row>
    <row r="131" spans="1:11" x14ac:dyDescent="0.25">
      <c r="A131" s="8" t="s">
        <v>49</v>
      </c>
      <c r="B131" s="8"/>
      <c r="C131" s="8"/>
      <c r="D131" s="8"/>
      <c r="E131" s="8">
        <f>SUM(E130)</f>
        <v>341</v>
      </c>
      <c r="F131" s="108">
        <f>SUM(F130:F130)</f>
        <v>54.901000000000003</v>
      </c>
      <c r="G131" s="108">
        <f>SUM(G130:G130)</f>
        <v>2622.29</v>
      </c>
    </row>
    <row r="134" spans="1:11" ht="15.6" x14ac:dyDescent="0.25">
      <c r="A134" s="172" t="s">
        <v>135</v>
      </c>
      <c r="B134" s="181"/>
      <c r="C134" s="173"/>
      <c r="D134" s="173"/>
      <c r="E134" s="173"/>
      <c r="F134" s="173"/>
      <c r="G134" s="173"/>
      <c r="H134" s="173"/>
      <c r="I134" s="174"/>
      <c r="J134" s="168" t="s">
        <v>1</v>
      </c>
      <c r="K134" s="139"/>
    </row>
    <row r="135" spans="1:11" x14ac:dyDescent="0.25">
      <c r="A135" s="175" t="s">
        <v>2</v>
      </c>
      <c r="B135" s="182"/>
      <c r="C135" s="176"/>
      <c r="D135" s="176"/>
      <c r="E135" s="176"/>
      <c r="F135" s="176"/>
      <c r="G135" s="176"/>
      <c r="H135" s="176"/>
      <c r="I135" s="177"/>
      <c r="J135" s="168"/>
      <c r="K135" s="139"/>
    </row>
    <row r="136" spans="1:11" ht="15.6" x14ac:dyDescent="0.25">
      <c r="A136" s="171" t="s">
        <v>3</v>
      </c>
      <c r="B136" s="171" t="s">
        <v>4</v>
      </c>
      <c r="C136" s="133" t="s">
        <v>5</v>
      </c>
      <c r="D136" s="133" t="s">
        <v>6</v>
      </c>
      <c r="E136" s="133" t="s">
        <v>7</v>
      </c>
      <c r="F136" s="133" t="s">
        <v>8</v>
      </c>
      <c r="G136" s="133" t="s">
        <v>9</v>
      </c>
      <c r="H136" s="183" t="s">
        <v>54</v>
      </c>
      <c r="I136" s="183"/>
      <c r="J136" s="168"/>
      <c r="K136" s="139"/>
    </row>
    <row r="137" spans="1:11" ht="15.6" x14ac:dyDescent="0.25">
      <c r="A137" s="171"/>
      <c r="B137" s="171"/>
      <c r="C137" s="133" t="s">
        <v>11</v>
      </c>
      <c r="D137" s="133" t="s">
        <v>11</v>
      </c>
      <c r="E137" s="133" t="s">
        <v>12</v>
      </c>
      <c r="F137" s="133" t="s">
        <v>13</v>
      </c>
      <c r="G137" s="133" t="s">
        <v>14</v>
      </c>
      <c r="H137" s="141" t="s">
        <v>55</v>
      </c>
      <c r="I137" s="141" t="s">
        <v>56</v>
      </c>
      <c r="J137" s="168"/>
      <c r="K137" s="139"/>
    </row>
    <row r="138" spans="1:11" ht="17.399999999999999" x14ac:dyDescent="0.25">
      <c r="A138" s="8" t="s">
        <v>136</v>
      </c>
      <c r="B138" s="8" t="s">
        <v>18</v>
      </c>
      <c r="C138" s="8">
        <v>1579</v>
      </c>
      <c r="D138" s="8">
        <v>1000</v>
      </c>
      <c r="E138" s="8">
        <v>5</v>
      </c>
      <c r="F138" s="9">
        <f t="shared" ref="F138:F165" si="12">E138*D138*C138/1000000</f>
        <v>7.8949999999999996</v>
      </c>
      <c r="G138" s="9">
        <f t="shared" ref="G138:G165" si="13">40.4*F138</f>
        <v>318.95800000000003</v>
      </c>
      <c r="H138" s="111">
        <f t="shared" ref="H138:H165" si="14">E138*K138</f>
        <v>0</v>
      </c>
      <c r="I138" s="112">
        <f t="shared" ref="I138:I165" si="15">100*5*H138/1000000000*7.85*1000*1.06</f>
        <v>0</v>
      </c>
      <c r="J138" s="9"/>
      <c r="K138" s="106"/>
    </row>
    <row r="139" spans="1:11" ht="17.399999999999999" x14ac:dyDescent="0.25">
      <c r="A139" s="8" t="s">
        <v>137</v>
      </c>
      <c r="B139" s="8" t="s">
        <v>18</v>
      </c>
      <c r="C139" s="8">
        <v>1585</v>
      </c>
      <c r="D139" s="8">
        <v>1139</v>
      </c>
      <c r="E139" s="8">
        <v>1</v>
      </c>
      <c r="F139" s="9">
        <f t="shared" si="12"/>
        <v>1.805315</v>
      </c>
      <c r="G139" s="9">
        <f t="shared" si="13"/>
        <v>72.934725999999998</v>
      </c>
      <c r="H139" s="111">
        <f t="shared" si="14"/>
        <v>0</v>
      </c>
      <c r="I139" s="112">
        <f t="shared" si="15"/>
        <v>0</v>
      </c>
      <c r="J139" s="9"/>
      <c r="K139" s="106"/>
    </row>
    <row r="140" spans="1:11" ht="17.399999999999999" x14ac:dyDescent="0.25">
      <c r="A140" s="8" t="s">
        <v>138</v>
      </c>
      <c r="B140" s="8" t="s">
        <v>18</v>
      </c>
      <c r="C140" s="8">
        <v>1548</v>
      </c>
      <c r="D140" s="8">
        <v>1237</v>
      </c>
      <c r="E140" s="8">
        <v>1</v>
      </c>
      <c r="F140" s="9">
        <f t="shared" si="12"/>
        <v>1.914876</v>
      </c>
      <c r="G140" s="9">
        <f t="shared" si="13"/>
        <v>77.360990400000006</v>
      </c>
      <c r="H140" s="111">
        <f t="shared" si="14"/>
        <v>0</v>
      </c>
      <c r="I140" s="112">
        <f t="shared" si="15"/>
        <v>0</v>
      </c>
      <c r="J140" s="9"/>
      <c r="K140" s="106"/>
    </row>
    <row r="141" spans="1:11" ht="17.399999999999999" x14ac:dyDescent="0.25">
      <c r="A141" s="8" t="s">
        <v>139</v>
      </c>
      <c r="B141" s="8" t="s">
        <v>18</v>
      </c>
      <c r="C141" s="8">
        <v>1579</v>
      </c>
      <c r="D141" s="8">
        <v>1000</v>
      </c>
      <c r="E141" s="8">
        <v>4</v>
      </c>
      <c r="F141" s="9">
        <f t="shared" si="12"/>
        <v>6.3159999999999998</v>
      </c>
      <c r="G141" s="9">
        <f t="shared" si="13"/>
        <v>255.16640000000001</v>
      </c>
      <c r="H141" s="111">
        <f t="shared" si="14"/>
        <v>0</v>
      </c>
      <c r="I141" s="112">
        <f t="shared" si="15"/>
        <v>0</v>
      </c>
      <c r="J141" s="9"/>
      <c r="K141" s="106"/>
    </row>
    <row r="142" spans="1:11" ht="17.399999999999999" x14ac:dyDescent="0.25">
      <c r="A142" s="8" t="s">
        <v>140</v>
      </c>
      <c r="B142" s="8" t="s">
        <v>18</v>
      </c>
      <c r="C142" s="8">
        <v>1602</v>
      </c>
      <c r="D142" s="8">
        <v>1461</v>
      </c>
      <c r="E142" s="8">
        <v>1</v>
      </c>
      <c r="F142" s="9">
        <f t="shared" si="12"/>
        <v>2.340522</v>
      </c>
      <c r="G142" s="9">
        <f t="shared" si="13"/>
        <v>94.557088800000002</v>
      </c>
      <c r="H142" s="111">
        <f t="shared" si="14"/>
        <v>0</v>
      </c>
      <c r="I142" s="112">
        <f t="shared" si="15"/>
        <v>0</v>
      </c>
      <c r="J142" s="9"/>
      <c r="K142" s="106"/>
    </row>
    <row r="143" spans="1:11" ht="17.399999999999999" x14ac:dyDescent="0.25">
      <c r="A143" s="8" t="s">
        <v>141</v>
      </c>
      <c r="B143" s="8" t="s">
        <v>18</v>
      </c>
      <c r="C143" s="8">
        <v>1549</v>
      </c>
      <c r="D143" s="8">
        <v>1238</v>
      </c>
      <c r="E143" s="8">
        <v>1</v>
      </c>
      <c r="F143" s="9">
        <f t="shared" si="12"/>
        <v>1.917662</v>
      </c>
      <c r="G143" s="9">
        <f t="shared" si="13"/>
        <v>77.473544799999999</v>
      </c>
      <c r="H143" s="111">
        <f t="shared" si="14"/>
        <v>0</v>
      </c>
      <c r="I143" s="112">
        <f t="shared" si="15"/>
        <v>0</v>
      </c>
      <c r="J143" s="9"/>
      <c r="K143" s="106"/>
    </row>
    <row r="144" spans="1:11" ht="17.399999999999999" x14ac:dyDescent="0.25">
      <c r="A144" s="8" t="s">
        <v>142</v>
      </c>
      <c r="B144" s="8" t="s">
        <v>18</v>
      </c>
      <c r="C144" s="8">
        <v>1579</v>
      </c>
      <c r="D144" s="8">
        <v>1000</v>
      </c>
      <c r="E144" s="8">
        <v>4</v>
      </c>
      <c r="F144" s="9">
        <f t="shared" si="12"/>
        <v>6.3159999999999998</v>
      </c>
      <c r="G144" s="9">
        <f t="shared" si="13"/>
        <v>255.16640000000001</v>
      </c>
      <c r="H144" s="111">
        <f t="shared" si="14"/>
        <v>0</v>
      </c>
      <c r="I144" s="112">
        <f t="shared" si="15"/>
        <v>0</v>
      </c>
      <c r="J144" s="9"/>
      <c r="K144" s="106"/>
    </row>
    <row r="145" spans="1:11" ht="17.399999999999999" x14ac:dyDescent="0.25">
      <c r="A145" s="8" t="s">
        <v>143</v>
      </c>
      <c r="B145" s="8" t="s">
        <v>18</v>
      </c>
      <c r="C145" s="8">
        <v>1587</v>
      </c>
      <c r="D145" s="8">
        <v>1183</v>
      </c>
      <c r="E145" s="8">
        <v>1</v>
      </c>
      <c r="F145" s="9">
        <f t="shared" si="12"/>
        <v>1.877421</v>
      </c>
      <c r="G145" s="9">
        <f t="shared" si="13"/>
        <v>75.847808400000005</v>
      </c>
      <c r="H145" s="111">
        <f t="shared" si="14"/>
        <v>0</v>
      </c>
      <c r="I145" s="112">
        <f t="shared" si="15"/>
        <v>0</v>
      </c>
      <c r="J145" s="9"/>
      <c r="K145" s="106"/>
    </row>
    <row r="146" spans="1:11" ht="17.399999999999999" x14ac:dyDescent="0.25">
      <c r="A146" s="8" t="s">
        <v>144</v>
      </c>
      <c r="B146" s="8" t="s">
        <v>18</v>
      </c>
      <c r="C146" s="8">
        <v>1511</v>
      </c>
      <c r="D146" s="8">
        <v>1000</v>
      </c>
      <c r="E146" s="8">
        <v>1</v>
      </c>
      <c r="F146" s="9">
        <f t="shared" si="12"/>
        <v>1.5109999999999999</v>
      </c>
      <c r="G146" s="9">
        <f t="shared" si="13"/>
        <v>61.044400000000003</v>
      </c>
      <c r="H146" s="111">
        <f t="shared" si="14"/>
        <v>0</v>
      </c>
      <c r="I146" s="112">
        <f t="shared" si="15"/>
        <v>0</v>
      </c>
      <c r="J146" s="9"/>
      <c r="K146" s="106"/>
    </row>
    <row r="147" spans="1:11" ht="17.399999999999999" x14ac:dyDescent="0.25">
      <c r="A147" s="8" t="s">
        <v>145</v>
      </c>
      <c r="B147" s="8" t="s">
        <v>18</v>
      </c>
      <c r="C147" s="8">
        <v>1470</v>
      </c>
      <c r="D147" s="8">
        <v>638</v>
      </c>
      <c r="E147" s="8">
        <v>1</v>
      </c>
      <c r="F147" s="9">
        <f t="shared" si="12"/>
        <v>0.93786000000000003</v>
      </c>
      <c r="G147" s="9">
        <f t="shared" si="13"/>
        <v>37.889544000000001</v>
      </c>
      <c r="H147" s="111">
        <f t="shared" si="14"/>
        <v>0</v>
      </c>
      <c r="I147" s="112">
        <f t="shared" si="15"/>
        <v>0</v>
      </c>
      <c r="J147" s="9"/>
      <c r="K147" s="106"/>
    </row>
    <row r="148" spans="1:11" ht="17.399999999999999" x14ac:dyDescent="0.25">
      <c r="A148" s="8" t="s">
        <v>146</v>
      </c>
      <c r="B148" s="8" t="s">
        <v>18</v>
      </c>
      <c r="C148" s="8">
        <v>1579</v>
      </c>
      <c r="D148" s="8">
        <v>1000</v>
      </c>
      <c r="E148" s="8">
        <v>16</v>
      </c>
      <c r="F148" s="9">
        <f t="shared" si="12"/>
        <v>25.263999999999999</v>
      </c>
      <c r="G148" s="9">
        <f t="shared" si="13"/>
        <v>1020.6656</v>
      </c>
      <c r="H148" s="111">
        <f t="shared" si="14"/>
        <v>0</v>
      </c>
      <c r="I148" s="112">
        <f t="shared" si="15"/>
        <v>0</v>
      </c>
      <c r="J148" s="9"/>
      <c r="K148" s="106"/>
    </row>
    <row r="149" spans="1:11" ht="17.399999999999999" x14ac:dyDescent="0.25">
      <c r="A149" s="8" t="s">
        <v>147</v>
      </c>
      <c r="B149" s="8" t="s">
        <v>18</v>
      </c>
      <c r="C149" s="8">
        <v>1593</v>
      </c>
      <c r="D149" s="8">
        <v>1302</v>
      </c>
      <c r="E149" s="8">
        <v>2</v>
      </c>
      <c r="F149" s="9">
        <f t="shared" si="12"/>
        <v>4.1481719999999997</v>
      </c>
      <c r="G149" s="9">
        <f t="shared" si="13"/>
        <v>167.58614879999999</v>
      </c>
      <c r="H149" s="111">
        <f t="shared" si="14"/>
        <v>0</v>
      </c>
      <c r="I149" s="112">
        <f t="shared" si="15"/>
        <v>0</v>
      </c>
      <c r="J149" s="9"/>
      <c r="K149" s="106"/>
    </row>
    <row r="150" spans="1:11" ht="17.399999999999999" x14ac:dyDescent="0.25">
      <c r="A150" s="8" t="s">
        <v>148</v>
      </c>
      <c r="B150" s="8" t="s">
        <v>18</v>
      </c>
      <c r="C150" s="8">
        <v>1509</v>
      </c>
      <c r="D150" s="8">
        <v>1006</v>
      </c>
      <c r="E150" s="8">
        <v>1</v>
      </c>
      <c r="F150" s="9">
        <f t="shared" si="12"/>
        <v>1.518054</v>
      </c>
      <c r="G150" s="9">
        <f t="shared" si="13"/>
        <v>61.329381599999998</v>
      </c>
      <c r="H150" s="111">
        <f t="shared" si="14"/>
        <v>0</v>
      </c>
      <c r="I150" s="112">
        <f t="shared" si="15"/>
        <v>0</v>
      </c>
      <c r="J150" s="9"/>
      <c r="K150" s="106"/>
    </row>
    <row r="151" spans="1:11" ht="17.399999999999999" x14ac:dyDescent="0.25">
      <c r="A151" s="8" t="s">
        <v>149</v>
      </c>
      <c r="B151" s="8" t="s">
        <v>18</v>
      </c>
      <c r="C151" s="8">
        <v>1509</v>
      </c>
      <c r="D151" s="8">
        <v>1006</v>
      </c>
      <c r="E151" s="8">
        <v>1</v>
      </c>
      <c r="F151" s="9">
        <f t="shared" si="12"/>
        <v>1.518054</v>
      </c>
      <c r="G151" s="9">
        <f t="shared" si="13"/>
        <v>61.329381599999998</v>
      </c>
      <c r="H151" s="111">
        <f t="shared" si="14"/>
        <v>0</v>
      </c>
      <c r="I151" s="112">
        <f t="shared" si="15"/>
        <v>0</v>
      </c>
      <c r="J151" s="9"/>
      <c r="K151" s="106"/>
    </row>
    <row r="152" spans="1:11" ht="17.399999999999999" x14ac:dyDescent="0.25">
      <c r="A152" s="8" t="s">
        <v>150</v>
      </c>
      <c r="B152" s="8" t="s">
        <v>18</v>
      </c>
      <c r="C152" s="8">
        <v>1579</v>
      </c>
      <c r="D152" s="8">
        <v>1000</v>
      </c>
      <c r="E152" s="8">
        <v>15</v>
      </c>
      <c r="F152" s="9">
        <f t="shared" si="12"/>
        <v>23.684999999999999</v>
      </c>
      <c r="G152" s="9">
        <f t="shared" si="13"/>
        <v>956.87400000000002</v>
      </c>
      <c r="H152" s="111">
        <f t="shared" si="14"/>
        <v>0</v>
      </c>
      <c r="I152" s="112">
        <f t="shared" si="15"/>
        <v>0</v>
      </c>
      <c r="J152" s="9"/>
      <c r="K152" s="106"/>
    </row>
    <row r="153" spans="1:11" ht="17.399999999999999" x14ac:dyDescent="0.25">
      <c r="A153" s="8" t="s">
        <v>151</v>
      </c>
      <c r="B153" s="8" t="s">
        <v>18</v>
      </c>
      <c r="C153" s="8">
        <v>1588</v>
      </c>
      <c r="D153" s="8">
        <v>1197</v>
      </c>
      <c r="E153" s="8">
        <v>1</v>
      </c>
      <c r="F153" s="9">
        <f t="shared" si="12"/>
        <v>1.900836</v>
      </c>
      <c r="G153" s="9">
        <f t="shared" si="13"/>
        <v>76.793774400000004</v>
      </c>
      <c r="H153" s="111">
        <f t="shared" si="14"/>
        <v>0</v>
      </c>
      <c r="I153" s="112">
        <f t="shared" si="15"/>
        <v>0</v>
      </c>
      <c r="J153" s="9"/>
      <c r="K153" s="106"/>
    </row>
    <row r="154" spans="1:11" ht="17.399999999999999" x14ac:dyDescent="0.25">
      <c r="A154" s="8" t="s">
        <v>152</v>
      </c>
      <c r="B154" s="8" t="s">
        <v>18</v>
      </c>
      <c r="C154" s="8">
        <v>1509</v>
      </c>
      <c r="D154" s="8">
        <v>1000</v>
      </c>
      <c r="E154" s="8">
        <v>1</v>
      </c>
      <c r="F154" s="9">
        <f t="shared" si="12"/>
        <v>1.5089999999999999</v>
      </c>
      <c r="G154" s="9">
        <f t="shared" si="13"/>
        <v>60.9636</v>
      </c>
      <c r="H154" s="111">
        <f t="shared" si="14"/>
        <v>0</v>
      </c>
      <c r="I154" s="112">
        <f t="shared" si="15"/>
        <v>0</v>
      </c>
      <c r="J154" s="9"/>
      <c r="K154" s="106"/>
    </row>
    <row r="155" spans="1:11" ht="17.399999999999999" x14ac:dyDescent="0.25">
      <c r="A155" s="8" t="s">
        <v>153</v>
      </c>
      <c r="B155" s="8" t="s">
        <v>18</v>
      </c>
      <c r="C155" s="8">
        <v>1464</v>
      </c>
      <c r="D155" s="8">
        <v>661</v>
      </c>
      <c r="E155" s="8">
        <v>1</v>
      </c>
      <c r="F155" s="9">
        <f t="shared" si="12"/>
        <v>0.96770400000000001</v>
      </c>
      <c r="G155" s="9">
        <f t="shared" si="13"/>
        <v>39.095241600000001</v>
      </c>
      <c r="H155" s="111">
        <f t="shared" si="14"/>
        <v>0</v>
      </c>
      <c r="I155" s="112">
        <f t="shared" si="15"/>
        <v>0</v>
      </c>
      <c r="J155" s="9"/>
      <c r="K155" s="106"/>
    </row>
    <row r="156" spans="1:11" ht="17.399999999999999" x14ac:dyDescent="0.25">
      <c r="A156" s="8" t="s">
        <v>154</v>
      </c>
      <c r="B156" s="8" t="s">
        <v>18</v>
      </c>
      <c r="C156" s="8">
        <v>1585</v>
      </c>
      <c r="D156" s="8">
        <v>1129</v>
      </c>
      <c r="E156" s="8">
        <v>1</v>
      </c>
      <c r="F156" s="9">
        <f t="shared" si="12"/>
        <v>1.7894650000000001</v>
      </c>
      <c r="G156" s="9">
        <f t="shared" si="13"/>
        <v>72.294386000000003</v>
      </c>
      <c r="H156" s="111">
        <f t="shared" si="14"/>
        <v>0</v>
      </c>
      <c r="I156" s="112">
        <f t="shared" si="15"/>
        <v>0</v>
      </c>
      <c r="J156" s="9"/>
      <c r="K156" s="106"/>
    </row>
    <row r="157" spans="1:11" ht="17.399999999999999" x14ac:dyDescent="0.25">
      <c r="A157" s="8" t="s">
        <v>155</v>
      </c>
      <c r="B157" s="8" t="s">
        <v>18</v>
      </c>
      <c r="C157" s="8">
        <v>1579</v>
      </c>
      <c r="D157" s="8">
        <v>1000</v>
      </c>
      <c r="E157" s="8">
        <v>4</v>
      </c>
      <c r="F157" s="9">
        <f t="shared" si="12"/>
        <v>6.3159999999999998</v>
      </c>
      <c r="G157" s="9">
        <f t="shared" si="13"/>
        <v>255.16640000000001</v>
      </c>
      <c r="H157" s="111">
        <f t="shared" si="14"/>
        <v>0</v>
      </c>
      <c r="I157" s="112">
        <f t="shared" si="15"/>
        <v>0</v>
      </c>
      <c r="J157" s="9"/>
      <c r="K157" s="106"/>
    </row>
    <row r="158" spans="1:11" ht="17.399999999999999" x14ac:dyDescent="0.25">
      <c r="A158" s="8" t="s">
        <v>156</v>
      </c>
      <c r="B158" s="8" t="s">
        <v>18</v>
      </c>
      <c r="C158" s="8">
        <v>1579</v>
      </c>
      <c r="D158" s="8">
        <v>1000</v>
      </c>
      <c r="E158" s="8">
        <v>22</v>
      </c>
      <c r="F158" s="9">
        <f t="shared" si="12"/>
        <v>34.738</v>
      </c>
      <c r="G158" s="9">
        <f t="shared" si="13"/>
        <v>1403.4151999999999</v>
      </c>
      <c r="H158" s="111">
        <f t="shared" si="14"/>
        <v>0</v>
      </c>
      <c r="I158" s="112">
        <f t="shared" si="15"/>
        <v>0</v>
      </c>
      <c r="J158" s="9"/>
      <c r="K158" s="106"/>
    </row>
    <row r="159" spans="1:11" ht="17.399999999999999" x14ac:dyDescent="0.25">
      <c r="A159" s="8" t="s">
        <v>157</v>
      </c>
      <c r="B159" s="8" t="s">
        <v>18</v>
      </c>
      <c r="C159" s="8">
        <v>1579</v>
      </c>
      <c r="D159" s="8">
        <v>1000</v>
      </c>
      <c r="E159" s="8">
        <v>1</v>
      </c>
      <c r="F159" s="9">
        <f t="shared" si="12"/>
        <v>1.579</v>
      </c>
      <c r="G159" s="9">
        <f t="shared" si="13"/>
        <v>63.791600000000003</v>
      </c>
      <c r="H159" s="111">
        <f t="shared" si="14"/>
        <v>786</v>
      </c>
      <c r="I159" s="112">
        <f t="shared" si="15"/>
        <v>3.2701530000000001</v>
      </c>
      <c r="J159" s="9"/>
      <c r="K159" s="106">
        <v>786</v>
      </c>
    </row>
    <row r="160" spans="1:11" ht="17.399999999999999" x14ac:dyDescent="0.25">
      <c r="A160" s="8" t="s">
        <v>158</v>
      </c>
      <c r="B160" s="8" t="s">
        <v>18</v>
      </c>
      <c r="C160" s="8">
        <v>1573</v>
      </c>
      <c r="D160" s="8">
        <v>816</v>
      </c>
      <c r="E160" s="8">
        <v>1</v>
      </c>
      <c r="F160" s="9">
        <f t="shared" si="12"/>
        <v>1.283568</v>
      </c>
      <c r="G160" s="9">
        <f t="shared" si="13"/>
        <v>51.856147200000002</v>
      </c>
      <c r="H160" s="111">
        <f t="shared" si="14"/>
        <v>0</v>
      </c>
      <c r="I160" s="112">
        <f t="shared" si="15"/>
        <v>0</v>
      </c>
      <c r="J160" s="9"/>
      <c r="K160" s="106"/>
    </row>
    <row r="161" spans="1:11" ht="17.399999999999999" x14ac:dyDescent="0.25">
      <c r="A161" s="8" t="s">
        <v>159</v>
      </c>
      <c r="B161" s="8" t="s">
        <v>18</v>
      </c>
      <c r="C161" s="8">
        <v>1579</v>
      </c>
      <c r="D161" s="8">
        <v>1000</v>
      </c>
      <c r="E161" s="8">
        <v>1</v>
      </c>
      <c r="F161" s="9">
        <f t="shared" si="12"/>
        <v>1.579</v>
      </c>
      <c r="G161" s="9">
        <f t="shared" si="13"/>
        <v>63.791600000000003</v>
      </c>
      <c r="H161" s="111">
        <f t="shared" si="14"/>
        <v>1100</v>
      </c>
      <c r="I161" s="112">
        <f t="shared" si="15"/>
        <v>4.5765500000000001</v>
      </c>
      <c r="J161" s="9"/>
      <c r="K161" s="106">
        <v>1100</v>
      </c>
    </row>
    <row r="162" spans="1:11" ht="17.399999999999999" x14ac:dyDescent="0.25">
      <c r="A162" s="8" t="s">
        <v>160</v>
      </c>
      <c r="B162" s="8" t="s">
        <v>18</v>
      </c>
      <c r="C162" s="8">
        <v>1464</v>
      </c>
      <c r="D162" s="8">
        <v>661</v>
      </c>
      <c r="E162" s="8">
        <v>1</v>
      </c>
      <c r="F162" s="9">
        <f t="shared" si="12"/>
        <v>0.96770400000000001</v>
      </c>
      <c r="G162" s="9">
        <f t="shared" si="13"/>
        <v>39.095241600000001</v>
      </c>
      <c r="H162" s="111">
        <f t="shared" si="14"/>
        <v>0</v>
      </c>
      <c r="I162" s="112">
        <f t="shared" si="15"/>
        <v>0</v>
      </c>
      <c r="J162" s="9"/>
      <c r="K162" s="106"/>
    </row>
    <row r="163" spans="1:11" ht="17.399999999999999" x14ac:dyDescent="0.25">
      <c r="A163" s="8" t="s">
        <v>161</v>
      </c>
      <c r="B163" s="8" t="s">
        <v>18</v>
      </c>
      <c r="C163" s="8">
        <v>1509</v>
      </c>
      <c r="D163" s="8">
        <v>1000</v>
      </c>
      <c r="E163" s="8">
        <v>1</v>
      </c>
      <c r="F163" s="9">
        <f t="shared" si="12"/>
        <v>1.5089999999999999</v>
      </c>
      <c r="G163" s="9">
        <f t="shared" si="13"/>
        <v>60.9636</v>
      </c>
      <c r="H163" s="111">
        <f t="shared" si="14"/>
        <v>0</v>
      </c>
      <c r="I163" s="112">
        <f t="shared" si="15"/>
        <v>0</v>
      </c>
      <c r="J163" s="9"/>
      <c r="K163" s="106"/>
    </row>
    <row r="164" spans="1:11" ht="17.399999999999999" x14ac:dyDescent="0.25">
      <c r="A164" s="8" t="s">
        <v>162</v>
      </c>
      <c r="B164" s="8" t="s">
        <v>18</v>
      </c>
      <c r="C164" s="8">
        <v>1586</v>
      </c>
      <c r="D164" s="8">
        <v>1168</v>
      </c>
      <c r="E164" s="8">
        <v>1</v>
      </c>
      <c r="F164" s="9">
        <f t="shared" si="12"/>
        <v>1.8524480000000001</v>
      </c>
      <c r="G164" s="9">
        <f t="shared" si="13"/>
        <v>74.8388992</v>
      </c>
      <c r="H164" s="111">
        <f t="shared" si="14"/>
        <v>0</v>
      </c>
      <c r="I164" s="112">
        <f t="shared" si="15"/>
        <v>0</v>
      </c>
      <c r="J164" s="9"/>
      <c r="K164" s="106"/>
    </row>
    <row r="165" spans="1:11" ht="17.399999999999999" x14ac:dyDescent="0.25">
      <c r="A165" s="8" t="s">
        <v>163</v>
      </c>
      <c r="B165" s="8" t="s">
        <v>18</v>
      </c>
      <c r="C165" s="8">
        <v>1579</v>
      </c>
      <c r="D165" s="8">
        <v>1000</v>
      </c>
      <c r="E165" s="8">
        <v>4</v>
      </c>
      <c r="F165" s="9">
        <f t="shared" si="12"/>
        <v>6.3159999999999998</v>
      </c>
      <c r="G165" s="9">
        <f t="shared" si="13"/>
        <v>255.16640000000001</v>
      </c>
      <c r="H165" s="111">
        <f t="shared" si="14"/>
        <v>0</v>
      </c>
      <c r="I165" s="112">
        <f t="shared" si="15"/>
        <v>0</v>
      </c>
      <c r="J165" s="9"/>
      <c r="K165" s="106"/>
    </row>
    <row r="166" spans="1:11" x14ac:dyDescent="0.25">
      <c r="A166" s="8" t="s">
        <v>49</v>
      </c>
      <c r="B166" s="8"/>
      <c r="C166" s="8"/>
      <c r="D166" s="8"/>
      <c r="E166" s="8">
        <f>SUM(E138:E165)</f>
        <v>95</v>
      </c>
      <c r="F166" s="9">
        <f>SUM(F138:F165)</f>
        <v>151.272661</v>
      </c>
      <c r="G166" s="9">
        <f>SUM(G138:G165)</f>
        <v>6111.4155043999999</v>
      </c>
      <c r="H166" s="142"/>
      <c r="I166" s="142">
        <f>SUM(I138:I165)</f>
        <v>7.8467029999999998</v>
      </c>
      <c r="J166" s="8"/>
      <c r="K166" s="139"/>
    </row>
    <row r="167" spans="1:11" x14ac:dyDescent="0.25">
      <c r="H167" s="53"/>
      <c r="I167" s="53"/>
    </row>
    <row r="168" spans="1:11" x14ac:dyDescent="0.25">
      <c r="H168" s="53"/>
      <c r="I168" s="53"/>
    </row>
    <row r="169" spans="1:11" ht="15.6" x14ac:dyDescent="0.25">
      <c r="A169" s="179" t="s">
        <v>164</v>
      </c>
      <c r="B169" s="179"/>
      <c r="C169" s="179"/>
      <c r="D169" s="179"/>
      <c r="E169" s="179"/>
      <c r="F169" s="179"/>
      <c r="G169" s="179"/>
      <c r="H169" s="53"/>
      <c r="I169" s="53"/>
    </row>
    <row r="170" spans="1:11" x14ac:dyDescent="0.25">
      <c r="A170" s="171" t="s">
        <v>133</v>
      </c>
      <c r="B170" s="171"/>
      <c r="C170" s="171"/>
      <c r="D170" s="171"/>
      <c r="E170" s="171"/>
      <c r="F170" s="171"/>
      <c r="G170" s="171"/>
      <c r="H170" s="53"/>
      <c r="I170" s="53"/>
    </row>
    <row r="171" spans="1:11" x14ac:dyDescent="0.25">
      <c r="A171" s="171" t="s">
        <v>3</v>
      </c>
      <c r="B171" s="171" t="s">
        <v>4</v>
      </c>
      <c r="C171" s="133" t="s">
        <v>5</v>
      </c>
      <c r="D171" s="133" t="s">
        <v>6</v>
      </c>
      <c r="E171" s="133" t="s">
        <v>7</v>
      </c>
      <c r="F171" s="133" t="s">
        <v>8</v>
      </c>
      <c r="G171" s="133" t="s">
        <v>9</v>
      </c>
      <c r="H171" s="53"/>
      <c r="I171" s="53"/>
    </row>
    <row r="172" spans="1:11" x14ac:dyDescent="0.25">
      <c r="A172" s="171"/>
      <c r="B172" s="171"/>
      <c r="C172" s="133" t="s">
        <v>11</v>
      </c>
      <c r="D172" s="133" t="s">
        <v>11</v>
      </c>
      <c r="E172" s="133" t="s">
        <v>12</v>
      </c>
      <c r="F172" s="133" t="s">
        <v>13</v>
      </c>
      <c r="G172" s="133" t="s">
        <v>14</v>
      </c>
      <c r="H172" s="53"/>
      <c r="I172" s="53"/>
    </row>
    <row r="173" spans="1:11" x14ac:dyDescent="0.25">
      <c r="A173" s="8" t="s">
        <v>165</v>
      </c>
      <c r="B173" s="8" t="s">
        <v>18</v>
      </c>
      <c r="C173" s="8">
        <v>700</v>
      </c>
      <c r="D173" s="8">
        <v>230</v>
      </c>
      <c r="E173" s="8">
        <v>17</v>
      </c>
      <c r="F173" s="9">
        <f>E173*D173*C173/1000000</f>
        <v>2.7370000000000001</v>
      </c>
      <c r="G173" s="9">
        <f>E173*7.69</f>
        <v>130.72999999999999</v>
      </c>
      <c r="H173" s="53"/>
      <c r="I173" s="53"/>
    </row>
    <row r="174" spans="1:11" x14ac:dyDescent="0.25">
      <c r="A174" s="8" t="s">
        <v>49</v>
      </c>
      <c r="B174" s="8"/>
      <c r="C174" s="8"/>
      <c r="D174" s="8"/>
      <c r="E174" s="8">
        <f>SUM(E173)</f>
        <v>17</v>
      </c>
      <c r="F174" s="108">
        <f>SUM(F173:F173)</f>
        <v>2.7370000000000001</v>
      </c>
      <c r="G174" s="108">
        <f>SUM(G173:G173)</f>
        <v>130.72999999999999</v>
      </c>
      <c r="H174" s="53"/>
      <c r="I174" s="53"/>
    </row>
    <row r="175" spans="1:11" x14ac:dyDescent="0.25">
      <c r="H175" s="53"/>
      <c r="I175" s="53"/>
    </row>
    <row r="176" spans="1:11" x14ac:dyDescent="0.25">
      <c r="H176" s="53"/>
      <c r="I176" s="53"/>
    </row>
    <row r="177" spans="8:9" x14ac:dyDescent="0.25">
      <c r="H177" s="53"/>
      <c r="I177" s="53"/>
    </row>
    <row r="178" spans="8:9" x14ac:dyDescent="0.25">
      <c r="H178" s="53"/>
      <c r="I178" s="53"/>
    </row>
    <row r="179" spans="8:9" x14ac:dyDescent="0.25">
      <c r="H179" s="53"/>
      <c r="I179" s="53"/>
    </row>
    <row r="180" spans="8:9" x14ac:dyDescent="0.25">
      <c r="H180" s="53"/>
      <c r="I180" s="53"/>
    </row>
    <row r="181" spans="8:9" x14ac:dyDescent="0.25">
      <c r="H181" s="53"/>
      <c r="I181" s="53"/>
    </row>
    <row r="182" spans="8:9" x14ac:dyDescent="0.25">
      <c r="H182" s="53"/>
      <c r="I182" s="53"/>
    </row>
  </sheetData>
  <sheetProtection formatCells="0" insertHyperlinks="0" autoFilter="0"/>
  <mergeCells count="30">
    <mergeCell ref="B171:B172"/>
    <mergeCell ref="A39:A40"/>
    <mergeCell ref="A46:A47"/>
    <mergeCell ref="A128:A129"/>
    <mergeCell ref="A136:A137"/>
    <mergeCell ref="A171:A172"/>
    <mergeCell ref="A134:I134"/>
    <mergeCell ref="A135:I135"/>
    <mergeCell ref="H136:I136"/>
    <mergeCell ref="A169:G169"/>
    <mergeCell ref="A170:G170"/>
    <mergeCell ref="A44:I44"/>
    <mergeCell ref="A45:I45"/>
    <mergeCell ref="H46:I46"/>
    <mergeCell ref="A126:G126"/>
    <mergeCell ref="A127:G127"/>
    <mergeCell ref="J1:J4"/>
    <mergeCell ref="J44:J47"/>
    <mergeCell ref="J134:J137"/>
    <mergeCell ref="B39:B40"/>
    <mergeCell ref="B46:B47"/>
    <mergeCell ref="B128:B129"/>
    <mergeCell ref="B136:B137"/>
    <mergeCell ref="A1:I1"/>
    <mergeCell ref="A2:I2"/>
    <mergeCell ref="H3:I3"/>
    <mergeCell ref="A37:G37"/>
    <mergeCell ref="A38:G38"/>
    <mergeCell ref="A3:A4"/>
    <mergeCell ref="B3:B4"/>
  </mergeCells>
  <phoneticPr fontId="3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8"/>
  <sheetViews>
    <sheetView topLeftCell="A8" workbookViewId="0">
      <selection activeCell="H13" sqref="H13:J13"/>
    </sheetView>
  </sheetViews>
  <sheetFormatPr defaultColWidth="9" defaultRowHeight="14.4" x14ac:dyDescent="0.25"/>
  <cols>
    <col min="1" max="1" width="4.88671875" customWidth="1"/>
    <col min="2" max="2" width="14.5546875" customWidth="1"/>
    <col min="3" max="3" width="12.21875" customWidth="1"/>
    <col min="4" max="4" width="20.77734375" customWidth="1"/>
    <col min="5" max="5" width="8.5546875" customWidth="1"/>
    <col min="6" max="8" width="8.88671875" customWidth="1"/>
    <col min="9" max="9" width="10.109375" customWidth="1"/>
    <col min="10" max="10" width="20.33203125" customWidth="1"/>
    <col min="11" max="11" width="52.77734375" customWidth="1"/>
    <col min="13" max="13" width="21" customWidth="1"/>
    <col min="14" max="16" width="11.77734375" customWidth="1"/>
  </cols>
  <sheetData>
    <row r="1" spans="1:16" ht="43.95" customHeight="1" x14ac:dyDescent="0.25">
      <c r="A1" s="197" t="s">
        <v>166</v>
      </c>
      <c r="B1" s="197"/>
      <c r="C1" s="197"/>
      <c r="D1" s="197"/>
      <c r="E1" s="197"/>
      <c r="F1" s="197"/>
      <c r="G1" s="197"/>
      <c r="H1" s="197"/>
      <c r="I1" s="197"/>
      <c r="J1" s="197"/>
    </row>
    <row r="2" spans="1:16" ht="34.049999999999997" customHeight="1" x14ac:dyDescent="0.25">
      <c r="A2" s="198" t="s">
        <v>167</v>
      </c>
      <c r="B2" s="198"/>
      <c r="C2" s="199" t="s">
        <v>168</v>
      </c>
      <c r="D2" s="200"/>
      <c r="E2" s="57" t="s">
        <v>169</v>
      </c>
      <c r="F2" s="198" t="s">
        <v>170</v>
      </c>
      <c r="G2" s="198"/>
      <c r="H2" s="198"/>
      <c r="I2" s="57" t="s">
        <v>171</v>
      </c>
      <c r="J2" s="119">
        <f ca="1">TODAY()</f>
        <v>45860</v>
      </c>
    </row>
    <row r="3" spans="1:16" ht="27" customHeight="1" x14ac:dyDescent="0.25">
      <c r="A3" s="198" t="s">
        <v>172</v>
      </c>
      <c r="B3" s="198"/>
      <c r="C3" s="198" t="s">
        <v>173</v>
      </c>
      <c r="D3" s="198"/>
      <c r="E3" s="57" t="s">
        <v>174</v>
      </c>
      <c r="F3" s="198" t="s">
        <v>175</v>
      </c>
      <c r="G3" s="198"/>
      <c r="H3" s="198"/>
      <c r="I3" s="120" t="s">
        <v>176</v>
      </c>
      <c r="J3" s="57"/>
    </row>
    <row r="4" spans="1:16" ht="37.049999999999997" customHeight="1" x14ac:dyDescent="0.25">
      <c r="A4" s="8" t="s">
        <v>177</v>
      </c>
      <c r="B4" s="8" t="s">
        <v>178</v>
      </c>
      <c r="C4" s="8" t="s">
        <v>179</v>
      </c>
      <c r="D4" s="8" t="s">
        <v>180</v>
      </c>
      <c r="E4" s="8" t="s">
        <v>181</v>
      </c>
      <c r="F4" s="123" t="s">
        <v>182</v>
      </c>
      <c r="G4" s="123" t="s">
        <v>183</v>
      </c>
      <c r="H4" s="124" t="s">
        <v>184</v>
      </c>
      <c r="I4" s="193" t="s">
        <v>185</v>
      </c>
      <c r="J4" s="194"/>
    </row>
    <row r="5" spans="1:16" ht="31.05" customHeight="1" x14ac:dyDescent="0.25">
      <c r="A5" s="8">
        <v>1</v>
      </c>
      <c r="B5" s="125" t="s">
        <v>186</v>
      </c>
      <c r="C5" s="126" t="s">
        <v>187</v>
      </c>
      <c r="D5" s="126" t="s">
        <v>188</v>
      </c>
      <c r="E5" s="8" t="s">
        <v>189</v>
      </c>
      <c r="F5" s="8">
        <f>'10装箱单 成品二'!G171</f>
        <v>502</v>
      </c>
      <c r="G5" s="108">
        <f>'10装箱单 成品二'!I171/1.12</f>
        <v>31686.542176071402</v>
      </c>
      <c r="H5" s="8" t="s">
        <v>190</v>
      </c>
      <c r="I5" s="193"/>
      <c r="J5" s="194"/>
    </row>
    <row r="6" spans="1:16" ht="31.05" customHeight="1" x14ac:dyDescent="0.25">
      <c r="A6" s="8">
        <v>2</v>
      </c>
      <c r="B6" s="125" t="s">
        <v>186</v>
      </c>
      <c r="C6" s="126" t="s">
        <v>191</v>
      </c>
      <c r="D6" s="126" t="s">
        <v>192</v>
      </c>
      <c r="E6" s="8" t="s">
        <v>193</v>
      </c>
      <c r="F6" s="8">
        <f>'10装箱单 辅助'!G9</f>
        <v>4</v>
      </c>
      <c r="G6" s="108">
        <f>'10装箱单 辅助'!I9/1.12</f>
        <v>23.8928571428571</v>
      </c>
      <c r="H6" s="8" t="s">
        <v>194</v>
      </c>
      <c r="I6" s="193"/>
      <c r="J6" s="194"/>
    </row>
    <row r="7" spans="1:16" ht="31.05" customHeight="1" x14ac:dyDescent="0.25">
      <c r="A7" s="8">
        <v>3</v>
      </c>
      <c r="B7" s="125" t="s">
        <v>186</v>
      </c>
      <c r="C7" s="126" t="s">
        <v>191</v>
      </c>
      <c r="D7" s="126" t="s">
        <v>195</v>
      </c>
      <c r="E7" s="8" t="s">
        <v>193</v>
      </c>
      <c r="F7" s="8">
        <f>'10装箱单 辅助 (2)'!G19</f>
        <v>358</v>
      </c>
      <c r="G7" s="108">
        <f>'10装箱单 辅助 (2)'!I19/1.12</f>
        <v>2458.0535714285702</v>
      </c>
      <c r="H7" s="8" t="s">
        <v>194</v>
      </c>
      <c r="I7" s="193"/>
      <c r="J7" s="194"/>
    </row>
    <row r="8" spans="1:16" ht="31.05" customHeight="1" x14ac:dyDescent="0.25">
      <c r="A8" s="8">
        <v>4</v>
      </c>
      <c r="B8" s="125" t="s">
        <v>186</v>
      </c>
      <c r="C8" s="127" t="s">
        <v>196</v>
      </c>
      <c r="D8" s="128" t="s">
        <v>197</v>
      </c>
      <c r="E8" s="8" t="s">
        <v>198</v>
      </c>
      <c r="F8" s="129" t="str">
        <f>'10装箱单 成品二'!J171/1000&amp;K8</f>
        <v>17.278m</v>
      </c>
      <c r="G8" s="108">
        <f>'10装箱单 成品二'!K171</f>
        <v>71.885119000000003</v>
      </c>
      <c r="H8" s="8" t="s">
        <v>194</v>
      </c>
      <c r="I8" s="193" t="s">
        <v>199</v>
      </c>
      <c r="J8" s="194"/>
      <c r="K8" t="s">
        <v>200</v>
      </c>
    </row>
    <row r="9" spans="1:16" ht="31.05" customHeight="1" x14ac:dyDescent="0.25">
      <c r="A9" s="8"/>
      <c r="B9" s="8"/>
      <c r="C9" s="130"/>
      <c r="D9" s="126"/>
      <c r="E9" s="126"/>
      <c r="F9" s="8"/>
      <c r="G9" s="108"/>
      <c r="H9" s="8"/>
      <c r="I9" s="193"/>
      <c r="J9" s="194"/>
    </row>
    <row r="10" spans="1:16" ht="31.05" customHeight="1" x14ac:dyDescent="0.25">
      <c r="A10" s="8"/>
      <c r="B10" s="8"/>
      <c r="C10" s="130"/>
      <c r="D10" s="126"/>
      <c r="E10" s="126"/>
      <c r="F10" s="8"/>
      <c r="G10" s="108"/>
      <c r="H10" s="8"/>
      <c r="I10" s="131"/>
      <c r="J10" s="132"/>
    </row>
    <row r="11" spans="1:16" ht="31.05" customHeight="1" x14ac:dyDescent="0.25">
      <c r="A11" s="8"/>
      <c r="B11" s="8"/>
      <c r="C11" s="130"/>
      <c r="D11" s="126"/>
      <c r="E11" s="126"/>
      <c r="F11" s="8"/>
      <c r="G11" s="108"/>
      <c r="H11" s="8"/>
      <c r="I11" s="131"/>
      <c r="J11" s="132"/>
    </row>
    <row r="12" spans="1:16" ht="31.05" customHeight="1" x14ac:dyDescent="0.25">
      <c r="A12" s="8"/>
      <c r="B12" s="8" t="s">
        <v>201</v>
      </c>
      <c r="C12" s="130"/>
      <c r="D12" s="126"/>
      <c r="E12" s="126"/>
      <c r="F12" s="8">
        <f>SUM(F5:F9)</f>
        <v>864</v>
      </c>
      <c r="G12" s="108">
        <f>SUM(G5:G9)</f>
        <v>34240.373723642901</v>
      </c>
      <c r="H12" s="8"/>
      <c r="I12" s="193"/>
      <c r="J12" s="194"/>
    </row>
    <row r="13" spans="1:16" ht="37.950000000000003" customHeight="1" x14ac:dyDescent="0.25">
      <c r="A13" s="188" t="s">
        <v>202</v>
      </c>
      <c r="B13" s="188"/>
      <c r="C13" s="195" t="s">
        <v>203</v>
      </c>
      <c r="D13" s="195"/>
      <c r="E13" s="195"/>
      <c r="F13" s="188" t="s">
        <v>204</v>
      </c>
      <c r="G13" s="188"/>
      <c r="H13" s="196" t="s">
        <v>205</v>
      </c>
      <c r="I13" s="196"/>
      <c r="J13" s="196"/>
      <c r="K13" s="121"/>
      <c r="M13" s="118" t="s">
        <v>206</v>
      </c>
      <c r="N13" s="185" t="s">
        <v>207</v>
      </c>
      <c r="O13" s="186"/>
      <c r="P13" s="186"/>
    </row>
    <row r="14" spans="1:16" ht="37.049999999999997" customHeight="1" x14ac:dyDescent="0.25">
      <c r="A14" s="188" t="s">
        <v>208</v>
      </c>
      <c r="B14" s="188"/>
      <c r="C14" s="186" t="s">
        <v>209</v>
      </c>
      <c r="D14" s="186"/>
      <c r="E14" s="186"/>
      <c r="F14" s="188" t="s">
        <v>210</v>
      </c>
      <c r="G14" s="188"/>
      <c r="H14" s="189" t="s">
        <v>211</v>
      </c>
      <c r="I14" s="189"/>
      <c r="J14" s="189"/>
      <c r="K14" s="121"/>
      <c r="M14" s="118" t="s">
        <v>212</v>
      </c>
      <c r="N14" s="185" t="s">
        <v>213</v>
      </c>
      <c r="O14" s="186"/>
      <c r="P14" s="186"/>
    </row>
    <row r="15" spans="1:16" ht="27" customHeight="1" x14ac:dyDescent="0.25">
      <c r="A15" s="188" t="s">
        <v>214</v>
      </c>
      <c r="B15" s="188"/>
      <c r="C15" s="186" t="s">
        <v>215</v>
      </c>
      <c r="D15" s="186"/>
      <c r="E15" s="186"/>
      <c r="F15" s="188" t="s">
        <v>216</v>
      </c>
      <c r="G15" s="188"/>
      <c r="H15" s="189" t="s">
        <v>217</v>
      </c>
      <c r="I15" s="189"/>
      <c r="J15" s="189"/>
    </row>
    <row r="16" spans="1:16" ht="37.049999999999997" customHeight="1" x14ac:dyDescent="0.25">
      <c r="A16" s="188" t="s">
        <v>218</v>
      </c>
      <c r="B16" s="188"/>
      <c r="C16" s="190" t="s">
        <v>219</v>
      </c>
      <c r="D16" s="191"/>
      <c r="E16" s="192"/>
      <c r="F16" s="188" t="s">
        <v>220</v>
      </c>
      <c r="G16" s="188"/>
      <c r="H16" s="189" t="s">
        <v>221</v>
      </c>
      <c r="I16" s="189"/>
      <c r="J16" s="189"/>
      <c r="M16" s="118" t="s">
        <v>222</v>
      </c>
      <c r="N16" s="185" t="s">
        <v>223</v>
      </c>
      <c r="O16" s="186"/>
      <c r="P16" s="186"/>
    </row>
    <row r="17" spans="1:16" ht="97.05" customHeight="1" x14ac:dyDescent="0.25">
      <c r="A17" s="187">
        <v>1</v>
      </c>
      <c r="B17" s="187"/>
      <c r="C17" s="187"/>
      <c r="D17" s="187"/>
      <c r="E17" s="187"/>
      <c r="F17" s="187"/>
      <c r="G17" s="187"/>
      <c r="H17" s="187"/>
      <c r="I17" s="187"/>
      <c r="J17" s="187"/>
      <c r="M17" s="118" t="s">
        <v>224</v>
      </c>
      <c r="N17" s="185" t="s">
        <v>225</v>
      </c>
      <c r="O17" s="186"/>
      <c r="P17" s="186"/>
    </row>
    <row r="18" spans="1:16" ht="55.05" customHeight="1" x14ac:dyDescent="0.25">
      <c r="A18" s="187" t="s">
        <v>226</v>
      </c>
      <c r="B18" s="187"/>
      <c r="C18" s="187"/>
      <c r="D18" s="187"/>
      <c r="E18" s="187"/>
      <c r="F18" s="187"/>
      <c r="G18" s="187"/>
      <c r="H18" s="187"/>
      <c r="I18" s="187"/>
      <c r="J18" s="187"/>
      <c r="M18" s="118" t="s">
        <v>227</v>
      </c>
      <c r="N18" s="185" t="s">
        <v>228</v>
      </c>
      <c r="O18" s="186"/>
      <c r="P18" s="186"/>
    </row>
    <row r="19" spans="1:16" ht="27" customHeight="1" x14ac:dyDescent="0.25">
      <c r="A19" s="12"/>
      <c r="B19" s="12" t="s">
        <v>229</v>
      </c>
      <c r="C19" s="12" t="s">
        <v>230</v>
      </c>
      <c r="D19" s="12"/>
      <c r="E19" s="12" t="s">
        <v>231</v>
      </c>
      <c r="F19" s="12"/>
      <c r="G19" s="12"/>
      <c r="H19" s="117" t="s">
        <v>232</v>
      </c>
      <c r="I19" s="117"/>
      <c r="J19" s="117"/>
    </row>
    <row r="438" spans="18:18" x14ac:dyDescent="0.25">
      <c r="R438" t="s">
        <v>233</v>
      </c>
    </row>
  </sheetData>
  <sheetProtection formatCells="0" insertHyperlinks="0" autoFilter="0"/>
  <mergeCells count="37">
    <mergeCell ref="A1:J1"/>
    <mergeCell ref="A2:B2"/>
    <mergeCell ref="C2:D2"/>
    <mergeCell ref="F2:H2"/>
    <mergeCell ref="A3:B3"/>
    <mergeCell ref="C3:D3"/>
    <mergeCell ref="F3:H3"/>
    <mergeCell ref="I4:J4"/>
    <mergeCell ref="I5:J5"/>
    <mergeCell ref="I6:J6"/>
    <mergeCell ref="I7:J7"/>
    <mergeCell ref="I8:J8"/>
    <mergeCell ref="I9:J9"/>
    <mergeCell ref="I12:J12"/>
    <mergeCell ref="A13:B13"/>
    <mergeCell ref="C13:E13"/>
    <mergeCell ref="F13:G13"/>
    <mergeCell ref="H13:J13"/>
    <mergeCell ref="N13:P13"/>
    <mergeCell ref="A14:B14"/>
    <mergeCell ref="C14:E14"/>
    <mergeCell ref="F14:G14"/>
    <mergeCell ref="H14:J14"/>
    <mergeCell ref="N14:P14"/>
    <mergeCell ref="A15:B15"/>
    <mergeCell ref="C15:E15"/>
    <mergeCell ref="F15:G15"/>
    <mergeCell ref="H15:J15"/>
    <mergeCell ref="A16:B16"/>
    <mergeCell ref="C16:E16"/>
    <mergeCell ref="F16:G16"/>
    <mergeCell ref="H16:J16"/>
    <mergeCell ref="N16:P16"/>
    <mergeCell ref="A17:J17"/>
    <mergeCell ref="N17:P17"/>
    <mergeCell ref="A18:J18"/>
    <mergeCell ref="N18:P18"/>
  </mergeCells>
  <phoneticPr fontId="34" type="noConversion"/>
  <printOptions horizontalCentered="1"/>
  <pageMargins left="0" right="0" top="0.39305555555555599" bottom="0.39305555555555599" header="0.5" footer="0.196527777777778"/>
  <pageSetup paperSize="9" scale="87" orientation="portrait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2"/>
  <sheetViews>
    <sheetView view="pageBreakPreview" zoomScaleNormal="100" workbookViewId="0">
      <selection activeCell="C9" sqref="C9:J9"/>
    </sheetView>
  </sheetViews>
  <sheetFormatPr defaultColWidth="9" defaultRowHeight="14.4" x14ac:dyDescent="0.25"/>
  <cols>
    <col min="1" max="1" width="4.88671875" customWidth="1"/>
    <col min="2" max="2" width="17" customWidth="1"/>
    <col min="3" max="3" width="7.6640625" customWidth="1"/>
    <col min="4" max="4" width="18.21875" customWidth="1"/>
    <col min="5" max="5" width="10.6640625" customWidth="1"/>
    <col min="6" max="8" width="8.88671875" customWidth="1"/>
    <col min="9" max="9" width="10.109375" customWidth="1"/>
    <col min="10" max="10" width="14.44140625" customWidth="1"/>
    <col min="11" max="11" width="4" hidden="1" customWidth="1"/>
    <col min="16" max="16" width="8.88671875" customWidth="1"/>
    <col min="17" max="17" width="13" customWidth="1"/>
  </cols>
  <sheetData>
    <row r="1" spans="1:11" ht="63" customHeight="1" x14ac:dyDescent="0.25">
      <c r="A1" s="210" t="str">
        <f>'3工艺执行单'!B5&amp;K1</f>
        <v>XD202507089技术要求</v>
      </c>
      <c r="B1" s="211"/>
      <c r="C1" s="211"/>
      <c r="D1" s="211"/>
      <c r="E1" s="211"/>
      <c r="F1" s="211"/>
      <c r="G1" s="211"/>
      <c r="H1" s="211"/>
      <c r="I1" s="211"/>
      <c r="J1" s="211"/>
      <c r="K1" s="118" t="s">
        <v>234</v>
      </c>
    </row>
    <row r="2" spans="1:11" ht="52.05" customHeight="1" x14ac:dyDescent="0.25">
      <c r="A2" s="212" t="s">
        <v>235</v>
      </c>
      <c r="B2" s="198"/>
      <c r="C2" s="199" t="str">
        <f>'3工艺执行单'!C2</f>
        <v>HT202507089</v>
      </c>
      <c r="D2" s="200"/>
      <c r="E2" s="57" t="s">
        <v>236</v>
      </c>
      <c r="F2" s="213" t="str">
        <f>'3工艺执行单'!F2</f>
        <v>宁波市弘基联创工贸有限公司</v>
      </c>
      <c r="G2" s="213"/>
      <c r="H2" s="213"/>
      <c r="I2" s="57" t="s">
        <v>171</v>
      </c>
      <c r="J2" s="119">
        <f ca="1">'3工艺执行单'!J2</f>
        <v>45860</v>
      </c>
    </row>
    <row r="3" spans="1:11" ht="51.75" customHeight="1" x14ac:dyDescent="0.25">
      <c r="A3" s="212" t="s">
        <v>237</v>
      </c>
      <c r="B3" s="198"/>
      <c r="C3" s="198" t="str">
        <f>'3工艺执行单'!C3</f>
        <v>C-401/C-402/C-403</v>
      </c>
      <c r="D3" s="198"/>
      <c r="E3" s="57" t="s">
        <v>174</v>
      </c>
      <c r="F3" s="198" t="str">
        <f>'3工艺执行单'!F3</f>
        <v>智绪民</v>
      </c>
      <c r="G3" s="198"/>
      <c r="H3" s="198"/>
      <c r="I3" s="120"/>
      <c r="J3" s="57"/>
    </row>
    <row r="4" spans="1:11" ht="46.05" customHeight="1" x14ac:dyDescent="0.25">
      <c r="A4" s="188" t="s">
        <v>202</v>
      </c>
      <c r="B4" s="188"/>
      <c r="C4" s="207" t="str">
        <f>'3工艺执行单'!C13</f>
        <v>YB/T4001.1-2019</v>
      </c>
      <c r="D4" s="208"/>
      <c r="E4" s="208"/>
      <c r="F4" s="208"/>
      <c r="G4" s="208"/>
      <c r="H4" s="208"/>
      <c r="I4" s="208"/>
      <c r="J4" s="209"/>
      <c r="K4" s="121"/>
    </row>
    <row r="5" spans="1:11" ht="46.05" customHeight="1" x14ac:dyDescent="0.25">
      <c r="A5" s="188" t="s">
        <v>208</v>
      </c>
      <c r="B5" s="188"/>
      <c r="C5" s="204" t="str">
        <f>'3工艺执行单'!C14</f>
        <v>GB/T13912-2020</v>
      </c>
      <c r="D5" s="205"/>
      <c r="E5" s="205"/>
      <c r="F5" s="205"/>
      <c r="G5" s="205"/>
      <c r="H5" s="205"/>
      <c r="I5" s="205"/>
      <c r="J5" s="206"/>
      <c r="K5" s="121"/>
    </row>
    <row r="6" spans="1:11" ht="36" customHeight="1" x14ac:dyDescent="0.25">
      <c r="A6" s="188" t="s">
        <v>214</v>
      </c>
      <c r="B6" s="188"/>
      <c r="C6" s="204" t="str">
        <f>'3工艺执行单'!C15</f>
        <v>Q235B</v>
      </c>
      <c r="D6" s="205"/>
      <c r="E6" s="205"/>
      <c r="F6" s="205"/>
      <c r="G6" s="205"/>
      <c r="H6" s="205"/>
      <c r="I6" s="205"/>
      <c r="J6" s="206"/>
    </row>
    <row r="7" spans="1:11" ht="72" customHeight="1" x14ac:dyDescent="0.25">
      <c r="A7" s="188" t="s">
        <v>218</v>
      </c>
      <c r="B7" s="188"/>
      <c r="C7" s="204" t="str">
        <f>'3工艺执行单'!C16</f>
        <v>24.6*4.75</v>
      </c>
      <c r="D7" s="205"/>
      <c r="E7" s="205"/>
      <c r="F7" s="205"/>
      <c r="G7" s="205"/>
      <c r="H7" s="205"/>
      <c r="I7" s="205"/>
      <c r="J7" s="206"/>
    </row>
    <row r="8" spans="1:11" ht="46.05" customHeight="1" x14ac:dyDescent="0.25">
      <c r="A8" s="188" t="s">
        <v>204</v>
      </c>
      <c r="B8" s="188"/>
      <c r="C8" s="201" t="str">
        <f>'3工艺执行单'!H13</f>
        <v>5.6mm</v>
      </c>
      <c r="D8" s="202"/>
      <c r="E8" s="202"/>
      <c r="F8" s="202"/>
      <c r="G8" s="202"/>
      <c r="H8" s="202"/>
      <c r="I8" s="202"/>
      <c r="J8" s="203"/>
    </row>
    <row r="9" spans="1:11" ht="46.05" customHeight="1" x14ac:dyDescent="0.25">
      <c r="A9" s="188" t="s">
        <v>210</v>
      </c>
      <c r="B9" s="188"/>
      <c r="C9" s="201" t="str">
        <f>'3工艺执行单'!H14</f>
        <v>钢格板：隔二焊一, 踏步板：双面满焊</v>
      </c>
      <c r="D9" s="202"/>
      <c r="E9" s="202"/>
      <c r="F9" s="202"/>
      <c r="G9" s="202"/>
      <c r="H9" s="202"/>
      <c r="I9" s="202"/>
      <c r="J9" s="203"/>
    </row>
    <row r="10" spans="1:11" ht="46.05" customHeight="1" x14ac:dyDescent="0.25">
      <c r="A10" s="188" t="s">
        <v>216</v>
      </c>
      <c r="B10" s="188"/>
      <c r="C10" s="201" t="str">
        <f>'3工艺执行单'!H15</f>
        <v>无</v>
      </c>
      <c r="D10" s="202"/>
      <c r="E10" s="202"/>
      <c r="F10" s="202"/>
      <c r="G10" s="202"/>
      <c r="H10" s="202"/>
      <c r="I10" s="202"/>
      <c r="J10" s="203"/>
    </row>
    <row r="11" spans="1:11" ht="46.05" customHeight="1" x14ac:dyDescent="0.25">
      <c r="A11" s="188" t="s">
        <v>220</v>
      </c>
      <c r="B11" s="188"/>
      <c r="C11" s="201" t="str">
        <f>'3工艺执行单'!H16</f>
        <v>塑钢打包</v>
      </c>
      <c r="D11" s="202"/>
      <c r="E11" s="202"/>
      <c r="F11" s="202"/>
      <c r="G11" s="202"/>
      <c r="H11" s="202"/>
      <c r="I11" s="202"/>
      <c r="J11" s="203"/>
    </row>
    <row r="12" spans="1:11" ht="135" customHeight="1" x14ac:dyDescent="0.25">
      <c r="A12" s="187">
        <f>'3工艺执行单'!A17</f>
        <v>1</v>
      </c>
      <c r="B12" s="187"/>
      <c r="C12" s="187"/>
      <c r="D12" s="187"/>
      <c r="E12" s="187"/>
      <c r="F12" s="187"/>
      <c r="G12" s="187"/>
      <c r="H12" s="187"/>
      <c r="I12" s="187"/>
      <c r="J12" s="187"/>
    </row>
    <row r="13" spans="1:11" ht="136.05000000000001" customHeight="1" x14ac:dyDescent="0.25">
      <c r="A13" s="187" t="str">
        <f>'3工艺执行单'!A18</f>
        <v>附件
   无</v>
      </c>
      <c r="B13" s="187"/>
      <c r="C13" s="187"/>
      <c r="D13" s="187"/>
      <c r="E13" s="187"/>
      <c r="F13" s="187"/>
      <c r="G13" s="187"/>
      <c r="H13" s="187"/>
      <c r="I13" s="187"/>
      <c r="J13" s="187"/>
    </row>
    <row r="14" spans="1:11" ht="27" customHeight="1" x14ac:dyDescent="0.25">
      <c r="A14" s="12"/>
      <c r="B14" s="12" t="s">
        <v>229</v>
      </c>
      <c r="C14" s="12" t="s">
        <v>230</v>
      </c>
      <c r="D14" s="12"/>
      <c r="E14" s="12" t="s">
        <v>231</v>
      </c>
      <c r="F14" s="12"/>
      <c r="G14" s="12"/>
      <c r="H14" s="117" t="s">
        <v>232</v>
      </c>
      <c r="I14" s="117"/>
      <c r="J14" s="117"/>
    </row>
    <row r="20" spans="17:20" x14ac:dyDescent="0.25">
      <c r="Q20" s="8" t="s">
        <v>238</v>
      </c>
      <c r="R20" s="8" t="s">
        <v>239</v>
      </c>
      <c r="S20" s="8" t="s">
        <v>240</v>
      </c>
      <c r="T20" s="189" t="s">
        <v>241</v>
      </c>
    </row>
    <row r="21" spans="17:20" x14ac:dyDescent="0.25">
      <c r="Q21" s="8" t="s">
        <v>242</v>
      </c>
      <c r="R21" s="8" t="s">
        <v>243</v>
      </c>
      <c r="S21" s="8">
        <v>3</v>
      </c>
      <c r="T21" s="189"/>
    </row>
    <row r="22" spans="17:20" x14ac:dyDescent="0.25">
      <c r="Q22" s="8" t="s">
        <v>244</v>
      </c>
      <c r="R22" s="8" t="s">
        <v>245</v>
      </c>
      <c r="S22" s="8">
        <v>3.5</v>
      </c>
      <c r="T22" s="189"/>
    </row>
    <row r="23" spans="17:20" x14ac:dyDescent="0.25">
      <c r="Q23" s="8" t="s">
        <v>246</v>
      </c>
      <c r="R23" s="8" t="s">
        <v>247</v>
      </c>
      <c r="S23" s="8">
        <v>5</v>
      </c>
      <c r="T23" s="189"/>
    </row>
    <row r="24" spans="17:20" x14ac:dyDescent="0.25">
      <c r="Q24" s="8" t="s">
        <v>248</v>
      </c>
      <c r="R24" s="8" t="s">
        <v>249</v>
      </c>
      <c r="S24" s="8">
        <v>6.5</v>
      </c>
      <c r="T24" s="189"/>
    </row>
    <row r="25" spans="17:20" x14ac:dyDescent="0.25">
      <c r="Q25" s="8" t="s">
        <v>250</v>
      </c>
      <c r="R25" s="8" t="s">
        <v>251</v>
      </c>
      <c r="S25" s="8">
        <v>8.5</v>
      </c>
      <c r="T25" s="189"/>
    </row>
    <row r="26" spans="17:20" x14ac:dyDescent="0.25">
      <c r="Q26" s="8" t="s">
        <v>252</v>
      </c>
      <c r="R26" s="8" t="s">
        <v>253</v>
      </c>
      <c r="S26" s="8">
        <v>15</v>
      </c>
      <c r="T26" s="122"/>
    </row>
    <row r="27" spans="17:20" x14ac:dyDescent="0.25">
      <c r="Q27" s="8" t="s">
        <v>254</v>
      </c>
      <c r="R27" s="8" t="s">
        <v>255</v>
      </c>
      <c r="S27" s="8">
        <v>18</v>
      </c>
      <c r="T27" s="122"/>
    </row>
    <row r="28" spans="17:20" x14ac:dyDescent="0.25">
      <c r="Q28" s="8" t="s">
        <v>256</v>
      </c>
      <c r="R28" s="8" t="s">
        <v>257</v>
      </c>
      <c r="S28" s="8">
        <v>4</v>
      </c>
      <c r="T28" s="8"/>
    </row>
    <row r="29" spans="17:20" x14ac:dyDescent="0.25">
      <c r="Q29" s="8" t="s">
        <v>258</v>
      </c>
      <c r="R29" s="8" t="s">
        <v>259</v>
      </c>
      <c r="S29" s="8">
        <v>1.5</v>
      </c>
      <c r="T29" s="122"/>
    </row>
    <row r="30" spans="17:20" x14ac:dyDescent="0.25">
      <c r="Q30" s="8" t="s">
        <v>260</v>
      </c>
      <c r="R30" s="8" t="s">
        <v>261</v>
      </c>
      <c r="S30" s="8">
        <v>1.5</v>
      </c>
      <c r="T30" s="122"/>
    </row>
    <row r="31" spans="17:20" x14ac:dyDescent="0.25">
      <c r="Q31" s="8" t="s">
        <v>262</v>
      </c>
      <c r="R31" s="8" t="s">
        <v>263</v>
      </c>
      <c r="S31" s="8">
        <v>2</v>
      </c>
      <c r="T31" s="122"/>
    </row>
    <row r="32" spans="17:20" x14ac:dyDescent="0.25">
      <c r="Q32" s="8" t="s">
        <v>264</v>
      </c>
      <c r="R32" s="8" t="s">
        <v>265</v>
      </c>
      <c r="S32" s="8">
        <v>2</v>
      </c>
      <c r="T32" s="122"/>
    </row>
  </sheetData>
  <sheetProtection formatCells="0" insertHyperlinks="0" autoFilter="0"/>
  <mergeCells count="26">
    <mergeCell ref="A1:J1"/>
    <mergeCell ref="A2:B2"/>
    <mergeCell ref="C2:D2"/>
    <mergeCell ref="F2:H2"/>
    <mergeCell ref="A3:B3"/>
    <mergeCell ref="C3:D3"/>
    <mergeCell ref="F3:H3"/>
    <mergeCell ref="A4:B4"/>
    <mergeCell ref="C4:J4"/>
    <mergeCell ref="A5:B5"/>
    <mergeCell ref="C5:J5"/>
    <mergeCell ref="A6:B6"/>
    <mergeCell ref="C6:J6"/>
    <mergeCell ref="A7:B7"/>
    <mergeCell ref="C7:J7"/>
    <mergeCell ref="A8:B8"/>
    <mergeCell ref="C8:J8"/>
    <mergeCell ref="A9:B9"/>
    <mergeCell ref="C9:J9"/>
    <mergeCell ref="A13:J13"/>
    <mergeCell ref="T20:T25"/>
    <mergeCell ref="A10:B10"/>
    <mergeCell ref="C10:J10"/>
    <mergeCell ref="A11:B11"/>
    <mergeCell ref="C11:J11"/>
    <mergeCell ref="A12:J12"/>
  </mergeCells>
  <phoneticPr fontId="34" type="noConversion"/>
  <printOptions horizontalCentered="1"/>
  <pageMargins left="0" right="0" top="0.39305555555555599" bottom="0.39305555555555599" header="0.5" footer="0.196527777777778"/>
  <pageSetup paperSize="9" scale="90" orientation="portrait" r:id="rId1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Z173"/>
  <sheetViews>
    <sheetView view="pageBreakPreview" topLeftCell="A132" zoomScaleNormal="100" workbookViewId="0">
      <selection activeCell="T6" sqref="T6"/>
    </sheetView>
  </sheetViews>
  <sheetFormatPr defaultColWidth="9" defaultRowHeight="14.4" x14ac:dyDescent="0.25"/>
  <cols>
    <col min="1" max="1" width="7.88671875" style="79" customWidth="1"/>
    <col min="2" max="3" width="8.109375" style="1" customWidth="1"/>
    <col min="4" max="4" width="6" style="1" customWidth="1"/>
    <col min="5" max="5" width="6.88671875" style="1" customWidth="1"/>
    <col min="6" max="6" width="6.109375" style="1" customWidth="1"/>
    <col min="7" max="7" width="7.77734375" style="1" customWidth="1"/>
    <col min="8" max="8" width="8.77734375" style="4" customWidth="1"/>
    <col min="9" max="10" width="9.88671875" style="4" customWidth="1"/>
    <col min="11" max="11" width="9.44140625" style="4" customWidth="1"/>
    <col min="12" max="12" width="13.77734375" style="1"/>
    <col min="13" max="13" width="10.33203125" style="1"/>
    <col min="14" max="16" width="9" style="1"/>
    <col min="17" max="17" width="8.88671875" style="12" customWidth="1"/>
    <col min="18" max="18" width="7.109375" style="12" customWidth="1"/>
    <col min="19" max="19" width="9" style="1"/>
    <col min="20" max="20" width="11.77734375" style="1"/>
    <col min="21" max="25" width="9" style="1"/>
    <col min="26" max="26" width="8.88671875" style="1" hidden="1" customWidth="1"/>
    <col min="27" max="16384" width="9" style="1"/>
  </cols>
  <sheetData>
    <row r="1" spans="1:26" ht="36" customHeight="1" x14ac:dyDescent="0.25">
      <c r="B1" s="224" t="str">
        <f>'3工艺执行单'!B5&amp;Z1</f>
        <v>XD202507089箱件清单  PACKING LIST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6"/>
      <c r="N1" s="89"/>
      <c r="O1" s="90"/>
      <c r="P1" s="90"/>
      <c r="Z1" s="1" t="s">
        <v>266</v>
      </c>
    </row>
    <row r="2" spans="1:26" ht="36" customHeight="1" x14ac:dyDescent="0.25">
      <c r="B2" s="227" t="s">
        <v>189</v>
      </c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9"/>
      <c r="N2" s="91"/>
      <c r="O2" s="90"/>
      <c r="P2" s="90"/>
    </row>
    <row r="3" spans="1:26" s="2" customFormat="1" ht="28.95" customHeight="1" x14ac:dyDescent="0.25">
      <c r="A3" s="80"/>
      <c r="B3" s="6" t="s">
        <v>267</v>
      </c>
      <c r="C3" s="214" t="str">
        <f>'3工艺执行单'!F2</f>
        <v>宁波市弘基联创工贸有限公司</v>
      </c>
      <c r="D3" s="214"/>
      <c r="E3" s="214"/>
      <c r="F3" s="214" t="s">
        <v>268</v>
      </c>
      <c r="G3" s="214"/>
      <c r="H3" s="218" t="str">
        <f>'3工艺执行单'!C2</f>
        <v>HT202507089</v>
      </c>
      <c r="I3" s="218"/>
      <c r="J3" s="7" t="s">
        <v>269</v>
      </c>
      <c r="K3" s="230">
        <f ca="1">TODAY()</f>
        <v>45860</v>
      </c>
      <c r="L3" s="231"/>
      <c r="M3" s="232"/>
      <c r="N3" s="102"/>
      <c r="O3" s="92"/>
      <c r="P3" s="92"/>
      <c r="Q3" s="8"/>
      <c r="R3" s="8"/>
    </row>
    <row r="4" spans="1:26" ht="31.05" customHeight="1" x14ac:dyDescent="0.25">
      <c r="B4" s="6" t="s">
        <v>270</v>
      </c>
      <c r="C4" s="216" t="str">
        <f>'3工艺执行单'!C3</f>
        <v>C-401/C-402/C-403</v>
      </c>
      <c r="D4" s="214"/>
      <c r="E4" s="214"/>
      <c r="F4" s="214" t="s">
        <v>271</v>
      </c>
      <c r="G4" s="214"/>
      <c r="H4" s="217" t="s">
        <v>272</v>
      </c>
      <c r="I4" s="218"/>
      <c r="J4" s="7" t="s">
        <v>273</v>
      </c>
      <c r="K4" s="219" t="str">
        <f>'3工艺执行单'!D5</f>
        <v>JG255/30/100FG</v>
      </c>
      <c r="L4" s="220"/>
      <c r="M4" s="221"/>
      <c r="N4" s="102"/>
      <c r="O4" s="92"/>
      <c r="P4" s="92"/>
      <c r="Q4" s="222" t="s">
        <v>244</v>
      </c>
      <c r="R4" s="223"/>
      <c r="U4" s="214" t="s">
        <v>274</v>
      </c>
      <c r="V4" s="214"/>
      <c r="W4" s="214"/>
      <c r="X4" s="214"/>
    </row>
    <row r="5" spans="1:26" s="3" customFormat="1" ht="40.049999999999997" customHeight="1" x14ac:dyDescent="0.25">
      <c r="A5" s="82" t="s">
        <v>275</v>
      </c>
      <c r="B5" s="81" t="s">
        <v>276</v>
      </c>
      <c r="C5" s="81" t="s">
        <v>277</v>
      </c>
      <c r="D5" s="81" t="s">
        <v>278</v>
      </c>
      <c r="E5" s="81" t="s">
        <v>279</v>
      </c>
      <c r="F5" s="81" t="s">
        <v>280</v>
      </c>
      <c r="G5" s="81" t="s">
        <v>281</v>
      </c>
      <c r="H5" s="83" t="s">
        <v>282</v>
      </c>
      <c r="I5" s="83" t="s">
        <v>283</v>
      </c>
      <c r="J5" s="83" t="s">
        <v>284</v>
      </c>
      <c r="K5" s="83" t="s">
        <v>285</v>
      </c>
      <c r="L5" s="81" t="s">
        <v>286</v>
      </c>
      <c r="M5" s="81" t="s">
        <v>185</v>
      </c>
      <c r="N5" s="81"/>
      <c r="Q5" s="8" t="s">
        <v>240</v>
      </c>
      <c r="R5" s="8" t="s">
        <v>287</v>
      </c>
      <c r="T5" s="3" t="s">
        <v>288</v>
      </c>
    </row>
    <row r="6" spans="1:26" x14ac:dyDescent="0.25">
      <c r="A6" s="79">
        <v>2</v>
      </c>
      <c r="B6" s="98" t="s">
        <v>289</v>
      </c>
      <c r="C6" s="8" t="s">
        <v>17</v>
      </c>
      <c r="D6" s="8" t="s">
        <v>18</v>
      </c>
      <c r="E6" s="8">
        <v>3342</v>
      </c>
      <c r="F6" s="8">
        <v>815</v>
      </c>
      <c r="G6" s="8">
        <v>1</v>
      </c>
      <c r="H6" s="9">
        <f>G6*F6*E6/1000000</f>
        <v>2.7237300000000002</v>
      </c>
      <c r="I6" s="9">
        <f>40.4*H6</f>
        <v>110.038692</v>
      </c>
      <c r="J6" s="103">
        <v>0</v>
      </c>
      <c r="K6" s="9">
        <f>0.1*0.005*7.85*1000*J6/1000*1.06</f>
        <v>0</v>
      </c>
      <c r="L6" s="8">
        <v>106000</v>
      </c>
      <c r="M6" s="8" t="s">
        <v>290</v>
      </c>
      <c r="N6" s="17"/>
      <c r="Q6" s="8">
        <f>IF(Q$4="","",VLOOKUP(Q$4,'3-1技术要求'!Q:S,3,0))</f>
        <v>3.5</v>
      </c>
      <c r="R6" s="8">
        <f>G6*Q6</f>
        <v>3.5</v>
      </c>
      <c r="T6" s="17" t="str">
        <f t="shared" ref="T6:T69" si="0">B6&amp;T$5&amp;C6&amp;D6</f>
        <v>P01-C401-A1#</v>
      </c>
      <c r="U6" s="17" t="str">
        <f t="shared" ref="U6:X7" si="1">D6</f>
        <v>#</v>
      </c>
      <c r="V6" s="17">
        <f t="shared" si="1"/>
        <v>3342</v>
      </c>
      <c r="W6" s="17">
        <f t="shared" si="1"/>
        <v>815</v>
      </c>
      <c r="X6" s="17">
        <f t="shared" si="1"/>
        <v>1</v>
      </c>
    </row>
    <row r="7" spans="1:26" x14ac:dyDescent="0.25">
      <c r="A7" s="79">
        <v>2</v>
      </c>
      <c r="B7" s="98" t="s">
        <v>289</v>
      </c>
      <c r="C7" s="8" t="s">
        <v>19</v>
      </c>
      <c r="D7" s="8" t="s">
        <v>18</v>
      </c>
      <c r="E7" s="8">
        <v>1997</v>
      </c>
      <c r="F7" s="8">
        <v>995</v>
      </c>
      <c r="G7" s="8">
        <v>1</v>
      </c>
      <c r="H7" s="9">
        <f>G7*F7*E7/1000000</f>
        <v>1.987015</v>
      </c>
      <c r="I7" s="9">
        <f>40.4*H7</f>
        <v>80.275406000000004</v>
      </c>
      <c r="J7" s="103">
        <v>0</v>
      </c>
      <c r="K7" s="9">
        <f>0.1*0.005*7.85*1000*J7/1000*1.06</f>
        <v>0</v>
      </c>
      <c r="L7" s="8">
        <v>106000</v>
      </c>
      <c r="M7" s="8" t="s">
        <v>290</v>
      </c>
      <c r="N7" s="17"/>
      <c r="Q7" s="8" t="e">
        <f>VLOOKUP(T7,异形板分值匹配!B$1:C$2000,2,FALSE)</f>
        <v>#N/A</v>
      </c>
      <c r="R7" s="8" t="e">
        <f t="shared" ref="R7:R70" si="2">Q7*G7</f>
        <v>#N/A</v>
      </c>
      <c r="T7" s="17" t="str">
        <f t="shared" si="0"/>
        <v>P01-C401-A2#</v>
      </c>
      <c r="U7" s="17" t="str">
        <f t="shared" si="1"/>
        <v>#</v>
      </c>
      <c r="V7" s="17">
        <f t="shared" si="1"/>
        <v>1997</v>
      </c>
      <c r="W7" s="17">
        <f t="shared" si="1"/>
        <v>995</v>
      </c>
      <c r="X7" s="17">
        <f t="shared" si="1"/>
        <v>1</v>
      </c>
    </row>
    <row r="8" spans="1:26" x14ac:dyDescent="0.25">
      <c r="A8" s="79">
        <v>2</v>
      </c>
      <c r="B8" s="98" t="s">
        <v>289</v>
      </c>
      <c r="C8" s="8" t="s">
        <v>20</v>
      </c>
      <c r="D8" s="8" t="s">
        <v>18</v>
      </c>
      <c r="E8" s="8">
        <v>1479</v>
      </c>
      <c r="F8" s="8">
        <v>995</v>
      </c>
      <c r="G8" s="8">
        <v>1</v>
      </c>
      <c r="H8" s="9">
        <f>G8*F8*E8/1000000</f>
        <v>1.4716050000000001</v>
      </c>
      <c r="I8" s="9">
        <f>40.4*H8</f>
        <v>59.452841999999997</v>
      </c>
      <c r="J8" s="103">
        <v>0</v>
      </c>
      <c r="K8" s="9">
        <f>0.1*0.005*7.85*1000*J8/1000*1.06</f>
        <v>0</v>
      </c>
      <c r="L8" s="8">
        <v>106000</v>
      </c>
      <c r="M8" s="8" t="s">
        <v>290</v>
      </c>
      <c r="N8" s="17"/>
      <c r="Q8" s="8" t="e">
        <f>VLOOKUP(T8,异形板分值匹配!B$1:C$2000,2,FALSE)</f>
        <v>#N/A</v>
      </c>
      <c r="R8" s="8" t="e">
        <f t="shared" si="2"/>
        <v>#N/A</v>
      </c>
      <c r="T8" s="17" t="str">
        <f t="shared" si="0"/>
        <v>P01-C401-A3#</v>
      </c>
      <c r="U8" s="17" t="str">
        <f t="shared" ref="U8:U71" si="3">D8</f>
        <v>#</v>
      </c>
      <c r="V8" s="17">
        <f t="shared" ref="V8:V71" si="4">E8</f>
        <v>1479</v>
      </c>
      <c r="W8" s="17">
        <f t="shared" ref="W8:W71" si="5">F8</f>
        <v>995</v>
      </c>
      <c r="X8" s="17">
        <f t="shared" ref="X8:X71" si="6">G8</f>
        <v>1</v>
      </c>
    </row>
    <row r="9" spans="1:26" x14ac:dyDescent="0.25">
      <c r="A9" s="79">
        <v>2</v>
      </c>
      <c r="B9" s="98" t="s">
        <v>289</v>
      </c>
      <c r="C9" s="8" t="s">
        <v>21</v>
      </c>
      <c r="D9" s="8" t="s">
        <v>18</v>
      </c>
      <c r="E9" s="8">
        <v>2436</v>
      </c>
      <c r="F9" s="8">
        <v>995</v>
      </c>
      <c r="G9" s="8">
        <v>1</v>
      </c>
      <c r="H9" s="9">
        <f>G9*F9*E9/1000000</f>
        <v>2.4238200000000001</v>
      </c>
      <c r="I9" s="9">
        <f>40.4*H9</f>
        <v>97.922327999999993</v>
      </c>
      <c r="J9" s="103">
        <v>0</v>
      </c>
      <c r="K9" s="9">
        <f>0.1*0.005*7.85*1000*J9/1000*1.06</f>
        <v>0</v>
      </c>
      <c r="L9" s="8">
        <v>106000</v>
      </c>
      <c r="M9" s="8" t="s">
        <v>290</v>
      </c>
      <c r="N9" s="17"/>
      <c r="Q9" s="8" t="e">
        <f>VLOOKUP(T9,异形板分值匹配!B$1:C$2000,2,FALSE)</f>
        <v>#N/A</v>
      </c>
      <c r="R9" s="8" t="e">
        <f t="shared" si="2"/>
        <v>#N/A</v>
      </c>
      <c r="T9" s="17" t="str">
        <f t="shared" si="0"/>
        <v>P01-C401-A4#</v>
      </c>
      <c r="U9" s="17" t="str">
        <f t="shared" si="3"/>
        <v>#</v>
      </c>
      <c r="V9" s="17">
        <f t="shared" si="4"/>
        <v>2436</v>
      </c>
      <c r="W9" s="17">
        <f t="shared" si="5"/>
        <v>995</v>
      </c>
      <c r="X9" s="17">
        <f t="shared" si="6"/>
        <v>1</v>
      </c>
    </row>
    <row r="10" spans="1:26" x14ac:dyDescent="0.25">
      <c r="A10" s="79">
        <v>2</v>
      </c>
      <c r="B10" s="98" t="s">
        <v>289</v>
      </c>
      <c r="C10" s="8" t="s">
        <v>22</v>
      </c>
      <c r="D10" s="8" t="s">
        <v>18</v>
      </c>
      <c r="E10" s="8">
        <v>2609</v>
      </c>
      <c r="F10" s="8">
        <v>995</v>
      </c>
      <c r="G10" s="8">
        <v>1</v>
      </c>
      <c r="H10" s="9">
        <f>G10*F10*E10/1000000</f>
        <v>2.595955</v>
      </c>
      <c r="I10" s="9">
        <f>40.4*H10</f>
        <v>104.876582</v>
      </c>
      <c r="J10" s="103">
        <v>0</v>
      </c>
      <c r="K10" s="9">
        <f>0.1*0.005*7.85*1000*J10/1000*1.06</f>
        <v>0</v>
      </c>
      <c r="L10" s="8">
        <v>106000</v>
      </c>
      <c r="M10" s="8" t="s">
        <v>290</v>
      </c>
      <c r="N10" s="17"/>
      <c r="Q10" s="8" t="e">
        <f>VLOOKUP(T10,异形板分值匹配!B$1:C$2000,2,FALSE)</f>
        <v>#N/A</v>
      </c>
      <c r="R10" s="8" t="e">
        <f t="shared" si="2"/>
        <v>#N/A</v>
      </c>
      <c r="T10" s="17" t="str">
        <f t="shared" si="0"/>
        <v>P01-C401-A5#</v>
      </c>
      <c r="U10" s="17" t="str">
        <f t="shared" si="3"/>
        <v>#</v>
      </c>
      <c r="V10" s="17">
        <f t="shared" si="4"/>
        <v>2609</v>
      </c>
      <c r="W10" s="17">
        <f t="shared" si="5"/>
        <v>995</v>
      </c>
      <c r="X10" s="17">
        <f t="shared" si="6"/>
        <v>1</v>
      </c>
    </row>
    <row r="11" spans="1:26" hidden="1" x14ac:dyDescent="0.25">
      <c r="A11" s="79">
        <v>2</v>
      </c>
      <c r="B11" s="97" t="s">
        <v>49</v>
      </c>
      <c r="C11" s="84"/>
      <c r="D11" s="84"/>
      <c r="E11" s="84"/>
      <c r="F11" s="84"/>
      <c r="G11" s="84">
        <f>SUM(G6:G10)</f>
        <v>5</v>
      </c>
      <c r="H11" s="88"/>
      <c r="I11" s="88"/>
      <c r="J11" s="104"/>
      <c r="K11" s="88"/>
      <c r="L11" s="84"/>
      <c r="M11" s="84"/>
      <c r="N11" s="93"/>
      <c r="Q11" s="8" t="e">
        <f>VLOOKUP(T11,异形板分值匹配!B$1:C$2000,2,FALSE)</f>
        <v>#N/A</v>
      </c>
      <c r="R11" s="8" t="e">
        <f t="shared" si="2"/>
        <v>#N/A</v>
      </c>
      <c r="T11" s="17" t="str">
        <f t="shared" si="0"/>
        <v>小计-</v>
      </c>
      <c r="U11" s="17"/>
      <c r="V11" s="17">
        <f t="shared" si="4"/>
        <v>0</v>
      </c>
      <c r="W11" s="17">
        <f t="shared" si="5"/>
        <v>0</v>
      </c>
      <c r="X11" s="17">
        <f t="shared" si="6"/>
        <v>5</v>
      </c>
    </row>
    <row r="12" spans="1:26" x14ac:dyDescent="0.25">
      <c r="A12" s="79">
        <v>2</v>
      </c>
      <c r="B12" s="98" t="s">
        <v>291</v>
      </c>
      <c r="C12" s="8" t="s">
        <v>23</v>
      </c>
      <c r="D12" s="8" t="s">
        <v>18</v>
      </c>
      <c r="E12" s="8">
        <v>1589</v>
      </c>
      <c r="F12" s="8">
        <v>845</v>
      </c>
      <c r="G12" s="8">
        <v>1</v>
      </c>
      <c r="H12" s="9">
        <f>G12*F12*E12/1000000</f>
        <v>1.342705</v>
      </c>
      <c r="I12" s="9">
        <f>40.4*H12</f>
        <v>54.245282000000003</v>
      </c>
      <c r="J12" s="103">
        <v>0</v>
      </c>
      <c r="K12" s="9">
        <f>0.1*0.005*7.85*1000*J12/1000*1.06</f>
        <v>0</v>
      </c>
      <c r="L12" s="8">
        <v>109600</v>
      </c>
      <c r="M12" s="8" t="s">
        <v>290</v>
      </c>
      <c r="N12" s="17"/>
      <c r="Q12" s="8" t="e">
        <f>VLOOKUP(T12,异形板分值匹配!B$1:C$2000,2,FALSE)</f>
        <v>#N/A</v>
      </c>
      <c r="R12" s="8" t="e">
        <f t="shared" si="2"/>
        <v>#N/A</v>
      </c>
      <c r="T12" s="17" t="str">
        <f t="shared" si="0"/>
        <v>P02-C401-B1#</v>
      </c>
      <c r="U12" s="17" t="str">
        <f t="shared" si="3"/>
        <v>#</v>
      </c>
      <c r="V12" s="17">
        <f t="shared" si="4"/>
        <v>1589</v>
      </c>
      <c r="W12" s="17">
        <f t="shared" si="5"/>
        <v>845</v>
      </c>
      <c r="X12" s="17">
        <f t="shared" si="6"/>
        <v>1</v>
      </c>
    </row>
    <row r="13" spans="1:26" x14ac:dyDescent="0.25">
      <c r="A13" s="79">
        <v>2</v>
      </c>
      <c r="B13" s="98" t="s">
        <v>291</v>
      </c>
      <c r="C13" s="8" t="s">
        <v>24</v>
      </c>
      <c r="D13" s="8" t="s">
        <v>18</v>
      </c>
      <c r="E13" s="8">
        <v>1434</v>
      </c>
      <c r="F13" s="8">
        <v>995</v>
      </c>
      <c r="G13" s="8">
        <v>1</v>
      </c>
      <c r="H13" s="9">
        <f>G13*F13*E13/1000000</f>
        <v>1.42683</v>
      </c>
      <c r="I13" s="9">
        <f>40.4*H13</f>
        <v>57.643932</v>
      </c>
      <c r="J13" s="103">
        <v>0</v>
      </c>
      <c r="K13" s="9">
        <f>0.1*0.005*7.85*1000*J13/1000*1.06</f>
        <v>0</v>
      </c>
      <c r="L13" s="8">
        <v>109600</v>
      </c>
      <c r="M13" s="8" t="s">
        <v>290</v>
      </c>
      <c r="N13" s="17"/>
      <c r="Q13" s="8" t="e">
        <f>VLOOKUP(T13,异形板分值匹配!B$1:C$2000,2,FALSE)</f>
        <v>#N/A</v>
      </c>
      <c r="R13" s="8" t="e">
        <f t="shared" si="2"/>
        <v>#N/A</v>
      </c>
      <c r="T13" s="17" t="str">
        <f t="shared" si="0"/>
        <v>P02-C401-B2#</v>
      </c>
      <c r="U13" s="17" t="str">
        <f t="shared" si="3"/>
        <v>#</v>
      </c>
      <c r="V13" s="17">
        <f t="shared" si="4"/>
        <v>1434</v>
      </c>
      <c r="W13" s="17">
        <f t="shared" si="5"/>
        <v>995</v>
      </c>
      <c r="X13" s="17">
        <f t="shared" si="6"/>
        <v>1</v>
      </c>
    </row>
    <row r="14" spans="1:26" x14ac:dyDescent="0.25">
      <c r="A14" s="79">
        <v>2</v>
      </c>
      <c r="B14" s="98" t="s">
        <v>291</v>
      </c>
      <c r="C14" s="8" t="s">
        <v>25</v>
      </c>
      <c r="D14" s="8" t="s">
        <v>18</v>
      </c>
      <c r="E14" s="8">
        <v>975</v>
      </c>
      <c r="F14" s="8">
        <v>995</v>
      </c>
      <c r="G14" s="8">
        <v>1</v>
      </c>
      <c r="H14" s="9">
        <f>G14*F14*E14/1000000</f>
        <v>0.97012500000000002</v>
      </c>
      <c r="I14" s="9">
        <f>40.4*H14</f>
        <v>39.193049999999999</v>
      </c>
      <c r="J14" s="103">
        <v>0</v>
      </c>
      <c r="K14" s="9">
        <f>0.1*0.005*7.85*1000*J14/1000*1.06</f>
        <v>0</v>
      </c>
      <c r="L14" s="8">
        <v>109600</v>
      </c>
      <c r="M14" s="8" t="s">
        <v>290</v>
      </c>
      <c r="N14" s="17"/>
      <c r="Q14" s="8" t="e">
        <f>VLOOKUP(T14,异形板分值匹配!B$1:C$2000,2,FALSE)</f>
        <v>#N/A</v>
      </c>
      <c r="R14" s="8" t="e">
        <f t="shared" si="2"/>
        <v>#N/A</v>
      </c>
      <c r="T14" s="17" t="str">
        <f t="shared" si="0"/>
        <v>P02-C401-B3#</v>
      </c>
      <c r="U14" s="17" t="str">
        <f t="shared" si="3"/>
        <v>#</v>
      </c>
      <c r="V14" s="17">
        <f t="shared" si="4"/>
        <v>975</v>
      </c>
      <c r="W14" s="17">
        <f t="shared" si="5"/>
        <v>995</v>
      </c>
      <c r="X14" s="17">
        <f t="shared" si="6"/>
        <v>1</v>
      </c>
    </row>
    <row r="15" spans="1:26" x14ac:dyDescent="0.25">
      <c r="A15" s="79">
        <v>2</v>
      </c>
      <c r="B15" s="98" t="s">
        <v>291</v>
      </c>
      <c r="C15" s="8" t="s">
        <v>26</v>
      </c>
      <c r="D15" s="8" t="s">
        <v>18</v>
      </c>
      <c r="E15" s="8">
        <v>2014</v>
      </c>
      <c r="F15" s="8">
        <v>995</v>
      </c>
      <c r="G15" s="8">
        <v>1</v>
      </c>
      <c r="H15" s="9">
        <f>G15*F15*E15/1000000</f>
        <v>2.00393</v>
      </c>
      <c r="I15" s="9">
        <f>40.4*H15</f>
        <v>80.958771999999996</v>
      </c>
      <c r="J15" s="103">
        <v>0</v>
      </c>
      <c r="K15" s="9">
        <f>0.1*0.005*7.85*1000*J15/1000*1.06</f>
        <v>0</v>
      </c>
      <c r="L15" s="8">
        <v>109600</v>
      </c>
      <c r="M15" s="8" t="s">
        <v>290</v>
      </c>
      <c r="N15" s="17"/>
      <c r="Q15" s="8" t="e">
        <f>VLOOKUP(T15,异形板分值匹配!B$1:C$2000,2,FALSE)</f>
        <v>#N/A</v>
      </c>
      <c r="R15" s="8" t="e">
        <f t="shared" si="2"/>
        <v>#N/A</v>
      </c>
      <c r="T15" s="17" t="str">
        <f t="shared" si="0"/>
        <v>P02-C401-B4#</v>
      </c>
      <c r="U15" s="17" t="str">
        <f t="shared" si="3"/>
        <v>#</v>
      </c>
      <c r="V15" s="17">
        <f t="shared" si="4"/>
        <v>2014</v>
      </c>
      <c r="W15" s="17">
        <f t="shared" si="5"/>
        <v>995</v>
      </c>
      <c r="X15" s="17">
        <f t="shared" si="6"/>
        <v>1</v>
      </c>
    </row>
    <row r="16" spans="1:26" x14ac:dyDescent="0.25">
      <c r="A16" s="79">
        <v>2</v>
      </c>
      <c r="B16" s="98" t="s">
        <v>291</v>
      </c>
      <c r="C16" s="8" t="s">
        <v>27</v>
      </c>
      <c r="D16" s="8" t="s">
        <v>18</v>
      </c>
      <c r="E16" s="8">
        <v>2610</v>
      </c>
      <c r="F16" s="8">
        <v>995</v>
      </c>
      <c r="G16" s="8">
        <v>1</v>
      </c>
      <c r="H16" s="9">
        <f>G16*F16*E16/1000000</f>
        <v>2.5969500000000001</v>
      </c>
      <c r="I16" s="9">
        <f>40.4*H16</f>
        <v>104.91678</v>
      </c>
      <c r="J16" s="103">
        <v>0</v>
      </c>
      <c r="K16" s="9">
        <f>0.1*0.005*7.85*1000*J16/1000*1.06</f>
        <v>0</v>
      </c>
      <c r="L16" s="8">
        <v>109600</v>
      </c>
      <c r="M16" s="8" t="s">
        <v>290</v>
      </c>
      <c r="N16" s="17"/>
      <c r="Q16" s="8" t="e">
        <f>VLOOKUP(T16,异形板分值匹配!B$1:C$2000,2,FALSE)</f>
        <v>#N/A</v>
      </c>
      <c r="R16" s="8" t="e">
        <f t="shared" si="2"/>
        <v>#N/A</v>
      </c>
      <c r="T16" s="17" t="str">
        <f t="shared" si="0"/>
        <v>P02-C401-B5#</v>
      </c>
      <c r="U16" s="17" t="str">
        <f t="shared" si="3"/>
        <v>#</v>
      </c>
      <c r="V16" s="17">
        <f t="shared" si="4"/>
        <v>2610</v>
      </c>
      <c r="W16" s="17">
        <f t="shared" si="5"/>
        <v>995</v>
      </c>
      <c r="X16" s="17">
        <f t="shared" si="6"/>
        <v>1</v>
      </c>
    </row>
    <row r="17" spans="1:24" hidden="1" x14ac:dyDescent="0.25">
      <c r="A17" s="79">
        <v>2</v>
      </c>
      <c r="B17" s="97" t="s">
        <v>49</v>
      </c>
      <c r="C17" s="84"/>
      <c r="D17" s="84"/>
      <c r="E17" s="84"/>
      <c r="F17" s="84"/>
      <c r="G17" s="84">
        <f>SUM(G12:G16)</f>
        <v>5</v>
      </c>
      <c r="H17" s="88"/>
      <c r="I17" s="88"/>
      <c r="J17" s="104"/>
      <c r="K17" s="88"/>
      <c r="L17" s="84"/>
      <c r="M17" s="84"/>
      <c r="N17" s="93"/>
      <c r="Q17" s="8" t="e">
        <f>VLOOKUP(T17,异形板分值匹配!B$1:C$2000,2,FALSE)</f>
        <v>#N/A</v>
      </c>
      <c r="R17" s="8" t="e">
        <f t="shared" si="2"/>
        <v>#N/A</v>
      </c>
      <c r="T17" s="17" t="str">
        <f t="shared" si="0"/>
        <v>小计-</v>
      </c>
      <c r="U17" s="17"/>
      <c r="V17" s="17">
        <f t="shared" si="4"/>
        <v>0</v>
      </c>
      <c r="W17" s="17">
        <f t="shared" si="5"/>
        <v>0</v>
      </c>
      <c r="X17" s="17">
        <f t="shared" si="6"/>
        <v>5</v>
      </c>
    </row>
    <row r="18" spans="1:24" x14ac:dyDescent="0.25">
      <c r="A18" s="79">
        <v>2</v>
      </c>
      <c r="B18" s="98" t="s">
        <v>292</v>
      </c>
      <c r="C18" s="8" t="s">
        <v>28</v>
      </c>
      <c r="D18" s="8" t="s">
        <v>18</v>
      </c>
      <c r="E18" s="8">
        <v>708</v>
      </c>
      <c r="F18" s="8">
        <v>995</v>
      </c>
      <c r="G18" s="8">
        <v>1</v>
      </c>
      <c r="H18" s="9">
        <f>G18*F18*E18/1000000</f>
        <v>0.70445999999999998</v>
      </c>
      <c r="I18" s="9">
        <f>40.4*H18</f>
        <v>28.460184000000002</v>
      </c>
      <c r="J18" s="103">
        <v>0</v>
      </c>
      <c r="K18" s="9">
        <f>0.1*0.005*7.85*1000*J18/1000*1.06</f>
        <v>0</v>
      </c>
      <c r="L18" s="8">
        <v>112800</v>
      </c>
      <c r="M18" s="8" t="s">
        <v>290</v>
      </c>
      <c r="N18" s="17"/>
      <c r="Q18" s="8" t="e">
        <f>VLOOKUP(T18,异形板分值匹配!B$1:C$2000,2,FALSE)</f>
        <v>#N/A</v>
      </c>
      <c r="R18" s="8" t="e">
        <f t="shared" si="2"/>
        <v>#N/A</v>
      </c>
      <c r="T18" s="17" t="str">
        <f t="shared" si="0"/>
        <v>P03-C401-C1#</v>
      </c>
      <c r="U18" s="17" t="str">
        <f t="shared" si="3"/>
        <v>#</v>
      </c>
      <c r="V18" s="17">
        <f t="shared" si="4"/>
        <v>708</v>
      </c>
      <c r="W18" s="17">
        <f t="shared" si="5"/>
        <v>995</v>
      </c>
      <c r="X18" s="17">
        <f t="shared" si="6"/>
        <v>1</v>
      </c>
    </row>
    <row r="19" spans="1:24" x14ac:dyDescent="0.25">
      <c r="A19" s="79">
        <v>2</v>
      </c>
      <c r="B19" s="98" t="s">
        <v>292</v>
      </c>
      <c r="C19" s="8" t="s">
        <v>29</v>
      </c>
      <c r="D19" s="8" t="s">
        <v>18</v>
      </c>
      <c r="E19" s="8">
        <v>922</v>
      </c>
      <c r="F19" s="8">
        <v>1181</v>
      </c>
      <c r="G19" s="8">
        <v>1</v>
      </c>
      <c r="H19" s="9">
        <f>G19*F19*E19/1000000</f>
        <v>1.0888819999999999</v>
      </c>
      <c r="I19" s="9">
        <f>40.4*H19</f>
        <v>43.9908328</v>
      </c>
      <c r="J19" s="103">
        <v>0</v>
      </c>
      <c r="K19" s="9">
        <f>0.1*0.005*7.85*1000*J19/1000*1.06</f>
        <v>0</v>
      </c>
      <c r="L19" s="8">
        <v>112800</v>
      </c>
      <c r="M19" s="8" t="s">
        <v>290</v>
      </c>
      <c r="N19" s="17"/>
      <c r="Q19" s="8" t="e">
        <f>VLOOKUP(T19,异形板分值匹配!B$1:C$2000,2,FALSE)</f>
        <v>#N/A</v>
      </c>
      <c r="R19" s="8" t="e">
        <f t="shared" si="2"/>
        <v>#N/A</v>
      </c>
      <c r="T19" s="17" t="str">
        <f t="shared" si="0"/>
        <v>P03-C401-C2#</v>
      </c>
      <c r="U19" s="17" t="str">
        <f t="shared" si="3"/>
        <v>#</v>
      </c>
      <c r="V19" s="17">
        <f t="shared" si="4"/>
        <v>922</v>
      </c>
      <c r="W19" s="17">
        <f t="shared" si="5"/>
        <v>1181</v>
      </c>
      <c r="X19" s="17">
        <f t="shared" si="6"/>
        <v>1</v>
      </c>
    </row>
    <row r="20" spans="1:24" x14ac:dyDescent="0.25">
      <c r="A20" s="79">
        <v>2</v>
      </c>
      <c r="B20" s="98" t="s">
        <v>292</v>
      </c>
      <c r="C20" s="8" t="s">
        <v>30</v>
      </c>
      <c r="D20" s="8" t="s">
        <v>18</v>
      </c>
      <c r="E20" s="8">
        <v>1333</v>
      </c>
      <c r="F20" s="8">
        <v>1000</v>
      </c>
      <c r="G20" s="8">
        <v>11</v>
      </c>
      <c r="H20" s="9">
        <f>G20*F20*E20/1000000</f>
        <v>14.663</v>
      </c>
      <c r="I20" s="9">
        <f>40.4*H20</f>
        <v>592.38520000000005</v>
      </c>
      <c r="J20" s="103">
        <v>0</v>
      </c>
      <c r="K20" s="9">
        <f>0.1*0.005*7.85*1000*J20/1000*1.06</f>
        <v>0</v>
      </c>
      <c r="L20" s="8">
        <v>112800</v>
      </c>
      <c r="M20" s="8" t="s">
        <v>290</v>
      </c>
      <c r="N20" s="17"/>
      <c r="Q20" s="8" t="e">
        <f>VLOOKUP(T20,异形板分值匹配!B$1:C$2000,2,FALSE)</f>
        <v>#N/A</v>
      </c>
      <c r="R20" s="8" t="e">
        <f t="shared" si="2"/>
        <v>#N/A</v>
      </c>
      <c r="T20" s="17" t="str">
        <f t="shared" si="0"/>
        <v>P03-C401-C3#</v>
      </c>
      <c r="U20" s="17" t="str">
        <f t="shared" si="3"/>
        <v>#</v>
      </c>
      <c r="V20" s="17">
        <f t="shared" si="4"/>
        <v>1333</v>
      </c>
      <c r="W20" s="17">
        <f t="shared" si="5"/>
        <v>1000</v>
      </c>
      <c r="X20" s="17">
        <f t="shared" si="6"/>
        <v>11</v>
      </c>
    </row>
    <row r="21" spans="1:24" x14ac:dyDescent="0.25">
      <c r="A21" s="79">
        <v>2</v>
      </c>
      <c r="B21" s="98" t="s">
        <v>292</v>
      </c>
      <c r="C21" s="8" t="s">
        <v>31</v>
      </c>
      <c r="D21" s="8" t="s">
        <v>18</v>
      </c>
      <c r="E21" s="8">
        <v>1337</v>
      </c>
      <c r="F21" s="8">
        <v>1077</v>
      </c>
      <c r="G21" s="8">
        <v>1</v>
      </c>
      <c r="H21" s="9">
        <f>G21*F21*E21/1000000</f>
        <v>1.4399489999999999</v>
      </c>
      <c r="I21" s="9">
        <f>40.4*H21</f>
        <v>58.173939599999997</v>
      </c>
      <c r="J21" s="103">
        <v>0</v>
      </c>
      <c r="K21" s="9">
        <f>0.1*0.005*7.85*1000*J21/1000*1.06</f>
        <v>0</v>
      </c>
      <c r="L21" s="8">
        <v>112800</v>
      </c>
      <c r="M21" s="8" t="s">
        <v>290</v>
      </c>
      <c r="N21" s="17"/>
      <c r="Q21" s="8" t="e">
        <f>VLOOKUP(T21,异形板分值匹配!B$1:C$2000,2,FALSE)</f>
        <v>#N/A</v>
      </c>
      <c r="R21" s="8" t="e">
        <f t="shared" si="2"/>
        <v>#N/A</v>
      </c>
      <c r="T21" s="17" t="str">
        <f t="shared" si="0"/>
        <v>P03-C401-C4#</v>
      </c>
      <c r="U21" s="17" t="str">
        <f t="shared" si="3"/>
        <v>#</v>
      </c>
      <c r="V21" s="17">
        <f t="shared" si="4"/>
        <v>1337</v>
      </c>
      <c r="W21" s="17">
        <f t="shared" si="5"/>
        <v>1077</v>
      </c>
      <c r="X21" s="17">
        <f t="shared" si="6"/>
        <v>1</v>
      </c>
    </row>
    <row r="22" spans="1:24" hidden="1" x14ac:dyDescent="0.25">
      <c r="A22" s="79">
        <v>2</v>
      </c>
      <c r="B22" s="97" t="s">
        <v>49</v>
      </c>
      <c r="C22" s="84"/>
      <c r="D22" s="84"/>
      <c r="E22" s="84"/>
      <c r="F22" s="84"/>
      <c r="G22" s="84">
        <f>SUM(G18:G21)</f>
        <v>14</v>
      </c>
      <c r="H22" s="88"/>
      <c r="I22" s="88"/>
      <c r="J22" s="104"/>
      <c r="K22" s="88"/>
      <c r="L22" s="84"/>
      <c r="M22" s="84"/>
      <c r="N22" s="93"/>
      <c r="Q22" s="8" t="e">
        <f>VLOOKUP(T22,异形板分值匹配!B$1:C$2000,2,FALSE)</f>
        <v>#N/A</v>
      </c>
      <c r="R22" s="8" t="e">
        <f t="shared" si="2"/>
        <v>#N/A</v>
      </c>
      <c r="T22" s="17" t="str">
        <f t="shared" si="0"/>
        <v>小计-</v>
      </c>
      <c r="U22" s="17"/>
      <c r="V22" s="17">
        <f t="shared" si="4"/>
        <v>0</v>
      </c>
      <c r="W22" s="17">
        <f t="shared" si="5"/>
        <v>0</v>
      </c>
      <c r="X22" s="17">
        <f t="shared" si="6"/>
        <v>14</v>
      </c>
    </row>
    <row r="23" spans="1:24" x14ac:dyDescent="0.25">
      <c r="A23" s="79">
        <v>2</v>
      </c>
      <c r="B23" s="98" t="s">
        <v>293</v>
      </c>
      <c r="C23" s="8" t="s">
        <v>32</v>
      </c>
      <c r="D23" s="8" t="s">
        <v>18</v>
      </c>
      <c r="E23" s="8">
        <v>973</v>
      </c>
      <c r="F23" s="8">
        <v>995</v>
      </c>
      <c r="G23" s="8">
        <v>1</v>
      </c>
      <c r="H23" s="9">
        <f t="shared" ref="H23:H28" si="7">G23*F23*E23/1000000</f>
        <v>0.96813499999999997</v>
      </c>
      <c r="I23" s="9">
        <f t="shared" ref="I23:I28" si="8">40.4*H23</f>
        <v>39.112653999999999</v>
      </c>
      <c r="J23" s="103">
        <v>0</v>
      </c>
      <c r="K23" s="9">
        <f t="shared" ref="K23:K28" si="9">0.1*0.005*7.85*1000*J23/1000*1.06</f>
        <v>0</v>
      </c>
      <c r="L23" s="8">
        <v>127700</v>
      </c>
      <c r="M23" s="8" t="s">
        <v>290</v>
      </c>
      <c r="N23" s="17"/>
      <c r="Q23" s="8" t="e">
        <f>VLOOKUP(T23,异形板分值匹配!B$1:C$2000,2,FALSE)</f>
        <v>#N/A</v>
      </c>
      <c r="R23" s="8" t="e">
        <f t="shared" si="2"/>
        <v>#N/A</v>
      </c>
      <c r="T23" s="17" t="str">
        <f t="shared" si="0"/>
        <v>P04-C401-E1#</v>
      </c>
      <c r="U23" s="17" t="str">
        <f t="shared" si="3"/>
        <v>#</v>
      </c>
      <c r="V23" s="17">
        <f t="shared" si="4"/>
        <v>973</v>
      </c>
      <c r="W23" s="17">
        <f t="shared" si="5"/>
        <v>995</v>
      </c>
      <c r="X23" s="17">
        <f t="shared" si="6"/>
        <v>1</v>
      </c>
    </row>
    <row r="24" spans="1:24" x14ac:dyDescent="0.25">
      <c r="A24" s="79">
        <v>2</v>
      </c>
      <c r="B24" s="98" t="s">
        <v>293</v>
      </c>
      <c r="C24" s="8" t="s">
        <v>33</v>
      </c>
      <c r="D24" s="8" t="s">
        <v>18</v>
      </c>
      <c r="E24" s="8">
        <v>926</v>
      </c>
      <c r="F24" s="8">
        <v>995</v>
      </c>
      <c r="G24" s="8">
        <v>1</v>
      </c>
      <c r="H24" s="9">
        <f t="shared" si="7"/>
        <v>0.92137000000000002</v>
      </c>
      <c r="I24" s="9">
        <f t="shared" si="8"/>
        <v>37.223348000000001</v>
      </c>
      <c r="J24" s="103">
        <v>0</v>
      </c>
      <c r="K24" s="9">
        <f t="shared" si="9"/>
        <v>0</v>
      </c>
      <c r="L24" s="8">
        <v>127700</v>
      </c>
      <c r="M24" s="8" t="s">
        <v>290</v>
      </c>
      <c r="N24" s="17"/>
      <c r="Q24" s="8" t="e">
        <f>VLOOKUP(T24,异形板分值匹配!B$1:C$2000,2,FALSE)</f>
        <v>#N/A</v>
      </c>
      <c r="R24" s="8" t="e">
        <f t="shared" si="2"/>
        <v>#N/A</v>
      </c>
      <c r="T24" s="17" t="str">
        <f t="shared" si="0"/>
        <v>P04-C401-E2#</v>
      </c>
      <c r="U24" s="17" t="str">
        <f t="shared" si="3"/>
        <v>#</v>
      </c>
      <c r="V24" s="17">
        <f t="shared" si="4"/>
        <v>926</v>
      </c>
      <c r="W24" s="17">
        <f t="shared" si="5"/>
        <v>995</v>
      </c>
      <c r="X24" s="17">
        <f t="shared" si="6"/>
        <v>1</v>
      </c>
    </row>
    <row r="25" spans="1:24" x14ac:dyDescent="0.25">
      <c r="A25" s="79">
        <v>2</v>
      </c>
      <c r="B25" s="98" t="s">
        <v>293</v>
      </c>
      <c r="C25" s="8" t="s">
        <v>34</v>
      </c>
      <c r="D25" s="8" t="s">
        <v>18</v>
      </c>
      <c r="E25" s="8">
        <v>734</v>
      </c>
      <c r="F25" s="8">
        <v>995</v>
      </c>
      <c r="G25" s="8">
        <v>1</v>
      </c>
      <c r="H25" s="9">
        <f t="shared" si="7"/>
        <v>0.73033000000000003</v>
      </c>
      <c r="I25" s="9">
        <f t="shared" si="8"/>
        <v>29.505331999999999</v>
      </c>
      <c r="J25" s="103">
        <v>0</v>
      </c>
      <c r="K25" s="9">
        <f t="shared" si="9"/>
        <v>0</v>
      </c>
      <c r="L25" s="8">
        <v>127700</v>
      </c>
      <c r="M25" s="8" t="s">
        <v>290</v>
      </c>
      <c r="N25" s="17"/>
      <c r="Q25" s="8" t="e">
        <f>VLOOKUP(T25,异形板分值匹配!B$1:C$2000,2,FALSE)</f>
        <v>#N/A</v>
      </c>
      <c r="R25" s="8" t="e">
        <f t="shared" si="2"/>
        <v>#N/A</v>
      </c>
      <c r="T25" s="17" t="str">
        <f t="shared" si="0"/>
        <v>P04-C401-E3#</v>
      </c>
      <c r="U25" s="17" t="str">
        <f t="shared" si="3"/>
        <v>#</v>
      </c>
      <c r="V25" s="17">
        <f t="shared" si="4"/>
        <v>734</v>
      </c>
      <c r="W25" s="17">
        <f t="shared" si="5"/>
        <v>995</v>
      </c>
      <c r="X25" s="17">
        <f t="shared" si="6"/>
        <v>1</v>
      </c>
    </row>
    <row r="26" spans="1:24" x14ac:dyDescent="0.25">
      <c r="A26" s="79">
        <v>2</v>
      </c>
      <c r="B26" s="98" t="s">
        <v>293</v>
      </c>
      <c r="C26" s="8" t="s">
        <v>35</v>
      </c>
      <c r="D26" s="8" t="s">
        <v>18</v>
      </c>
      <c r="E26" s="8">
        <v>973</v>
      </c>
      <c r="F26" s="8">
        <v>1255</v>
      </c>
      <c r="G26" s="8">
        <v>1</v>
      </c>
      <c r="H26" s="9">
        <f t="shared" si="7"/>
        <v>1.221115</v>
      </c>
      <c r="I26" s="9">
        <f t="shared" si="8"/>
        <v>49.333046000000003</v>
      </c>
      <c r="J26" s="103">
        <v>0</v>
      </c>
      <c r="K26" s="9">
        <f t="shared" si="9"/>
        <v>0</v>
      </c>
      <c r="L26" s="8">
        <v>127700</v>
      </c>
      <c r="M26" s="8" t="s">
        <v>290</v>
      </c>
      <c r="N26" s="17"/>
      <c r="Q26" s="8" t="e">
        <f>VLOOKUP(T26,异形板分值匹配!B$1:C$2000,2,FALSE)</f>
        <v>#N/A</v>
      </c>
      <c r="R26" s="8" t="e">
        <f t="shared" si="2"/>
        <v>#N/A</v>
      </c>
      <c r="T26" s="17" t="str">
        <f t="shared" si="0"/>
        <v>P04-C401-E4#</v>
      </c>
      <c r="U26" s="17" t="str">
        <f t="shared" si="3"/>
        <v>#</v>
      </c>
      <c r="V26" s="17">
        <f t="shared" si="4"/>
        <v>973</v>
      </c>
      <c r="W26" s="17">
        <f t="shared" si="5"/>
        <v>1255</v>
      </c>
      <c r="X26" s="17">
        <f t="shared" si="6"/>
        <v>1</v>
      </c>
    </row>
    <row r="27" spans="1:24" x14ac:dyDescent="0.25">
      <c r="A27" s="79">
        <v>2</v>
      </c>
      <c r="B27" s="98" t="s">
        <v>293</v>
      </c>
      <c r="C27" s="8" t="s">
        <v>36</v>
      </c>
      <c r="D27" s="8" t="s">
        <v>18</v>
      </c>
      <c r="E27" s="8">
        <v>1383</v>
      </c>
      <c r="F27" s="8">
        <v>1000</v>
      </c>
      <c r="G27" s="8">
        <v>13</v>
      </c>
      <c r="H27" s="9">
        <f t="shared" si="7"/>
        <v>17.978999999999999</v>
      </c>
      <c r="I27" s="9">
        <f t="shared" si="8"/>
        <v>726.35159999999996</v>
      </c>
      <c r="J27" s="103">
        <v>0</v>
      </c>
      <c r="K27" s="9">
        <f t="shared" si="9"/>
        <v>0</v>
      </c>
      <c r="L27" s="8">
        <v>127700</v>
      </c>
      <c r="M27" s="8" t="s">
        <v>290</v>
      </c>
      <c r="N27" s="17"/>
      <c r="Q27" s="8" t="e">
        <f>VLOOKUP(T27,异形板分值匹配!B$1:C$2000,2,FALSE)</f>
        <v>#N/A</v>
      </c>
      <c r="R27" s="8" t="e">
        <f t="shared" si="2"/>
        <v>#N/A</v>
      </c>
      <c r="T27" s="17" t="str">
        <f t="shared" si="0"/>
        <v>P04-C401-E5#</v>
      </c>
      <c r="U27" s="17" t="str">
        <f t="shared" si="3"/>
        <v>#</v>
      </c>
      <c r="V27" s="17">
        <f t="shared" si="4"/>
        <v>1383</v>
      </c>
      <c r="W27" s="17">
        <f t="shared" si="5"/>
        <v>1000</v>
      </c>
      <c r="X27" s="17">
        <f t="shared" si="6"/>
        <v>13</v>
      </c>
    </row>
    <row r="28" spans="1:24" x14ac:dyDescent="0.25">
      <c r="A28" s="79">
        <v>2</v>
      </c>
      <c r="B28" s="98" t="s">
        <v>293</v>
      </c>
      <c r="C28" s="8" t="s">
        <v>37</v>
      </c>
      <c r="D28" s="8" t="s">
        <v>18</v>
      </c>
      <c r="E28" s="8">
        <v>1402</v>
      </c>
      <c r="F28" s="8">
        <v>1358</v>
      </c>
      <c r="G28" s="8">
        <v>1</v>
      </c>
      <c r="H28" s="9">
        <f t="shared" si="7"/>
        <v>1.9039159999999999</v>
      </c>
      <c r="I28" s="9">
        <f t="shared" si="8"/>
        <v>76.918206400000003</v>
      </c>
      <c r="J28" s="103">
        <v>0</v>
      </c>
      <c r="K28" s="9">
        <f t="shared" si="9"/>
        <v>0</v>
      </c>
      <c r="L28" s="8">
        <v>127700</v>
      </c>
      <c r="M28" s="8" t="s">
        <v>290</v>
      </c>
      <c r="N28" s="17"/>
      <c r="Q28" s="8" t="e">
        <f>VLOOKUP(T28,异形板分值匹配!B$1:C$2000,2,FALSE)</f>
        <v>#N/A</v>
      </c>
      <c r="R28" s="8" t="e">
        <f t="shared" si="2"/>
        <v>#N/A</v>
      </c>
      <c r="T28" s="17" t="str">
        <f t="shared" si="0"/>
        <v>P04-C401-E6#</v>
      </c>
      <c r="U28" s="17" t="str">
        <f t="shared" si="3"/>
        <v>#</v>
      </c>
      <c r="V28" s="17">
        <f t="shared" si="4"/>
        <v>1402</v>
      </c>
      <c r="W28" s="17">
        <f t="shared" si="5"/>
        <v>1358</v>
      </c>
      <c r="X28" s="17">
        <f t="shared" si="6"/>
        <v>1</v>
      </c>
    </row>
    <row r="29" spans="1:24" hidden="1" x14ac:dyDescent="0.25">
      <c r="A29" s="79">
        <v>2</v>
      </c>
      <c r="B29" s="97" t="s">
        <v>49</v>
      </c>
      <c r="C29" s="84"/>
      <c r="D29" s="84"/>
      <c r="E29" s="84"/>
      <c r="F29" s="84"/>
      <c r="G29" s="84">
        <f>SUM(G23:G28)</f>
        <v>18</v>
      </c>
      <c r="H29" s="88"/>
      <c r="I29" s="88"/>
      <c r="J29" s="104"/>
      <c r="K29" s="88"/>
      <c r="L29" s="84"/>
      <c r="M29" s="84"/>
      <c r="N29" s="93"/>
      <c r="Q29" s="8" t="e">
        <f>VLOOKUP(T29,异形板分值匹配!B$1:C$2000,2,FALSE)</f>
        <v>#N/A</v>
      </c>
      <c r="R29" s="8" t="e">
        <f t="shared" si="2"/>
        <v>#N/A</v>
      </c>
      <c r="T29" s="17" t="str">
        <f t="shared" si="0"/>
        <v>小计-</v>
      </c>
      <c r="U29" s="17"/>
      <c r="V29" s="17">
        <f t="shared" si="4"/>
        <v>0</v>
      </c>
      <c r="W29" s="17">
        <f t="shared" si="5"/>
        <v>0</v>
      </c>
      <c r="X29" s="17">
        <f t="shared" si="6"/>
        <v>18</v>
      </c>
    </row>
    <row r="30" spans="1:24" x14ac:dyDescent="0.25">
      <c r="A30" s="79">
        <v>2</v>
      </c>
      <c r="B30" s="98" t="s">
        <v>294</v>
      </c>
      <c r="C30" s="8" t="s">
        <v>38</v>
      </c>
      <c r="D30" s="8" t="s">
        <v>18</v>
      </c>
      <c r="E30" s="8">
        <v>831</v>
      </c>
      <c r="F30" s="8">
        <v>995</v>
      </c>
      <c r="G30" s="8">
        <v>1</v>
      </c>
      <c r="H30" s="9">
        <f>G30*F30*E30/1000000</f>
        <v>0.82684500000000005</v>
      </c>
      <c r="I30" s="9">
        <f>40.4*H30</f>
        <v>33.404538000000002</v>
      </c>
      <c r="J30" s="103">
        <v>0</v>
      </c>
      <c r="K30" s="9">
        <f>0.1*0.005*7.85*1000*J30/1000*1.06</f>
        <v>0</v>
      </c>
      <c r="L30" s="8">
        <v>134800</v>
      </c>
      <c r="M30" s="8" t="s">
        <v>290</v>
      </c>
      <c r="N30" s="17"/>
      <c r="Q30" s="8" t="e">
        <f>VLOOKUP(T30,异形板分值匹配!B$1:C$2000,2,FALSE)</f>
        <v>#N/A</v>
      </c>
      <c r="R30" s="8" t="e">
        <f t="shared" si="2"/>
        <v>#N/A</v>
      </c>
      <c r="T30" s="17" t="str">
        <f t="shared" si="0"/>
        <v>P05-C401-G1#</v>
      </c>
      <c r="U30" s="17" t="str">
        <f t="shared" si="3"/>
        <v>#</v>
      </c>
      <c r="V30" s="17">
        <f t="shared" si="4"/>
        <v>831</v>
      </c>
      <c r="W30" s="17">
        <f t="shared" si="5"/>
        <v>995</v>
      </c>
      <c r="X30" s="17">
        <f t="shared" si="6"/>
        <v>1</v>
      </c>
    </row>
    <row r="31" spans="1:24" x14ac:dyDescent="0.25">
      <c r="A31" s="79">
        <v>2</v>
      </c>
      <c r="B31" s="98" t="s">
        <v>294</v>
      </c>
      <c r="C31" s="8" t="s">
        <v>39</v>
      </c>
      <c r="D31" s="8" t="s">
        <v>18</v>
      </c>
      <c r="E31" s="8">
        <v>973</v>
      </c>
      <c r="F31" s="8">
        <v>1110</v>
      </c>
      <c r="G31" s="8">
        <v>1</v>
      </c>
      <c r="H31" s="9">
        <f>G31*F31*E31/1000000</f>
        <v>1.08003</v>
      </c>
      <c r="I31" s="9">
        <f>40.4*H31</f>
        <v>43.633212</v>
      </c>
      <c r="J31" s="103">
        <v>0</v>
      </c>
      <c r="K31" s="9">
        <f>0.1*0.005*7.85*1000*J31/1000*1.06</f>
        <v>0</v>
      </c>
      <c r="L31" s="8">
        <v>134800</v>
      </c>
      <c r="M31" s="8" t="s">
        <v>290</v>
      </c>
      <c r="N31" s="17"/>
      <c r="Q31" s="8" t="e">
        <f>VLOOKUP(T31,异形板分值匹配!B$1:C$2000,2,FALSE)</f>
        <v>#N/A</v>
      </c>
      <c r="R31" s="8" t="e">
        <f t="shared" si="2"/>
        <v>#N/A</v>
      </c>
      <c r="T31" s="17" t="str">
        <f t="shared" si="0"/>
        <v>P05-C401-G2#</v>
      </c>
      <c r="U31" s="17" t="str">
        <f t="shared" si="3"/>
        <v>#</v>
      </c>
      <c r="V31" s="17">
        <f t="shared" si="4"/>
        <v>973</v>
      </c>
      <c r="W31" s="17">
        <f t="shared" si="5"/>
        <v>1110</v>
      </c>
      <c r="X31" s="17">
        <f t="shared" si="6"/>
        <v>1</v>
      </c>
    </row>
    <row r="32" spans="1:24" x14ac:dyDescent="0.25">
      <c r="A32" s="79">
        <v>2</v>
      </c>
      <c r="B32" s="98" t="s">
        <v>294</v>
      </c>
      <c r="C32" s="8" t="s">
        <v>40</v>
      </c>
      <c r="D32" s="8" t="s">
        <v>18</v>
      </c>
      <c r="E32" s="8">
        <v>1383</v>
      </c>
      <c r="F32" s="8">
        <v>1000</v>
      </c>
      <c r="G32" s="8">
        <v>11</v>
      </c>
      <c r="H32" s="9">
        <f>G32*F32*E32/1000000</f>
        <v>15.212999999999999</v>
      </c>
      <c r="I32" s="9">
        <f>40.4*H32</f>
        <v>614.60519999999997</v>
      </c>
      <c r="J32" s="103">
        <v>0</v>
      </c>
      <c r="K32" s="9">
        <f>0.1*0.005*7.85*1000*J32/1000*1.06</f>
        <v>0</v>
      </c>
      <c r="L32" s="8">
        <v>134800</v>
      </c>
      <c r="M32" s="8" t="s">
        <v>290</v>
      </c>
      <c r="N32" s="17"/>
      <c r="Q32" s="8" t="e">
        <f>VLOOKUP(T32,异形板分值匹配!B$1:C$2000,2,FALSE)</f>
        <v>#N/A</v>
      </c>
      <c r="R32" s="8" t="e">
        <f t="shared" si="2"/>
        <v>#N/A</v>
      </c>
      <c r="T32" s="17" t="str">
        <f t="shared" si="0"/>
        <v>P05-C401-G3#</v>
      </c>
      <c r="U32" s="17" t="str">
        <f t="shared" si="3"/>
        <v>#</v>
      </c>
      <c r="V32" s="17">
        <f t="shared" si="4"/>
        <v>1383</v>
      </c>
      <c r="W32" s="17">
        <f t="shared" si="5"/>
        <v>1000</v>
      </c>
      <c r="X32" s="17">
        <f t="shared" si="6"/>
        <v>11</v>
      </c>
    </row>
    <row r="33" spans="1:24" x14ac:dyDescent="0.25">
      <c r="A33" s="79">
        <v>2</v>
      </c>
      <c r="B33" s="98" t="s">
        <v>294</v>
      </c>
      <c r="C33" s="8" t="s">
        <v>41</v>
      </c>
      <c r="D33" s="8" t="s">
        <v>18</v>
      </c>
      <c r="E33" s="8">
        <v>1374</v>
      </c>
      <c r="F33" s="8">
        <v>773</v>
      </c>
      <c r="G33" s="8">
        <v>1</v>
      </c>
      <c r="H33" s="9">
        <f>G33*F33*E33/1000000</f>
        <v>1.0621020000000001</v>
      </c>
      <c r="I33" s="9">
        <f>40.4*H33</f>
        <v>42.908920799999997</v>
      </c>
      <c r="J33" s="103">
        <v>0</v>
      </c>
      <c r="K33" s="9">
        <f>0.1*0.005*7.85*1000*J33/1000*1.06</f>
        <v>0</v>
      </c>
      <c r="L33" s="8">
        <v>134800</v>
      </c>
      <c r="M33" s="8" t="s">
        <v>290</v>
      </c>
      <c r="N33" s="17"/>
      <c r="Q33" s="8" t="e">
        <f>VLOOKUP(T33,异形板分值匹配!B$1:C$2000,2,FALSE)</f>
        <v>#N/A</v>
      </c>
      <c r="R33" s="8" t="e">
        <f t="shared" si="2"/>
        <v>#N/A</v>
      </c>
      <c r="T33" s="17" t="str">
        <f t="shared" si="0"/>
        <v>P05-C401-G4#</v>
      </c>
      <c r="U33" s="17" t="str">
        <f t="shared" si="3"/>
        <v>#</v>
      </c>
      <c r="V33" s="17">
        <f t="shared" si="4"/>
        <v>1374</v>
      </c>
      <c r="W33" s="17">
        <f t="shared" si="5"/>
        <v>773</v>
      </c>
      <c r="X33" s="17">
        <f t="shared" si="6"/>
        <v>1</v>
      </c>
    </row>
    <row r="34" spans="1:24" hidden="1" x14ac:dyDescent="0.25">
      <c r="A34" s="79">
        <v>2</v>
      </c>
      <c r="B34" s="97" t="s">
        <v>49</v>
      </c>
      <c r="C34" s="84"/>
      <c r="D34" s="84"/>
      <c r="E34" s="84"/>
      <c r="F34" s="84"/>
      <c r="G34" s="84">
        <f>SUM(G30:G33)</f>
        <v>14</v>
      </c>
      <c r="H34" s="88"/>
      <c r="I34" s="88"/>
      <c r="J34" s="104"/>
      <c r="K34" s="88"/>
      <c r="L34" s="84"/>
      <c r="M34" s="84"/>
      <c r="N34" s="93"/>
      <c r="Q34" s="8" t="e">
        <f>VLOOKUP(T34,异形板分值匹配!B$1:C$2000,2,FALSE)</f>
        <v>#N/A</v>
      </c>
      <c r="R34" s="8" t="e">
        <f t="shared" si="2"/>
        <v>#N/A</v>
      </c>
      <c r="T34" s="17" t="str">
        <f t="shared" si="0"/>
        <v>小计-</v>
      </c>
      <c r="U34" s="17"/>
      <c r="V34" s="17">
        <f t="shared" si="4"/>
        <v>0</v>
      </c>
      <c r="W34" s="17">
        <f t="shared" si="5"/>
        <v>0</v>
      </c>
      <c r="X34" s="17">
        <f t="shared" si="6"/>
        <v>14</v>
      </c>
    </row>
    <row r="35" spans="1:24" x14ac:dyDescent="0.25">
      <c r="A35" s="79">
        <v>2</v>
      </c>
      <c r="B35" s="98" t="s">
        <v>295</v>
      </c>
      <c r="C35" s="8" t="s">
        <v>42</v>
      </c>
      <c r="D35" s="8" t="s">
        <v>18</v>
      </c>
      <c r="E35" s="8">
        <v>708</v>
      </c>
      <c r="F35" s="8">
        <v>995</v>
      </c>
      <c r="G35" s="8">
        <v>1</v>
      </c>
      <c r="H35" s="9">
        <f t="shared" ref="H35:H40" si="10">G35*F35*E35/1000000</f>
        <v>0.70445999999999998</v>
      </c>
      <c r="I35" s="9">
        <f t="shared" ref="I35:I40" si="11">40.4*H35</f>
        <v>28.460184000000002</v>
      </c>
      <c r="J35" s="103">
        <v>0</v>
      </c>
      <c r="K35" s="9">
        <f t="shared" ref="K35:K40" si="12">0.1*0.005*7.85*1000*J35/1000*1.06</f>
        <v>0</v>
      </c>
      <c r="L35" s="8" t="s">
        <v>43</v>
      </c>
      <c r="M35" s="8" t="s">
        <v>290</v>
      </c>
      <c r="N35" s="17"/>
      <c r="Q35" s="8" t="e">
        <f>VLOOKUP(T35,异形板分值匹配!B$1:C$2000,2,FALSE)</f>
        <v>#N/A</v>
      </c>
      <c r="R35" s="8" t="e">
        <f t="shared" si="2"/>
        <v>#N/A</v>
      </c>
      <c r="T35" s="17" t="str">
        <f t="shared" si="0"/>
        <v>P06-C401-D1#</v>
      </c>
      <c r="U35" s="17" t="str">
        <f t="shared" si="3"/>
        <v>#</v>
      </c>
      <c r="V35" s="17">
        <f t="shared" si="4"/>
        <v>708</v>
      </c>
      <c r="W35" s="17">
        <f t="shared" si="5"/>
        <v>995</v>
      </c>
      <c r="X35" s="17">
        <f t="shared" si="6"/>
        <v>1</v>
      </c>
    </row>
    <row r="36" spans="1:24" x14ac:dyDescent="0.25">
      <c r="A36" s="79">
        <v>2</v>
      </c>
      <c r="B36" s="98" t="s">
        <v>295</v>
      </c>
      <c r="C36" s="8" t="s">
        <v>44</v>
      </c>
      <c r="D36" s="8" t="s">
        <v>18</v>
      </c>
      <c r="E36" s="8">
        <v>942</v>
      </c>
      <c r="F36" s="8">
        <v>1251</v>
      </c>
      <c r="G36" s="8">
        <v>1</v>
      </c>
      <c r="H36" s="9">
        <f t="shared" si="10"/>
        <v>1.178442</v>
      </c>
      <c r="I36" s="9">
        <f t="shared" si="11"/>
        <v>47.609056799999998</v>
      </c>
      <c r="J36" s="103">
        <v>0</v>
      </c>
      <c r="K36" s="9">
        <f t="shared" si="12"/>
        <v>0</v>
      </c>
      <c r="L36" s="8" t="s">
        <v>43</v>
      </c>
      <c r="M36" s="8" t="s">
        <v>290</v>
      </c>
      <c r="N36" s="17"/>
      <c r="Q36" s="8" t="e">
        <f>VLOOKUP(T36,异形板分值匹配!B$1:C$2000,2,FALSE)</f>
        <v>#N/A</v>
      </c>
      <c r="R36" s="8" t="e">
        <f t="shared" si="2"/>
        <v>#N/A</v>
      </c>
      <c r="T36" s="17" t="str">
        <f t="shared" si="0"/>
        <v>P06-C401-D2#</v>
      </c>
      <c r="U36" s="17" t="str">
        <f t="shared" si="3"/>
        <v>#</v>
      </c>
      <c r="V36" s="17">
        <f t="shared" si="4"/>
        <v>942</v>
      </c>
      <c r="W36" s="17">
        <f t="shared" si="5"/>
        <v>1251</v>
      </c>
      <c r="X36" s="17">
        <f t="shared" si="6"/>
        <v>1</v>
      </c>
    </row>
    <row r="37" spans="1:24" x14ac:dyDescent="0.25">
      <c r="A37" s="79">
        <v>2</v>
      </c>
      <c r="B37" s="98" t="s">
        <v>295</v>
      </c>
      <c r="C37" s="8" t="s">
        <v>45</v>
      </c>
      <c r="D37" s="8" t="s">
        <v>18</v>
      </c>
      <c r="E37" s="8">
        <v>1383</v>
      </c>
      <c r="F37" s="8">
        <v>1000</v>
      </c>
      <c r="G37" s="8">
        <v>10</v>
      </c>
      <c r="H37" s="9">
        <f t="shared" si="10"/>
        <v>13.83</v>
      </c>
      <c r="I37" s="9">
        <f t="shared" si="11"/>
        <v>558.73199999999997</v>
      </c>
      <c r="J37" s="103">
        <v>0</v>
      </c>
      <c r="K37" s="9">
        <f t="shared" si="12"/>
        <v>0</v>
      </c>
      <c r="L37" s="8" t="s">
        <v>43</v>
      </c>
      <c r="M37" s="8" t="s">
        <v>290</v>
      </c>
      <c r="N37" s="17"/>
      <c r="Q37" s="8" t="e">
        <f>VLOOKUP(T37,异形板分值匹配!B$1:C$2000,2,FALSE)</f>
        <v>#N/A</v>
      </c>
      <c r="R37" s="8" t="e">
        <f t="shared" si="2"/>
        <v>#N/A</v>
      </c>
      <c r="T37" s="17" t="str">
        <f t="shared" si="0"/>
        <v>P06-C401-D3#</v>
      </c>
      <c r="U37" s="17" t="str">
        <f t="shared" si="3"/>
        <v>#</v>
      </c>
      <c r="V37" s="17">
        <f t="shared" si="4"/>
        <v>1383</v>
      </c>
      <c r="W37" s="17">
        <f t="shared" si="5"/>
        <v>1000</v>
      </c>
      <c r="X37" s="17">
        <f t="shared" si="6"/>
        <v>10</v>
      </c>
    </row>
    <row r="38" spans="1:24" x14ac:dyDescent="0.25">
      <c r="A38" s="79">
        <v>2</v>
      </c>
      <c r="B38" s="98" t="s">
        <v>295</v>
      </c>
      <c r="C38" s="8" t="s">
        <v>46</v>
      </c>
      <c r="D38" s="8" t="s">
        <v>18</v>
      </c>
      <c r="E38" s="8">
        <v>1368</v>
      </c>
      <c r="F38" s="8">
        <v>577</v>
      </c>
      <c r="G38" s="8">
        <v>1</v>
      </c>
      <c r="H38" s="9">
        <f t="shared" si="10"/>
        <v>0.78933600000000004</v>
      </c>
      <c r="I38" s="9">
        <f t="shared" si="11"/>
        <v>31.889174400000002</v>
      </c>
      <c r="J38" s="103">
        <v>0</v>
      </c>
      <c r="K38" s="9">
        <f t="shared" si="12"/>
        <v>0</v>
      </c>
      <c r="L38" s="8" t="s">
        <v>43</v>
      </c>
      <c r="M38" s="8" t="s">
        <v>290</v>
      </c>
      <c r="N38" s="17"/>
      <c r="Q38" s="8" t="e">
        <f>VLOOKUP(T38,异形板分值匹配!B$1:C$2000,2,FALSE)</f>
        <v>#N/A</v>
      </c>
      <c r="R38" s="8" t="e">
        <f t="shared" si="2"/>
        <v>#N/A</v>
      </c>
      <c r="T38" s="17" t="str">
        <f t="shared" si="0"/>
        <v>P06-C401-D4#</v>
      </c>
      <c r="U38" s="17" t="str">
        <f t="shared" si="3"/>
        <v>#</v>
      </c>
      <c r="V38" s="17">
        <f t="shared" si="4"/>
        <v>1368</v>
      </c>
      <c r="W38" s="17">
        <f t="shared" si="5"/>
        <v>577</v>
      </c>
      <c r="X38" s="17">
        <f t="shared" si="6"/>
        <v>1</v>
      </c>
    </row>
    <row r="39" spans="1:24" x14ac:dyDescent="0.25">
      <c r="A39" s="79">
        <v>2</v>
      </c>
      <c r="B39" s="98" t="s">
        <v>295</v>
      </c>
      <c r="C39" s="8" t="s">
        <v>47</v>
      </c>
      <c r="D39" s="8" t="s">
        <v>18</v>
      </c>
      <c r="E39" s="8">
        <v>1383</v>
      </c>
      <c r="F39" s="8">
        <v>1000</v>
      </c>
      <c r="G39" s="8">
        <v>1</v>
      </c>
      <c r="H39" s="9">
        <f t="shared" si="10"/>
        <v>1.383</v>
      </c>
      <c r="I39" s="9">
        <f t="shared" si="11"/>
        <v>55.873199999999997</v>
      </c>
      <c r="J39" s="103">
        <v>1256</v>
      </c>
      <c r="K39" s="9">
        <f t="shared" si="12"/>
        <v>5.2255880000000001</v>
      </c>
      <c r="L39" s="8" t="s">
        <v>43</v>
      </c>
      <c r="M39" s="8" t="s">
        <v>290</v>
      </c>
      <c r="N39" s="17"/>
      <c r="Q39" s="8" t="e">
        <f>VLOOKUP(T39,异形板分值匹配!B$1:C$2000,2,FALSE)</f>
        <v>#N/A</v>
      </c>
      <c r="R39" s="8" t="e">
        <f t="shared" si="2"/>
        <v>#N/A</v>
      </c>
      <c r="T39" s="17" t="str">
        <f t="shared" si="0"/>
        <v>P06-C401-D5#</v>
      </c>
      <c r="U39" s="17" t="str">
        <f t="shared" si="3"/>
        <v>#</v>
      </c>
      <c r="V39" s="17">
        <f t="shared" si="4"/>
        <v>1383</v>
      </c>
      <c r="W39" s="17">
        <f t="shared" si="5"/>
        <v>1000</v>
      </c>
      <c r="X39" s="17">
        <f t="shared" si="6"/>
        <v>1</v>
      </c>
    </row>
    <row r="40" spans="1:24" x14ac:dyDescent="0.25">
      <c r="A40" s="79">
        <v>2</v>
      </c>
      <c r="B40" s="98" t="s">
        <v>295</v>
      </c>
      <c r="C40" s="8" t="s">
        <v>48</v>
      </c>
      <c r="D40" s="8" t="s">
        <v>18</v>
      </c>
      <c r="E40" s="8">
        <v>1378</v>
      </c>
      <c r="F40" s="8">
        <v>885</v>
      </c>
      <c r="G40" s="8">
        <v>1</v>
      </c>
      <c r="H40" s="9">
        <f t="shared" si="10"/>
        <v>1.21953</v>
      </c>
      <c r="I40" s="9">
        <f t="shared" si="11"/>
        <v>49.269011999999996</v>
      </c>
      <c r="J40" s="103">
        <v>0</v>
      </c>
      <c r="K40" s="9">
        <f t="shared" si="12"/>
        <v>0</v>
      </c>
      <c r="L40" s="8" t="s">
        <v>43</v>
      </c>
      <c r="M40" s="8" t="s">
        <v>290</v>
      </c>
      <c r="N40" s="17"/>
      <c r="Q40" s="8" t="e">
        <f>VLOOKUP(T40,异形板分值匹配!B$1:C$2000,2,FALSE)</f>
        <v>#N/A</v>
      </c>
      <c r="R40" s="8" t="e">
        <f t="shared" si="2"/>
        <v>#N/A</v>
      </c>
      <c r="T40" s="17" t="str">
        <f t="shared" si="0"/>
        <v>P06-C401-D6#</v>
      </c>
      <c r="U40" s="17" t="str">
        <f t="shared" si="3"/>
        <v>#</v>
      </c>
      <c r="V40" s="17">
        <f t="shared" si="4"/>
        <v>1378</v>
      </c>
      <c r="W40" s="17">
        <f t="shared" si="5"/>
        <v>885</v>
      </c>
      <c r="X40" s="17">
        <f t="shared" si="6"/>
        <v>1</v>
      </c>
    </row>
    <row r="41" spans="1:24" ht="15.6" hidden="1" x14ac:dyDescent="0.25">
      <c r="A41" s="79">
        <v>2</v>
      </c>
      <c r="B41" s="97" t="s">
        <v>49</v>
      </c>
      <c r="C41" s="99"/>
      <c r="D41" s="100"/>
      <c r="E41" s="100"/>
      <c r="F41" s="100"/>
      <c r="G41" s="99">
        <f>SUM(G35:G40)</f>
        <v>15</v>
      </c>
      <c r="H41" s="101"/>
      <c r="I41" s="105"/>
      <c r="J41" s="84"/>
      <c r="K41" s="88"/>
      <c r="L41" s="84"/>
      <c r="M41" s="84"/>
      <c r="N41" s="93"/>
      <c r="Q41" s="8" t="e">
        <f>VLOOKUP(T41,异形板分值匹配!B$1:C$2000,2,FALSE)</f>
        <v>#N/A</v>
      </c>
      <c r="R41" s="8" t="e">
        <f t="shared" si="2"/>
        <v>#N/A</v>
      </c>
      <c r="T41" s="17" t="str">
        <f t="shared" si="0"/>
        <v>小计-</v>
      </c>
      <c r="U41" s="17"/>
      <c r="V41" s="17">
        <f t="shared" si="4"/>
        <v>0</v>
      </c>
      <c r="W41" s="17">
        <f t="shared" si="5"/>
        <v>0</v>
      </c>
      <c r="X41" s="17">
        <f t="shared" si="6"/>
        <v>15</v>
      </c>
    </row>
    <row r="42" spans="1:24" ht="17.399999999999999" x14ac:dyDescent="0.25">
      <c r="A42" s="79">
        <v>2</v>
      </c>
      <c r="B42" s="8" t="s">
        <v>296</v>
      </c>
      <c r="C42" s="8" t="s">
        <v>57</v>
      </c>
      <c r="D42" s="8" t="s">
        <v>18</v>
      </c>
      <c r="E42" s="8">
        <v>1370</v>
      </c>
      <c r="F42" s="8">
        <v>744</v>
      </c>
      <c r="G42" s="8">
        <v>1</v>
      </c>
      <c r="H42" s="9">
        <f t="shared" ref="H42:H47" si="13">G42*F42*E42/1000000</f>
        <v>1.01928</v>
      </c>
      <c r="I42" s="9">
        <f t="shared" ref="I42:I47" si="14">40.4*H42</f>
        <v>41.178911999999997</v>
      </c>
      <c r="J42" s="106">
        <v>0</v>
      </c>
      <c r="K42" s="107">
        <f t="shared" ref="K42:K47" si="15">100*5*J42/1000000000*7.85*1000*1.06</f>
        <v>0</v>
      </c>
      <c r="L42" s="108">
        <v>104600</v>
      </c>
      <c r="M42" s="8" t="s">
        <v>297</v>
      </c>
      <c r="N42" s="8"/>
      <c r="Q42" s="8" t="e">
        <f>VLOOKUP(T42,异形板分值匹配!B$1:C$2000,2,FALSE)</f>
        <v>#N/A</v>
      </c>
      <c r="R42" s="8" t="e">
        <f t="shared" si="2"/>
        <v>#N/A</v>
      </c>
      <c r="T42" s="17" t="str">
        <f t="shared" si="0"/>
        <v>P07-C402-A1#</v>
      </c>
      <c r="U42" s="17" t="str">
        <f t="shared" si="3"/>
        <v>#</v>
      </c>
      <c r="V42" s="17">
        <f t="shared" si="4"/>
        <v>1370</v>
      </c>
      <c r="W42" s="17">
        <f t="shared" si="5"/>
        <v>744</v>
      </c>
      <c r="X42" s="17">
        <f t="shared" si="6"/>
        <v>1</v>
      </c>
    </row>
    <row r="43" spans="1:24" ht="17.399999999999999" x14ac:dyDescent="0.25">
      <c r="A43" s="79">
        <v>2</v>
      </c>
      <c r="B43" s="8" t="s">
        <v>296</v>
      </c>
      <c r="C43" s="8" t="s">
        <v>58</v>
      </c>
      <c r="D43" s="8" t="s">
        <v>18</v>
      </c>
      <c r="E43" s="8">
        <v>1378</v>
      </c>
      <c r="F43" s="8">
        <v>1000</v>
      </c>
      <c r="G43" s="8">
        <v>2</v>
      </c>
      <c r="H43" s="9">
        <f t="shared" si="13"/>
        <v>2.7559999999999998</v>
      </c>
      <c r="I43" s="9">
        <f t="shared" si="14"/>
        <v>111.3424</v>
      </c>
      <c r="J43" s="106">
        <v>0</v>
      </c>
      <c r="K43" s="107">
        <f t="shared" si="15"/>
        <v>0</v>
      </c>
      <c r="L43" s="108">
        <v>104600</v>
      </c>
      <c r="M43" s="8" t="s">
        <v>297</v>
      </c>
      <c r="N43" s="8"/>
      <c r="Q43" s="8" t="e">
        <f>VLOOKUP(T43,异形板分值匹配!B$1:C$2000,2,FALSE)</f>
        <v>#N/A</v>
      </c>
      <c r="R43" s="8" t="e">
        <f t="shared" si="2"/>
        <v>#N/A</v>
      </c>
      <c r="T43" s="17" t="str">
        <f t="shared" si="0"/>
        <v>P07-C402-A2#</v>
      </c>
      <c r="U43" s="17" t="str">
        <f t="shared" si="3"/>
        <v>#</v>
      </c>
      <c r="V43" s="17">
        <f t="shared" si="4"/>
        <v>1378</v>
      </c>
      <c r="W43" s="17">
        <f t="shared" si="5"/>
        <v>1000</v>
      </c>
      <c r="X43" s="17">
        <f t="shared" si="6"/>
        <v>2</v>
      </c>
    </row>
    <row r="44" spans="1:24" ht="17.399999999999999" x14ac:dyDescent="0.25">
      <c r="A44" s="79">
        <v>2</v>
      </c>
      <c r="B44" s="8" t="s">
        <v>296</v>
      </c>
      <c r="C44" s="8" t="s">
        <v>59</v>
      </c>
      <c r="D44" s="8" t="s">
        <v>18</v>
      </c>
      <c r="E44" s="8">
        <v>1378</v>
      </c>
      <c r="F44" s="8">
        <v>1000</v>
      </c>
      <c r="G44" s="8">
        <v>10</v>
      </c>
      <c r="H44" s="9">
        <f t="shared" si="13"/>
        <v>13.78</v>
      </c>
      <c r="I44" s="9">
        <f t="shared" si="14"/>
        <v>556.71199999999999</v>
      </c>
      <c r="J44" s="106">
        <v>0</v>
      </c>
      <c r="K44" s="107">
        <f t="shared" si="15"/>
        <v>0</v>
      </c>
      <c r="L44" s="108">
        <v>106600</v>
      </c>
      <c r="M44" s="8" t="s">
        <v>297</v>
      </c>
      <c r="N44" s="8"/>
      <c r="Q44" s="8" t="e">
        <f>VLOOKUP(T44,异形板分值匹配!B$1:C$2000,2,FALSE)</f>
        <v>#N/A</v>
      </c>
      <c r="R44" s="8" t="e">
        <f t="shared" si="2"/>
        <v>#N/A</v>
      </c>
      <c r="T44" s="17" t="str">
        <f t="shared" si="0"/>
        <v>P07-C402-B1#</v>
      </c>
      <c r="U44" s="17" t="str">
        <f t="shared" si="3"/>
        <v>#</v>
      </c>
      <c r="V44" s="17">
        <f t="shared" si="4"/>
        <v>1378</v>
      </c>
      <c r="W44" s="17">
        <f t="shared" si="5"/>
        <v>1000</v>
      </c>
      <c r="X44" s="17">
        <f t="shared" si="6"/>
        <v>10</v>
      </c>
    </row>
    <row r="45" spans="1:24" ht="17.399999999999999" x14ac:dyDescent="0.25">
      <c r="A45" s="79">
        <v>2</v>
      </c>
      <c r="B45" s="8" t="s">
        <v>296</v>
      </c>
      <c r="C45" s="8" t="s">
        <v>60</v>
      </c>
      <c r="D45" s="8" t="s">
        <v>18</v>
      </c>
      <c r="E45" s="8">
        <v>1378</v>
      </c>
      <c r="F45" s="8">
        <v>1000</v>
      </c>
      <c r="G45" s="8">
        <v>1</v>
      </c>
      <c r="H45" s="9">
        <f t="shared" si="13"/>
        <v>1.3779999999999999</v>
      </c>
      <c r="I45" s="9">
        <f t="shared" si="14"/>
        <v>55.671199999999999</v>
      </c>
      <c r="J45" s="106">
        <v>943</v>
      </c>
      <c r="K45" s="107">
        <f t="shared" si="15"/>
        <v>3.9233514999999999</v>
      </c>
      <c r="L45" s="108">
        <v>106600</v>
      </c>
      <c r="M45" s="8" t="s">
        <v>297</v>
      </c>
      <c r="N45" s="8"/>
      <c r="Q45" s="8" t="e">
        <f>VLOOKUP(T45,异形板分值匹配!B$1:C$2000,2,FALSE)</f>
        <v>#N/A</v>
      </c>
      <c r="R45" s="8" t="e">
        <f t="shared" si="2"/>
        <v>#N/A</v>
      </c>
      <c r="T45" s="17" t="str">
        <f t="shared" si="0"/>
        <v>P07-C402-B2#</v>
      </c>
      <c r="U45" s="17" t="str">
        <f t="shared" si="3"/>
        <v>#</v>
      </c>
      <c r="V45" s="17">
        <f t="shared" si="4"/>
        <v>1378</v>
      </c>
      <c r="W45" s="17">
        <f t="shared" si="5"/>
        <v>1000</v>
      </c>
      <c r="X45" s="17">
        <f t="shared" si="6"/>
        <v>1</v>
      </c>
    </row>
    <row r="46" spans="1:24" ht="17.399999999999999" x14ac:dyDescent="0.25">
      <c r="A46" s="79">
        <v>2</v>
      </c>
      <c r="B46" s="8" t="s">
        <v>296</v>
      </c>
      <c r="C46" s="8" t="s">
        <v>61</v>
      </c>
      <c r="D46" s="8" t="s">
        <v>18</v>
      </c>
      <c r="E46" s="8">
        <v>1368</v>
      </c>
      <c r="F46" s="8">
        <v>666</v>
      </c>
      <c r="G46" s="8">
        <v>1</v>
      </c>
      <c r="H46" s="9">
        <f t="shared" si="13"/>
        <v>0.91108800000000001</v>
      </c>
      <c r="I46" s="9">
        <f t="shared" si="14"/>
        <v>36.807955200000002</v>
      </c>
      <c r="J46" s="106">
        <v>0</v>
      </c>
      <c r="K46" s="107">
        <f t="shared" si="15"/>
        <v>0</v>
      </c>
      <c r="L46" s="108">
        <v>106600</v>
      </c>
      <c r="M46" s="8" t="s">
        <v>297</v>
      </c>
      <c r="N46" s="8"/>
      <c r="Q46" s="8" t="e">
        <f>VLOOKUP(T46,异形板分值匹配!B$1:C$2000,2,FALSE)</f>
        <v>#N/A</v>
      </c>
      <c r="R46" s="8" t="e">
        <f t="shared" si="2"/>
        <v>#N/A</v>
      </c>
      <c r="T46" s="17" t="str">
        <f t="shared" si="0"/>
        <v>P07-C402-B3#</v>
      </c>
      <c r="U46" s="17" t="str">
        <f t="shared" si="3"/>
        <v>#</v>
      </c>
      <c r="V46" s="17">
        <f t="shared" si="4"/>
        <v>1368</v>
      </c>
      <c r="W46" s="17">
        <f t="shared" si="5"/>
        <v>666</v>
      </c>
      <c r="X46" s="17">
        <f t="shared" si="6"/>
        <v>1</v>
      </c>
    </row>
    <row r="47" spans="1:24" ht="17.399999999999999" x14ac:dyDescent="0.25">
      <c r="A47" s="79">
        <v>2</v>
      </c>
      <c r="B47" s="8" t="s">
        <v>296</v>
      </c>
      <c r="C47" s="8" t="s">
        <v>62</v>
      </c>
      <c r="D47" s="8" t="s">
        <v>18</v>
      </c>
      <c r="E47" s="8">
        <v>1554</v>
      </c>
      <c r="F47" s="8">
        <v>1477</v>
      </c>
      <c r="G47" s="8">
        <v>1</v>
      </c>
      <c r="H47" s="9">
        <f t="shared" si="13"/>
        <v>2.295258</v>
      </c>
      <c r="I47" s="9">
        <f t="shared" si="14"/>
        <v>92.728423199999995</v>
      </c>
      <c r="J47" s="106">
        <v>0</v>
      </c>
      <c r="K47" s="107">
        <f t="shared" si="15"/>
        <v>0</v>
      </c>
      <c r="L47" s="108">
        <v>106600</v>
      </c>
      <c r="M47" s="8" t="s">
        <v>297</v>
      </c>
      <c r="N47" s="8"/>
      <c r="Q47" s="8" t="e">
        <f>VLOOKUP(T47,异形板分值匹配!B$1:C$2000,2,FALSE)</f>
        <v>#N/A</v>
      </c>
      <c r="R47" s="8" t="e">
        <f t="shared" si="2"/>
        <v>#N/A</v>
      </c>
      <c r="T47" s="17" t="str">
        <f t="shared" si="0"/>
        <v>P07-C402-B4#</v>
      </c>
      <c r="U47" s="17" t="str">
        <f t="shared" si="3"/>
        <v>#</v>
      </c>
      <c r="V47" s="17">
        <f t="shared" si="4"/>
        <v>1554</v>
      </c>
      <c r="W47" s="17">
        <f t="shared" si="5"/>
        <v>1477</v>
      </c>
      <c r="X47" s="17">
        <f t="shared" si="6"/>
        <v>1</v>
      </c>
    </row>
    <row r="48" spans="1:24" ht="17.399999999999999" hidden="1" x14ac:dyDescent="0.25">
      <c r="A48" s="79">
        <v>2</v>
      </c>
      <c r="B48" s="84" t="s">
        <v>49</v>
      </c>
      <c r="C48" s="84"/>
      <c r="D48" s="84"/>
      <c r="E48" s="84"/>
      <c r="F48" s="84"/>
      <c r="G48" s="84">
        <f>SUM(G42:G47)</f>
        <v>16</v>
      </c>
      <c r="H48" s="88"/>
      <c r="I48" s="88"/>
      <c r="J48" s="109">
        <v>0</v>
      </c>
      <c r="K48" s="110"/>
      <c r="L48" s="85"/>
      <c r="M48" s="84"/>
      <c r="N48" s="84"/>
      <c r="Q48" s="8" t="e">
        <f>VLOOKUP(T48,异形板分值匹配!B$1:C$2000,2,FALSE)</f>
        <v>#N/A</v>
      </c>
      <c r="R48" s="8" t="e">
        <f t="shared" si="2"/>
        <v>#N/A</v>
      </c>
      <c r="T48" s="17" t="str">
        <f t="shared" si="0"/>
        <v>小计-</v>
      </c>
      <c r="U48" s="17"/>
      <c r="V48" s="17">
        <f t="shared" si="4"/>
        <v>0</v>
      </c>
      <c r="W48" s="17">
        <f t="shared" si="5"/>
        <v>0</v>
      </c>
      <c r="X48" s="17">
        <f t="shared" si="6"/>
        <v>16</v>
      </c>
    </row>
    <row r="49" spans="1:24" ht="17.399999999999999" x14ac:dyDescent="0.25">
      <c r="A49" s="79">
        <v>2</v>
      </c>
      <c r="B49" s="8" t="s">
        <v>298</v>
      </c>
      <c r="C49" s="8" t="s">
        <v>63</v>
      </c>
      <c r="D49" s="8" t="s">
        <v>18</v>
      </c>
      <c r="E49" s="8">
        <v>1378</v>
      </c>
      <c r="F49" s="8">
        <v>1000</v>
      </c>
      <c r="G49" s="8">
        <v>3</v>
      </c>
      <c r="H49" s="9">
        <f t="shared" ref="H49:H54" si="16">G49*F49*E49/1000000</f>
        <v>4.1340000000000003</v>
      </c>
      <c r="I49" s="9">
        <f t="shared" ref="I49:I54" si="17">40.4*H49</f>
        <v>167.0136</v>
      </c>
      <c r="J49" s="106">
        <v>0</v>
      </c>
      <c r="K49" s="107">
        <f t="shared" ref="K49:K54" si="18">100*5*J49/1000000000*7.85*1000*1.06</f>
        <v>0</v>
      </c>
      <c r="L49" s="108">
        <v>109600</v>
      </c>
      <c r="M49" s="8" t="s">
        <v>297</v>
      </c>
      <c r="N49" s="8"/>
      <c r="Q49" s="8" t="e">
        <f>VLOOKUP(T49,异形板分值匹配!B$1:C$2000,2,FALSE)</f>
        <v>#N/A</v>
      </c>
      <c r="R49" s="8" t="e">
        <f t="shared" si="2"/>
        <v>#N/A</v>
      </c>
      <c r="T49" s="17" t="str">
        <f t="shared" si="0"/>
        <v>P08-C402-C1#</v>
      </c>
      <c r="U49" s="17" t="str">
        <f t="shared" si="3"/>
        <v>#</v>
      </c>
      <c r="V49" s="17">
        <f t="shared" si="4"/>
        <v>1378</v>
      </c>
      <c r="W49" s="17">
        <f t="shared" si="5"/>
        <v>1000</v>
      </c>
      <c r="X49" s="17">
        <f t="shared" si="6"/>
        <v>3</v>
      </c>
    </row>
    <row r="50" spans="1:24" ht="17.399999999999999" x14ac:dyDescent="0.25">
      <c r="A50" s="79">
        <v>2</v>
      </c>
      <c r="B50" s="8" t="s">
        <v>298</v>
      </c>
      <c r="C50" s="8" t="s">
        <v>64</v>
      </c>
      <c r="D50" s="8" t="s">
        <v>18</v>
      </c>
      <c r="E50" s="8">
        <v>1370</v>
      </c>
      <c r="F50" s="8">
        <v>732</v>
      </c>
      <c r="G50" s="8">
        <v>1</v>
      </c>
      <c r="H50" s="9">
        <f t="shared" si="16"/>
        <v>1.00284</v>
      </c>
      <c r="I50" s="9">
        <f t="shared" si="17"/>
        <v>40.514735999999999</v>
      </c>
      <c r="J50" s="106">
        <v>0</v>
      </c>
      <c r="K50" s="107">
        <f t="shared" si="18"/>
        <v>0</v>
      </c>
      <c r="L50" s="108">
        <v>109600</v>
      </c>
      <c r="M50" s="8" t="s">
        <v>297</v>
      </c>
      <c r="N50" s="8"/>
      <c r="Q50" s="8" t="e">
        <f>VLOOKUP(T50,异形板分值匹配!B$1:C$2000,2,FALSE)</f>
        <v>#N/A</v>
      </c>
      <c r="R50" s="8" t="e">
        <f t="shared" si="2"/>
        <v>#N/A</v>
      </c>
      <c r="T50" s="17" t="str">
        <f t="shared" si="0"/>
        <v>P08-C402-C2#</v>
      </c>
      <c r="U50" s="17" t="str">
        <f t="shared" si="3"/>
        <v>#</v>
      </c>
      <c r="V50" s="17">
        <f t="shared" si="4"/>
        <v>1370</v>
      </c>
      <c r="W50" s="17">
        <f t="shared" si="5"/>
        <v>732</v>
      </c>
      <c r="X50" s="17">
        <f t="shared" si="6"/>
        <v>1</v>
      </c>
    </row>
    <row r="51" spans="1:24" ht="17.399999999999999" x14ac:dyDescent="0.25">
      <c r="A51" s="79">
        <v>2</v>
      </c>
      <c r="B51" s="8" t="s">
        <v>298</v>
      </c>
      <c r="C51" s="8" t="s">
        <v>65</v>
      </c>
      <c r="D51" s="8" t="s">
        <v>18</v>
      </c>
      <c r="E51" s="8">
        <v>1358</v>
      </c>
      <c r="F51" s="8">
        <v>491</v>
      </c>
      <c r="G51" s="8">
        <v>1</v>
      </c>
      <c r="H51" s="9">
        <f t="shared" si="16"/>
        <v>0.66677799999999998</v>
      </c>
      <c r="I51" s="9">
        <f t="shared" si="17"/>
        <v>26.937831200000002</v>
      </c>
      <c r="J51" s="106">
        <v>0</v>
      </c>
      <c r="K51" s="107">
        <f t="shared" si="18"/>
        <v>0</v>
      </c>
      <c r="L51" s="108">
        <v>109600</v>
      </c>
      <c r="M51" s="8" t="s">
        <v>297</v>
      </c>
      <c r="N51" s="8"/>
      <c r="Q51" s="8" t="e">
        <f>VLOOKUP(T51,异形板分值匹配!B$1:C$2000,2,FALSE)</f>
        <v>#N/A</v>
      </c>
      <c r="R51" s="8" t="e">
        <f t="shared" si="2"/>
        <v>#N/A</v>
      </c>
      <c r="T51" s="17" t="str">
        <f t="shared" si="0"/>
        <v>P08-C402-C3#</v>
      </c>
      <c r="U51" s="17" t="str">
        <f t="shared" si="3"/>
        <v>#</v>
      </c>
      <c r="V51" s="17">
        <f t="shared" si="4"/>
        <v>1358</v>
      </c>
      <c r="W51" s="17">
        <f t="shared" si="5"/>
        <v>491</v>
      </c>
      <c r="X51" s="17">
        <f t="shared" si="6"/>
        <v>1</v>
      </c>
    </row>
    <row r="52" spans="1:24" ht="17.399999999999999" x14ac:dyDescent="0.25">
      <c r="A52" s="79">
        <v>2</v>
      </c>
      <c r="B52" s="8" t="s">
        <v>298</v>
      </c>
      <c r="C52" s="8" t="s">
        <v>66</v>
      </c>
      <c r="D52" s="8" t="s">
        <v>18</v>
      </c>
      <c r="E52" s="8">
        <v>1980</v>
      </c>
      <c r="F52" s="8">
        <v>1970</v>
      </c>
      <c r="G52" s="8">
        <v>1</v>
      </c>
      <c r="H52" s="9">
        <f t="shared" si="16"/>
        <v>3.9005999999999998</v>
      </c>
      <c r="I52" s="9">
        <f t="shared" si="17"/>
        <v>157.58423999999999</v>
      </c>
      <c r="J52" s="106">
        <v>0</v>
      </c>
      <c r="K52" s="107">
        <f t="shared" si="18"/>
        <v>0</v>
      </c>
      <c r="L52" s="108">
        <v>112950</v>
      </c>
      <c r="M52" s="8" t="s">
        <v>297</v>
      </c>
      <c r="N52" s="8"/>
      <c r="Q52" s="8" t="e">
        <f>VLOOKUP(T52,异形板分值匹配!B$1:C$2000,2,FALSE)</f>
        <v>#N/A</v>
      </c>
      <c r="R52" s="8" t="e">
        <f t="shared" si="2"/>
        <v>#N/A</v>
      </c>
      <c r="T52" s="17" t="str">
        <f t="shared" si="0"/>
        <v>P08-C402-D1#</v>
      </c>
      <c r="U52" s="17" t="str">
        <f t="shared" si="3"/>
        <v>#</v>
      </c>
      <c r="V52" s="17">
        <f t="shared" si="4"/>
        <v>1980</v>
      </c>
      <c r="W52" s="17">
        <f t="shared" si="5"/>
        <v>1970</v>
      </c>
      <c r="X52" s="17">
        <f t="shared" si="6"/>
        <v>1</v>
      </c>
    </row>
    <row r="53" spans="1:24" ht="17.399999999999999" x14ac:dyDescent="0.25">
      <c r="A53" s="79">
        <v>2</v>
      </c>
      <c r="B53" s="8" t="s">
        <v>298</v>
      </c>
      <c r="C53" s="8" t="s">
        <v>67</v>
      </c>
      <c r="D53" s="8" t="s">
        <v>18</v>
      </c>
      <c r="E53" s="8">
        <v>1966</v>
      </c>
      <c r="F53" s="8">
        <v>622</v>
      </c>
      <c r="G53" s="8">
        <v>1</v>
      </c>
      <c r="H53" s="9">
        <f t="shared" si="16"/>
        <v>1.2228520000000001</v>
      </c>
      <c r="I53" s="9">
        <f t="shared" si="17"/>
        <v>49.4032208</v>
      </c>
      <c r="J53" s="106">
        <v>0</v>
      </c>
      <c r="K53" s="107">
        <f t="shared" si="18"/>
        <v>0</v>
      </c>
      <c r="L53" s="108">
        <v>112950</v>
      </c>
      <c r="M53" s="8" t="s">
        <v>297</v>
      </c>
      <c r="N53" s="8"/>
      <c r="Q53" s="8" t="e">
        <f>VLOOKUP(T53,异形板分值匹配!B$1:C$2000,2,FALSE)</f>
        <v>#N/A</v>
      </c>
      <c r="R53" s="8" t="e">
        <f t="shared" si="2"/>
        <v>#N/A</v>
      </c>
      <c r="T53" s="17" t="str">
        <f t="shared" si="0"/>
        <v>P08-C402-D2#</v>
      </c>
      <c r="U53" s="17" t="str">
        <f t="shared" si="3"/>
        <v>#</v>
      </c>
      <c r="V53" s="17">
        <f t="shared" si="4"/>
        <v>1966</v>
      </c>
      <c r="W53" s="17">
        <f t="shared" si="5"/>
        <v>622</v>
      </c>
      <c r="X53" s="17">
        <f t="shared" si="6"/>
        <v>1</v>
      </c>
    </row>
    <row r="54" spans="1:24" ht="17.399999999999999" x14ac:dyDescent="0.25">
      <c r="A54" s="79">
        <v>2</v>
      </c>
      <c r="B54" s="8" t="s">
        <v>298</v>
      </c>
      <c r="C54" s="8" t="s">
        <v>68</v>
      </c>
      <c r="D54" s="8" t="s">
        <v>18</v>
      </c>
      <c r="E54" s="8">
        <v>1974</v>
      </c>
      <c r="F54" s="8">
        <v>1000</v>
      </c>
      <c r="G54" s="8">
        <v>2</v>
      </c>
      <c r="H54" s="9">
        <f t="shared" si="16"/>
        <v>3.948</v>
      </c>
      <c r="I54" s="9">
        <f t="shared" si="17"/>
        <v>159.4992</v>
      </c>
      <c r="J54" s="106">
        <v>0</v>
      </c>
      <c r="K54" s="107">
        <f t="shared" si="18"/>
        <v>0</v>
      </c>
      <c r="L54" s="108">
        <v>112950</v>
      </c>
      <c r="M54" s="8" t="s">
        <v>297</v>
      </c>
      <c r="N54" s="8"/>
      <c r="Q54" s="8" t="e">
        <f>VLOOKUP(T54,异形板分值匹配!B$1:C$2000,2,FALSE)</f>
        <v>#N/A</v>
      </c>
      <c r="R54" s="8" t="e">
        <f t="shared" si="2"/>
        <v>#N/A</v>
      </c>
      <c r="T54" s="17" t="str">
        <f t="shared" si="0"/>
        <v>P08-C402-D3#</v>
      </c>
      <c r="U54" s="17" t="str">
        <f t="shared" si="3"/>
        <v>#</v>
      </c>
      <c r="V54" s="17">
        <f t="shared" si="4"/>
        <v>1974</v>
      </c>
      <c r="W54" s="17">
        <f t="shared" si="5"/>
        <v>1000</v>
      </c>
      <c r="X54" s="17">
        <f t="shared" si="6"/>
        <v>2</v>
      </c>
    </row>
    <row r="55" spans="1:24" ht="17.399999999999999" hidden="1" x14ac:dyDescent="0.25">
      <c r="A55" s="79">
        <v>2</v>
      </c>
      <c r="B55" s="84" t="s">
        <v>49</v>
      </c>
      <c r="C55" s="84"/>
      <c r="D55" s="84"/>
      <c r="E55" s="84"/>
      <c r="F55" s="84"/>
      <c r="G55" s="84">
        <f>SUM(G49:G54)</f>
        <v>9</v>
      </c>
      <c r="H55" s="88"/>
      <c r="I55" s="88"/>
      <c r="J55" s="109">
        <v>0</v>
      </c>
      <c r="K55" s="110"/>
      <c r="L55" s="85"/>
      <c r="M55" s="84"/>
      <c r="N55" s="84"/>
      <c r="Q55" s="8" t="e">
        <f>VLOOKUP(T55,异形板分值匹配!B$1:C$2000,2,FALSE)</f>
        <v>#N/A</v>
      </c>
      <c r="R55" s="8" t="e">
        <f t="shared" si="2"/>
        <v>#N/A</v>
      </c>
      <c r="T55" s="17" t="str">
        <f t="shared" si="0"/>
        <v>小计-</v>
      </c>
      <c r="U55" s="17"/>
      <c r="V55" s="17">
        <f t="shared" si="4"/>
        <v>0</v>
      </c>
      <c r="W55" s="17">
        <f t="shared" si="5"/>
        <v>0</v>
      </c>
      <c r="X55" s="17">
        <f t="shared" si="6"/>
        <v>9</v>
      </c>
    </row>
    <row r="56" spans="1:24" ht="17.399999999999999" x14ac:dyDescent="0.25">
      <c r="A56" s="79">
        <v>2</v>
      </c>
      <c r="B56" s="8" t="s">
        <v>299</v>
      </c>
      <c r="C56" s="8" t="s">
        <v>69</v>
      </c>
      <c r="D56" s="8" t="s">
        <v>18</v>
      </c>
      <c r="E56" s="8">
        <v>1982</v>
      </c>
      <c r="F56" s="8">
        <v>1231</v>
      </c>
      <c r="G56" s="8">
        <v>1</v>
      </c>
      <c r="H56" s="9">
        <f t="shared" ref="H56:H66" si="19">G56*F56*E56/1000000</f>
        <v>2.4398420000000001</v>
      </c>
      <c r="I56" s="9">
        <f t="shared" ref="I56:I66" si="20">40.4*H56</f>
        <v>98.569616800000006</v>
      </c>
      <c r="J56" s="106">
        <v>0</v>
      </c>
      <c r="K56" s="107">
        <f t="shared" ref="K56:K66" si="21">100*5*J56/1000000000*7.85*1000*1.06</f>
        <v>0</v>
      </c>
      <c r="L56" s="108">
        <v>115000</v>
      </c>
      <c r="M56" s="8" t="s">
        <v>297</v>
      </c>
      <c r="N56" s="8"/>
      <c r="Q56" s="8" t="e">
        <f>VLOOKUP(T56,异形板分值匹配!B$1:C$2000,2,FALSE)</f>
        <v>#N/A</v>
      </c>
      <c r="R56" s="8" t="e">
        <f t="shared" si="2"/>
        <v>#N/A</v>
      </c>
      <c r="T56" s="17" t="str">
        <f t="shared" si="0"/>
        <v>P09-C402-E1#</v>
      </c>
      <c r="U56" s="17" t="str">
        <f t="shared" si="3"/>
        <v>#</v>
      </c>
      <c r="V56" s="17">
        <f t="shared" si="4"/>
        <v>1982</v>
      </c>
      <c r="W56" s="17">
        <f t="shared" si="5"/>
        <v>1231</v>
      </c>
      <c r="X56" s="17">
        <f t="shared" si="6"/>
        <v>1</v>
      </c>
    </row>
    <row r="57" spans="1:24" ht="17.399999999999999" x14ac:dyDescent="0.25">
      <c r="A57" s="79">
        <v>2</v>
      </c>
      <c r="B57" s="8" t="s">
        <v>299</v>
      </c>
      <c r="C57" s="8" t="s">
        <v>70</v>
      </c>
      <c r="D57" s="8" t="s">
        <v>18</v>
      </c>
      <c r="E57" s="8">
        <v>1975</v>
      </c>
      <c r="F57" s="8">
        <v>1000</v>
      </c>
      <c r="G57" s="8">
        <v>7</v>
      </c>
      <c r="H57" s="9">
        <f t="shared" si="19"/>
        <v>13.824999999999999</v>
      </c>
      <c r="I57" s="9">
        <f t="shared" si="20"/>
        <v>558.53</v>
      </c>
      <c r="J57" s="106">
        <v>0</v>
      </c>
      <c r="K57" s="107">
        <f t="shared" si="21"/>
        <v>0</v>
      </c>
      <c r="L57" s="108">
        <v>115000</v>
      </c>
      <c r="M57" s="8" t="s">
        <v>297</v>
      </c>
      <c r="N57" s="8"/>
      <c r="Q57" s="8" t="e">
        <f>VLOOKUP(T57,异形板分值匹配!B$1:C$2000,2,FALSE)</f>
        <v>#N/A</v>
      </c>
      <c r="R57" s="8" t="e">
        <f t="shared" si="2"/>
        <v>#N/A</v>
      </c>
      <c r="T57" s="17" t="str">
        <f t="shared" si="0"/>
        <v>P09-C402-E2#</v>
      </c>
      <c r="U57" s="17" t="str">
        <f t="shared" si="3"/>
        <v>#</v>
      </c>
      <c r="V57" s="17">
        <f t="shared" si="4"/>
        <v>1975</v>
      </c>
      <c r="W57" s="17">
        <f t="shared" si="5"/>
        <v>1000</v>
      </c>
      <c r="X57" s="17">
        <f t="shared" si="6"/>
        <v>7</v>
      </c>
    </row>
    <row r="58" spans="1:24" ht="17.399999999999999" hidden="1" x14ac:dyDescent="0.25">
      <c r="A58" s="79">
        <v>2</v>
      </c>
      <c r="B58" s="84" t="s">
        <v>49</v>
      </c>
      <c r="C58" s="84"/>
      <c r="D58" s="84"/>
      <c r="E58" s="84"/>
      <c r="F58" s="84"/>
      <c r="G58" s="84">
        <f>SUM(G56:G57)</f>
        <v>8</v>
      </c>
      <c r="H58" s="88"/>
      <c r="I58" s="88"/>
      <c r="J58" s="109">
        <v>0</v>
      </c>
      <c r="K58" s="110"/>
      <c r="L58" s="85"/>
      <c r="M58" s="84"/>
      <c r="N58" s="84"/>
      <c r="Q58" s="8" t="e">
        <f>VLOOKUP(T58,异形板分值匹配!B$1:C$2000,2,FALSE)</f>
        <v>#N/A</v>
      </c>
      <c r="R58" s="8" t="e">
        <f t="shared" si="2"/>
        <v>#N/A</v>
      </c>
      <c r="T58" s="17" t="str">
        <f t="shared" si="0"/>
        <v>小计-</v>
      </c>
      <c r="U58" s="17"/>
      <c r="V58" s="17">
        <f t="shared" si="4"/>
        <v>0</v>
      </c>
      <c r="W58" s="17">
        <f t="shared" si="5"/>
        <v>0</v>
      </c>
      <c r="X58" s="17">
        <f t="shared" si="6"/>
        <v>8</v>
      </c>
    </row>
    <row r="59" spans="1:24" ht="17.399999999999999" x14ac:dyDescent="0.25">
      <c r="A59" s="79">
        <v>2</v>
      </c>
      <c r="B59" s="8" t="s">
        <v>300</v>
      </c>
      <c r="C59" s="8" t="s">
        <v>71</v>
      </c>
      <c r="D59" s="8" t="s">
        <v>18</v>
      </c>
      <c r="E59" s="8">
        <v>1973</v>
      </c>
      <c r="F59" s="8">
        <v>939</v>
      </c>
      <c r="G59" s="8">
        <v>1</v>
      </c>
      <c r="H59" s="9">
        <f t="shared" si="19"/>
        <v>1.8526469999999999</v>
      </c>
      <c r="I59" s="9">
        <f t="shared" si="20"/>
        <v>74.846938800000004</v>
      </c>
      <c r="J59" s="106">
        <v>0</v>
      </c>
      <c r="K59" s="107">
        <f t="shared" si="21"/>
        <v>0</v>
      </c>
      <c r="L59" s="108">
        <v>120000</v>
      </c>
      <c r="M59" s="8" t="s">
        <v>297</v>
      </c>
      <c r="N59" s="8"/>
      <c r="Q59" s="8" t="e">
        <f>VLOOKUP(T59,异形板分值匹配!B$1:C$2000,2,FALSE)</f>
        <v>#N/A</v>
      </c>
      <c r="R59" s="8" t="e">
        <f t="shared" si="2"/>
        <v>#N/A</v>
      </c>
      <c r="T59" s="17" t="str">
        <f t="shared" si="0"/>
        <v>P10-C402-F1#</v>
      </c>
      <c r="U59" s="17" t="str">
        <f t="shared" si="3"/>
        <v>#</v>
      </c>
      <c r="V59" s="17">
        <f t="shared" si="4"/>
        <v>1973</v>
      </c>
      <c r="W59" s="17">
        <f t="shared" si="5"/>
        <v>939</v>
      </c>
      <c r="X59" s="17">
        <f t="shared" si="6"/>
        <v>1</v>
      </c>
    </row>
    <row r="60" spans="1:24" ht="17.399999999999999" x14ac:dyDescent="0.25">
      <c r="A60" s="79">
        <v>2</v>
      </c>
      <c r="B60" s="8" t="s">
        <v>300</v>
      </c>
      <c r="C60" s="8" t="s">
        <v>72</v>
      </c>
      <c r="D60" s="8" t="s">
        <v>18</v>
      </c>
      <c r="E60" s="8">
        <v>1975</v>
      </c>
      <c r="F60" s="8">
        <v>1000</v>
      </c>
      <c r="G60" s="8">
        <v>29</v>
      </c>
      <c r="H60" s="9">
        <f t="shared" si="19"/>
        <v>57.274999999999999</v>
      </c>
      <c r="I60" s="9">
        <f t="shared" si="20"/>
        <v>2313.91</v>
      </c>
      <c r="J60" s="106">
        <v>0</v>
      </c>
      <c r="K60" s="107">
        <f t="shared" si="21"/>
        <v>0</v>
      </c>
      <c r="L60" s="108">
        <v>120000</v>
      </c>
      <c r="M60" s="8" t="s">
        <v>297</v>
      </c>
      <c r="N60" s="8"/>
      <c r="Q60" s="8" t="e">
        <f>VLOOKUP(T60,异形板分值匹配!B$1:C$2000,2,FALSE)</f>
        <v>#N/A</v>
      </c>
      <c r="R60" s="8" t="e">
        <f t="shared" si="2"/>
        <v>#N/A</v>
      </c>
      <c r="T60" s="17" t="str">
        <f t="shared" si="0"/>
        <v>P10-C402-F2#</v>
      </c>
      <c r="U60" s="17" t="str">
        <f t="shared" si="3"/>
        <v>#</v>
      </c>
      <c r="V60" s="17">
        <f t="shared" si="4"/>
        <v>1975</v>
      </c>
      <c r="W60" s="17">
        <f t="shared" si="5"/>
        <v>1000</v>
      </c>
      <c r="X60" s="17">
        <f t="shared" si="6"/>
        <v>29</v>
      </c>
    </row>
    <row r="61" spans="1:24" ht="17.399999999999999" x14ac:dyDescent="0.25">
      <c r="A61" s="79">
        <v>2</v>
      </c>
      <c r="B61" s="8" t="s">
        <v>300</v>
      </c>
      <c r="C61" s="8" t="s">
        <v>73</v>
      </c>
      <c r="D61" s="8" t="s">
        <v>18</v>
      </c>
      <c r="E61" s="8">
        <v>1969</v>
      </c>
      <c r="F61" s="8">
        <v>790</v>
      </c>
      <c r="G61" s="8">
        <v>1</v>
      </c>
      <c r="H61" s="9">
        <f t="shared" si="19"/>
        <v>1.5555099999999999</v>
      </c>
      <c r="I61" s="9">
        <f t="shared" si="20"/>
        <v>62.842604000000001</v>
      </c>
      <c r="J61" s="106">
        <v>0</v>
      </c>
      <c r="K61" s="107">
        <f t="shared" si="21"/>
        <v>0</v>
      </c>
      <c r="L61" s="108">
        <v>120000</v>
      </c>
      <c r="M61" s="8" t="s">
        <v>297</v>
      </c>
      <c r="N61" s="8"/>
      <c r="Q61" s="8" t="e">
        <f>VLOOKUP(T61,异形板分值匹配!B$1:C$2000,2,FALSE)</f>
        <v>#N/A</v>
      </c>
      <c r="R61" s="8" t="e">
        <f t="shared" si="2"/>
        <v>#N/A</v>
      </c>
      <c r="T61" s="17" t="str">
        <f t="shared" si="0"/>
        <v>P10-C402-F3#</v>
      </c>
      <c r="U61" s="17" t="str">
        <f t="shared" si="3"/>
        <v>#</v>
      </c>
      <c r="V61" s="17">
        <f t="shared" si="4"/>
        <v>1969</v>
      </c>
      <c r="W61" s="17">
        <f t="shared" si="5"/>
        <v>790</v>
      </c>
      <c r="X61" s="17">
        <f t="shared" si="6"/>
        <v>1</v>
      </c>
    </row>
    <row r="62" spans="1:24" ht="17.399999999999999" x14ac:dyDescent="0.25">
      <c r="A62" s="79">
        <v>2</v>
      </c>
      <c r="B62" s="8" t="s">
        <v>300</v>
      </c>
      <c r="C62" s="8" t="s">
        <v>74</v>
      </c>
      <c r="D62" s="8" t="s">
        <v>18</v>
      </c>
      <c r="E62" s="8">
        <v>1993</v>
      </c>
      <c r="F62" s="8">
        <v>1517</v>
      </c>
      <c r="G62" s="8">
        <v>1</v>
      </c>
      <c r="H62" s="9">
        <f t="shared" si="19"/>
        <v>3.0233810000000001</v>
      </c>
      <c r="I62" s="9">
        <f t="shared" si="20"/>
        <v>122.14459239999999</v>
      </c>
      <c r="J62" s="106">
        <v>0</v>
      </c>
      <c r="K62" s="107">
        <f t="shared" si="21"/>
        <v>0</v>
      </c>
      <c r="L62" s="108">
        <v>120000</v>
      </c>
      <c r="M62" s="8" t="s">
        <v>297</v>
      </c>
      <c r="N62" s="8"/>
      <c r="Q62" s="8" t="e">
        <f>VLOOKUP(T62,异形板分值匹配!B$1:C$2000,2,FALSE)</f>
        <v>#N/A</v>
      </c>
      <c r="R62" s="8" t="e">
        <f t="shared" si="2"/>
        <v>#N/A</v>
      </c>
      <c r="T62" s="17" t="str">
        <f t="shared" si="0"/>
        <v>P10-C402-F4#</v>
      </c>
      <c r="U62" s="17" t="str">
        <f t="shared" si="3"/>
        <v>#</v>
      </c>
      <c r="V62" s="17">
        <f t="shared" si="4"/>
        <v>1993</v>
      </c>
      <c r="W62" s="17">
        <f t="shared" si="5"/>
        <v>1517</v>
      </c>
      <c r="X62" s="17">
        <f t="shared" si="6"/>
        <v>1</v>
      </c>
    </row>
    <row r="63" spans="1:24" ht="17.399999999999999" x14ac:dyDescent="0.25">
      <c r="A63" s="79">
        <v>2</v>
      </c>
      <c r="B63" s="8" t="s">
        <v>300</v>
      </c>
      <c r="C63" s="8" t="s">
        <v>75</v>
      </c>
      <c r="D63" s="8" t="s">
        <v>18</v>
      </c>
      <c r="E63" s="8">
        <v>968</v>
      </c>
      <c r="F63" s="8">
        <v>641</v>
      </c>
      <c r="G63" s="8">
        <v>1</v>
      </c>
      <c r="H63" s="9">
        <f t="shared" si="19"/>
        <v>0.62048800000000004</v>
      </c>
      <c r="I63" s="9">
        <f t="shared" si="20"/>
        <v>25.067715199999999</v>
      </c>
      <c r="J63" s="106">
        <v>0</v>
      </c>
      <c r="K63" s="107">
        <f t="shared" si="21"/>
        <v>0</v>
      </c>
      <c r="L63" s="108">
        <v>120000</v>
      </c>
      <c r="M63" s="8" t="s">
        <v>297</v>
      </c>
      <c r="N63" s="8"/>
      <c r="Q63" s="8" t="e">
        <f>VLOOKUP(T63,异形板分值匹配!B$1:C$2000,2,FALSE)</f>
        <v>#N/A</v>
      </c>
      <c r="R63" s="8" t="e">
        <f t="shared" si="2"/>
        <v>#N/A</v>
      </c>
      <c r="T63" s="17" t="str">
        <f t="shared" si="0"/>
        <v>P10-C402-F5#</v>
      </c>
      <c r="U63" s="17" t="str">
        <f t="shared" si="3"/>
        <v>#</v>
      </c>
      <c r="V63" s="17">
        <f t="shared" si="4"/>
        <v>968</v>
      </c>
      <c r="W63" s="17">
        <f t="shared" si="5"/>
        <v>641</v>
      </c>
      <c r="X63" s="17">
        <f t="shared" si="6"/>
        <v>1</v>
      </c>
    </row>
    <row r="64" spans="1:24" ht="17.399999999999999" x14ac:dyDescent="0.25">
      <c r="A64" s="79">
        <v>2</v>
      </c>
      <c r="B64" s="8" t="s">
        <v>300</v>
      </c>
      <c r="C64" s="8" t="s">
        <v>76</v>
      </c>
      <c r="D64" s="8" t="s">
        <v>18</v>
      </c>
      <c r="E64" s="8">
        <v>972</v>
      </c>
      <c r="F64" s="8">
        <v>800</v>
      </c>
      <c r="G64" s="8">
        <v>1</v>
      </c>
      <c r="H64" s="9">
        <f t="shared" si="19"/>
        <v>0.77759999999999996</v>
      </c>
      <c r="I64" s="9">
        <f t="shared" si="20"/>
        <v>31.415040000000001</v>
      </c>
      <c r="J64" s="106">
        <v>0</v>
      </c>
      <c r="K64" s="107">
        <f t="shared" si="21"/>
        <v>0</v>
      </c>
      <c r="L64" s="108">
        <v>120000</v>
      </c>
      <c r="M64" s="8" t="s">
        <v>297</v>
      </c>
      <c r="N64" s="8"/>
      <c r="Q64" s="8" t="e">
        <f>VLOOKUP(T64,异形板分值匹配!B$1:C$2000,2,FALSE)</f>
        <v>#N/A</v>
      </c>
      <c r="R64" s="8" t="e">
        <f t="shared" si="2"/>
        <v>#N/A</v>
      </c>
      <c r="T64" s="17" t="str">
        <f t="shared" si="0"/>
        <v>P10-C402-F6#</v>
      </c>
      <c r="U64" s="17" t="str">
        <f t="shared" si="3"/>
        <v>#</v>
      </c>
      <c r="V64" s="17">
        <f t="shared" si="4"/>
        <v>972</v>
      </c>
      <c r="W64" s="17">
        <f t="shared" si="5"/>
        <v>800</v>
      </c>
      <c r="X64" s="17">
        <f t="shared" si="6"/>
        <v>1</v>
      </c>
    </row>
    <row r="65" spans="1:24" ht="17.399999999999999" x14ac:dyDescent="0.25">
      <c r="A65" s="79">
        <v>2</v>
      </c>
      <c r="B65" s="8" t="s">
        <v>300</v>
      </c>
      <c r="C65" s="8" t="s">
        <v>77</v>
      </c>
      <c r="D65" s="8" t="s">
        <v>18</v>
      </c>
      <c r="E65" s="8">
        <v>978</v>
      </c>
      <c r="F65" s="8">
        <v>1000</v>
      </c>
      <c r="G65" s="8">
        <v>1</v>
      </c>
      <c r="H65" s="9">
        <f t="shared" si="19"/>
        <v>0.97799999999999998</v>
      </c>
      <c r="I65" s="9">
        <f t="shared" si="20"/>
        <v>39.511200000000002</v>
      </c>
      <c r="J65" s="106">
        <v>0</v>
      </c>
      <c r="K65" s="107">
        <f t="shared" si="21"/>
        <v>0</v>
      </c>
      <c r="L65" s="108">
        <v>120000</v>
      </c>
      <c r="M65" s="8" t="s">
        <v>297</v>
      </c>
      <c r="N65" s="8"/>
      <c r="Q65" s="8" t="e">
        <f>VLOOKUP(T65,异形板分值匹配!B$1:C$2000,2,FALSE)</f>
        <v>#N/A</v>
      </c>
      <c r="R65" s="8" t="e">
        <f t="shared" si="2"/>
        <v>#N/A</v>
      </c>
      <c r="T65" s="17" t="str">
        <f t="shared" si="0"/>
        <v>P10-C402-F7#</v>
      </c>
      <c r="U65" s="17" t="str">
        <f t="shared" si="3"/>
        <v>#</v>
      </c>
      <c r="V65" s="17">
        <f t="shared" si="4"/>
        <v>978</v>
      </c>
      <c r="W65" s="17">
        <f t="shared" si="5"/>
        <v>1000</v>
      </c>
      <c r="X65" s="17">
        <f t="shared" si="6"/>
        <v>1</v>
      </c>
    </row>
    <row r="66" spans="1:24" ht="17.399999999999999" x14ac:dyDescent="0.25">
      <c r="A66" s="79">
        <v>2</v>
      </c>
      <c r="B66" s="8" t="s">
        <v>300</v>
      </c>
      <c r="C66" s="8" t="s">
        <v>78</v>
      </c>
      <c r="D66" s="8" t="s">
        <v>18</v>
      </c>
      <c r="E66" s="8">
        <v>972</v>
      </c>
      <c r="F66" s="8">
        <v>811</v>
      </c>
      <c r="G66" s="8">
        <v>1</v>
      </c>
      <c r="H66" s="9">
        <f t="shared" si="19"/>
        <v>0.78829199999999999</v>
      </c>
      <c r="I66" s="9">
        <f t="shared" si="20"/>
        <v>31.846996799999999</v>
      </c>
      <c r="J66" s="106">
        <v>0</v>
      </c>
      <c r="K66" s="107">
        <f t="shared" si="21"/>
        <v>0</v>
      </c>
      <c r="L66" s="108">
        <v>120000</v>
      </c>
      <c r="M66" s="8" t="s">
        <v>297</v>
      </c>
      <c r="N66" s="8"/>
      <c r="Q66" s="8" t="e">
        <f>VLOOKUP(T66,异形板分值匹配!B$1:C$2000,2,FALSE)</f>
        <v>#N/A</v>
      </c>
      <c r="R66" s="8" t="e">
        <f t="shared" si="2"/>
        <v>#N/A</v>
      </c>
      <c r="T66" s="17" t="str">
        <f t="shared" si="0"/>
        <v>P10-C402-F8#</v>
      </c>
      <c r="U66" s="17" t="str">
        <f t="shared" si="3"/>
        <v>#</v>
      </c>
      <c r="V66" s="17">
        <f t="shared" si="4"/>
        <v>972</v>
      </c>
      <c r="W66" s="17">
        <f t="shared" si="5"/>
        <v>811</v>
      </c>
      <c r="X66" s="17">
        <f t="shared" si="6"/>
        <v>1</v>
      </c>
    </row>
    <row r="67" spans="1:24" ht="17.399999999999999" hidden="1" x14ac:dyDescent="0.25">
      <c r="A67" s="79">
        <v>2</v>
      </c>
      <c r="B67" s="84" t="s">
        <v>49</v>
      </c>
      <c r="C67" s="84"/>
      <c r="D67" s="84"/>
      <c r="E67" s="84"/>
      <c r="F67" s="84"/>
      <c r="G67" s="84">
        <f>SUM(G59:G66)</f>
        <v>36</v>
      </c>
      <c r="H67" s="88"/>
      <c r="I67" s="88"/>
      <c r="J67" s="109">
        <v>0</v>
      </c>
      <c r="K67" s="110"/>
      <c r="L67" s="85"/>
      <c r="M67" s="84"/>
      <c r="N67" s="84"/>
      <c r="Q67" s="8" t="e">
        <f>VLOOKUP(T67,异形板分值匹配!B$1:C$2000,2,FALSE)</f>
        <v>#N/A</v>
      </c>
      <c r="R67" s="8" t="e">
        <f t="shared" si="2"/>
        <v>#N/A</v>
      </c>
      <c r="T67" s="17" t="str">
        <f t="shared" si="0"/>
        <v>小计-</v>
      </c>
      <c r="U67" s="17"/>
      <c r="V67" s="17">
        <f t="shared" si="4"/>
        <v>0</v>
      </c>
      <c r="W67" s="17">
        <f t="shared" si="5"/>
        <v>0</v>
      </c>
      <c r="X67" s="17">
        <f t="shared" si="6"/>
        <v>36</v>
      </c>
    </row>
    <row r="68" spans="1:24" ht="17.399999999999999" x14ac:dyDescent="0.25">
      <c r="A68" s="79">
        <v>2</v>
      </c>
      <c r="B68" s="8" t="s">
        <v>301</v>
      </c>
      <c r="C68" s="8" t="s">
        <v>79</v>
      </c>
      <c r="D68" s="8" t="s">
        <v>18</v>
      </c>
      <c r="E68" s="8">
        <v>1969</v>
      </c>
      <c r="F68" s="8">
        <v>804</v>
      </c>
      <c r="G68" s="8">
        <v>1</v>
      </c>
      <c r="H68" s="9">
        <f>G68*F68*E68/1000000</f>
        <v>1.5830759999999999</v>
      </c>
      <c r="I68" s="9">
        <f>40.4*H68</f>
        <v>63.956270400000001</v>
      </c>
      <c r="J68" s="106">
        <v>0</v>
      </c>
      <c r="K68" s="107">
        <f>100*5*J68/1000000000*7.85*1000*1.06</f>
        <v>0</v>
      </c>
      <c r="L68" s="108">
        <v>123000</v>
      </c>
      <c r="M68" s="8" t="s">
        <v>297</v>
      </c>
      <c r="N68" s="8"/>
      <c r="Q68" s="8" t="e">
        <f>VLOOKUP(T68,异形板分值匹配!B$1:C$2000,2,FALSE)</f>
        <v>#N/A</v>
      </c>
      <c r="R68" s="8" t="e">
        <f t="shared" si="2"/>
        <v>#N/A</v>
      </c>
      <c r="T68" s="17" t="str">
        <f t="shared" si="0"/>
        <v>P11-C402-G1#</v>
      </c>
      <c r="U68" s="17" t="str">
        <f t="shared" si="3"/>
        <v>#</v>
      </c>
      <c r="V68" s="17">
        <f t="shared" si="4"/>
        <v>1969</v>
      </c>
      <c r="W68" s="17">
        <f t="shared" si="5"/>
        <v>804</v>
      </c>
      <c r="X68" s="17">
        <f t="shared" si="6"/>
        <v>1</v>
      </c>
    </row>
    <row r="69" spans="1:24" ht="17.399999999999999" x14ac:dyDescent="0.25">
      <c r="A69" s="79">
        <v>2</v>
      </c>
      <c r="B69" s="8" t="s">
        <v>301</v>
      </c>
      <c r="C69" s="8" t="s">
        <v>80</v>
      </c>
      <c r="D69" s="8" t="s">
        <v>18</v>
      </c>
      <c r="E69" s="8">
        <v>1975</v>
      </c>
      <c r="F69" s="8">
        <v>1000</v>
      </c>
      <c r="G69" s="8">
        <v>9</v>
      </c>
      <c r="H69" s="9">
        <f>G69*F69*E69/1000000</f>
        <v>17.774999999999999</v>
      </c>
      <c r="I69" s="9">
        <f>40.4*H69</f>
        <v>718.11</v>
      </c>
      <c r="J69" s="106">
        <v>0</v>
      </c>
      <c r="K69" s="107">
        <f>100*5*J69/1000000000*7.85*1000*1.06</f>
        <v>0</v>
      </c>
      <c r="L69" s="108">
        <v>123000</v>
      </c>
      <c r="M69" s="8" t="s">
        <v>297</v>
      </c>
      <c r="N69" s="8"/>
      <c r="Q69" s="8" t="e">
        <f>VLOOKUP(T69,异形板分值匹配!B$1:C$2000,2,FALSE)</f>
        <v>#N/A</v>
      </c>
      <c r="R69" s="8" t="e">
        <f t="shared" si="2"/>
        <v>#N/A</v>
      </c>
      <c r="T69" s="17" t="str">
        <f t="shared" si="0"/>
        <v>P11-C402-G2#</v>
      </c>
      <c r="U69" s="17" t="str">
        <f t="shared" si="3"/>
        <v>#</v>
      </c>
      <c r="V69" s="17">
        <f t="shared" si="4"/>
        <v>1975</v>
      </c>
      <c r="W69" s="17">
        <f t="shared" si="5"/>
        <v>1000</v>
      </c>
      <c r="X69" s="17">
        <f t="shared" si="6"/>
        <v>9</v>
      </c>
    </row>
    <row r="70" spans="1:24" ht="17.399999999999999" hidden="1" x14ac:dyDescent="0.25">
      <c r="A70" s="79">
        <v>2</v>
      </c>
      <c r="B70" s="84" t="s">
        <v>49</v>
      </c>
      <c r="C70" s="84"/>
      <c r="D70" s="84"/>
      <c r="E70" s="84"/>
      <c r="F70" s="84"/>
      <c r="G70" s="84">
        <f>SUM(G68:G69)</f>
        <v>10</v>
      </c>
      <c r="H70" s="88"/>
      <c r="I70" s="88"/>
      <c r="J70" s="109">
        <v>0</v>
      </c>
      <c r="K70" s="110"/>
      <c r="L70" s="85"/>
      <c r="M70" s="84"/>
      <c r="N70" s="84"/>
      <c r="Q70" s="8" t="e">
        <f>VLOOKUP(T70,异形板分值匹配!B$1:C$2000,2,FALSE)</f>
        <v>#N/A</v>
      </c>
      <c r="R70" s="8" t="e">
        <f t="shared" si="2"/>
        <v>#N/A</v>
      </c>
      <c r="T70" s="17" t="str">
        <f t="shared" ref="T70:T133" si="22">B70&amp;T$5&amp;C70&amp;D70</f>
        <v>小计-</v>
      </c>
      <c r="U70" s="17"/>
      <c r="V70" s="17">
        <f t="shared" si="4"/>
        <v>0</v>
      </c>
      <c r="W70" s="17">
        <f t="shared" si="5"/>
        <v>0</v>
      </c>
      <c r="X70" s="17">
        <f t="shared" si="6"/>
        <v>10</v>
      </c>
    </row>
    <row r="71" spans="1:24" ht="17.399999999999999" x14ac:dyDescent="0.25">
      <c r="A71" s="79">
        <v>2</v>
      </c>
      <c r="B71" s="8" t="s">
        <v>302</v>
      </c>
      <c r="C71" s="8" t="s">
        <v>81</v>
      </c>
      <c r="D71" s="8" t="s">
        <v>18</v>
      </c>
      <c r="E71" s="8">
        <v>1977</v>
      </c>
      <c r="F71" s="8">
        <v>1070</v>
      </c>
      <c r="G71" s="8">
        <v>1</v>
      </c>
      <c r="H71" s="9">
        <f>G71*F71*E71/1000000</f>
        <v>2.1153900000000001</v>
      </c>
      <c r="I71" s="9">
        <f>40.4*H71</f>
        <v>85.461755999999994</v>
      </c>
      <c r="J71" s="106">
        <v>0</v>
      </c>
      <c r="K71" s="107">
        <f>100*5*J71/1000000000*7.85*1000*1.06</f>
        <v>0</v>
      </c>
      <c r="L71" s="108">
        <v>126200</v>
      </c>
      <c r="M71" s="8" t="s">
        <v>297</v>
      </c>
      <c r="N71" s="8"/>
      <c r="Q71" s="8" t="e">
        <f>VLOOKUP(T71,异形板分值匹配!B$1:C$2000,2,FALSE)</f>
        <v>#N/A</v>
      </c>
      <c r="R71" s="8" t="e">
        <f t="shared" ref="R71:R134" si="23">Q71*G71</f>
        <v>#N/A</v>
      </c>
      <c r="T71" s="17" t="str">
        <f t="shared" si="22"/>
        <v>P12-C402-H1#</v>
      </c>
      <c r="U71" s="17" t="str">
        <f t="shared" si="3"/>
        <v>#</v>
      </c>
      <c r="V71" s="17">
        <f t="shared" si="4"/>
        <v>1977</v>
      </c>
      <c r="W71" s="17">
        <f t="shared" si="5"/>
        <v>1070</v>
      </c>
      <c r="X71" s="17">
        <f t="shared" si="6"/>
        <v>1</v>
      </c>
    </row>
    <row r="72" spans="1:24" ht="17.399999999999999" x14ac:dyDescent="0.25">
      <c r="A72" s="79">
        <v>2</v>
      </c>
      <c r="B72" s="8" t="s">
        <v>302</v>
      </c>
      <c r="C72" s="8" t="s">
        <v>82</v>
      </c>
      <c r="D72" s="8" t="s">
        <v>18</v>
      </c>
      <c r="E72" s="8">
        <v>1975</v>
      </c>
      <c r="F72" s="8">
        <v>1000</v>
      </c>
      <c r="G72" s="8">
        <v>12</v>
      </c>
      <c r="H72" s="9">
        <f>G72*F72*E72/1000000</f>
        <v>23.7</v>
      </c>
      <c r="I72" s="9">
        <f>40.4*H72</f>
        <v>957.48</v>
      </c>
      <c r="J72" s="106">
        <v>0</v>
      </c>
      <c r="K72" s="107">
        <f>100*5*J72/1000000000*7.85*1000*1.06</f>
        <v>0</v>
      </c>
      <c r="L72" s="108">
        <v>126200</v>
      </c>
      <c r="M72" s="8" t="s">
        <v>297</v>
      </c>
      <c r="N72" s="8"/>
      <c r="Q72" s="8" t="e">
        <f>VLOOKUP(T72,异形板分值匹配!B$1:C$2000,2,FALSE)</f>
        <v>#N/A</v>
      </c>
      <c r="R72" s="8" t="e">
        <f t="shared" si="23"/>
        <v>#N/A</v>
      </c>
      <c r="T72" s="17" t="str">
        <f t="shared" si="22"/>
        <v>P12-C402-H2#</v>
      </c>
      <c r="U72" s="17" t="str">
        <f t="shared" ref="U72:U136" si="24">D72</f>
        <v>#</v>
      </c>
      <c r="V72" s="17">
        <f t="shared" ref="V72:V135" si="25">E72</f>
        <v>1975</v>
      </c>
      <c r="W72" s="17">
        <f t="shared" ref="W72:W135" si="26">F72</f>
        <v>1000</v>
      </c>
      <c r="X72" s="17">
        <f t="shared" ref="X72:X135" si="27">G72</f>
        <v>12</v>
      </c>
    </row>
    <row r="73" spans="1:24" ht="17.399999999999999" hidden="1" x14ac:dyDescent="0.25">
      <c r="A73" s="79">
        <v>2</v>
      </c>
      <c r="B73" s="84" t="s">
        <v>49</v>
      </c>
      <c r="C73" s="84"/>
      <c r="D73" s="84"/>
      <c r="E73" s="84"/>
      <c r="F73" s="84"/>
      <c r="G73" s="84">
        <f>SUM(G71:G72)</f>
        <v>13</v>
      </c>
      <c r="H73" s="88"/>
      <c r="I73" s="88"/>
      <c r="J73" s="109"/>
      <c r="K73" s="110"/>
      <c r="L73" s="85"/>
      <c r="M73" s="84"/>
      <c r="N73" s="84"/>
      <c r="Q73" s="8" t="e">
        <f>VLOOKUP(T73,异形板分值匹配!B$1:C$2000,2,FALSE)</f>
        <v>#N/A</v>
      </c>
      <c r="R73" s="8" t="e">
        <f t="shared" si="23"/>
        <v>#N/A</v>
      </c>
      <c r="T73" s="17" t="str">
        <f t="shared" si="22"/>
        <v>小计-</v>
      </c>
      <c r="U73" s="17"/>
      <c r="V73" s="17">
        <f t="shared" si="25"/>
        <v>0</v>
      </c>
      <c r="W73" s="17">
        <f t="shared" si="26"/>
        <v>0</v>
      </c>
      <c r="X73" s="17">
        <f t="shared" si="27"/>
        <v>13</v>
      </c>
    </row>
    <row r="74" spans="1:24" ht="17.399999999999999" x14ac:dyDescent="0.25">
      <c r="A74" s="79">
        <v>2</v>
      </c>
      <c r="B74" s="8" t="s">
        <v>303</v>
      </c>
      <c r="C74" s="8" t="s">
        <v>83</v>
      </c>
      <c r="D74" s="8" t="s">
        <v>18</v>
      </c>
      <c r="E74" s="8">
        <v>1983</v>
      </c>
      <c r="F74" s="8">
        <v>1266</v>
      </c>
      <c r="G74" s="8">
        <v>1</v>
      </c>
      <c r="H74" s="9">
        <f>G74*F74*E74/1000000</f>
        <v>2.510478</v>
      </c>
      <c r="I74" s="9">
        <f>40.4*H74</f>
        <v>101.4233112</v>
      </c>
      <c r="J74" s="106"/>
      <c r="K74" s="107">
        <f>100*5*J74/1000000000*7.85*1000*1.06</f>
        <v>0</v>
      </c>
      <c r="L74" s="108">
        <v>129100</v>
      </c>
      <c r="M74" s="8" t="s">
        <v>297</v>
      </c>
      <c r="N74" s="8"/>
      <c r="Q74" s="8" t="e">
        <f>VLOOKUP(T74,异形板分值匹配!B$1:C$2000,2,FALSE)</f>
        <v>#N/A</v>
      </c>
      <c r="R74" s="8" t="e">
        <f t="shared" si="23"/>
        <v>#N/A</v>
      </c>
      <c r="T74" s="17" t="str">
        <f t="shared" si="22"/>
        <v>P13-C402-J1#</v>
      </c>
      <c r="U74" s="17" t="str">
        <f t="shared" si="24"/>
        <v>#</v>
      </c>
      <c r="V74" s="17">
        <f t="shared" si="25"/>
        <v>1983</v>
      </c>
      <c r="W74" s="17">
        <f t="shared" si="26"/>
        <v>1266</v>
      </c>
      <c r="X74" s="17">
        <f t="shared" si="27"/>
        <v>1</v>
      </c>
    </row>
    <row r="75" spans="1:24" ht="17.399999999999999" x14ac:dyDescent="0.25">
      <c r="A75" s="79">
        <v>2</v>
      </c>
      <c r="B75" s="8" t="s">
        <v>303</v>
      </c>
      <c r="C75" s="8" t="s">
        <v>84</v>
      </c>
      <c r="D75" s="8" t="s">
        <v>18</v>
      </c>
      <c r="E75" s="8">
        <v>1975</v>
      </c>
      <c r="F75" s="8">
        <v>1000</v>
      </c>
      <c r="G75" s="8">
        <v>31</v>
      </c>
      <c r="H75" s="9">
        <f>G75*F75*E75/1000000</f>
        <v>61.225000000000001</v>
      </c>
      <c r="I75" s="9">
        <f>40.4*H75</f>
        <v>2473.4899999999998</v>
      </c>
      <c r="J75" s="106"/>
      <c r="K75" s="107">
        <f>100*5*J75/1000000000*7.85*1000*1.06</f>
        <v>0</v>
      </c>
      <c r="L75" s="108">
        <v>129100</v>
      </c>
      <c r="M75" s="8" t="s">
        <v>297</v>
      </c>
      <c r="N75" s="8"/>
      <c r="Q75" s="8" t="e">
        <f>VLOOKUP(T75,异形板分值匹配!B$1:C$2000,2,FALSE)</f>
        <v>#N/A</v>
      </c>
      <c r="R75" s="8" t="e">
        <f t="shared" si="23"/>
        <v>#N/A</v>
      </c>
      <c r="T75" s="17" t="str">
        <f t="shared" si="22"/>
        <v>P13-C402-J2#</v>
      </c>
      <c r="U75" s="17" t="str">
        <f t="shared" si="24"/>
        <v>#</v>
      </c>
      <c r="V75" s="17">
        <f t="shared" si="25"/>
        <v>1975</v>
      </c>
      <c r="W75" s="17">
        <f t="shared" si="26"/>
        <v>1000</v>
      </c>
      <c r="X75" s="17">
        <f t="shared" si="27"/>
        <v>31</v>
      </c>
    </row>
    <row r="76" spans="1:24" ht="17.399999999999999" x14ac:dyDescent="0.25">
      <c r="A76" s="79">
        <v>2</v>
      </c>
      <c r="B76" s="8" t="s">
        <v>303</v>
      </c>
      <c r="C76" s="8" t="s">
        <v>85</v>
      </c>
      <c r="D76" s="8" t="s">
        <v>18</v>
      </c>
      <c r="E76" s="8">
        <v>990</v>
      </c>
      <c r="F76" s="8">
        <v>1279</v>
      </c>
      <c r="G76" s="8">
        <v>1</v>
      </c>
      <c r="H76" s="9">
        <f>G76*F76*E76/1000000</f>
        <v>1.2662100000000001</v>
      </c>
      <c r="I76" s="9">
        <f>40.4*H76</f>
        <v>51.154884000000003</v>
      </c>
      <c r="J76" s="106">
        <v>0</v>
      </c>
      <c r="K76" s="107">
        <f>100*5*J76/1000000000*7.85*1000*1.06</f>
        <v>0</v>
      </c>
      <c r="L76" s="108">
        <v>129100</v>
      </c>
      <c r="M76" s="8" t="s">
        <v>297</v>
      </c>
      <c r="N76" s="8"/>
      <c r="Q76" s="8" t="e">
        <f>VLOOKUP(T76,异形板分值匹配!B$1:C$2000,2,FALSE)</f>
        <v>#N/A</v>
      </c>
      <c r="R76" s="8" t="e">
        <f t="shared" si="23"/>
        <v>#N/A</v>
      </c>
      <c r="T76" s="17" t="str">
        <f t="shared" si="22"/>
        <v>P13-C402-J3#</v>
      </c>
      <c r="U76" s="17" t="str">
        <f t="shared" si="24"/>
        <v>#</v>
      </c>
      <c r="V76" s="17">
        <f t="shared" si="25"/>
        <v>990</v>
      </c>
      <c r="W76" s="17">
        <f t="shared" si="26"/>
        <v>1279</v>
      </c>
      <c r="X76" s="17">
        <f t="shared" si="27"/>
        <v>1</v>
      </c>
    </row>
    <row r="77" spans="1:24" ht="17.399999999999999" x14ac:dyDescent="0.25">
      <c r="A77" s="79">
        <v>2</v>
      </c>
      <c r="B77" s="8" t="s">
        <v>303</v>
      </c>
      <c r="C77" s="8" t="s">
        <v>86</v>
      </c>
      <c r="D77" s="8" t="s">
        <v>18</v>
      </c>
      <c r="E77" s="8">
        <v>978</v>
      </c>
      <c r="F77" s="8">
        <v>1000</v>
      </c>
      <c r="G77" s="8">
        <v>2</v>
      </c>
      <c r="H77" s="9">
        <f>G77*F77*E77/1000000</f>
        <v>1.956</v>
      </c>
      <c r="I77" s="9">
        <f>40.4*H77</f>
        <v>79.022400000000005</v>
      </c>
      <c r="J77" s="106">
        <v>0</v>
      </c>
      <c r="K77" s="107">
        <f>100*5*J77/1000000000*7.85*1000*1.06</f>
        <v>0</v>
      </c>
      <c r="L77" s="108">
        <v>129100</v>
      </c>
      <c r="M77" s="8" t="s">
        <v>297</v>
      </c>
      <c r="N77" s="8"/>
      <c r="Q77" s="8" t="e">
        <f>VLOOKUP(T77,异形板分值匹配!B$1:C$2000,2,FALSE)</f>
        <v>#N/A</v>
      </c>
      <c r="R77" s="8" t="e">
        <f t="shared" si="23"/>
        <v>#N/A</v>
      </c>
      <c r="T77" s="17" t="str">
        <f t="shared" si="22"/>
        <v>P13-C402-J4#</v>
      </c>
      <c r="U77" s="17" t="str">
        <f t="shared" si="24"/>
        <v>#</v>
      </c>
      <c r="V77" s="17">
        <f t="shared" si="25"/>
        <v>978</v>
      </c>
      <c r="W77" s="17">
        <f t="shared" si="26"/>
        <v>1000</v>
      </c>
      <c r="X77" s="17">
        <f t="shared" si="27"/>
        <v>2</v>
      </c>
    </row>
    <row r="78" spans="1:24" ht="17.399999999999999" hidden="1" x14ac:dyDescent="0.25">
      <c r="A78" s="79">
        <v>2</v>
      </c>
      <c r="B78" s="84" t="s">
        <v>49</v>
      </c>
      <c r="C78" s="84"/>
      <c r="D78" s="84"/>
      <c r="E78" s="84"/>
      <c r="F78" s="84"/>
      <c r="G78" s="84">
        <f>SUM(G74:G77)</f>
        <v>35</v>
      </c>
      <c r="H78" s="88"/>
      <c r="I78" s="88"/>
      <c r="J78" s="109">
        <v>0</v>
      </c>
      <c r="K78" s="110"/>
      <c r="L78" s="85"/>
      <c r="M78" s="84"/>
      <c r="N78" s="84"/>
      <c r="Q78" s="8" t="e">
        <f>VLOOKUP(T78,异形板分值匹配!B$1:C$2000,2,FALSE)</f>
        <v>#N/A</v>
      </c>
      <c r="R78" s="8" t="e">
        <f t="shared" si="23"/>
        <v>#N/A</v>
      </c>
      <c r="T78" s="17" t="str">
        <f t="shared" si="22"/>
        <v>小计-</v>
      </c>
      <c r="U78" s="17"/>
      <c r="V78" s="17">
        <f t="shared" si="25"/>
        <v>0</v>
      </c>
      <c r="W78" s="17">
        <f t="shared" si="26"/>
        <v>0</v>
      </c>
      <c r="X78" s="17">
        <f t="shared" si="27"/>
        <v>35</v>
      </c>
    </row>
    <row r="79" spans="1:24" ht="17.399999999999999" x14ac:dyDescent="0.25">
      <c r="A79" s="79">
        <v>2</v>
      </c>
      <c r="B79" s="8" t="s">
        <v>304</v>
      </c>
      <c r="C79" s="8" t="s">
        <v>87</v>
      </c>
      <c r="D79" s="8" t="s">
        <v>18</v>
      </c>
      <c r="E79" s="8">
        <v>1975</v>
      </c>
      <c r="F79" s="8">
        <v>1000</v>
      </c>
      <c r="G79" s="8">
        <v>29</v>
      </c>
      <c r="H79" s="9">
        <f t="shared" ref="H79:H84" si="28">G79*F79*E79/1000000</f>
        <v>57.274999999999999</v>
      </c>
      <c r="I79" s="9">
        <f t="shared" ref="I79:I84" si="29">40.4*H79</f>
        <v>2313.91</v>
      </c>
      <c r="J79" s="106">
        <v>0</v>
      </c>
      <c r="K79" s="107">
        <f t="shared" ref="K79:K84" si="30">100*5*J79/1000000000*7.85*1000*1.06</f>
        <v>0</v>
      </c>
      <c r="L79" s="108">
        <v>148400</v>
      </c>
      <c r="M79" s="8" t="s">
        <v>297</v>
      </c>
      <c r="N79" s="8"/>
      <c r="Q79" s="8" t="e">
        <f>VLOOKUP(T79,异形板分值匹配!B$1:C$2000,2,FALSE)</f>
        <v>#N/A</v>
      </c>
      <c r="R79" s="8" t="e">
        <f t="shared" si="23"/>
        <v>#N/A</v>
      </c>
      <c r="T79" s="17" t="str">
        <f t="shared" si="22"/>
        <v>P14-C402-K1#</v>
      </c>
      <c r="U79" s="17" t="str">
        <f t="shared" si="24"/>
        <v>#</v>
      </c>
      <c r="V79" s="17">
        <f t="shared" si="25"/>
        <v>1975</v>
      </c>
      <c r="W79" s="17">
        <f t="shared" si="26"/>
        <v>1000</v>
      </c>
      <c r="X79" s="17">
        <f t="shared" si="27"/>
        <v>29</v>
      </c>
    </row>
    <row r="80" spans="1:24" ht="17.399999999999999" x14ac:dyDescent="0.25">
      <c r="A80" s="79">
        <v>2</v>
      </c>
      <c r="B80" s="8" t="s">
        <v>304</v>
      </c>
      <c r="C80" s="8" t="s">
        <v>88</v>
      </c>
      <c r="D80" s="8" t="s">
        <v>18</v>
      </c>
      <c r="E80" s="8">
        <v>1975</v>
      </c>
      <c r="F80" s="8">
        <v>1017</v>
      </c>
      <c r="G80" s="8">
        <v>1</v>
      </c>
      <c r="H80" s="9">
        <f t="shared" si="28"/>
        <v>2.008575</v>
      </c>
      <c r="I80" s="9">
        <f t="shared" si="29"/>
        <v>81.146429999999995</v>
      </c>
      <c r="J80" s="106">
        <v>629</v>
      </c>
      <c r="K80" s="107">
        <f t="shared" si="30"/>
        <v>2.6169544999999999</v>
      </c>
      <c r="L80" s="108">
        <v>148400</v>
      </c>
      <c r="M80" s="8" t="s">
        <v>297</v>
      </c>
      <c r="N80" s="8"/>
      <c r="Q80" s="8" t="e">
        <f>VLOOKUP(T80,异形板分值匹配!B$1:C$2000,2,FALSE)</f>
        <v>#N/A</v>
      </c>
      <c r="R80" s="8" t="e">
        <f t="shared" si="23"/>
        <v>#N/A</v>
      </c>
      <c r="T80" s="17" t="str">
        <f t="shared" si="22"/>
        <v>P14-C402-K2#</v>
      </c>
      <c r="U80" s="17" t="str">
        <f t="shared" si="24"/>
        <v>#</v>
      </c>
      <c r="V80" s="17">
        <f t="shared" si="25"/>
        <v>1975</v>
      </c>
      <c r="W80" s="17">
        <f t="shared" si="26"/>
        <v>1017</v>
      </c>
      <c r="X80" s="17">
        <f t="shared" si="27"/>
        <v>1</v>
      </c>
    </row>
    <row r="81" spans="1:24" ht="17.399999999999999" x14ac:dyDescent="0.25">
      <c r="A81" s="79">
        <v>2</v>
      </c>
      <c r="B81" s="8" t="s">
        <v>304</v>
      </c>
      <c r="C81" s="8" t="s">
        <v>89</v>
      </c>
      <c r="D81" s="8" t="s">
        <v>18</v>
      </c>
      <c r="E81" s="8">
        <v>1992</v>
      </c>
      <c r="F81" s="8">
        <v>1479</v>
      </c>
      <c r="G81" s="8">
        <v>1</v>
      </c>
      <c r="H81" s="9">
        <f t="shared" si="28"/>
        <v>2.9461680000000001</v>
      </c>
      <c r="I81" s="9">
        <f t="shared" si="29"/>
        <v>119.0251872</v>
      </c>
      <c r="J81" s="106">
        <v>2137</v>
      </c>
      <c r="K81" s="107">
        <f t="shared" si="30"/>
        <v>8.8909885000000006</v>
      </c>
      <c r="L81" s="108">
        <v>148400</v>
      </c>
      <c r="M81" s="8" t="s">
        <v>297</v>
      </c>
      <c r="N81" s="8"/>
      <c r="Q81" s="8" t="e">
        <f>VLOOKUP(T81,异形板分值匹配!B$1:C$2000,2,FALSE)</f>
        <v>#N/A</v>
      </c>
      <c r="R81" s="8" t="e">
        <f t="shared" si="23"/>
        <v>#N/A</v>
      </c>
      <c r="T81" s="17" t="str">
        <f t="shared" si="22"/>
        <v>P14-C402-K3#</v>
      </c>
      <c r="U81" s="17" t="str">
        <f t="shared" si="24"/>
        <v>#</v>
      </c>
      <c r="V81" s="17">
        <f t="shared" si="25"/>
        <v>1992</v>
      </c>
      <c r="W81" s="17">
        <f t="shared" si="26"/>
        <v>1479</v>
      </c>
      <c r="X81" s="17">
        <f t="shared" si="27"/>
        <v>1</v>
      </c>
    </row>
    <row r="82" spans="1:24" ht="17.399999999999999" x14ac:dyDescent="0.25">
      <c r="A82" s="79">
        <v>2</v>
      </c>
      <c r="B82" s="8" t="s">
        <v>304</v>
      </c>
      <c r="C82" s="8" t="s">
        <v>90</v>
      </c>
      <c r="D82" s="8" t="s">
        <v>18</v>
      </c>
      <c r="E82" s="8">
        <v>1968</v>
      </c>
      <c r="F82" s="8">
        <v>758</v>
      </c>
      <c r="G82" s="8">
        <v>1</v>
      </c>
      <c r="H82" s="9">
        <f t="shared" si="28"/>
        <v>1.491744</v>
      </c>
      <c r="I82" s="9">
        <f t="shared" si="29"/>
        <v>60.266457600000003</v>
      </c>
      <c r="J82" s="106">
        <v>848</v>
      </c>
      <c r="K82" s="107">
        <f t="shared" si="30"/>
        <v>3.5281039999999999</v>
      </c>
      <c r="L82" s="108">
        <v>148400</v>
      </c>
      <c r="M82" s="8" t="s">
        <v>297</v>
      </c>
      <c r="N82" s="8"/>
      <c r="Q82" s="8" t="e">
        <f>VLOOKUP(T82,异形板分值匹配!B$1:C$2000,2,FALSE)</f>
        <v>#N/A</v>
      </c>
      <c r="R82" s="8" t="e">
        <f t="shared" si="23"/>
        <v>#N/A</v>
      </c>
      <c r="T82" s="17" t="str">
        <f t="shared" si="22"/>
        <v>P14-C402-K4#</v>
      </c>
      <c r="U82" s="17" t="str">
        <f t="shared" si="24"/>
        <v>#</v>
      </c>
      <c r="V82" s="17">
        <f t="shared" si="25"/>
        <v>1968</v>
      </c>
      <c r="W82" s="17">
        <f t="shared" si="26"/>
        <v>758</v>
      </c>
      <c r="X82" s="17">
        <f t="shared" si="27"/>
        <v>1</v>
      </c>
    </row>
    <row r="83" spans="1:24" ht="17.399999999999999" x14ac:dyDescent="0.25">
      <c r="A83" s="79">
        <v>2</v>
      </c>
      <c r="B83" s="8" t="s">
        <v>304</v>
      </c>
      <c r="C83" s="8" t="s">
        <v>91</v>
      </c>
      <c r="D83" s="8" t="s">
        <v>18</v>
      </c>
      <c r="E83" s="8">
        <v>990</v>
      </c>
      <c r="F83" s="8">
        <v>1278</v>
      </c>
      <c r="G83" s="8">
        <v>1</v>
      </c>
      <c r="H83" s="9">
        <f t="shared" si="28"/>
        <v>1.26522</v>
      </c>
      <c r="I83" s="9">
        <f t="shared" si="29"/>
        <v>51.114888000000001</v>
      </c>
      <c r="J83" s="106">
        <v>0</v>
      </c>
      <c r="K83" s="107">
        <f t="shared" si="30"/>
        <v>0</v>
      </c>
      <c r="L83" s="108">
        <v>148400</v>
      </c>
      <c r="M83" s="8" t="s">
        <v>297</v>
      </c>
      <c r="N83" s="8"/>
      <c r="Q83" s="8" t="e">
        <f>VLOOKUP(T83,异形板分值匹配!B$1:C$2000,2,FALSE)</f>
        <v>#N/A</v>
      </c>
      <c r="R83" s="8" t="e">
        <f t="shared" si="23"/>
        <v>#N/A</v>
      </c>
      <c r="T83" s="17" t="str">
        <f t="shared" si="22"/>
        <v>P14-C402-K5#</v>
      </c>
      <c r="U83" s="17" t="str">
        <f t="shared" si="24"/>
        <v>#</v>
      </c>
      <c r="V83" s="17">
        <f t="shared" si="25"/>
        <v>990</v>
      </c>
      <c r="W83" s="17">
        <f t="shared" si="26"/>
        <v>1278</v>
      </c>
      <c r="X83" s="17">
        <f t="shared" si="27"/>
        <v>1</v>
      </c>
    </row>
    <row r="84" spans="1:24" ht="17.399999999999999" x14ac:dyDescent="0.25">
      <c r="A84" s="79">
        <v>2</v>
      </c>
      <c r="B84" s="8" t="s">
        <v>304</v>
      </c>
      <c r="C84" s="8" t="s">
        <v>92</v>
      </c>
      <c r="D84" s="8" t="s">
        <v>18</v>
      </c>
      <c r="E84" s="8">
        <v>978</v>
      </c>
      <c r="F84" s="8">
        <v>1000</v>
      </c>
      <c r="G84" s="8">
        <v>2</v>
      </c>
      <c r="H84" s="9">
        <f t="shared" si="28"/>
        <v>1.956</v>
      </c>
      <c r="I84" s="9">
        <f t="shared" si="29"/>
        <v>79.022400000000005</v>
      </c>
      <c r="J84" s="106"/>
      <c r="K84" s="107">
        <f t="shared" si="30"/>
        <v>0</v>
      </c>
      <c r="L84" s="108">
        <v>148400</v>
      </c>
      <c r="M84" s="8" t="s">
        <v>297</v>
      </c>
      <c r="N84" s="8"/>
      <c r="Q84" s="8" t="e">
        <f>VLOOKUP(T84,异形板分值匹配!B$1:C$2000,2,FALSE)</f>
        <v>#N/A</v>
      </c>
      <c r="R84" s="8" t="e">
        <f t="shared" si="23"/>
        <v>#N/A</v>
      </c>
      <c r="T84" s="17" t="str">
        <f t="shared" si="22"/>
        <v>P14-C402-K6#</v>
      </c>
      <c r="U84" s="17" t="str">
        <f t="shared" si="24"/>
        <v>#</v>
      </c>
      <c r="V84" s="17">
        <f t="shared" si="25"/>
        <v>978</v>
      </c>
      <c r="W84" s="17">
        <f t="shared" si="26"/>
        <v>1000</v>
      </c>
      <c r="X84" s="17">
        <f t="shared" si="27"/>
        <v>2</v>
      </c>
    </row>
    <row r="85" spans="1:24" ht="17.399999999999999" hidden="1" x14ac:dyDescent="0.25">
      <c r="A85" s="79">
        <v>2</v>
      </c>
      <c r="B85" s="84" t="s">
        <v>49</v>
      </c>
      <c r="C85" s="84"/>
      <c r="D85" s="84"/>
      <c r="E85" s="84"/>
      <c r="F85" s="84"/>
      <c r="G85" s="84">
        <f>SUM(G79:G84)</f>
        <v>35</v>
      </c>
      <c r="H85" s="88"/>
      <c r="I85" s="88"/>
      <c r="J85" s="109"/>
      <c r="K85" s="110"/>
      <c r="L85" s="85"/>
      <c r="M85" s="84"/>
      <c r="N85" s="84"/>
      <c r="Q85" s="8" t="e">
        <f>VLOOKUP(T85,异形板分值匹配!B$1:C$2000,2,FALSE)</f>
        <v>#N/A</v>
      </c>
      <c r="R85" s="8" t="e">
        <f t="shared" si="23"/>
        <v>#N/A</v>
      </c>
      <c r="T85" s="17" t="str">
        <f t="shared" si="22"/>
        <v>小计-</v>
      </c>
      <c r="U85" s="17"/>
      <c r="V85" s="17">
        <f t="shared" si="25"/>
        <v>0</v>
      </c>
      <c r="W85" s="17">
        <f t="shared" si="26"/>
        <v>0</v>
      </c>
      <c r="X85" s="17">
        <f t="shared" si="27"/>
        <v>35</v>
      </c>
    </row>
    <row r="86" spans="1:24" ht="17.399999999999999" x14ac:dyDescent="0.25">
      <c r="A86" s="79">
        <v>2</v>
      </c>
      <c r="B86" s="8" t="s">
        <v>305</v>
      </c>
      <c r="C86" s="8" t="s">
        <v>93</v>
      </c>
      <c r="D86" s="8" t="s">
        <v>18</v>
      </c>
      <c r="E86" s="8">
        <v>1970</v>
      </c>
      <c r="F86" s="8">
        <v>828</v>
      </c>
      <c r="G86" s="8">
        <v>1</v>
      </c>
      <c r="H86" s="9">
        <f>G86*F86*E86/1000000</f>
        <v>1.6311599999999999</v>
      </c>
      <c r="I86" s="9">
        <f>40.4*H86</f>
        <v>65.898864000000003</v>
      </c>
      <c r="J86" s="106">
        <v>0</v>
      </c>
      <c r="K86" s="107">
        <f>100*5*J86/1000000000*7.85*1000*1.06</f>
        <v>0</v>
      </c>
      <c r="L86" s="108">
        <v>133950</v>
      </c>
      <c r="M86" s="8" t="s">
        <v>297</v>
      </c>
      <c r="N86" s="8"/>
      <c r="Q86" s="8" t="e">
        <f>VLOOKUP(T86,异形板分值匹配!B$1:C$2000,2,FALSE)</f>
        <v>#N/A</v>
      </c>
      <c r="R86" s="8" t="e">
        <f t="shared" si="23"/>
        <v>#N/A</v>
      </c>
      <c r="T86" s="17" t="str">
        <f t="shared" si="22"/>
        <v>P15-C402-L1#</v>
      </c>
      <c r="U86" s="17" t="str">
        <f t="shared" si="24"/>
        <v>#</v>
      </c>
      <c r="V86" s="17">
        <f t="shared" si="25"/>
        <v>1970</v>
      </c>
      <c r="W86" s="17">
        <f t="shared" si="26"/>
        <v>828</v>
      </c>
      <c r="X86" s="17">
        <f t="shared" si="27"/>
        <v>1</v>
      </c>
    </row>
    <row r="87" spans="1:24" ht="17.399999999999999" x14ac:dyDescent="0.25">
      <c r="A87" s="79">
        <v>2</v>
      </c>
      <c r="B87" s="8" t="s">
        <v>305</v>
      </c>
      <c r="C87" s="8" t="s">
        <v>94</v>
      </c>
      <c r="D87" s="8" t="s">
        <v>18</v>
      </c>
      <c r="E87" s="8">
        <v>1975</v>
      </c>
      <c r="F87" s="8">
        <v>1000</v>
      </c>
      <c r="G87" s="8">
        <v>10</v>
      </c>
      <c r="H87" s="9">
        <f>G87*F87*E87/1000000</f>
        <v>19.75</v>
      </c>
      <c r="I87" s="9">
        <f>40.4*H87</f>
        <v>797.9</v>
      </c>
      <c r="J87" s="106">
        <v>0</v>
      </c>
      <c r="K87" s="107">
        <f>100*5*J87/1000000000*7.85*1000*1.06</f>
        <v>0</v>
      </c>
      <c r="L87" s="108">
        <v>133950</v>
      </c>
      <c r="M87" s="8" t="s">
        <v>297</v>
      </c>
      <c r="N87" s="8"/>
      <c r="Q87" s="8" t="e">
        <f>VLOOKUP(T87,异形板分值匹配!B$1:C$2000,2,FALSE)</f>
        <v>#N/A</v>
      </c>
      <c r="R87" s="8" t="e">
        <f t="shared" si="23"/>
        <v>#N/A</v>
      </c>
      <c r="T87" s="17" t="str">
        <f t="shared" si="22"/>
        <v>P15-C402-L2#</v>
      </c>
      <c r="U87" s="17" t="str">
        <f t="shared" si="24"/>
        <v>#</v>
      </c>
      <c r="V87" s="17">
        <f t="shared" si="25"/>
        <v>1975</v>
      </c>
      <c r="W87" s="17">
        <f t="shared" si="26"/>
        <v>1000</v>
      </c>
      <c r="X87" s="17">
        <f t="shared" si="27"/>
        <v>10</v>
      </c>
    </row>
    <row r="88" spans="1:24" ht="17.399999999999999" hidden="1" x14ac:dyDescent="0.25">
      <c r="A88" s="79">
        <v>2</v>
      </c>
      <c r="B88" s="84" t="s">
        <v>49</v>
      </c>
      <c r="C88" s="84"/>
      <c r="D88" s="84"/>
      <c r="E88" s="84"/>
      <c r="F88" s="84"/>
      <c r="G88" s="84">
        <f>SUM(G86:G87)</f>
        <v>11</v>
      </c>
      <c r="H88" s="88"/>
      <c r="I88" s="88"/>
      <c r="J88" s="109">
        <v>0</v>
      </c>
      <c r="K88" s="110"/>
      <c r="L88" s="85"/>
      <c r="M88" s="84"/>
      <c r="N88" s="84"/>
      <c r="Q88" s="8" t="e">
        <f>VLOOKUP(T88,异形板分值匹配!B$1:C$2000,2,FALSE)</f>
        <v>#N/A</v>
      </c>
      <c r="R88" s="8" t="e">
        <f t="shared" si="23"/>
        <v>#N/A</v>
      </c>
      <c r="T88" s="17" t="str">
        <f t="shared" si="22"/>
        <v>小计-</v>
      </c>
      <c r="U88" s="17"/>
      <c r="V88" s="17">
        <f t="shared" si="25"/>
        <v>0</v>
      </c>
      <c r="W88" s="17">
        <f t="shared" si="26"/>
        <v>0</v>
      </c>
      <c r="X88" s="17">
        <f t="shared" si="27"/>
        <v>11</v>
      </c>
    </row>
    <row r="89" spans="1:24" ht="17.399999999999999" x14ac:dyDescent="0.25">
      <c r="A89" s="79">
        <v>2</v>
      </c>
      <c r="B89" s="8" t="s">
        <v>306</v>
      </c>
      <c r="C89" s="8" t="s">
        <v>95</v>
      </c>
      <c r="D89" s="8" t="s">
        <v>18</v>
      </c>
      <c r="E89" s="8">
        <v>1970</v>
      </c>
      <c r="F89" s="8">
        <v>824</v>
      </c>
      <c r="G89" s="8">
        <v>1</v>
      </c>
      <c r="H89" s="9">
        <f>G89*F89*E89/1000000</f>
        <v>1.6232800000000001</v>
      </c>
      <c r="I89" s="9">
        <f>40.4*H89</f>
        <v>65.580511999999999</v>
      </c>
      <c r="J89" s="106">
        <v>0</v>
      </c>
      <c r="K89" s="107">
        <f>100*5*J89/1000000000*7.85*1000*1.06</f>
        <v>0</v>
      </c>
      <c r="L89" s="108">
        <v>153300</v>
      </c>
      <c r="M89" s="8" t="s">
        <v>297</v>
      </c>
      <c r="N89" s="8"/>
      <c r="Q89" s="8" t="e">
        <f>VLOOKUP(T89,异形板分值匹配!B$1:C$2000,2,FALSE)</f>
        <v>#N/A</v>
      </c>
      <c r="R89" s="8" t="e">
        <f t="shared" si="23"/>
        <v>#N/A</v>
      </c>
      <c r="T89" s="17" t="str">
        <f t="shared" si="22"/>
        <v>P16-C402-M1#</v>
      </c>
      <c r="U89" s="17" t="str">
        <f t="shared" si="24"/>
        <v>#</v>
      </c>
      <c r="V89" s="17">
        <f t="shared" si="25"/>
        <v>1970</v>
      </c>
      <c r="W89" s="17">
        <f t="shared" si="26"/>
        <v>824</v>
      </c>
      <c r="X89" s="17">
        <f t="shared" si="27"/>
        <v>1</v>
      </c>
    </row>
    <row r="90" spans="1:24" ht="17.399999999999999" x14ac:dyDescent="0.25">
      <c r="A90" s="79">
        <v>2</v>
      </c>
      <c r="B90" s="8" t="s">
        <v>306</v>
      </c>
      <c r="C90" s="8" t="s">
        <v>96</v>
      </c>
      <c r="D90" s="8" t="s">
        <v>18</v>
      </c>
      <c r="E90" s="8">
        <v>1975</v>
      </c>
      <c r="F90" s="8">
        <v>1000</v>
      </c>
      <c r="G90" s="8">
        <v>10</v>
      </c>
      <c r="H90" s="9">
        <f>G90*F90*E90/1000000</f>
        <v>19.75</v>
      </c>
      <c r="I90" s="9">
        <f>40.4*H90</f>
        <v>797.9</v>
      </c>
      <c r="J90" s="106">
        <v>0</v>
      </c>
      <c r="K90" s="107">
        <f>100*5*J90/1000000000*7.85*1000*1.06</f>
        <v>0</v>
      </c>
      <c r="L90" s="108">
        <v>153300</v>
      </c>
      <c r="M90" s="8" t="s">
        <v>297</v>
      </c>
      <c r="N90" s="8"/>
      <c r="Q90" s="8" t="e">
        <f>VLOOKUP(T90,异形板分值匹配!B$1:C$2000,2,FALSE)</f>
        <v>#N/A</v>
      </c>
      <c r="R90" s="8" t="e">
        <f t="shared" si="23"/>
        <v>#N/A</v>
      </c>
      <c r="T90" s="17" t="str">
        <f t="shared" si="22"/>
        <v>P16-C402-M2#</v>
      </c>
      <c r="U90" s="17" t="str">
        <f t="shared" si="24"/>
        <v>#</v>
      </c>
      <c r="V90" s="17">
        <f t="shared" si="25"/>
        <v>1975</v>
      </c>
      <c r="W90" s="17">
        <f t="shared" si="26"/>
        <v>1000</v>
      </c>
      <c r="X90" s="17">
        <f t="shared" si="27"/>
        <v>10</v>
      </c>
    </row>
    <row r="91" spans="1:24" ht="17.399999999999999" hidden="1" x14ac:dyDescent="0.25">
      <c r="A91" s="79">
        <v>2</v>
      </c>
      <c r="B91" s="84" t="s">
        <v>49</v>
      </c>
      <c r="C91" s="84"/>
      <c r="D91" s="84"/>
      <c r="E91" s="84"/>
      <c r="F91" s="84"/>
      <c r="G91" s="84">
        <f>SUM(G89:G90)</f>
        <v>11</v>
      </c>
      <c r="H91" s="88"/>
      <c r="I91" s="88"/>
      <c r="J91" s="109">
        <v>0</v>
      </c>
      <c r="K91" s="110"/>
      <c r="L91" s="85"/>
      <c r="M91" s="84"/>
      <c r="N91" s="84"/>
      <c r="Q91" s="8" t="e">
        <f>VLOOKUP(T91,异形板分值匹配!B$1:C$2000,2,FALSE)</f>
        <v>#N/A</v>
      </c>
      <c r="R91" s="8" t="e">
        <f t="shared" si="23"/>
        <v>#N/A</v>
      </c>
      <c r="T91" s="17" t="str">
        <f t="shared" si="22"/>
        <v>小计-</v>
      </c>
      <c r="U91" s="17"/>
      <c r="V91" s="17">
        <f t="shared" si="25"/>
        <v>0</v>
      </c>
      <c r="W91" s="17">
        <f t="shared" si="26"/>
        <v>0</v>
      </c>
      <c r="X91" s="17">
        <f t="shared" si="27"/>
        <v>11</v>
      </c>
    </row>
    <row r="92" spans="1:24" ht="17.399999999999999" x14ac:dyDescent="0.25">
      <c r="A92" s="79">
        <v>2</v>
      </c>
      <c r="B92" s="8" t="s">
        <v>307</v>
      </c>
      <c r="C92" s="8" t="s">
        <v>97</v>
      </c>
      <c r="D92" s="8" t="s">
        <v>18</v>
      </c>
      <c r="E92" s="8">
        <v>1983</v>
      </c>
      <c r="F92" s="8">
        <v>1254</v>
      </c>
      <c r="G92" s="8">
        <v>1</v>
      </c>
      <c r="H92" s="9">
        <f t="shared" ref="H92:H97" si="31">G92*F92*E92/1000000</f>
        <v>2.4866820000000001</v>
      </c>
      <c r="I92" s="9">
        <f t="shared" ref="I92:I97" si="32">40.4*H92</f>
        <v>100.46195280000001</v>
      </c>
      <c r="J92" s="106">
        <v>0</v>
      </c>
      <c r="K92" s="107">
        <f t="shared" ref="K92:K97" si="33">100*5*J92/1000000000*7.85*1000*1.06</f>
        <v>0</v>
      </c>
      <c r="L92" s="108">
        <v>138800</v>
      </c>
      <c r="M92" s="8" t="s">
        <v>297</v>
      </c>
      <c r="N92" s="8"/>
      <c r="Q92" s="8" t="e">
        <f>VLOOKUP(T92,异形板分值匹配!B$1:C$2000,2,FALSE)</f>
        <v>#N/A</v>
      </c>
      <c r="R92" s="8" t="e">
        <f t="shared" si="23"/>
        <v>#N/A</v>
      </c>
      <c r="T92" s="17" t="str">
        <f t="shared" si="22"/>
        <v>P17-C402-N1#</v>
      </c>
      <c r="U92" s="17" t="str">
        <f t="shared" si="24"/>
        <v>#</v>
      </c>
      <c r="V92" s="17">
        <f t="shared" si="25"/>
        <v>1983</v>
      </c>
      <c r="W92" s="17">
        <f t="shared" si="26"/>
        <v>1254</v>
      </c>
      <c r="X92" s="17">
        <f t="shared" si="27"/>
        <v>1</v>
      </c>
    </row>
    <row r="93" spans="1:24" ht="17.399999999999999" x14ac:dyDescent="0.25">
      <c r="A93" s="79">
        <v>2</v>
      </c>
      <c r="B93" s="8" t="s">
        <v>307</v>
      </c>
      <c r="C93" s="8" t="s">
        <v>98</v>
      </c>
      <c r="D93" s="8" t="s">
        <v>18</v>
      </c>
      <c r="E93" s="8">
        <v>1975</v>
      </c>
      <c r="F93" s="8">
        <v>1000</v>
      </c>
      <c r="G93" s="8">
        <v>29</v>
      </c>
      <c r="H93" s="9">
        <f t="shared" si="31"/>
        <v>57.274999999999999</v>
      </c>
      <c r="I93" s="9">
        <f t="shared" si="32"/>
        <v>2313.91</v>
      </c>
      <c r="J93" s="106">
        <v>0</v>
      </c>
      <c r="K93" s="107">
        <f t="shared" si="33"/>
        <v>0</v>
      </c>
      <c r="L93" s="108">
        <v>138800</v>
      </c>
      <c r="M93" s="8" t="s">
        <v>297</v>
      </c>
      <c r="N93" s="8"/>
      <c r="Q93" s="8" t="e">
        <f>VLOOKUP(T93,异形板分值匹配!B$1:C$2000,2,FALSE)</f>
        <v>#N/A</v>
      </c>
      <c r="R93" s="8" t="e">
        <f t="shared" si="23"/>
        <v>#N/A</v>
      </c>
      <c r="T93" s="17" t="str">
        <f t="shared" si="22"/>
        <v>P17-C402-N2#</v>
      </c>
      <c r="U93" s="17" t="str">
        <f t="shared" si="24"/>
        <v>#</v>
      </c>
      <c r="V93" s="17">
        <f t="shared" si="25"/>
        <v>1975</v>
      </c>
      <c r="W93" s="17">
        <f t="shared" si="26"/>
        <v>1000</v>
      </c>
      <c r="X93" s="17">
        <f t="shared" si="27"/>
        <v>29</v>
      </c>
    </row>
    <row r="94" spans="1:24" ht="17.399999999999999" x14ac:dyDescent="0.25">
      <c r="A94" s="79">
        <v>2</v>
      </c>
      <c r="B94" s="8" t="s">
        <v>307</v>
      </c>
      <c r="C94" s="8" t="s">
        <v>99</v>
      </c>
      <c r="D94" s="8" t="s">
        <v>18</v>
      </c>
      <c r="E94" s="8">
        <v>1968</v>
      </c>
      <c r="F94" s="8">
        <v>762</v>
      </c>
      <c r="G94" s="8">
        <v>1</v>
      </c>
      <c r="H94" s="9">
        <f t="shared" si="31"/>
        <v>1.4996160000000001</v>
      </c>
      <c r="I94" s="9">
        <f t="shared" si="32"/>
        <v>60.584486400000003</v>
      </c>
      <c r="J94" s="106">
        <v>627</v>
      </c>
      <c r="K94" s="107">
        <f t="shared" si="33"/>
        <v>2.6086334999999998</v>
      </c>
      <c r="L94" s="108">
        <v>138800</v>
      </c>
      <c r="M94" s="8" t="s">
        <v>297</v>
      </c>
      <c r="N94" s="8"/>
      <c r="Q94" s="8" t="e">
        <f>VLOOKUP(T94,异形板分值匹配!B$1:C$2000,2,FALSE)</f>
        <v>#N/A</v>
      </c>
      <c r="R94" s="8" t="e">
        <f t="shared" si="23"/>
        <v>#N/A</v>
      </c>
      <c r="T94" s="17" t="str">
        <f t="shared" si="22"/>
        <v>P17-C402-N3#</v>
      </c>
      <c r="U94" s="17" t="str">
        <f t="shared" si="24"/>
        <v>#</v>
      </c>
      <c r="V94" s="17">
        <f t="shared" si="25"/>
        <v>1968</v>
      </c>
      <c r="W94" s="17">
        <f t="shared" si="26"/>
        <v>762</v>
      </c>
      <c r="X94" s="17">
        <f t="shared" si="27"/>
        <v>1</v>
      </c>
    </row>
    <row r="95" spans="1:24" ht="17.399999999999999" x14ac:dyDescent="0.25">
      <c r="A95" s="79">
        <v>2</v>
      </c>
      <c r="B95" s="8" t="s">
        <v>307</v>
      </c>
      <c r="C95" s="8" t="s">
        <v>100</v>
      </c>
      <c r="D95" s="8" t="s">
        <v>18</v>
      </c>
      <c r="E95" s="8">
        <v>1982</v>
      </c>
      <c r="F95" s="8">
        <v>1238</v>
      </c>
      <c r="G95" s="8">
        <v>1</v>
      </c>
      <c r="H95" s="9">
        <f t="shared" si="31"/>
        <v>2.453716</v>
      </c>
      <c r="I95" s="9">
        <f t="shared" si="32"/>
        <v>99.130126399999995</v>
      </c>
      <c r="J95" s="106">
        <v>1289</v>
      </c>
      <c r="K95" s="107">
        <f t="shared" si="33"/>
        <v>5.3628844999999998</v>
      </c>
      <c r="L95" s="108">
        <v>138800</v>
      </c>
      <c r="M95" s="8" t="s">
        <v>297</v>
      </c>
      <c r="N95" s="8"/>
      <c r="Q95" s="8" t="e">
        <f>VLOOKUP(T95,异形板分值匹配!B$1:C$2000,2,FALSE)</f>
        <v>#N/A</v>
      </c>
      <c r="R95" s="8" t="e">
        <f t="shared" si="23"/>
        <v>#N/A</v>
      </c>
      <c r="T95" s="17" t="str">
        <f t="shared" si="22"/>
        <v>P17-C402-N4#</v>
      </c>
      <c r="U95" s="17" t="str">
        <f t="shared" si="24"/>
        <v>#</v>
      </c>
      <c r="V95" s="17">
        <f t="shared" si="25"/>
        <v>1982</v>
      </c>
      <c r="W95" s="17">
        <f t="shared" si="26"/>
        <v>1238</v>
      </c>
      <c r="X95" s="17">
        <f t="shared" si="27"/>
        <v>1</v>
      </c>
    </row>
    <row r="96" spans="1:24" ht="17.399999999999999" x14ac:dyDescent="0.25">
      <c r="A96" s="79">
        <v>2</v>
      </c>
      <c r="B96" s="8" t="s">
        <v>307</v>
      </c>
      <c r="C96" s="8" t="s">
        <v>101</v>
      </c>
      <c r="D96" s="8" t="s">
        <v>18</v>
      </c>
      <c r="E96" s="8">
        <v>990</v>
      </c>
      <c r="F96" s="8">
        <v>1278</v>
      </c>
      <c r="G96" s="8">
        <v>1</v>
      </c>
      <c r="H96" s="9">
        <f t="shared" si="31"/>
        <v>1.26522</v>
      </c>
      <c r="I96" s="9">
        <f t="shared" si="32"/>
        <v>51.114888000000001</v>
      </c>
      <c r="J96" s="106"/>
      <c r="K96" s="107">
        <f t="shared" si="33"/>
        <v>0</v>
      </c>
      <c r="L96" s="108">
        <v>138800</v>
      </c>
      <c r="M96" s="8" t="s">
        <v>297</v>
      </c>
      <c r="N96" s="8"/>
      <c r="Q96" s="8" t="e">
        <f>VLOOKUP(T96,异形板分值匹配!B$1:C$2000,2,FALSE)</f>
        <v>#N/A</v>
      </c>
      <c r="R96" s="8" t="e">
        <f t="shared" si="23"/>
        <v>#N/A</v>
      </c>
      <c r="T96" s="17" t="str">
        <f t="shared" si="22"/>
        <v>P17-C402-N5#</v>
      </c>
      <c r="U96" s="17" t="str">
        <f t="shared" si="24"/>
        <v>#</v>
      </c>
      <c r="V96" s="17">
        <f t="shared" si="25"/>
        <v>990</v>
      </c>
      <c r="W96" s="17">
        <f t="shared" si="26"/>
        <v>1278</v>
      </c>
      <c r="X96" s="17">
        <f t="shared" si="27"/>
        <v>1</v>
      </c>
    </row>
    <row r="97" spans="1:24" ht="17.399999999999999" x14ac:dyDescent="0.25">
      <c r="A97" s="79">
        <v>2</v>
      </c>
      <c r="B97" s="8" t="s">
        <v>307</v>
      </c>
      <c r="C97" s="8" t="s">
        <v>102</v>
      </c>
      <c r="D97" s="8" t="s">
        <v>18</v>
      </c>
      <c r="E97" s="8">
        <v>978</v>
      </c>
      <c r="F97" s="8">
        <v>1000</v>
      </c>
      <c r="G97" s="8">
        <v>2</v>
      </c>
      <c r="H97" s="9">
        <f t="shared" si="31"/>
        <v>1.956</v>
      </c>
      <c r="I97" s="9">
        <f t="shared" si="32"/>
        <v>79.022400000000005</v>
      </c>
      <c r="J97" s="106">
        <v>0</v>
      </c>
      <c r="K97" s="107">
        <f t="shared" si="33"/>
        <v>0</v>
      </c>
      <c r="L97" s="108">
        <v>138800</v>
      </c>
      <c r="M97" s="8" t="s">
        <v>297</v>
      </c>
      <c r="N97" s="8"/>
      <c r="Q97" s="8" t="e">
        <f>VLOOKUP(T97,异形板分值匹配!B$1:C$2000,2,FALSE)</f>
        <v>#N/A</v>
      </c>
      <c r="R97" s="8" t="e">
        <f t="shared" si="23"/>
        <v>#N/A</v>
      </c>
      <c r="T97" s="17" t="str">
        <f t="shared" si="22"/>
        <v>P17-C402-N6#</v>
      </c>
      <c r="U97" s="17" t="str">
        <f t="shared" si="24"/>
        <v>#</v>
      </c>
      <c r="V97" s="17">
        <f t="shared" si="25"/>
        <v>978</v>
      </c>
      <c r="W97" s="17">
        <f t="shared" si="26"/>
        <v>1000</v>
      </c>
      <c r="X97" s="17">
        <f t="shared" si="27"/>
        <v>2</v>
      </c>
    </row>
    <row r="98" spans="1:24" ht="17.399999999999999" hidden="1" x14ac:dyDescent="0.25">
      <c r="A98" s="79">
        <v>2</v>
      </c>
      <c r="B98" s="84" t="s">
        <v>49</v>
      </c>
      <c r="C98" s="84"/>
      <c r="D98" s="84"/>
      <c r="E98" s="84"/>
      <c r="F98" s="84"/>
      <c r="G98" s="84">
        <f>SUM(G92:G97)</f>
        <v>35</v>
      </c>
      <c r="H98" s="88"/>
      <c r="I98" s="88"/>
      <c r="J98" s="109">
        <v>0</v>
      </c>
      <c r="K98" s="110"/>
      <c r="L98" s="85"/>
      <c r="M98" s="84"/>
      <c r="N98" s="84"/>
      <c r="Q98" s="8" t="e">
        <f>VLOOKUP(T98,异形板分值匹配!B$1:C$2000,2,FALSE)</f>
        <v>#N/A</v>
      </c>
      <c r="R98" s="8" t="e">
        <f t="shared" si="23"/>
        <v>#N/A</v>
      </c>
      <c r="T98" s="17" t="str">
        <f t="shared" si="22"/>
        <v>小计-</v>
      </c>
      <c r="U98" s="17"/>
      <c r="V98" s="17">
        <f t="shared" si="25"/>
        <v>0</v>
      </c>
      <c r="W98" s="17">
        <f t="shared" si="26"/>
        <v>0</v>
      </c>
      <c r="X98" s="17">
        <f t="shared" si="27"/>
        <v>35</v>
      </c>
    </row>
    <row r="99" spans="1:24" ht="17.399999999999999" x14ac:dyDescent="0.25">
      <c r="A99" s="79">
        <v>2</v>
      </c>
      <c r="B99" s="8" t="s">
        <v>308</v>
      </c>
      <c r="C99" s="8" t="s">
        <v>103</v>
      </c>
      <c r="D99" s="8" t="s">
        <v>18</v>
      </c>
      <c r="E99" s="8">
        <v>1970</v>
      </c>
      <c r="F99" s="8">
        <v>824</v>
      </c>
      <c r="G99" s="8">
        <v>1</v>
      </c>
      <c r="H99" s="9">
        <f t="shared" ref="H99:H108" si="34">G99*F99*E99/1000000</f>
        <v>1.6232800000000001</v>
      </c>
      <c r="I99" s="9">
        <f t="shared" ref="I99:I108" si="35">40.4*H99</f>
        <v>65.580511999999999</v>
      </c>
      <c r="J99" s="106">
        <v>0</v>
      </c>
      <c r="K99" s="107">
        <f t="shared" ref="K99:K108" si="36">100*5*J99/1000000000*7.85*1000*1.06</f>
        <v>0</v>
      </c>
      <c r="L99" s="108">
        <v>143700</v>
      </c>
      <c r="M99" s="8" t="s">
        <v>297</v>
      </c>
      <c r="N99" s="8"/>
      <c r="Q99" s="8" t="e">
        <f>VLOOKUP(T99,异形板分值匹配!B$1:C$2000,2,FALSE)</f>
        <v>#N/A</v>
      </c>
      <c r="R99" s="8" t="e">
        <f t="shared" si="23"/>
        <v>#N/A</v>
      </c>
      <c r="T99" s="17" t="str">
        <f t="shared" si="22"/>
        <v>P18-C402-P1#</v>
      </c>
      <c r="U99" s="17" t="str">
        <f t="shared" si="24"/>
        <v>#</v>
      </c>
      <c r="V99" s="17">
        <f t="shared" si="25"/>
        <v>1970</v>
      </c>
      <c r="W99" s="17">
        <f t="shared" si="26"/>
        <v>824</v>
      </c>
      <c r="X99" s="17">
        <f t="shared" si="27"/>
        <v>1</v>
      </c>
    </row>
    <row r="100" spans="1:24" ht="17.399999999999999" x14ac:dyDescent="0.25">
      <c r="A100" s="79">
        <v>2</v>
      </c>
      <c r="B100" s="8" t="s">
        <v>308</v>
      </c>
      <c r="C100" s="8" t="s">
        <v>104</v>
      </c>
      <c r="D100" s="8" t="s">
        <v>18</v>
      </c>
      <c r="E100" s="8">
        <v>1975</v>
      </c>
      <c r="F100" s="8">
        <v>1000</v>
      </c>
      <c r="G100" s="8">
        <v>10</v>
      </c>
      <c r="H100" s="9">
        <f t="shared" si="34"/>
        <v>19.75</v>
      </c>
      <c r="I100" s="9">
        <f t="shared" si="35"/>
        <v>797.9</v>
      </c>
      <c r="J100" s="106">
        <v>0</v>
      </c>
      <c r="K100" s="107">
        <f t="shared" si="36"/>
        <v>0</v>
      </c>
      <c r="L100" s="108">
        <v>143700</v>
      </c>
      <c r="M100" s="8" t="s">
        <v>297</v>
      </c>
      <c r="N100" s="8"/>
      <c r="Q100" s="8" t="e">
        <f>VLOOKUP(T100,异形板分值匹配!B$1:C$2000,2,FALSE)</f>
        <v>#N/A</v>
      </c>
      <c r="R100" s="8" t="e">
        <f t="shared" si="23"/>
        <v>#N/A</v>
      </c>
      <c r="T100" s="17" t="str">
        <f t="shared" si="22"/>
        <v>P18-C402-P2#</v>
      </c>
      <c r="U100" s="17" t="str">
        <f t="shared" si="24"/>
        <v>#</v>
      </c>
      <c r="V100" s="17">
        <f t="shared" si="25"/>
        <v>1975</v>
      </c>
      <c r="W100" s="17">
        <f t="shared" si="26"/>
        <v>1000</v>
      </c>
      <c r="X100" s="17">
        <f t="shared" si="27"/>
        <v>10</v>
      </c>
    </row>
    <row r="101" spans="1:24" ht="17.399999999999999" hidden="1" x14ac:dyDescent="0.25">
      <c r="A101" s="79">
        <v>2</v>
      </c>
      <c r="B101" s="84" t="s">
        <v>49</v>
      </c>
      <c r="C101" s="84"/>
      <c r="D101" s="84"/>
      <c r="E101" s="84"/>
      <c r="F101" s="84"/>
      <c r="G101" s="84">
        <f>SUM(G99:G100)</f>
        <v>11</v>
      </c>
      <c r="H101" s="88"/>
      <c r="I101" s="88"/>
      <c r="J101" s="109">
        <v>0</v>
      </c>
      <c r="K101" s="110"/>
      <c r="L101" s="85"/>
      <c r="M101" s="84"/>
      <c r="N101" s="84"/>
      <c r="Q101" s="8" t="e">
        <f>VLOOKUP(T101,异形板分值匹配!B$1:C$2000,2,FALSE)</f>
        <v>#N/A</v>
      </c>
      <c r="R101" s="8" t="e">
        <f t="shared" si="23"/>
        <v>#N/A</v>
      </c>
      <c r="T101" s="17" t="str">
        <f t="shared" si="22"/>
        <v>小计-</v>
      </c>
      <c r="U101" s="17"/>
      <c r="V101" s="17">
        <f t="shared" si="25"/>
        <v>0</v>
      </c>
      <c r="W101" s="17">
        <f t="shared" si="26"/>
        <v>0</v>
      </c>
      <c r="X101" s="17">
        <f t="shared" si="27"/>
        <v>11</v>
      </c>
    </row>
    <row r="102" spans="1:24" ht="17.399999999999999" x14ac:dyDescent="0.25">
      <c r="A102" s="79">
        <v>2</v>
      </c>
      <c r="B102" s="8" t="s">
        <v>309</v>
      </c>
      <c r="C102" s="8" t="s">
        <v>105</v>
      </c>
      <c r="D102" s="8" t="s">
        <v>18</v>
      </c>
      <c r="E102" s="8">
        <v>1970</v>
      </c>
      <c r="F102" s="8">
        <v>837</v>
      </c>
      <c r="G102" s="8">
        <v>1</v>
      </c>
      <c r="H102" s="9">
        <f t="shared" si="34"/>
        <v>1.64889</v>
      </c>
      <c r="I102" s="9">
        <f t="shared" si="35"/>
        <v>66.615155999999999</v>
      </c>
      <c r="J102" s="106"/>
      <c r="K102" s="107">
        <f t="shared" si="36"/>
        <v>0</v>
      </c>
      <c r="L102" s="108">
        <v>158300</v>
      </c>
      <c r="M102" s="8" t="s">
        <v>297</v>
      </c>
      <c r="N102" s="8"/>
      <c r="Q102" s="8" t="e">
        <f>VLOOKUP(T102,异形板分值匹配!B$1:C$2000,2,FALSE)</f>
        <v>#N/A</v>
      </c>
      <c r="R102" s="8" t="e">
        <f t="shared" si="23"/>
        <v>#N/A</v>
      </c>
      <c r="T102" s="17" t="str">
        <f t="shared" si="22"/>
        <v>P19-C402-Q1#</v>
      </c>
      <c r="U102" s="17" t="str">
        <f t="shared" si="24"/>
        <v>#</v>
      </c>
      <c r="V102" s="17">
        <f t="shared" si="25"/>
        <v>1970</v>
      </c>
      <c r="W102" s="17">
        <f t="shared" si="26"/>
        <v>837</v>
      </c>
      <c r="X102" s="17">
        <f t="shared" si="27"/>
        <v>1</v>
      </c>
    </row>
    <row r="103" spans="1:24" ht="17.399999999999999" x14ac:dyDescent="0.25">
      <c r="A103" s="79">
        <v>2</v>
      </c>
      <c r="B103" s="8" t="s">
        <v>309</v>
      </c>
      <c r="C103" s="8" t="s">
        <v>106</v>
      </c>
      <c r="D103" s="8" t="s">
        <v>18</v>
      </c>
      <c r="E103" s="8">
        <v>1975</v>
      </c>
      <c r="F103" s="8">
        <v>1000</v>
      </c>
      <c r="G103" s="8">
        <v>21</v>
      </c>
      <c r="H103" s="9">
        <f t="shared" si="34"/>
        <v>41.475000000000001</v>
      </c>
      <c r="I103" s="9">
        <f t="shared" si="35"/>
        <v>1675.59</v>
      </c>
      <c r="J103" s="106"/>
      <c r="K103" s="107">
        <f t="shared" si="36"/>
        <v>0</v>
      </c>
      <c r="L103" s="108">
        <v>158300</v>
      </c>
      <c r="M103" s="8" t="s">
        <v>297</v>
      </c>
      <c r="N103" s="8"/>
      <c r="Q103" s="8" t="e">
        <f>VLOOKUP(T103,异形板分值匹配!B$1:C$2000,2,FALSE)</f>
        <v>#N/A</v>
      </c>
      <c r="R103" s="8" t="e">
        <f t="shared" si="23"/>
        <v>#N/A</v>
      </c>
      <c r="T103" s="17" t="str">
        <f t="shared" si="22"/>
        <v>P19-C402-Q2#</v>
      </c>
      <c r="U103" s="17" t="str">
        <f t="shared" si="24"/>
        <v>#</v>
      </c>
      <c r="V103" s="17">
        <f t="shared" si="25"/>
        <v>1975</v>
      </c>
      <c r="W103" s="17">
        <f t="shared" si="26"/>
        <v>1000</v>
      </c>
      <c r="X103" s="17">
        <f t="shared" si="27"/>
        <v>21</v>
      </c>
    </row>
    <row r="104" spans="1:24" ht="17.399999999999999" x14ac:dyDescent="0.25">
      <c r="A104" s="79">
        <v>2</v>
      </c>
      <c r="B104" s="8" t="s">
        <v>309</v>
      </c>
      <c r="C104" s="8" t="s">
        <v>107</v>
      </c>
      <c r="D104" s="8" t="s">
        <v>18</v>
      </c>
      <c r="E104" s="8">
        <v>990</v>
      </c>
      <c r="F104" s="8">
        <v>1278</v>
      </c>
      <c r="G104" s="8">
        <v>1</v>
      </c>
      <c r="H104" s="9">
        <f t="shared" si="34"/>
        <v>1.26522</v>
      </c>
      <c r="I104" s="9">
        <f t="shared" si="35"/>
        <v>51.114888000000001</v>
      </c>
      <c r="J104" s="106"/>
      <c r="K104" s="107">
        <f t="shared" si="36"/>
        <v>0</v>
      </c>
      <c r="L104" s="108">
        <v>158300</v>
      </c>
      <c r="M104" s="8" t="s">
        <v>297</v>
      </c>
      <c r="N104" s="8"/>
      <c r="Q104" s="8" t="e">
        <f>VLOOKUP(T104,异形板分值匹配!B$1:C$2000,2,FALSE)</f>
        <v>#N/A</v>
      </c>
      <c r="R104" s="8" t="e">
        <f t="shared" si="23"/>
        <v>#N/A</v>
      </c>
      <c r="T104" s="17" t="str">
        <f t="shared" si="22"/>
        <v>P19-C402-Q3#</v>
      </c>
      <c r="U104" s="17" t="str">
        <f t="shared" si="24"/>
        <v>#</v>
      </c>
      <c r="V104" s="17">
        <f t="shared" si="25"/>
        <v>990</v>
      </c>
      <c r="W104" s="17">
        <f t="shared" si="26"/>
        <v>1278</v>
      </c>
      <c r="X104" s="17">
        <f t="shared" si="27"/>
        <v>1</v>
      </c>
    </row>
    <row r="105" spans="1:24" ht="17.399999999999999" x14ac:dyDescent="0.25">
      <c r="A105" s="79">
        <v>2</v>
      </c>
      <c r="B105" s="8" t="s">
        <v>309</v>
      </c>
      <c r="C105" s="8" t="s">
        <v>108</v>
      </c>
      <c r="D105" s="8" t="s">
        <v>18</v>
      </c>
      <c r="E105" s="8">
        <v>978</v>
      </c>
      <c r="F105" s="8">
        <v>1000</v>
      </c>
      <c r="G105" s="8">
        <v>2</v>
      </c>
      <c r="H105" s="9">
        <f t="shared" si="34"/>
        <v>1.956</v>
      </c>
      <c r="I105" s="9">
        <f t="shared" si="35"/>
        <v>79.022400000000005</v>
      </c>
      <c r="J105" s="106">
        <v>0</v>
      </c>
      <c r="K105" s="107">
        <f t="shared" si="36"/>
        <v>0</v>
      </c>
      <c r="L105" s="108">
        <v>158300</v>
      </c>
      <c r="M105" s="8" t="s">
        <v>297</v>
      </c>
      <c r="N105" s="8"/>
      <c r="Q105" s="8" t="e">
        <f>VLOOKUP(T105,异形板分值匹配!B$1:C$2000,2,FALSE)</f>
        <v>#N/A</v>
      </c>
      <c r="R105" s="8" t="e">
        <f t="shared" si="23"/>
        <v>#N/A</v>
      </c>
      <c r="T105" s="17" t="str">
        <f t="shared" si="22"/>
        <v>P19-C402-Q4#</v>
      </c>
      <c r="U105" s="17" t="str">
        <f t="shared" si="24"/>
        <v>#</v>
      </c>
      <c r="V105" s="17">
        <f t="shared" si="25"/>
        <v>978</v>
      </c>
      <c r="W105" s="17">
        <f t="shared" si="26"/>
        <v>1000</v>
      </c>
      <c r="X105" s="17">
        <f t="shared" si="27"/>
        <v>2</v>
      </c>
    </row>
    <row r="106" spans="1:24" ht="17.399999999999999" x14ac:dyDescent="0.25">
      <c r="A106" s="79">
        <v>2</v>
      </c>
      <c r="B106" s="8" t="s">
        <v>309</v>
      </c>
      <c r="C106" s="8" t="s">
        <v>109</v>
      </c>
      <c r="D106" s="8" t="s">
        <v>18</v>
      </c>
      <c r="E106" s="8">
        <v>1975</v>
      </c>
      <c r="F106" s="8">
        <v>1000</v>
      </c>
      <c r="G106" s="8">
        <v>1</v>
      </c>
      <c r="H106" s="9">
        <f t="shared" si="34"/>
        <v>1.9750000000000001</v>
      </c>
      <c r="I106" s="9">
        <f t="shared" si="35"/>
        <v>79.790000000000006</v>
      </c>
      <c r="J106" s="106">
        <v>628</v>
      </c>
      <c r="K106" s="107">
        <f t="shared" si="36"/>
        <v>2.6127940000000001</v>
      </c>
      <c r="L106" s="108">
        <v>158300</v>
      </c>
      <c r="M106" s="8" t="s">
        <v>297</v>
      </c>
      <c r="N106" s="8"/>
      <c r="Q106" s="8" t="e">
        <f>VLOOKUP(T106,异形板分值匹配!B$1:C$2000,2,FALSE)</f>
        <v>#N/A</v>
      </c>
      <c r="R106" s="8" t="e">
        <f t="shared" si="23"/>
        <v>#N/A</v>
      </c>
      <c r="T106" s="17" t="str">
        <f t="shared" si="22"/>
        <v>P19-C402-Q5#</v>
      </c>
      <c r="U106" s="17" t="str">
        <f t="shared" si="24"/>
        <v>#</v>
      </c>
      <c r="V106" s="17">
        <f t="shared" si="25"/>
        <v>1975</v>
      </c>
      <c r="W106" s="17">
        <f t="shared" si="26"/>
        <v>1000</v>
      </c>
      <c r="X106" s="17">
        <f t="shared" si="27"/>
        <v>1</v>
      </c>
    </row>
    <row r="107" spans="1:24" ht="17.399999999999999" x14ac:dyDescent="0.25">
      <c r="A107" s="79">
        <v>2</v>
      </c>
      <c r="B107" s="8" t="s">
        <v>309</v>
      </c>
      <c r="C107" s="8" t="s">
        <v>110</v>
      </c>
      <c r="D107" s="8" t="s">
        <v>18</v>
      </c>
      <c r="E107" s="8">
        <v>1992</v>
      </c>
      <c r="F107" s="8">
        <v>1496</v>
      </c>
      <c r="G107" s="8">
        <v>1</v>
      </c>
      <c r="H107" s="9">
        <f t="shared" si="34"/>
        <v>2.980032</v>
      </c>
      <c r="I107" s="9">
        <f t="shared" si="35"/>
        <v>120.3932928</v>
      </c>
      <c r="J107" s="106">
        <v>2135</v>
      </c>
      <c r="K107" s="107">
        <f t="shared" si="36"/>
        <v>8.8826675000000002</v>
      </c>
      <c r="L107" s="108">
        <v>158300</v>
      </c>
      <c r="M107" s="8" t="s">
        <v>297</v>
      </c>
      <c r="N107" s="8"/>
      <c r="Q107" s="8" t="e">
        <f>VLOOKUP(T107,异形板分值匹配!B$1:C$2000,2,FALSE)</f>
        <v>#N/A</v>
      </c>
      <c r="R107" s="8" t="e">
        <f t="shared" si="23"/>
        <v>#N/A</v>
      </c>
      <c r="T107" s="17" t="str">
        <f t="shared" si="22"/>
        <v>P19-C402-Q6#</v>
      </c>
      <c r="U107" s="17" t="str">
        <f t="shared" si="24"/>
        <v>#</v>
      </c>
      <c r="V107" s="17">
        <f t="shared" si="25"/>
        <v>1992</v>
      </c>
      <c r="W107" s="17">
        <f t="shared" si="26"/>
        <v>1496</v>
      </c>
      <c r="X107" s="17">
        <f t="shared" si="27"/>
        <v>1</v>
      </c>
    </row>
    <row r="108" spans="1:24" ht="17.399999999999999" x14ac:dyDescent="0.25">
      <c r="A108" s="79">
        <v>2</v>
      </c>
      <c r="B108" s="8" t="s">
        <v>309</v>
      </c>
      <c r="C108" s="8" t="s">
        <v>111</v>
      </c>
      <c r="D108" s="8" t="s">
        <v>18</v>
      </c>
      <c r="E108" s="8">
        <v>1974</v>
      </c>
      <c r="F108" s="8">
        <v>968</v>
      </c>
      <c r="G108" s="8">
        <v>1</v>
      </c>
      <c r="H108" s="9">
        <f t="shared" si="34"/>
        <v>1.9108320000000001</v>
      </c>
      <c r="I108" s="9">
        <f t="shared" si="35"/>
        <v>77.197612800000002</v>
      </c>
      <c r="J108" s="106">
        <v>848</v>
      </c>
      <c r="K108" s="107">
        <f t="shared" si="36"/>
        <v>3.5281039999999999</v>
      </c>
      <c r="L108" s="108">
        <v>158300</v>
      </c>
      <c r="M108" s="8" t="s">
        <v>297</v>
      </c>
      <c r="N108" s="8"/>
      <c r="Q108" s="8" t="e">
        <f>VLOOKUP(T108,异形板分值匹配!B$1:C$2000,2,FALSE)</f>
        <v>#N/A</v>
      </c>
      <c r="R108" s="8" t="e">
        <f t="shared" si="23"/>
        <v>#N/A</v>
      </c>
      <c r="T108" s="17" t="str">
        <f t="shared" si="22"/>
        <v>P19-C402-Q7#</v>
      </c>
      <c r="U108" s="17" t="str">
        <f t="shared" si="24"/>
        <v>#</v>
      </c>
      <c r="V108" s="17">
        <f t="shared" si="25"/>
        <v>1974</v>
      </c>
      <c r="W108" s="17">
        <f t="shared" si="26"/>
        <v>968</v>
      </c>
      <c r="X108" s="17">
        <f t="shared" si="27"/>
        <v>1</v>
      </c>
    </row>
    <row r="109" spans="1:24" ht="17.399999999999999" hidden="1" x14ac:dyDescent="0.25">
      <c r="A109" s="79">
        <v>2</v>
      </c>
      <c r="B109" s="84" t="s">
        <v>49</v>
      </c>
      <c r="C109" s="84"/>
      <c r="D109" s="84"/>
      <c r="E109" s="84"/>
      <c r="F109" s="84"/>
      <c r="G109" s="84">
        <f>SUM(G102:G108)</f>
        <v>28</v>
      </c>
      <c r="H109" s="88"/>
      <c r="I109" s="88"/>
      <c r="J109" s="109">
        <v>0</v>
      </c>
      <c r="K109" s="110"/>
      <c r="L109" s="85"/>
      <c r="M109" s="84"/>
      <c r="N109" s="84"/>
      <c r="Q109" s="8" t="e">
        <f>VLOOKUP(T109,异形板分值匹配!B$1:C$2000,2,FALSE)</f>
        <v>#N/A</v>
      </c>
      <c r="R109" s="8" t="e">
        <f t="shared" si="23"/>
        <v>#N/A</v>
      </c>
      <c r="T109" s="17" t="str">
        <f t="shared" si="22"/>
        <v>小计-</v>
      </c>
      <c r="U109" s="17"/>
      <c r="V109" s="17">
        <f t="shared" si="25"/>
        <v>0</v>
      </c>
      <c r="W109" s="17">
        <f t="shared" si="26"/>
        <v>0</v>
      </c>
      <c r="X109" s="17">
        <f t="shared" si="27"/>
        <v>28</v>
      </c>
    </row>
    <row r="110" spans="1:24" ht="17.399999999999999" x14ac:dyDescent="0.25">
      <c r="A110" s="79">
        <v>2</v>
      </c>
      <c r="B110" s="8" t="s">
        <v>310</v>
      </c>
      <c r="C110" s="8" t="s">
        <v>112</v>
      </c>
      <c r="D110" s="8" t="s">
        <v>18</v>
      </c>
      <c r="E110" s="8">
        <v>1966</v>
      </c>
      <c r="F110" s="8">
        <v>627</v>
      </c>
      <c r="G110" s="8">
        <v>1</v>
      </c>
      <c r="H110" s="9">
        <f t="shared" ref="H110:H117" si="37">G110*F110*E110/1000000</f>
        <v>1.2326820000000001</v>
      </c>
      <c r="I110" s="9">
        <f t="shared" ref="I110:I117" si="38">40.4*H110</f>
        <v>49.800352799999999</v>
      </c>
      <c r="J110" s="106">
        <v>0</v>
      </c>
      <c r="K110" s="107">
        <f t="shared" ref="K110:K117" si="39">100*5*J110/1000000000*7.85*1000*1.06</f>
        <v>0</v>
      </c>
      <c r="L110" s="108">
        <v>168200</v>
      </c>
      <c r="M110" s="8" t="s">
        <v>297</v>
      </c>
      <c r="N110" s="8"/>
      <c r="Q110" s="8" t="e">
        <f>VLOOKUP(T110,异形板分值匹配!B$1:C$2000,2,FALSE)</f>
        <v>#N/A</v>
      </c>
      <c r="R110" s="8" t="e">
        <f t="shared" si="23"/>
        <v>#N/A</v>
      </c>
      <c r="T110" s="17" t="str">
        <f t="shared" si="22"/>
        <v>P20-C402-R1#</v>
      </c>
      <c r="U110" s="17" t="str">
        <f t="shared" si="24"/>
        <v>#</v>
      </c>
      <c r="V110" s="17">
        <f t="shared" si="25"/>
        <v>1966</v>
      </c>
      <c r="W110" s="17">
        <f t="shared" si="26"/>
        <v>627</v>
      </c>
      <c r="X110" s="17">
        <f t="shared" si="27"/>
        <v>1</v>
      </c>
    </row>
    <row r="111" spans="1:24" ht="17.399999999999999" x14ac:dyDescent="0.25">
      <c r="A111" s="79">
        <v>2</v>
      </c>
      <c r="B111" s="8" t="s">
        <v>310</v>
      </c>
      <c r="C111" s="8" t="s">
        <v>113</v>
      </c>
      <c r="D111" s="8" t="s">
        <v>18</v>
      </c>
      <c r="E111" s="8">
        <v>1975</v>
      </c>
      <c r="F111" s="8">
        <v>1000</v>
      </c>
      <c r="G111" s="8">
        <v>22</v>
      </c>
      <c r="H111" s="9">
        <f t="shared" si="37"/>
        <v>43.45</v>
      </c>
      <c r="I111" s="9">
        <f t="shared" si="38"/>
        <v>1755.38</v>
      </c>
      <c r="J111" s="106">
        <v>0</v>
      </c>
      <c r="K111" s="107">
        <f t="shared" si="39"/>
        <v>0</v>
      </c>
      <c r="L111" s="108">
        <v>168200</v>
      </c>
      <c r="M111" s="8" t="s">
        <v>297</v>
      </c>
      <c r="N111" s="8"/>
      <c r="Q111" s="8" t="e">
        <f>VLOOKUP(T111,异形板分值匹配!B$1:C$2000,2,FALSE)</f>
        <v>#N/A</v>
      </c>
      <c r="R111" s="8" t="e">
        <f t="shared" si="23"/>
        <v>#N/A</v>
      </c>
      <c r="T111" s="17" t="str">
        <f t="shared" si="22"/>
        <v>P20-C402-R2#</v>
      </c>
      <c r="U111" s="17" t="str">
        <f t="shared" si="24"/>
        <v>#</v>
      </c>
      <c r="V111" s="17">
        <f t="shared" si="25"/>
        <v>1975</v>
      </c>
      <c r="W111" s="17">
        <f t="shared" si="26"/>
        <v>1000</v>
      </c>
      <c r="X111" s="17">
        <f t="shared" si="27"/>
        <v>22</v>
      </c>
    </row>
    <row r="112" spans="1:24" ht="17.399999999999999" x14ac:dyDescent="0.25">
      <c r="A112" s="79">
        <v>2</v>
      </c>
      <c r="B112" s="8" t="s">
        <v>310</v>
      </c>
      <c r="C112" s="8" t="s">
        <v>114</v>
      </c>
      <c r="D112" s="8" t="s">
        <v>18</v>
      </c>
      <c r="E112" s="8">
        <v>990</v>
      </c>
      <c r="F112" s="8">
        <v>1278</v>
      </c>
      <c r="G112" s="8">
        <v>1</v>
      </c>
      <c r="H112" s="9">
        <f t="shared" si="37"/>
        <v>1.26522</v>
      </c>
      <c r="I112" s="9">
        <f t="shared" si="38"/>
        <v>51.114888000000001</v>
      </c>
      <c r="J112" s="106">
        <v>0</v>
      </c>
      <c r="K112" s="107">
        <f t="shared" si="39"/>
        <v>0</v>
      </c>
      <c r="L112" s="108">
        <v>168200</v>
      </c>
      <c r="M112" s="8" t="s">
        <v>297</v>
      </c>
      <c r="N112" s="8"/>
      <c r="Q112" s="8" t="e">
        <f>VLOOKUP(T112,异形板分值匹配!B$1:C$2000,2,FALSE)</f>
        <v>#N/A</v>
      </c>
      <c r="R112" s="8" t="e">
        <f t="shared" si="23"/>
        <v>#N/A</v>
      </c>
      <c r="T112" s="17" t="str">
        <f t="shared" si="22"/>
        <v>P20-C402-R3#</v>
      </c>
      <c r="U112" s="17" t="str">
        <f t="shared" si="24"/>
        <v>#</v>
      </c>
      <c r="V112" s="17">
        <f t="shared" si="25"/>
        <v>990</v>
      </c>
      <c r="W112" s="17">
        <f t="shared" si="26"/>
        <v>1278</v>
      </c>
      <c r="X112" s="17">
        <f t="shared" si="27"/>
        <v>1</v>
      </c>
    </row>
    <row r="113" spans="1:24" ht="17.399999999999999" x14ac:dyDescent="0.25">
      <c r="A113" s="79">
        <v>2</v>
      </c>
      <c r="B113" s="8" t="s">
        <v>310</v>
      </c>
      <c r="C113" s="8" t="s">
        <v>115</v>
      </c>
      <c r="D113" s="8" t="s">
        <v>18</v>
      </c>
      <c r="E113" s="8">
        <v>978</v>
      </c>
      <c r="F113" s="8">
        <v>1000</v>
      </c>
      <c r="G113" s="8">
        <v>2</v>
      </c>
      <c r="H113" s="9">
        <f t="shared" si="37"/>
        <v>1.956</v>
      </c>
      <c r="I113" s="9">
        <f t="shared" si="38"/>
        <v>79.022400000000005</v>
      </c>
      <c r="J113" s="106">
        <v>0</v>
      </c>
      <c r="K113" s="107">
        <f t="shared" si="39"/>
        <v>0</v>
      </c>
      <c r="L113" s="108">
        <v>168200</v>
      </c>
      <c r="M113" s="8" t="s">
        <v>297</v>
      </c>
      <c r="N113" s="8"/>
      <c r="Q113" s="8" t="e">
        <f>VLOOKUP(T113,异形板分值匹配!B$1:C$2000,2,FALSE)</f>
        <v>#N/A</v>
      </c>
      <c r="R113" s="8" t="e">
        <f t="shared" si="23"/>
        <v>#N/A</v>
      </c>
      <c r="T113" s="17" t="str">
        <f t="shared" si="22"/>
        <v>P20-C402-R4#</v>
      </c>
      <c r="U113" s="17" t="str">
        <f t="shared" si="24"/>
        <v>#</v>
      </c>
      <c r="V113" s="17">
        <f t="shared" si="25"/>
        <v>978</v>
      </c>
      <c r="W113" s="17">
        <f t="shared" si="26"/>
        <v>1000</v>
      </c>
      <c r="X113" s="17">
        <f t="shared" si="27"/>
        <v>2</v>
      </c>
    </row>
    <row r="114" spans="1:24" ht="17.399999999999999" x14ac:dyDescent="0.25">
      <c r="A114" s="79">
        <v>2</v>
      </c>
      <c r="B114" s="8" t="s">
        <v>310</v>
      </c>
      <c r="C114" s="8" t="s">
        <v>116</v>
      </c>
      <c r="D114" s="8" t="s">
        <v>18</v>
      </c>
      <c r="E114" s="8">
        <v>1964</v>
      </c>
      <c r="F114" s="8">
        <v>511</v>
      </c>
      <c r="G114" s="8">
        <v>1</v>
      </c>
      <c r="H114" s="9">
        <f t="shared" si="37"/>
        <v>1.0036039999999999</v>
      </c>
      <c r="I114" s="9">
        <f t="shared" si="38"/>
        <v>40.545601599999998</v>
      </c>
      <c r="J114" s="106">
        <v>0</v>
      </c>
      <c r="K114" s="107">
        <f t="shared" si="39"/>
        <v>0</v>
      </c>
      <c r="L114" s="108">
        <v>168200</v>
      </c>
      <c r="M114" s="8" t="s">
        <v>297</v>
      </c>
      <c r="N114" s="8"/>
      <c r="Q114" s="8" t="e">
        <f>VLOOKUP(T114,异形板分值匹配!B$1:C$2000,2,FALSE)</f>
        <v>#N/A</v>
      </c>
      <c r="R114" s="8" t="e">
        <f t="shared" si="23"/>
        <v>#N/A</v>
      </c>
      <c r="T114" s="17" t="str">
        <f t="shared" si="22"/>
        <v>P20-C402-R5#</v>
      </c>
      <c r="U114" s="17" t="str">
        <f t="shared" si="24"/>
        <v>#</v>
      </c>
      <c r="V114" s="17">
        <f t="shared" si="25"/>
        <v>1964</v>
      </c>
      <c r="W114" s="17">
        <f t="shared" si="26"/>
        <v>511</v>
      </c>
      <c r="X114" s="17">
        <f t="shared" si="27"/>
        <v>1</v>
      </c>
    </row>
    <row r="115" spans="1:24" ht="17.399999999999999" x14ac:dyDescent="0.25">
      <c r="A115" s="79">
        <v>2</v>
      </c>
      <c r="B115" s="8" t="s">
        <v>310</v>
      </c>
      <c r="C115" s="8" t="s">
        <v>117</v>
      </c>
      <c r="D115" s="8" t="s">
        <v>18</v>
      </c>
      <c r="E115" s="8">
        <v>1975</v>
      </c>
      <c r="F115" s="8">
        <v>1000</v>
      </c>
      <c r="G115" s="8">
        <v>1</v>
      </c>
      <c r="H115" s="9">
        <f t="shared" si="37"/>
        <v>1.9750000000000001</v>
      </c>
      <c r="I115" s="9">
        <f t="shared" si="38"/>
        <v>79.790000000000006</v>
      </c>
      <c r="J115" s="106">
        <v>330</v>
      </c>
      <c r="K115" s="107">
        <f t="shared" si="39"/>
        <v>1.372965</v>
      </c>
      <c r="L115" s="108">
        <v>168200</v>
      </c>
      <c r="M115" s="8" t="s">
        <v>297</v>
      </c>
      <c r="N115" s="8"/>
      <c r="Q115" s="8" t="e">
        <f>VLOOKUP(T115,异形板分值匹配!B$1:C$2000,2,FALSE)</f>
        <v>#N/A</v>
      </c>
      <c r="R115" s="8" t="e">
        <f t="shared" si="23"/>
        <v>#N/A</v>
      </c>
      <c r="T115" s="17" t="str">
        <f t="shared" si="22"/>
        <v>P20-C402-R6#</v>
      </c>
      <c r="U115" s="17" t="str">
        <f t="shared" si="24"/>
        <v>#</v>
      </c>
      <c r="V115" s="17">
        <f t="shared" si="25"/>
        <v>1975</v>
      </c>
      <c r="W115" s="17">
        <f t="shared" si="26"/>
        <v>1000</v>
      </c>
      <c r="X115" s="17">
        <f t="shared" si="27"/>
        <v>1</v>
      </c>
    </row>
    <row r="116" spans="1:24" ht="17.399999999999999" x14ac:dyDescent="0.25">
      <c r="A116" s="79">
        <v>2</v>
      </c>
      <c r="B116" s="8" t="s">
        <v>310</v>
      </c>
      <c r="C116" s="8" t="s">
        <v>118</v>
      </c>
      <c r="D116" s="8" t="s">
        <v>18</v>
      </c>
      <c r="E116" s="8">
        <v>1974</v>
      </c>
      <c r="F116" s="8">
        <v>988</v>
      </c>
      <c r="G116" s="8">
        <v>1</v>
      </c>
      <c r="H116" s="9">
        <f t="shared" si="37"/>
        <v>1.950312</v>
      </c>
      <c r="I116" s="9">
        <f t="shared" si="38"/>
        <v>78.792604800000007</v>
      </c>
      <c r="J116" s="106">
        <v>1178</v>
      </c>
      <c r="K116" s="107">
        <f t="shared" si="39"/>
        <v>4.9010689999999997</v>
      </c>
      <c r="L116" s="108">
        <v>168200</v>
      </c>
      <c r="M116" s="8" t="s">
        <v>297</v>
      </c>
      <c r="N116" s="8"/>
      <c r="Q116" s="8" t="e">
        <f>VLOOKUP(T116,异形板分值匹配!B$1:C$2000,2,FALSE)</f>
        <v>#N/A</v>
      </c>
      <c r="R116" s="8" t="e">
        <f t="shared" si="23"/>
        <v>#N/A</v>
      </c>
      <c r="T116" s="17" t="str">
        <f t="shared" si="22"/>
        <v>P20-C402-R7#</v>
      </c>
      <c r="U116" s="17" t="str">
        <f t="shared" si="24"/>
        <v>#</v>
      </c>
      <c r="V116" s="17">
        <f t="shared" si="25"/>
        <v>1974</v>
      </c>
      <c r="W116" s="17">
        <f t="shared" si="26"/>
        <v>988</v>
      </c>
      <c r="X116" s="17">
        <f t="shared" si="27"/>
        <v>1</v>
      </c>
    </row>
    <row r="117" spans="1:24" ht="17.399999999999999" x14ac:dyDescent="0.25">
      <c r="A117" s="79">
        <v>2</v>
      </c>
      <c r="B117" s="8" t="s">
        <v>310</v>
      </c>
      <c r="C117" s="8" t="s">
        <v>119</v>
      </c>
      <c r="D117" s="8" t="s">
        <v>18</v>
      </c>
      <c r="E117" s="8">
        <v>1973</v>
      </c>
      <c r="F117" s="8">
        <v>968</v>
      </c>
      <c r="G117" s="8">
        <v>1</v>
      </c>
      <c r="H117" s="9">
        <f t="shared" si="37"/>
        <v>1.909864</v>
      </c>
      <c r="I117" s="9">
        <f t="shared" si="38"/>
        <v>77.158505599999998</v>
      </c>
      <c r="J117" s="106">
        <v>848</v>
      </c>
      <c r="K117" s="107">
        <f t="shared" si="39"/>
        <v>3.5281039999999999</v>
      </c>
      <c r="L117" s="108">
        <v>168200</v>
      </c>
      <c r="M117" s="8" t="s">
        <v>297</v>
      </c>
      <c r="N117" s="8"/>
      <c r="Q117" s="8" t="e">
        <f>VLOOKUP(T117,异形板分值匹配!B$1:C$2000,2,FALSE)</f>
        <v>#N/A</v>
      </c>
      <c r="R117" s="8" t="e">
        <f t="shared" si="23"/>
        <v>#N/A</v>
      </c>
      <c r="T117" s="17" t="str">
        <f t="shared" si="22"/>
        <v>P20-C402-R8#</v>
      </c>
      <c r="U117" s="17" t="str">
        <f t="shared" si="24"/>
        <v>#</v>
      </c>
      <c r="V117" s="17">
        <f t="shared" si="25"/>
        <v>1973</v>
      </c>
      <c r="W117" s="17">
        <f t="shared" si="26"/>
        <v>968</v>
      </c>
      <c r="X117" s="17">
        <f t="shared" si="27"/>
        <v>1</v>
      </c>
    </row>
    <row r="118" spans="1:24" ht="17.399999999999999" hidden="1" x14ac:dyDescent="0.25">
      <c r="A118" s="79">
        <v>2</v>
      </c>
      <c r="B118" s="84" t="s">
        <v>49</v>
      </c>
      <c r="C118" s="84"/>
      <c r="D118" s="84"/>
      <c r="E118" s="84"/>
      <c r="F118" s="84"/>
      <c r="G118" s="84">
        <f>SUM(G110:G117)</f>
        <v>30</v>
      </c>
      <c r="H118" s="88"/>
      <c r="I118" s="88"/>
      <c r="J118" s="109"/>
      <c r="K118" s="110"/>
      <c r="L118" s="85"/>
      <c r="M118" s="84"/>
      <c r="N118" s="84"/>
      <c r="Q118" s="8" t="e">
        <f>VLOOKUP(T118,异形板分值匹配!B$1:C$2000,2,FALSE)</f>
        <v>#N/A</v>
      </c>
      <c r="R118" s="8" t="e">
        <f t="shared" si="23"/>
        <v>#N/A</v>
      </c>
      <c r="T118" s="17" t="str">
        <f t="shared" si="22"/>
        <v>小计-</v>
      </c>
      <c r="U118" s="17"/>
      <c r="V118" s="17">
        <f t="shared" si="25"/>
        <v>0</v>
      </c>
      <c r="W118" s="17">
        <f t="shared" si="26"/>
        <v>0</v>
      </c>
      <c r="X118" s="17">
        <f t="shared" si="27"/>
        <v>30</v>
      </c>
    </row>
    <row r="119" spans="1:24" ht="17.399999999999999" x14ac:dyDescent="0.25">
      <c r="A119" s="79">
        <v>2</v>
      </c>
      <c r="B119" s="8" t="s">
        <v>311</v>
      </c>
      <c r="C119" s="8" t="s">
        <v>120</v>
      </c>
      <c r="D119" s="8" t="s">
        <v>18</v>
      </c>
      <c r="E119" s="8">
        <v>1970</v>
      </c>
      <c r="F119" s="8">
        <v>824</v>
      </c>
      <c r="G119" s="8">
        <v>1</v>
      </c>
      <c r="H119" s="9">
        <f>G119*F119*E119/1000000</f>
        <v>1.6232800000000001</v>
      </c>
      <c r="I119" s="9">
        <f>40.4*H119</f>
        <v>65.580511999999999</v>
      </c>
      <c r="J119" s="106"/>
      <c r="K119" s="107">
        <f>100*5*J119/1000000000*7.85*1000*1.06</f>
        <v>0</v>
      </c>
      <c r="L119" s="108">
        <v>163300</v>
      </c>
      <c r="M119" s="8" t="s">
        <v>297</v>
      </c>
      <c r="N119" s="8"/>
      <c r="Q119" s="8" t="e">
        <f>VLOOKUP(T119,异形板分值匹配!B$1:C$2000,2,FALSE)</f>
        <v>#N/A</v>
      </c>
      <c r="R119" s="8" t="e">
        <f t="shared" si="23"/>
        <v>#N/A</v>
      </c>
      <c r="T119" s="17" t="str">
        <f t="shared" si="22"/>
        <v>P21-C402-S1#</v>
      </c>
      <c r="U119" s="17" t="str">
        <f t="shared" si="24"/>
        <v>#</v>
      </c>
      <c r="V119" s="17">
        <f t="shared" si="25"/>
        <v>1970</v>
      </c>
      <c r="W119" s="17">
        <f t="shared" si="26"/>
        <v>824</v>
      </c>
      <c r="X119" s="17">
        <f t="shared" si="27"/>
        <v>1</v>
      </c>
    </row>
    <row r="120" spans="1:24" ht="17.399999999999999" x14ac:dyDescent="0.25">
      <c r="A120" s="79">
        <v>2</v>
      </c>
      <c r="B120" s="8" t="s">
        <v>311</v>
      </c>
      <c r="C120" s="8" t="s">
        <v>121</v>
      </c>
      <c r="D120" s="8" t="s">
        <v>18</v>
      </c>
      <c r="E120" s="8">
        <v>1975</v>
      </c>
      <c r="F120" s="8">
        <v>1000</v>
      </c>
      <c r="G120" s="8">
        <v>10</v>
      </c>
      <c r="H120" s="9">
        <f>G120*F120*E120/1000000</f>
        <v>19.75</v>
      </c>
      <c r="I120" s="9">
        <f>40.4*H120</f>
        <v>797.9</v>
      </c>
      <c r="J120" s="106"/>
      <c r="K120" s="107">
        <f>100*5*J120/1000000000*7.85*1000*1.06</f>
        <v>0</v>
      </c>
      <c r="L120" s="108">
        <v>163300</v>
      </c>
      <c r="M120" s="8" t="s">
        <v>297</v>
      </c>
      <c r="N120" s="8"/>
      <c r="Q120" s="8" t="e">
        <f>VLOOKUP(T120,异形板分值匹配!B$1:C$2000,2,FALSE)</f>
        <v>#N/A</v>
      </c>
      <c r="R120" s="8" t="e">
        <f t="shared" si="23"/>
        <v>#N/A</v>
      </c>
      <c r="T120" s="17" t="str">
        <f t="shared" si="22"/>
        <v>P21-C402-S2#</v>
      </c>
      <c r="U120" s="17" t="str">
        <f t="shared" si="24"/>
        <v>#</v>
      </c>
      <c r="V120" s="17">
        <f t="shared" si="25"/>
        <v>1975</v>
      </c>
      <c r="W120" s="17">
        <f t="shared" si="26"/>
        <v>1000</v>
      </c>
      <c r="X120" s="17">
        <f t="shared" si="27"/>
        <v>10</v>
      </c>
    </row>
    <row r="121" spans="1:24" ht="17.399999999999999" hidden="1" x14ac:dyDescent="0.25">
      <c r="A121" s="79">
        <v>2</v>
      </c>
      <c r="B121" s="84" t="s">
        <v>49</v>
      </c>
      <c r="C121" s="84"/>
      <c r="D121" s="84"/>
      <c r="E121" s="84"/>
      <c r="F121" s="84"/>
      <c r="G121" s="84">
        <f>SUM(G119:G120)</f>
        <v>11</v>
      </c>
      <c r="H121" s="88"/>
      <c r="I121" s="88"/>
      <c r="J121" s="109"/>
      <c r="K121" s="110"/>
      <c r="L121" s="85"/>
      <c r="M121" s="84"/>
      <c r="N121" s="84"/>
      <c r="Q121" s="8" t="e">
        <f>VLOOKUP(T121,异形板分值匹配!B$1:C$2000,2,FALSE)</f>
        <v>#N/A</v>
      </c>
      <c r="R121" s="8" t="e">
        <f t="shared" si="23"/>
        <v>#N/A</v>
      </c>
      <c r="T121" s="17" t="str">
        <f t="shared" si="22"/>
        <v>小计-</v>
      </c>
      <c r="U121" s="17"/>
      <c r="V121" s="17">
        <f t="shared" si="25"/>
        <v>0</v>
      </c>
      <c r="W121" s="17">
        <f t="shared" si="26"/>
        <v>0</v>
      </c>
      <c r="X121" s="17">
        <f t="shared" si="27"/>
        <v>11</v>
      </c>
    </row>
    <row r="122" spans="1:24" ht="17.399999999999999" x14ac:dyDescent="0.25">
      <c r="A122" s="79">
        <v>2</v>
      </c>
      <c r="B122" s="8" t="s">
        <v>312</v>
      </c>
      <c r="C122" s="8" t="s">
        <v>122</v>
      </c>
      <c r="D122" s="8" t="s">
        <v>18</v>
      </c>
      <c r="E122" s="8">
        <v>1983</v>
      </c>
      <c r="F122" s="8">
        <v>1267</v>
      </c>
      <c r="G122" s="8">
        <v>1</v>
      </c>
      <c r="H122" s="9">
        <f>G122*F122*E122/1000000</f>
        <v>2.5124610000000001</v>
      </c>
      <c r="I122" s="9">
        <f>40.4*H122</f>
        <v>101.5034244</v>
      </c>
      <c r="J122" s="106"/>
      <c r="K122" s="107">
        <f>100*5*J122/1000000000*7.85*1000*1.06</f>
        <v>0</v>
      </c>
      <c r="L122" s="108">
        <v>173000</v>
      </c>
      <c r="M122" s="8" t="s">
        <v>297</v>
      </c>
      <c r="N122" s="8"/>
      <c r="Q122" s="8" t="e">
        <f>VLOOKUP(T122,异形板分值匹配!B$1:C$2000,2,FALSE)</f>
        <v>#N/A</v>
      </c>
      <c r="R122" s="8" t="e">
        <f t="shared" si="23"/>
        <v>#N/A</v>
      </c>
      <c r="T122" s="17" t="str">
        <f t="shared" si="22"/>
        <v>P22-C402-T1#</v>
      </c>
      <c r="U122" s="17" t="str">
        <f t="shared" si="24"/>
        <v>#</v>
      </c>
      <c r="V122" s="17">
        <f t="shared" si="25"/>
        <v>1983</v>
      </c>
      <c r="W122" s="17">
        <f t="shared" si="26"/>
        <v>1267</v>
      </c>
      <c r="X122" s="17">
        <f t="shared" si="27"/>
        <v>1</v>
      </c>
    </row>
    <row r="123" spans="1:24" ht="17.399999999999999" x14ac:dyDescent="0.25">
      <c r="A123" s="79">
        <v>2</v>
      </c>
      <c r="B123" s="8" t="s">
        <v>312</v>
      </c>
      <c r="C123" s="8" t="s">
        <v>123</v>
      </c>
      <c r="D123" s="8" t="s">
        <v>18</v>
      </c>
      <c r="E123" s="8">
        <v>1975</v>
      </c>
      <c r="F123" s="8">
        <v>1000</v>
      </c>
      <c r="G123" s="8">
        <v>6</v>
      </c>
      <c r="H123" s="9">
        <f>G123*F123*E123/1000000</f>
        <v>11.85</v>
      </c>
      <c r="I123" s="9">
        <f>40.4*H123</f>
        <v>478.74</v>
      </c>
      <c r="J123" s="106"/>
      <c r="K123" s="107">
        <f>100*5*J123/1000000000*7.85*1000*1.06</f>
        <v>0</v>
      </c>
      <c r="L123" s="108">
        <v>173000</v>
      </c>
      <c r="M123" s="8" t="s">
        <v>297</v>
      </c>
      <c r="N123" s="8"/>
      <c r="Q123" s="8" t="e">
        <f>VLOOKUP(T123,异形板分值匹配!B$1:C$2000,2,FALSE)</f>
        <v>#N/A</v>
      </c>
      <c r="R123" s="8" t="e">
        <f t="shared" si="23"/>
        <v>#N/A</v>
      </c>
      <c r="T123" s="17" t="str">
        <f t="shared" si="22"/>
        <v>P22-C402-T2#</v>
      </c>
      <c r="U123" s="17" t="str">
        <f t="shared" si="24"/>
        <v>#</v>
      </c>
      <c r="V123" s="17">
        <f t="shared" si="25"/>
        <v>1975</v>
      </c>
      <c r="W123" s="17">
        <f t="shared" si="26"/>
        <v>1000</v>
      </c>
      <c r="X123" s="17">
        <f t="shared" si="27"/>
        <v>6</v>
      </c>
    </row>
    <row r="124" spans="1:24" ht="17.399999999999999" hidden="1" x14ac:dyDescent="0.25">
      <c r="A124" s="79">
        <v>2</v>
      </c>
      <c r="B124" s="84" t="s">
        <v>49</v>
      </c>
      <c r="C124" s="84"/>
      <c r="D124" s="84"/>
      <c r="E124" s="84"/>
      <c r="F124" s="84"/>
      <c r="G124" s="84">
        <f>SUM(G122:G123)</f>
        <v>7</v>
      </c>
      <c r="H124" s="88"/>
      <c r="I124" s="88"/>
      <c r="J124" s="109"/>
      <c r="K124" s="110"/>
      <c r="L124" s="85"/>
      <c r="M124" s="84"/>
      <c r="N124" s="84"/>
      <c r="Q124" s="8" t="e">
        <f>VLOOKUP(T124,异形板分值匹配!B$1:C$2000,2,FALSE)</f>
        <v>#N/A</v>
      </c>
      <c r="R124" s="8" t="e">
        <f t="shared" si="23"/>
        <v>#N/A</v>
      </c>
      <c r="T124" s="17" t="str">
        <f t="shared" si="22"/>
        <v>小计-</v>
      </c>
      <c r="U124" s="17"/>
      <c r="V124" s="17">
        <f t="shared" si="25"/>
        <v>0</v>
      </c>
      <c r="W124" s="17">
        <f t="shared" si="26"/>
        <v>0</v>
      </c>
      <c r="X124" s="17">
        <f t="shared" si="27"/>
        <v>7</v>
      </c>
    </row>
    <row r="125" spans="1:24" ht="17.399999999999999" x14ac:dyDescent="0.25">
      <c r="A125" s="79">
        <v>2</v>
      </c>
      <c r="B125" s="8" t="s">
        <v>313</v>
      </c>
      <c r="C125" s="8" t="s">
        <v>124</v>
      </c>
      <c r="D125" s="8" t="s">
        <v>18</v>
      </c>
      <c r="E125" s="8">
        <v>1966</v>
      </c>
      <c r="F125" s="8">
        <v>627</v>
      </c>
      <c r="G125" s="8">
        <v>1</v>
      </c>
      <c r="H125" s="9">
        <f t="shared" ref="H125:H132" si="40">G125*F125*E125/1000000</f>
        <v>1.2326820000000001</v>
      </c>
      <c r="I125" s="9">
        <f t="shared" ref="I125:I132" si="41">40.4*H125</f>
        <v>49.800352799999999</v>
      </c>
      <c r="J125" s="106"/>
      <c r="K125" s="107">
        <f t="shared" ref="K125:K132" si="42">100*5*J125/1000000000*7.85*1000*1.06</f>
        <v>0</v>
      </c>
      <c r="L125" s="108">
        <v>177900</v>
      </c>
      <c r="M125" s="8" t="s">
        <v>297</v>
      </c>
      <c r="N125" s="8"/>
      <c r="Q125" s="8" t="e">
        <f>VLOOKUP(T125,异形板分值匹配!B$1:C$2000,2,FALSE)</f>
        <v>#N/A</v>
      </c>
      <c r="R125" s="8" t="e">
        <f t="shared" si="23"/>
        <v>#N/A</v>
      </c>
      <c r="T125" s="17" t="str">
        <f t="shared" si="22"/>
        <v>P23-C402-W1#</v>
      </c>
      <c r="U125" s="17" t="str">
        <f t="shared" si="24"/>
        <v>#</v>
      </c>
      <c r="V125" s="17">
        <f t="shared" si="25"/>
        <v>1966</v>
      </c>
      <c r="W125" s="17">
        <f t="shared" si="26"/>
        <v>627</v>
      </c>
      <c r="X125" s="17">
        <f t="shared" si="27"/>
        <v>1</v>
      </c>
    </row>
    <row r="126" spans="1:24" ht="17.399999999999999" x14ac:dyDescent="0.25">
      <c r="A126" s="79">
        <v>2</v>
      </c>
      <c r="B126" s="8" t="s">
        <v>313</v>
      </c>
      <c r="C126" s="8" t="s">
        <v>125</v>
      </c>
      <c r="D126" s="8" t="s">
        <v>18</v>
      </c>
      <c r="E126" s="8">
        <v>1975</v>
      </c>
      <c r="F126" s="8">
        <v>1000</v>
      </c>
      <c r="G126" s="8">
        <v>22</v>
      </c>
      <c r="H126" s="9">
        <f t="shared" si="40"/>
        <v>43.45</v>
      </c>
      <c r="I126" s="9">
        <f t="shared" si="41"/>
        <v>1755.38</v>
      </c>
      <c r="J126" s="106"/>
      <c r="K126" s="107">
        <f t="shared" si="42"/>
        <v>0</v>
      </c>
      <c r="L126" s="108">
        <v>177900</v>
      </c>
      <c r="M126" s="8" t="s">
        <v>297</v>
      </c>
      <c r="N126" s="8"/>
      <c r="Q126" s="8" t="e">
        <f>VLOOKUP(T126,异形板分值匹配!B$1:C$2000,2,FALSE)</f>
        <v>#N/A</v>
      </c>
      <c r="R126" s="8" t="e">
        <f t="shared" si="23"/>
        <v>#N/A</v>
      </c>
      <c r="T126" s="17" t="str">
        <f t="shared" si="22"/>
        <v>P23-C402-W2#</v>
      </c>
      <c r="U126" s="17" t="str">
        <f t="shared" si="24"/>
        <v>#</v>
      </c>
      <c r="V126" s="17">
        <f t="shared" si="25"/>
        <v>1975</v>
      </c>
      <c r="W126" s="17">
        <f t="shared" si="26"/>
        <v>1000</v>
      </c>
      <c r="X126" s="17">
        <f t="shared" si="27"/>
        <v>22</v>
      </c>
    </row>
    <row r="127" spans="1:24" ht="17.399999999999999" x14ac:dyDescent="0.25">
      <c r="A127" s="79">
        <v>2</v>
      </c>
      <c r="B127" s="8" t="s">
        <v>313</v>
      </c>
      <c r="C127" s="8" t="s">
        <v>126</v>
      </c>
      <c r="D127" s="8" t="s">
        <v>18</v>
      </c>
      <c r="E127" s="8">
        <v>990</v>
      </c>
      <c r="F127" s="8">
        <v>1278</v>
      </c>
      <c r="G127" s="8">
        <v>1</v>
      </c>
      <c r="H127" s="9">
        <f t="shared" si="40"/>
        <v>1.26522</v>
      </c>
      <c r="I127" s="9">
        <f t="shared" si="41"/>
        <v>51.114888000000001</v>
      </c>
      <c r="J127" s="106"/>
      <c r="K127" s="107">
        <f t="shared" si="42"/>
        <v>0</v>
      </c>
      <c r="L127" s="108">
        <v>177900</v>
      </c>
      <c r="M127" s="8" t="s">
        <v>297</v>
      </c>
      <c r="N127" s="8"/>
      <c r="Q127" s="8" t="e">
        <f>VLOOKUP(T127,异形板分值匹配!B$1:C$2000,2,FALSE)</f>
        <v>#N/A</v>
      </c>
      <c r="R127" s="8" t="e">
        <f t="shared" si="23"/>
        <v>#N/A</v>
      </c>
      <c r="T127" s="17" t="str">
        <f t="shared" si="22"/>
        <v>P23-C402-W3#</v>
      </c>
      <c r="U127" s="17" t="str">
        <f t="shared" si="24"/>
        <v>#</v>
      </c>
      <c r="V127" s="17">
        <f t="shared" si="25"/>
        <v>990</v>
      </c>
      <c r="W127" s="17">
        <f t="shared" si="26"/>
        <v>1278</v>
      </c>
      <c r="X127" s="17">
        <f t="shared" si="27"/>
        <v>1</v>
      </c>
    </row>
    <row r="128" spans="1:24" ht="17.399999999999999" x14ac:dyDescent="0.25">
      <c r="A128" s="79">
        <v>2</v>
      </c>
      <c r="B128" s="8" t="s">
        <v>313</v>
      </c>
      <c r="C128" s="8" t="s">
        <v>127</v>
      </c>
      <c r="D128" s="8" t="s">
        <v>18</v>
      </c>
      <c r="E128" s="8">
        <v>978</v>
      </c>
      <c r="F128" s="8">
        <v>1000</v>
      </c>
      <c r="G128" s="8">
        <v>2</v>
      </c>
      <c r="H128" s="9">
        <f t="shared" si="40"/>
        <v>1.956</v>
      </c>
      <c r="I128" s="9">
        <f t="shared" si="41"/>
        <v>79.022400000000005</v>
      </c>
      <c r="J128" s="106"/>
      <c r="K128" s="107">
        <f t="shared" si="42"/>
        <v>0</v>
      </c>
      <c r="L128" s="108">
        <v>177900</v>
      </c>
      <c r="M128" s="8" t="s">
        <v>297</v>
      </c>
      <c r="N128" s="8"/>
      <c r="Q128" s="8" t="e">
        <f>VLOOKUP(T128,异形板分值匹配!B$1:C$2000,2,FALSE)</f>
        <v>#N/A</v>
      </c>
      <c r="R128" s="8" t="e">
        <f t="shared" si="23"/>
        <v>#N/A</v>
      </c>
      <c r="T128" s="17" t="str">
        <f t="shared" si="22"/>
        <v>P23-C402-W4#</v>
      </c>
      <c r="U128" s="17" t="str">
        <f t="shared" si="24"/>
        <v>#</v>
      </c>
      <c r="V128" s="17">
        <f t="shared" si="25"/>
        <v>978</v>
      </c>
      <c r="W128" s="17">
        <f t="shared" si="26"/>
        <v>1000</v>
      </c>
      <c r="X128" s="17">
        <f t="shared" si="27"/>
        <v>2</v>
      </c>
    </row>
    <row r="129" spans="1:24" ht="17.399999999999999" x14ac:dyDescent="0.25">
      <c r="A129" s="79">
        <v>2</v>
      </c>
      <c r="B129" s="8" t="s">
        <v>313</v>
      </c>
      <c r="C129" s="8" t="s">
        <v>128</v>
      </c>
      <c r="D129" s="8" t="s">
        <v>18</v>
      </c>
      <c r="E129" s="8">
        <v>1969</v>
      </c>
      <c r="F129" s="8">
        <v>799</v>
      </c>
      <c r="G129" s="8">
        <v>1</v>
      </c>
      <c r="H129" s="9">
        <f t="shared" si="40"/>
        <v>1.573231</v>
      </c>
      <c r="I129" s="9">
        <f t="shared" si="41"/>
        <v>63.558532399999997</v>
      </c>
      <c r="J129" s="106"/>
      <c r="K129" s="107">
        <f t="shared" si="42"/>
        <v>0</v>
      </c>
      <c r="L129" s="108">
        <v>177900</v>
      </c>
      <c r="M129" s="8" t="s">
        <v>297</v>
      </c>
      <c r="N129" s="8"/>
      <c r="Q129" s="8" t="e">
        <f>VLOOKUP(T129,异形板分值匹配!B$1:C$2000,2,FALSE)</f>
        <v>#N/A</v>
      </c>
      <c r="R129" s="8" t="e">
        <f t="shared" si="23"/>
        <v>#N/A</v>
      </c>
      <c r="T129" s="17" t="str">
        <f t="shared" si="22"/>
        <v>P23-C402-W5#</v>
      </c>
      <c r="U129" s="17" t="str">
        <f t="shared" si="24"/>
        <v>#</v>
      </c>
      <c r="V129" s="17">
        <f t="shared" si="25"/>
        <v>1969</v>
      </c>
      <c r="W129" s="17">
        <f t="shared" si="26"/>
        <v>799</v>
      </c>
      <c r="X129" s="17">
        <f t="shared" si="27"/>
        <v>1</v>
      </c>
    </row>
    <row r="130" spans="1:24" ht="17.399999999999999" x14ac:dyDescent="0.25">
      <c r="A130" s="79">
        <v>2</v>
      </c>
      <c r="B130" s="8" t="s">
        <v>313</v>
      </c>
      <c r="C130" s="8" t="s">
        <v>129</v>
      </c>
      <c r="D130" s="8" t="s">
        <v>18</v>
      </c>
      <c r="E130" s="8">
        <v>1967</v>
      </c>
      <c r="F130" s="8">
        <v>700</v>
      </c>
      <c r="G130" s="8">
        <v>1</v>
      </c>
      <c r="H130" s="9">
        <f t="shared" si="40"/>
        <v>1.3769</v>
      </c>
      <c r="I130" s="9">
        <f t="shared" si="41"/>
        <v>55.626759999999997</v>
      </c>
      <c r="J130" s="106"/>
      <c r="K130" s="107">
        <f t="shared" si="42"/>
        <v>0</v>
      </c>
      <c r="L130" s="108">
        <v>177900</v>
      </c>
      <c r="M130" s="8" t="s">
        <v>297</v>
      </c>
      <c r="N130" s="8"/>
      <c r="Q130" s="8" t="e">
        <f>VLOOKUP(T130,异形板分值匹配!B$1:C$2000,2,FALSE)</f>
        <v>#N/A</v>
      </c>
      <c r="R130" s="8" t="e">
        <f t="shared" si="23"/>
        <v>#N/A</v>
      </c>
      <c r="T130" s="17" t="str">
        <f t="shared" si="22"/>
        <v>P23-C402-W6#</v>
      </c>
      <c r="U130" s="17" t="str">
        <f t="shared" si="24"/>
        <v>#</v>
      </c>
      <c r="V130" s="17">
        <f t="shared" si="25"/>
        <v>1967</v>
      </c>
      <c r="W130" s="17">
        <f t="shared" si="26"/>
        <v>700</v>
      </c>
      <c r="X130" s="17">
        <f t="shared" si="27"/>
        <v>1</v>
      </c>
    </row>
    <row r="131" spans="1:24" ht="17.399999999999999" x14ac:dyDescent="0.25">
      <c r="A131" s="79">
        <v>2</v>
      </c>
      <c r="B131" s="8" t="s">
        <v>313</v>
      </c>
      <c r="C131" s="8" t="s">
        <v>130</v>
      </c>
      <c r="D131" s="8" t="s">
        <v>18</v>
      </c>
      <c r="E131" s="8">
        <v>1975</v>
      </c>
      <c r="F131" s="8">
        <v>1000</v>
      </c>
      <c r="G131" s="8">
        <v>1</v>
      </c>
      <c r="H131" s="9">
        <f t="shared" si="40"/>
        <v>1.9750000000000001</v>
      </c>
      <c r="I131" s="9">
        <f t="shared" si="41"/>
        <v>79.790000000000006</v>
      </c>
      <c r="J131" s="106">
        <v>848</v>
      </c>
      <c r="K131" s="107">
        <f t="shared" si="42"/>
        <v>3.5281039999999999</v>
      </c>
      <c r="L131" s="108">
        <v>177900</v>
      </c>
      <c r="M131" s="8" t="s">
        <v>297</v>
      </c>
      <c r="N131" s="8"/>
      <c r="Q131" s="8" t="e">
        <f>VLOOKUP(T131,异形板分值匹配!B$1:C$2000,2,FALSE)</f>
        <v>#N/A</v>
      </c>
      <c r="R131" s="8" t="e">
        <f t="shared" si="23"/>
        <v>#N/A</v>
      </c>
      <c r="T131" s="17" t="str">
        <f t="shared" si="22"/>
        <v>P23-C402-W7#</v>
      </c>
      <c r="U131" s="17" t="str">
        <f t="shared" si="24"/>
        <v>#</v>
      </c>
      <c r="V131" s="17">
        <f t="shared" si="25"/>
        <v>1975</v>
      </c>
      <c r="W131" s="17">
        <f t="shared" si="26"/>
        <v>1000</v>
      </c>
      <c r="X131" s="17">
        <f t="shared" si="27"/>
        <v>1</v>
      </c>
    </row>
    <row r="132" spans="1:24" ht="17.399999999999999" x14ac:dyDescent="0.25">
      <c r="A132" s="79">
        <v>2</v>
      </c>
      <c r="B132" s="8" t="s">
        <v>313</v>
      </c>
      <c r="C132" s="8" t="s">
        <v>131</v>
      </c>
      <c r="D132" s="8" t="s">
        <v>18</v>
      </c>
      <c r="E132" s="8">
        <v>1973</v>
      </c>
      <c r="F132" s="8">
        <v>968</v>
      </c>
      <c r="G132" s="8">
        <v>1</v>
      </c>
      <c r="H132" s="9">
        <f t="shared" si="40"/>
        <v>1.909864</v>
      </c>
      <c r="I132" s="9">
        <f t="shared" si="41"/>
        <v>77.158505599999998</v>
      </c>
      <c r="J132" s="106">
        <v>848</v>
      </c>
      <c r="K132" s="107">
        <f t="shared" si="42"/>
        <v>3.5281039999999999</v>
      </c>
      <c r="L132" s="108">
        <v>177900</v>
      </c>
      <c r="M132" s="8" t="s">
        <v>297</v>
      </c>
      <c r="N132" s="8"/>
      <c r="Q132" s="8" t="e">
        <f>VLOOKUP(T132,异形板分值匹配!B$1:C$2000,2,FALSE)</f>
        <v>#N/A</v>
      </c>
      <c r="R132" s="8" t="e">
        <f t="shared" si="23"/>
        <v>#N/A</v>
      </c>
      <c r="T132" s="17" t="str">
        <f t="shared" si="22"/>
        <v>P23-C402-W8#</v>
      </c>
      <c r="U132" s="17" t="str">
        <f t="shared" si="24"/>
        <v>#</v>
      </c>
      <c r="V132" s="17">
        <f t="shared" si="25"/>
        <v>1973</v>
      </c>
      <c r="W132" s="17">
        <f t="shared" si="26"/>
        <v>968</v>
      </c>
      <c r="X132" s="17">
        <f t="shared" si="27"/>
        <v>1</v>
      </c>
    </row>
    <row r="133" spans="1:24" hidden="1" x14ac:dyDescent="0.25">
      <c r="A133" s="79">
        <v>2</v>
      </c>
      <c r="B133" s="84" t="s">
        <v>49</v>
      </c>
      <c r="C133" s="84"/>
      <c r="D133" s="84"/>
      <c r="E133" s="84"/>
      <c r="F133" s="84"/>
      <c r="G133" s="84">
        <f>SUM(G125:G132)</f>
        <v>30</v>
      </c>
      <c r="H133" s="88"/>
      <c r="I133" s="85"/>
      <c r="J133" s="85"/>
      <c r="K133" s="85"/>
      <c r="L133" s="84"/>
      <c r="M133" s="84"/>
      <c r="N133" s="84"/>
      <c r="Q133" s="8" t="e">
        <f>VLOOKUP(T133,异形板分值匹配!B$1:C$2000,2,FALSE)</f>
        <v>#N/A</v>
      </c>
      <c r="R133" s="8" t="e">
        <f t="shared" si="23"/>
        <v>#N/A</v>
      </c>
      <c r="T133" s="17" t="str">
        <f t="shared" si="22"/>
        <v>小计-</v>
      </c>
      <c r="U133" s="17"/>
      <c r="V133" s="17">
        <f t="shared" si="25"/>
        <v>0</v>
      </c>
      <c r="W133" s="17">
        <f t="shared" si="26"/>
        <v>0</v>
      </c>
      <c r="X133" s="17">
        <f t="shared" si="27"/>
        <v>30</v>
      </c>
    </row>
    <row r="134" spans="1:24" ht="15.6" x14ac:dyDescent="0.25">
      <c r="A134" s="79">
        <v>2</v>
      </c>
      <c r="B134" s="8" t="s">
        <v>314</v>
      </c>
      <c r="C134" s="8" t="s">
        <v>136</v>
      </c>
      <c r="D134" s="8" t="s">
        <v>18</v>
      </c>
      <c r="E134" s="8">
        <v>1579</v>
      </c>
      <c r="F134" s="8">
        <v>1000</v>
      </c>
      <c r="G134" s="8">
        <v>5</v>
      </c>
      <c r="H134" s="9">
        <f>G134*F134*E134/1000000</f>
        <v>7.8949999999999996</v>
      </c>
      <c r="I134" s="9">
        <f>40.4*H134</f>
        <v>318.95800000000003</v>
      </c>
      <c r="J134" s="111">
        <v>0</v>
      </c>
      <c r="K134" s="112">
        <f>100*5*J134/1000000000*7.85*1000*1.06</f>
        <v>0</v>
      </c>
      <c r="L134" s="17"/>
      <c r="M134" s="17" t="s">
        <v>315</v>
      </c>
      <c r="N134" s="17"/>
      <c r="Q134" s="8" t="e">
        <f>VLOOKUP(T134,异形板分值匹配!B$1:C$2000,2,FALSE)</f>
        <v>#N/A</v>
      </c>
      <c r="R134" s="8" t="e">
        <f t="shared" si="23"/>
        <v>#N/A</v>
      </c>
      <c r="T134" s="17" t="str">
        <f t="shared" ref="T134:T171" si="43">B134&amp;T$5&amp;C134&amp;D134</f>
        <v>P24-C403-A1#</v>
      </c>
      <c r="U134" s="17" t="str">
        <f t="shared" si="24"/>
        <v>#</v>
      </c>
      <c r="V134" s="17">
        <f t="shared" si="25"/>
        <v>1579</v>
      </c>
      <c r="W134" s="17">
        <f t="shared" si="26"/>
        <v>1000</v>
      </c>
      <c r="X134" s="17">
        <f t="shared" si="27"/>
        <v>5</v>
      </c>
    </row>
    <row r="135" spans="1:24" ht="15.6" x14ac:dyDescent="0.25">
      <c r="A135" s="79">
        <v>2</v>
      </c>
      <c r="B135" s="8" t="s">
        <v>314</v>
      </c>
      <c r="C135" s="8" t="s">
        <v>137</v>
      </c>
      <c r="D135" s="8" t="s">
        <v>18</v>
      </c>
      <c r="E135" s="8">
        <v>1585</v>
      </c>
      <c r="F135" s="8">
        <v>1139</v>
      </c>
      <c r="G135" s="8">
        <v>1</v>
      </c>
      <c r="H135" s="9">
        <f>G135*F135*E135/1000000</f>
        <v>1.805315</v>
      </c>
      <c r="I135" s="9">
        <f>40.4*H135</f>
        <v>72.934725999999998</v>
      </c>
      <c r="J135" s="111">
        <v>0</v>
      </c>
      <c r="K135" s="112">
        <f>100*5*J135/1000000000*7.85*1000*1.06</f>
        <v>0</v>
      </c>
      <c r="L135" s="17"/>
      <c r="M135" s="17" t="s">
        <v>315</v>
      </c>
      <c r="N135" s="17"/>
      <c r="Q135" s="8" t="e">
        <f>VLOOKUP(T135,异形板分值匹配!B$1:C$2000,2,FALSE)</f>
        <v>#N/A</v>
      </c>
      <c r="R135" s="8" t="e">
        <f t="shared" ref="R135:R169" si="44">Q135*G135</f>
        <v>#N/A</v>
      </c>
      <c r="T135" s="17" t="str">
        <f t="shared" si="43"/>
        <v>P24-C403-A2#</v>
      </c>
      <c r="U135" s="17" t="str">
        <f t="shared" si="24"/>
        <v>#</v>
      </c>
      <c r="V135" s="17">
        <f t="shared" si="25"/>
        <v>1585</v>
      </c>
      <c r="W135" s="17">
        <f t="shared" si="26"/>
        <v>1139</v>
      </c>
      <c r="X135" s="17">
        <f t="shared" si="27"/>
        <v>1</v>
      </c>
    </row>
    <row r="136" spans="1:24" ht="15.6" x14ac:dyDescent="0.25">
      <c r="A136" s="79">
        <v>2</v>
      </c>
      <c r="B136" s="8" t="s">
        <v>314</v>
      </c>
      <c r="C136" s="8" t="s">
        <v>138</v>
      </c>
      <c r="D136" s="8" t="s">
        <v>18</v>
      </c>
      <c r="E136" s="8">
        <v>1548</v>
      </c>
      <c r="F136" s="8">
        <v>1237</v>
      </c>
      <c r="G136" s="8">
        <v>1</v>
      </c>
      <c r="H136" s="9">
        <f>G136*F136*E136/1000000</f>
        <v>1.914876</v>
      </c>
      <c r="I136" s="9">
        <f>40.4*H136</f>
        <v>77.360990400000006</v>
      </c>
      <c r="J136" s="111">
        <v>0</v>
      </c>
      <c r="K136" s="112">
        <f>100*5*J136/1000000000*7.85*1000*1.06</f>
        <v>0</v>
      </c>
      <c r="L136" s="17"/>
      <c r="M136" s="17" t="s">
        <v>315</v>
      </c>
      <c r="N136" s="17"/>
      <c r="Q136" s="8" t="e">
        <f>VLOOKUP(T136,异形板分值匹配!B$1:C$2000,2,FALSE)</f>
        <v>#N/A</v>
      </c>
      <c r="R136" s="8" t="e">
        <f t="shared" si="44"/>
        <v>#N/A</v>
      </c>
      <c r="T136" s="17" t="str">
        <f t="shared" si="43"/>
        <v>P24-C403-A3#</v>
      </c>
      <c r="U136" s="17" t="str">
        <f t="shared" si="24"/>
        <v>#</v>
      </c>
      <c r="V136" s="17">
        <f t="shared" ref="V136:V169" si="45">E136</f>
        <v>1548</v>
      </c>
      <c r="W136" s="17">
        <f t="shared" ref="W136:W169" si="46">F136</f>
        <v>1237</v>
      </c>
      <c r="X136" s="17">
        <f t="shared" ref="X136:X169" si="47">G136</f>
        <v>1</v>
      </c>
    </row>
    <row r="137" spans="1:24" ht="15.6" hidden="1" x14ac:dyDescent="0.25">
      <c r="A137" s="79">
        <v>2</v>
      </c>
      <c r="B137" s="84" t="s">
        <v>49</v>
      </c>
      <c r="C137" s="84"/>
      <c r="D137" s="84"/>
      <c r="E137" s="84"/>
      <c r="F137" s="84"/>
      <c r="G137" s="84">
        <f>SUM(G134:G136)</f>
        <v>7</v>
      </c>
      <c r="H137" s="88"/>
      <c r="I137" s="88"/>
      <c r="J137" s="113"/>
      <c r="K137" s="114"/>
      <c r="L137" s="93"/>
      <c r="M137" s="93"/>
      <c r="N137" s="93"/>
      <c r="Q137" s="8" t="e">
        <f>VLOOKUP(T137,异形板分值匹配!B$1:C$2000,2,FALSE)</f>
        <v>#N/A</v>
      </c>
      <c r="R137" s="8" t="e">
        <f t="shared" si="44"/>
        <v>#N/A</v>
      </c>
      <c r="T137" s="17" t="str">
        <f t="shared" si="43"/>
        <v>小计-</v>
      </c>
      <c r="U137" s="17"/>
      <c r="V137" s="17">
        <f t="shared" si="45"/>
        <v>0</v>
      </c>
      <c r="W137" s="17">
        <f t="shared" si="46"/>
        <v>0</v>
      </c>
      <c r="X137" s="17">
        <f t="shared" si="47"/>
        <v>7</v>
      </c>
    </row>
    <row r="138" spans="1:24" ht="15.6" x14ac:dyDescent="0.25">
      <c r="A138" s="79">
        <v>2</v>
      </c>
      <c r="B138" s="8" t="s">
        <v>316</v>
      </c>
      <c r="C138" s="8" t="s">
        <v>139</v>
      </c>
      <c r="D138" s="8" t="s">
        <v>18</v>
      </c>
      <c r="E138" s="8">
        <v>1579</v>
      </c>
      <c r="F138" s="8">
        <v>1000</v>
      </c>
      <c r="G138" s="8">
        <v>4</v>
      </c>
      <c r="H138" s="9">
        <f>G138*F138*E138/1000000</f>
        <v>6.3159999999999998</v>
      </c>
      <c r="I138" s="9">
        <f>40.4*H138</f>
        <v>255.16640000000001</v>
      </c>
      <c r="J138" s="111">
        <v>0</v>
      </c>
      <c r="K138" s="112">
        <f>100*5*J138/1000000000*7.85*1000*1.06</f>
        <v>0</v>
      </c>
      <c r="L138" s="17"/>
      <c r="M138" s="17" t="s">
        <v>315</v>
      </c>
      <c r="N138" s="17"/>
      <c r="Q138" s="8" t="e">
        <f>VLOOKUP(T138,异形板分值匹配!B$1:C$2000,2,FALSE)</f>
        <v>#N/A</v>
      </c>
      <c r="R138" s="8" t="e">
        <f t="shared" si="44"/>
        <v>#N/A</v>
      </c>
      <c r="T138" s="17" t="str">
        <f t="shared" si="43"/>
        <v>P25-C403-B1#</v>
      </c>
      <c r="U138" s="17" t="str">
        <f>D138</f>
        <v>#</v>
      </c>
      <c r="V138" s="17">
        <f t="shared" si="45"/>
        <v>1579</v>
      </c>
      <c r="W138" s="17">
        <f t="shared" si="46"/>
        <v>1000</v>
      </c>
      <c r="X138" s="17">
        <f t="shared" si="47"/>
        <v>4</v>
      </c>
    </row>
    <row r="139" spans="1:24" ht="15.6" x14ac:dyDescent="0.25">
      <c r="A139" s="79">
        <v>2</v>
      </c>
      <c r="B139" s="8" t="s">
        <v>316</v>
      </c>
      <c r="C139" s="8" t="s">
        <v>140</v>
      </c>
      <c r="D139" s="8" t="s">
        <v>18</v>
      </c>
      <c r="E139" s="8">
        <v>1602</v>
      </c>
      <c r="F139" s="8">
        <v>1461</v>
      </c>
      <c r="G139" s="8">
        <v>1</v>
      </c>
      <c r="H139" s="9">
        <f>G139*F139*E139/1000000</f>
        <v>2.340522</v>
      </c>
      <c r="I139" s="9">
        <f>40.4*H139</f>
        <v>94.557088800000002</v>
      </c>
      <c r="J139" s="111">
        <v>0</v>
      </c>
      <c r="K139" s="112">
        <f>100*5*J139/1000000000*7.85*1000*1.06</f>
        <v>0</v>
      </c>
      <c r="L139" s="17"/>
      <c r="M139" s="17" t="s">
        <v>315</v>
      </c>
      <c r="N139" s="17"/>
      <c r="Q139" s="8" t="e">
        <f>VLOOKUP(T139,异形板分值匹配!B$1:C$2000,2,FALSE)</f>
        <v>#N/A</v>
      </c>
      <c r="R139" s="8" t="e">
        <f t="shared" si="44"/>
        <v>#N/A</v>
      </c>
      <c r="T139" s="17" t="str">
        <f t="shared" si="43"/>
        <v>P25-C403-B2#</v>
      </c>
      <c r="U139" s="17" t="str">
        <f>D139</f>
        <v>#</v>
      </c>
      <c r="V139" s="17">
        <f t="shared" si="45"/>
        <v>1602</v>
      </c>
      <c r="W139" s="17">
        <f t="shared" si="46"/>
        <v>1461</v>
      </c>
      <c r="X139" s="17">
        <f t="shared" si="47"/>
        <v>1</v>
      </c>
    </row>
    <row r="140" spans="1:24" ht="15.6" x14ac:dyDescent="0.25">
      <c r="A140" s="79">
        <v>2</v>
      </c>
      <c r="B140" s="8" t="s">
        <v>316</v>
      </c>
      <c r="C140" s="8" t="s">
        <v>141</v>
      </c>
      <c r="D140" s="8" t="s">
        <v>18</v>
      </c>
      <c r="E140" s="8">
        <v>1549</v>
      </c>
      <c r="F140" s="8">
        <v>1238</v>
      </c>
      <c r="G140" s="8">
        <v>1</v>
      </c>
      <c r="H140" s="9">
        <f>G140*F140*E140/1000000</f>
        <v>1.917662</v>
      </c>
      <c r="I140" s="9">
        <f>40.4*H140</f>
        <v>77.473544799999999</v>
      </c>
      <c r="J140" s="111">
        <v>0</v>
      </c>
      <c r="K140" s="112">
        <f>100*5*J140/1000000000*7.85*1000*1.06</f>
        <v>0</v>
      </c>
      <c r="L140" s="17"/>
      <c r="M140" s="17" t="s">
        <v>315</v>
      </c>
      <c r="N140" s="17"/>
      <c r="Q140" s="8" t="e">
        <f>VLOOKUP(T140,异形板分值匹配!B$1:C$2000,2,FALSE)</f>
        <v>#N/A</v>
      </c>
      <c r="R140" s="8" t="e">
        <f t="shared" si="44"/>
        <v>#N/A</v>
      </c>
      <c r="T140" s="17" t="str">
        <f t="shared" si="43"/>
        <v>P25-C403-B3#</v>
      </c>
      <c r="U140" s="17" t="str">
        <f>D140</f>
        <v>#</v>
      </c>
      <c r="V140" s="17">
        <f t="shared" si="45"/>
        <v>1549</v>
      </c>
      <c r="W140" s="17">
        <f t="shared" si="46"/>
        <v>1238</v>
      </c>
      <c r="X140" s="17">
        <f t="shared" si="47"/>
        <v>1</v>
      </c>
    </row>
    <row r="141" spans="1:24" ht="15.6" hidden="1" x14ac:dyDescent="0.25">
      <c r="A141" s="79">
        <v>2</v>
      </c>
      <c r="B141" s="84" t="s">
        <v>49</v>
      </c>
      <c r="C141" s="84"/>
      <c r="D141" s="84"/>
      <c r="E141" s="84"/>
      <c r="F141" s="84"/>
      <c r="G141" s="84">
        <f>SUM(G138:G140)</f>
        <v>6</v>
      </c>
      <c r="H141" s="88"/>
      <c r="I141" s="88"/>
      <c r="J141" s="113"/>
      <c r="K141" s="114"/>
      <c r="L141" s="93"/>
      <c r="M141" s="93"/>
      <c r="N141" s="93"/>
      <c r="Q141" s="8" t="e">
        <f>VLOOKUP(T141,异形板分值匹配!B$1:C$2000,2,FALSE)</f>
        <v>#N/A</v>
      </c>
      <c r="R141" s="8" t="e">
        <f t="shared" si="44"/>
        <v>#N/A</v>
      </c>
      <c r="T141" s="17" t="str">
        <f t="shared" si="43"/>
        <v>小计-</v>
      </c>
      <c r="U141" s="17"/>
      <c r="V141" s="17">
        <f t="shared" si="45"/>
        <v>0</v>
      </c>
      <c r="W141" s="17">
        <f t="shared" si="46"/>
        <v>0</v>
      </c>
      <c r="X141" s="17">
        <f t="shared" si="47"/>
        <v>6</v>
      </c>
    </row>
    <row r="142" spans="1:24" ht="15.6" x14ac:dyDescent="0.25">
      <c r="A142" s="79">
        <v>2</v>
      </c>
      <c r="B142" s="8" t="s">
        <v>317</v>
      </c>
      <c r="C142" s="8" t="s">
        <v>142</v>
      </c>
      <c r="D142" s="8" t="s">
        <v>18</v>
      </c>
      <c r="E142" s="8">
        <v>1579</v>
      </c>
      <c r="F142" s="8">
        <v>1000</v>
      </c>
      <c r="G142" s="8">
        <v>4</v>
      </c>
      <c r="H142" s="9">
        <f>G142*F142*E142/1000000</f>
        <v>6.3159999999999998</v>
      </c>
      <c r="I142" s="9">
        <f>40.4*H142</f>
        <v>255.16640000000001</v>
      </c>
      <c r="J142" s="111">
        <v>0</v>
      </c>
      <c r="K142" s="112">
        <f>100*5*J142/1000000000*7.85*1000*1.06</f>
        <v>0</v>
      </c>
      <c r="L142" s="17"/>
      <c r="M142" s="17" t="s">
        <v>315</v>
      </c>
      <c r="N142" s="17"/>
      <c r="Q142" s="8" t="e">
        <f>VLOOKUP(T142,异形板分值匹配!B$1:C$2000,2,FALSE)</f>
        <v>#N/A</v>
      </c>
      <c r="R142" s="8" t="e">
        <f t="shared" si="44"/>
        <v>#N/A</v>
      </c>
      <c r="T142" s="17" t="str">
        <f t="shared" si="43"/>
        <v>P26-C403-C1#</v>
      </c>
      <c r="U142" s="17" t="str">
        <f>D142</f>
        <v>#</v>
      </c>
      <c r="V142" s="17">
        <f t="shared" si="45"/>
        <v>1579</v>
      </c>
      <c r="W142" s="17">
        <f t="shared" si="46"/>
        <v>1000</v>
      </c>
      <c r="X142" s="17">
        <f t="shared" si="47"/>
        <v>4</v>
      </c>
    </row>
    <row r="143" spans="1:24" ht="15.6" x14ac:dyDescent="0.25">
      <c r="A143" s="79">
        <v>2</v>
      </c>
      <c r="B143" s="8" t="s">
        <v>317</v>
      </c>
      <c r="C143" s="8" t="s">
        <v>143</v>
      </c>
      <c r="D143" s="8" t="s">
        <v>18</v>
      </c>
      <c r="E143" s="8">
        <v>1587</v>
      </c>
      <c r="F143" s="8">
        <v>1183</v>
      </c>
      <c r="G143" s="8">
        <v>1</v>
      </c>
      <c r="H143" s="9">
        <f>G143*F143*E143/1000000</f>
        <v>1.877421</v>
      </c>
      <c r="I143" s="9">
        <f>40.4*H143</f>
        <v>75.847808400000005</v>
      </c>
      <c r="J143" s="111">
        <v>0</v>
      </c>
      <c r="K143" s="112">
        <f>100*5*J143/1000000000*7.85*1000*1.06</f>
        <v>0</v>
      </c>
      <c r="L143" s="17"/>
      <c r="M143" s="17" t="s">
        <v>315</v>
      </c>
      <c r="N143" s="17"/>
      <c r="Q143" s="8" t="e">
        <f>VLOOKUP(T143,异形板分值匹配!B$1:C$2000,2,FALSE)</f>
        <v>#N/A</v>
      </c>
      <c r="R143" s="8" t="e">
        <f t="shared" si="44"/>
        <v>#N/A</v>
      </c>
      <c r="T143" s="17" t="str">
        <f t="shared" si="43"/>
        <v>P26-C403-C2#</v>
      </c>
      <c r="U143" s="17" t="str">
        <f>D143</f>
        <v>#</v>
      </c>
      <c r="V143" s="17">
        <f t="shared" si="45"/>
        <v>1587</v>
      </c>
      <c r="W143" s="17">
        <f t="shared" si="46"/>
        <v>1183</v>
      </c>
      <c r="X143" s="17">
        <f t="shared" si="47"/>
        <v>1</v>
      </c>
    </row>
    <row r="144" spans="1:24" ht="15.6" x14ac:dyDescent="0.25">
      <c r="A144" s="79">
        <v>2</v>
      </c>
      <c r="B144" s="8" t="s">
        <v>317</v>
      </c>
      <c r="C144" s="8" t="s">
        <v>144</v>
      </c>
      <c r="D144" s="8" t="s">
        <v>18</v>
      </c>
      <c r="E144" s="8">
        <v>1511</v>
      </c>
      <c r="F144" s="8">
        <v>1000</v>
      </c>
      <c r="G144" s="8">
        <v>1</v>
      </c>
      <c r="H144" s="9">
        <f>G144*F144*E144/1000000</f>
        <v>1.5109999999999999</v>
      </c>
      <c r="I144" s="9">
        <f>40.4*H144</f>
        <v>61.044400000000003</v>
      </c>
      <c r="J144" s="111">
        <v>0</v>
      </c>
      <c r="K144" s="112">
        <f>100*5*J144/1000000000*7.85*1000*1.06</f>
        <v>0</v>
      </c>
      <c r="L144" s="17"/>
      <c r="M144" s="17" t="s">
        <v>315</v>
      </c>
      <c r="N144" s="17"/>
      <c r="Q144" s="8" t="e">
        <f>VLOOKUP(T144,异形板分值匹配!B$1:C$2000,2,FALSE)</f>
        <v>#N/A</v>
      </c>
      <c r="R144" s="8" t="e">
        <f t="shared" si="44"/>
        <v>#N/A</v>
      </c>
      <c r="T144" s="17" t="str">
        <f t="shared" si="43"/>
        <v>P26-C403-C3#</v>
      </c>
      <c r="U144" s="17" t="str">
        <f>D144</f>
        <v>#</v>
      </c>
      <c r="V144" s="17">
        <f t="shared" si="45"/>
        <v>1511</v>
      </c>
      <c r="W144" s="17">
        <f t="shared" si="46"/>
        <v>1000</v>
      </c>
      <c r="X144" s="17">
        <f t="shared" si="47"/>
        <v>1</v>
      </c>
    </row>
    <row r="145" spans="1:24" ht="15.6" x14ac:dyDescent="0.25">
      <c r="A145" s="79">
        <v>2</v>
      </c>
      <c r="B145" s="8" t="s">
        <v>317</v>
      </c>
      <c r="C145" s="8" t="s">
        <v>145</v>
      </c>
      <c r="D145" s="8" t="s">
        <v>18</v>
      </c>
      <c r="E145" s="8">
        <v>1470</v>
      </c>
      <c r="F145" s="8">
        <v>638</v>
      </c>
      <c r="G145" s="8">
        <v>1</v>
      </c>
      <c r="H145" s="9">
        <f>G145*F145*E145/1000000</f>
        <v>0.93786000000000003</v>
      </c>
      <c r="I145" s="9">
        <f>40.4*H145</f>
        <v>37.889544000000001</v>
      </c>
      <c r="J145" s="111">
        <v>0</v>
      </c>
      <c r="K145" s="112">
        <f>100*5*J145/1000000000*7.85*1000*1.06</f>
        <v>0</v>
      </c>
      <c r="L145" s="17"/>
      <c r="M145" s="17" t="s">
        <v>315</v>
      </c>
      <c r="N145" s="17"/>
      <c r="Q145" s="8" t="e">
        <f>VLOOKUP(T145,异形板分值匹配!B$1:C$2000,2,FALSE)</f>
        <v>#N/A</v>
      </c>
      <c r="R145" s="8" t="e">
        <f t="shared" si="44"/>
        <v>#N/A</v>
      </c>
      <c r="T145" s="17" t="str">
        <f t="shared" si="43"/>
        <v>P26-C403-C4#</v>
      </c>
      <c r="U145" s="17" t="str">
        <f>D145</f>
        <v>#</v>
      </c>
      <c r="V145" s="17">
        <f t="shared" si="45"/>
        <v>1470</v>
      </c>
      <c r="W145" s="17">
        <f t="shared" si="46"/>
        <v>638</v>
      </c>
      <c r="X145" s="17">
        <f t="shared" si="47"/>
        <v>1</v>
      </c>
    </row>
    <row r="146" spans="1:24" ht="15.6" hidden="1" x14ac:dyDescent="0.25">
      <c r="A146" s="79">
        <v>2</v>
      </c>
      <c r="B146" s="84" t="s">
        <v>49</v>
      </c>
      <c r="C146" s="84"/>
      <c r="D146" s="84"/>
      <c r="E146" s="84"/>
      <c r="F146" s="84"/>
      <c r="G146" s="84">
        <f>SUM(G142:G145)</f>
        <v>7</v>
      </c>
      <c r="H146" s="88"/>
      <c r="I146" s="88"/>
      <c r="J146" s="113"/>
      <c r="K146" s="114"/>
      <c r="L146" s="93"/>
      <c r="M146" s="93"/>
      <c r="N146" s="93"/>
      <c r="Q146" s="8" t="e">
        <f>VLOOKUP(T146,异形板分值匹配!B$1:C$2000,2,FALSE)</f>
        <v>#N/A</v>
      </c>
      <c r="R146" s="8" t="e">
        <f t="shared" si="44"/>
        <v>#N/A</v>
      </c>
      <c r="T146" s="17" t="str">
        <f t="shared" si="43"/>
        <v>小计-</v>
      </c>
      <c r="U146" s="17"/>
      <c r="V146" s="17">
        <f t="shared" si="45"/>
        <v>0</v>
      </c>
      <c r="W146" s="17">
        <f t="shared" si="46"/>
        <v>0</v>
      </c>
      <c r="X146" s="17">
        <f t="shared" si="47"/>
        <v>7</v>
      </c>
    </row>
    <row r="147" spans="1:24" ht="15.6" x14ac:dyDescent="0.25">
      <c r="A147" s="79">
        <v>2</v>
      </c>
      <c r="B147" s="8" t="s">
        <v>318</v>
      </c>
      <c r="C147" s="8" t="s">
        <v>146</v>
      </c>
      <c r="D147" s="8" t="s">
        <v>18</v>
      </c>
      <c r="E147" s="8">
        <v>1579</v>
      </c>
      <c r="F147" s="8">
        <v>1000</v>
      </c>
      <c r="G147" s="8">
        <v>16</v>
      </c>
      <c r="H147" s="9">
        <f>G147*F147*E147/1000000</f>
        <v>25.263999999999999</v>
      </c>
      <c r="I147" s="9">
        <f>40.4*H147</f>
        <v>1020.6656</v>
      </c>
      <c r="J147" s="111">
        <v>0</v>
      </c>
      <c r="K147" s="112">
        <f>100*5*J147/1000000000*7.85*1000*1.06</f>
        <v>0</v>
      </c>
      <c r="L147" s="17"/>
      <c r="M147" s="17" t="s">
        <v>315</v>
      </c>
      <c r="N147" s="17"/>
      <c r="Q147" s="8" t="e">
        <f>VLOOKUP(T147,异形板分值匹配!B$1:C$2000,2,FALSE)</f>
        <v>#N/A</v>
      </c>
      <c r="R147" s="8" t="e">
        <f t="shared" si="44"/>
        <v>#N/A</v>
      </c>
      <c r="T147" s="17" t="str">
        <f t="shared" si="43"/>
        <v>P27-C403-D1#</v>
      </c>
      <c r="U147" s="17" t="str">
        <f>D147</f>
        <v>#</v>
      </c>
      <c r="V147" s="17">
        <f t="shared" si="45"/>
        <v>1579</v>
      </c>
      <c r="W147" s="17">
        <f t="shared" si="46"/>
        <v>1000</v>
      </c>
      <c r="X147" s="17">
        <f t="shared" si="47"/>
        <v>16</v>
      </c>
    </row>
    <row r="148" spans="1:24" ht="15.6" x14ac:dyDescent="0.25">
      <c r="A148" s="79">
        <v>2</v>
      </c>
      <c r="B148" s="8" t="s">
        <v>318</v>
      </c>
      <c r="C148" s="8" t="s">
        <v>147</v>
      </c>
      <c r="D148" s="8" t="s">
        <v>18</v>
      </c>
      <c r="E148" s="8">
        <v>1593</v>
      </c>
      <c r="F148" s="8">
        <v>1302</v>
      </c>
      <c r="G148" s="8">
        <v>2</v>
      </c>
      <c r="H148" s="9">
        <f>G148*F148*E148/1000000</f>
        <v>4.1481719999999997</v>
      </c>
      <c r="I148" s="9">
        <f>40.4*H148</f>
        <v>167.58614879999999</v>
      </c>
      <c r="J148" s="111">
        <v>0</v>
      </c>
      <c r="K148" s="112">
        <f>100*5*J148/1000000000*7.85*1000*1.06</f>
        <v>0</v>
      </c>
      <c r="L148" s="17"/>
      <c r="M148" s="17" t="s">
        <v>315</v>
      </c>
      <c r="N148" s="17"/>
      <c r="Q148" s="8" t="e">
        <f>VLOOKUP(T148,异形板分值匹配!B$1:C$2000,2,FALSE)</f>
        <v>#N/A</v>
      </c>
      <c r="R148" s="8" t="e">
        <f t="shared" si="44"/>
        <v>#N/A</v>
      </c>
      <c r="T148" s="17" t="str">
        <f t="shared" si="43"/>
        <v>P27-C403-D2#</v>
      </c>
      <c r="U148" s="17" t="str">
        <f>D148</f>
        <v>#</v>
      </c>
      <c r="V148" s="17">
        <f t="shared" si="45"/>
        <v>1593</v>
      </c>
      <c r="W148" s="17">
        <f t="shared" si="46"/>
        <v>1302</v>
      </c>
      <c r="X148" s="17">
        <f t="shared" si="47"/>
        <v>2</v>
      </c>
    </row>
    <row r="149" spans="1:24" ht="15.6" x14ac:dyDescent="0.25">
      <c r="A149" s="79">
        <v>2</v>
      </c>
      <c r="B149" s="8" t="s">
        <v>318</v>
      </c>
      <c r="C149" s="8" t="s">
        <v>148</v>
      </c>
      <c r="D149" s="8" t="s">
        <v>18</v>
      </c>
      <c r="E149" s="8">
        <v>1509</v>
      </c>
      <c r="F149" s="8">
        <v>1006</v>
      </c>
      <c r="G149" s="8">
        <v>1</v>
      </c>
      <c r="H149" s="9">
        <f>G149*F149*E149/1000000</f>
        <v>1.518054</v>
      </c>
      <c r="I149" s="9">
        <f>40.4*H149</f>
        <v>61.329381599999998</v>
      </c>
      <c r="J149" s="111">
        <v>0</v>
      </c>
      <c r="K149" s="112">
        <f>100*5*J149/1000000000*7.85*1000*1.06</f>
        <v>0</v>
      </c>
      <c r="L149" s="17"/>
      <c r="M149" s="17" t="s">
        <v>315</v>
      </c>
      <c r="N149" s="17"/>
      <c r="Q149" s="8" t="e">
        <f>VLOOKUP(T149,异形板分值匹配!B$1:C$2000,2,FALSE)</f>
        <v>#N/A</v>
      </c>
      <c r="R149" s="8" t="e">
        <f t="shared" si="44"/>
        <v>#N/A</v>
      </c>
      <c r="T149" s="17" t="str">
        <f t="shared" si="43"/>
        <v>P27-C403-D3#</v>
      </c>
      <c r="U149" s="17" t="str">
        <f>D149</f>
        <v>#</v>
      </c>
      <c r="V149" s="17">
        <f t="shared" si="45"/>
        <v>1509</v>
      </c>
      <c r="W149" s="17">
        <f t="shared" si="46"/>
        <v>1006</v>
      </c>
      <c r="X149" s="17">
        <f t="shared" si="47"/>
        <v>1</v>
      </c>
    </row>
    <row r="150" spans="1:24" ht="15.6" x14ac:dyDescent="0.25">
      <c r="A150" s="79">
        <v>2</v>
      </c>
      <c r="B150" s="8" t="s">
        <v>318</v>
      </c>
      <c r="C150" s="8" t="s">
        <v>149</v>
      </c>
      <c r="D150" s="8" t="s">
        <v>18</v>
      </c>
      <c r="E150" s="8">
        <v>1509</v>
      </c>
      <c r="F150" s="8">
        <v>1006</v>
      </c>
      <c r="G150" s="8">
        <v>1</v>
      </c>
      <c r="H150" s="9">
        <f>G150*F150*E150/1000000</f>
        <v>1.518054</v>
      </c>
      <c r="I150" s="9">
        <f>40.4*H150</f>
        <v>61.329381599999998</v>
      </c>
      <c r="J150" s="111">
        <v>0</v>
      </c>
      <c r="K150" s="112">
        <f>100*5*J150/1000000000*7.85*1000*1.06</f>
        <v>0</v>
      </c>
      <c r="L150" s="17"/>
      <c r="M150" s="17" t="s">
        <v>315</v>
      </c>
      <c r="N150" s="17"/>
      <c r="Q150" s="8" t="e">
        <f>VLOOKUP(T150,异形板分值匹配!B$1:C$2000,2,FALSE)</f>
        <v>#N/A</v>
      </c>
      <c r="R150" s="8" t="e">
        <f t="shared" si="44"/>
        <v>#N/A</v>
      </c>
      <c r="T150" s="17" t="str">
        <f t="shared" si="43"/>
        <v>P27-C403-D4#</v>
      </c>
      <c r="U150" s="17" t="str">
        <f>D150</f>
        <v>#</v>
      </c>
      <c r="V150" s="17">
        <f t="shared" si="45"/>
        <v>1509</v>
      </c>
      <c r="W150" s="17">
        <f t="shared" si="46"/>
        <v>1006</v>
      </c>
      <c r="X150" s="17">
        <f t="shared" si="47"/>
        <v>1</v>
      </c>
    </row>
    <row r="151" spans="1:24" ht="15.6" hidden="1" x14ac:dyDescent="0.25">
      <c r="A151" s="79">
        <v>2</v>
      </c>
      <c r="B151" s="84" t="s">
        <v>49</v>
      </c>
      <c r="C151" s="84"/>
      <c r="D151" s="84"/>
      <c r="E151" s="84"/>
      <c r="F151" s="84"/>
      <c r="G151" s="84">
        <f>SUM(G147:G150)</f>
        <v>20</v>
      </c>
      <c r="H151" s="88"/>
      <c r="I151" s="88"/>
      <c r="J151" s="113"/>
      <c r="K151" s="114"/>
      <c r="L151" s="93"/>
      <c r="M151" s="93"/>
      <c r="N151" s="93"/>
      <c r="Q151" s="8" t="e">
        <f>VLOOKUP(T151,异形板分值匹配!B$1:C$2000,2,FALSE)</f>
        <v>#N/A</v>
      </c>
      <c r="R151" s="8" t="e">
        <f t="shared" si="44"/>
        <v>#N/A</v>
      </c>
      <c r="T151" s="17" t="str">
        <f t="shared" si="43"/>
        <v>小计-</v>
      </c>
      <c r="U151" s="17"/>
      <c r="V151" s="17">
        <f t="shared" si="45"/>
        <v>0</v>
      </c>
      <c r="W151" s="17">
        <f t="shared" si="46"/>
        <v>0</v>
      </c>
      <c r="X151" s="17">
        <f t="shared" si="47"/>
        <v>20</v>
      </c>
    </row>
    <row r="152" spans="1:24" ht="15.6" x14ac:dyDescent="0.25">
      <c r="A152" s="79">
        <v>2</v>
      </c>
      <c r="B152" s="8" t="s">
        <v>319</v>
      </c>
      <c r="C152" s="8" t="s">
        <v>150</v>
      </c>
      <c r="D152" s="8" t="s">
        <v>18</v>
      </c>
      <c r="E152" s="8">
        <v>1579</v>
      </c>
      <c r="F152" s="8">
        <v>1000</v>
      </c>
      <c r="G152" s="8">
        <v>15</v>
      </c>
      <c r="H152" s="9">
        <f>G152*F152*E152/1000000</f>
        <v>23.684999999999999</v>
      </c>
      <c r="I152" s="9">
        <f>40.4*H152</f>
        <v>956.87400000000002</v>
      </c>
      <c r="J152" s="111">
        <v>0</v>
      </c>
      <c r="K152" s="112">
        <f>100*5*J152/1000000000*7.85*1000*1.06</f>
        <v>0</v>
      </c>
      <c r="L152" s="17"/>
      <c r="M152" s="17" t="s">
        <v>315</v>
      </c>
      <c r="N152" s="17"/>
      <c r="Q152" s="8" t="e">
        <f>VLOOKUP(T152,异形板分值匹配!B$1:C$2000,2,FALSE)</f>
        <v>#N/A</v>
      </c>
      <c r="R152" s="8" t="e">
        <f t="shared" si="44"/>
        <v>#N/A</v>
      </c>
      <c r="T152" s="17" t="str">
        <f t="shared" si="43"/>
        <v>P28-C403-E1#</v>
      </c>
      <c r="U152" s="17" t="str">
        <f>D152</f>
        <v>#</v>
      </c>
      <c r="V152" s="17">
        <f t="shared" si="45"/>
        <v>1579</v>
      </c>
      <c r="W152" s="17">
        <f t="shared" si="46"/>
        <v>1000</v>
      </c>
      <c r="X152" s="17">
        <f t="shared" si="47"/>
        <v>15</v>
      </c>
    </row>
    <row r="153" spans="1:24" ht="15.6" x14ac:dyDescent="0.25">
      <c r="A153" s="79">
        <v>2</v>
      </c>
      <c r="B153" s="8" t="s">
        <v>319</v>
      </c>
      <c r="C153" s="8" t="s">
        <v>151</v>
      </c>
      <c r="D153" s="8" t="s">
        <v>18</v>
      </c>
      <c r="E153" s="8">
        <v>1588</v>
      </c>
      <c r="F153" s="8">
        <v>1197</v>
      </c>
      <c r="G153" s="8">
        <v>1</v>
      </c>
      <c r="H153" s="9">
        <f>G153*F153*E153/1000000</f>
        <v>1.900836</v>
      </c>
      <c r="I153" s="9">
        <f>40.4*H153</f>
        <v>76.793774400000004</v>
      </c>
      <c r="J153" s="111">
        <v>0</v>
      </c>
      <c r="K153" s="112">
        <f>100*5*J153/1000000000*7.85*1000*1.06</f>
        <v>0</v>
      </c>
      <c r="L153" s="17"/>
      <c r="M153" s="17" t="s">
        <v>315</v>
      </c>
      <c r="N153" s="17"/>
      <c r="Q153" s="8" t="e">
        <f>VLOOKUP(T153,异形板分值匹配!B$1:C$2000,2,FALSE)</f>
        <v>#N/A</v>
      </c>
      <c r="R153" s="8" t="e">
        <f t="shared" si="44"/>
        <v>#N/A</v>
      </c>
      <c r="T153" s="17" t="str">
        <f t="shared" si="43"/>
        <v>P28-C403-E2#</v>
      </c>
      <c r="U153" s="17" t="str">
        <f>D153</f>
        <v>#</v>
      </c>
      <c r="V153" s="17">
        <f t="shared" si="45"/>
        <v>1588</v>
      </c>
      <c r="W153" s="17">
        <f t="shared" si="46"/>
        <v>1197</v>
      </c>
      <c r="X153" s="17">
        <f t="shared" si="47"/>
        <v>1</v>
      </c>
    </row>
    <row r="154" spans="1:24" ht="15.6" x14ac:dyDescent="0.25">
      <c r="A154" s="79">
        <v>2</v>
      </c>
      <c r="B154" s="8" t="s">
        <v>319</v>
      </c>
      <c r="C154" s="8" t="s">
        <v>152</v>
      </c>
      <c r="D154" s="8" t="s">
        <v>18</v>
      </c>
      <c r="E154" s="8">
        <v>1509</v>
      </c>
      <c r="F154" s="8">
        <v>1000</v>
      </c>
      <c r="G154" s="8">
        <v>1</v>
      </c>
      <c r="H154" s="9">
        <f>G154*F154*E154/1000000</f>
        <v>1.5089999999999999</v>
      </c>
      <c r="I154" s="9">
        <f>40.4*H154</f>
        <v>60.9636</v>
      </c>
      <c r="J154" s="111">
        <v>0</v>
      </c>
      <c r="K154" s="112">
        <f>100*5*J154/1000000000*7.85*1000*1.06</f>
        <v>0</v>
      </c>
      <c r="L154" s="17"/>
      <c r="M154" s="17" t="s">
        <v>315</v>
      </c>
      <c r="N154" s="17"/>
      <c r="Q154" s="8" t="e">
        <f>VLOOKUP(T154,异形板分值匹配!B$1:C$2000,2,FALSE)</f>
        <v>#N/A</v>
      </c>
      <c r="R154" s="8" t="e">
        <f t="shared" si="44"/>
        <v>#N/A</v>
      </c>
      <c r="T154" s="17" t="str">
        <f t="shared" si="43"/>
        <v>P28-C403-E3#</v>
      </c>
      <c r="U154" s="17" t="str">
        <f>D154</f>
        <v>#</v>
      </c>
      <c r="V154" s="17">
        <f t="shared" si="45"/>
        <v>1509</v>
      </c>
      <c r="W154" s="17">
        <f t="shared" si="46"/>
        <v>1000</v>
      </c>
      <c r="X154" s="17">
        <f t="shared" si="47"/>
        <v>1</v>
      </c>
    </row>
    <row r="155" spans="1:24" ht="15.6" x14ac:dyDescent="0.25">
      <c r="A155" s="79">
        <v>2</v>
      </c>
      <c r="B155" s="8" t="s">
        <v>319</v>
      </c>
      <c r="C155" s="8" t="s">
        <v>153</v>
      </c>
      <c r="D155" s="8" t="s">
        <v>18</v>
      </c>
      <c r="E155" s="8">
        <v>1464</v>
      </c>
      <c r="F155" s="8">
        <v>661</v>
      </c>
      <c r="G155" s="8">
        <v>1</v>
      </c>
      <c r="H155" s="9">
        <f>G155*F155*E155/1000000</f>
        <v>0.96770400000000001</v>
      </c>
      <c r="I155" s="9">
        <f>40.4*H155</f>
        <v>39.095241600000001</v>
      </c>
      <c r="J155" s="111">
        <v>0</v>
      </c>
      <c r="K155" s="112">
        <f>100*5*J155/1000000000*7.85*1000*1.06</f>
        <v>0</v>
      </c>
      <c r="L155" s="17"/>
      <c r="M155" s="17" t="s">
        <v>315</v>
      </c>
      <c r="N155" s="17"/>
      <c r="Q155" s="8" t="e">
        <f>VLOOKUP(T155,异形板分值匹配!B$1:C$2000,2,FALSE)</f>
        <v>#N/A</v>
      </c>
      <c r="R155" s="8" t="e">
        <f t="shared" si="44"/>
        <v>#N/A</v>
      </c>
      <c r="T155" s="17" t="str">
        <f t="shared" si="43"/>
        <v>P28-C403-E4#</v>
      </c>
      <c r="U155" s="17" t="str">
        <f>D155</f>
        <v>#</v>
      </c>
      <c r="V155" s="17">
        <f t="shared" si="45"/>
        <v>1464</v>
      </c>
      <c r="W155" s="17">
        <f t="shared" si="46"/>
        <v>661</v>
      </c>
      <c r="X155" s="17">
        <f t="shared" si="47"/>
        <v>1</v>
      </c>
    </row>
    <row r="156" spans="1:24" ht="15.6" hidden="1" x14ac:dyDescent="0.25">
      <c r="A156" s="79">
        <v>2</v>
      </c>
      <c r="B156" s="84" t="s">
        <v>49</v>
      </c>
      <c r="C156" s="84"/>
      <c r="D156" s="84"/>
      <c r="E156" s="84"/>
      <c r="F156" s="84"/>
      <c r="G156" s="84">
        <f>SUM(G152:G155)</f>
        <v>18</v>
      </c>
      <c r="H156" s="88"/>
      <c r="I156" s="88"/>
      <c r="J156" s="113"/>
      <c r="K156" s="114"/>
      <c r="L156" s="93"/>
      <c r="M156" s="93"/>
      <c r="N156" s="93"/>
      <c r="Q156" s="8" t="e">
        <f>VLOOKUP(T156,异形板分值匹配!B$1:C$2000,2,FALSE)</f>
        <v>#N/A</v>
      </c>
      <c r="R156" s="8" t="e">
        <f t="shared" si="44"/>
        <v>#N/A</v>
      </c>
      <c r="T156" s="17" t="str">
        <f t="shared" si="43"/>
        <v>小计-</v>
      </c>
      <c r="U156" s="17"/>
      <c r="V156" s="17">
        <f t="shared" si="45"/>
        <v>0</v>
      </c>
      <c r="W156" s="17">
        <f t="shared" si="46"/>
        <v>0</v>
      </c>
      <c r="X156" s="17">
        <f t="shared" si="47"/>
        <v>18</v>
      </c>
    </row>
    <row r="157" spans="1:24" ht="15.6" x14ac:dyDescent="0.25">
      <c r="A157" s="79">
        <v>2</v>
      </c>
      <c r="B157" s="8" t="s">
        <v>320</v>
      </c>
      <c r="C157" s="8" t="s">
        <v>154</v>
      </c>
      <c r="D157" s="8" t="s">
        <v>18</v>
      </c>
      <c r="E157" s="8">
        <v>1585</v>
      </c>
      <c r="F157" s="8">
        <v>1129</v>
      </c>
      <c r="G157" s="8">
        <v>1</v>
      </c>
      <c r="H157" s="9">
        <f t="shared" ref="H157:H163" si="48">G157*F157*E157/1000000</f>
        <v>1.7894650000000001</v>
      </c>
      <c r="I157" s="9">
        <f t="shared" ref="I157:I163" si="49">40.4*H157</f>
        <v>72.294386000000003</v>
      </c>
      <c r="J157" s="111">
        <v>0</v>
      </c>
      <c r="K157" s="112">
        <f t="shared" ref="K157:K163" si="50">100*5*J157/1000000000*7.85*1000*1.06</f>
        <v>0</v>
      </c>
      <c r="L157" s="17"/>
      <c r="M157" s="17" t="s">
        <v>315</v>
      </c>
      <c r="N157" s="17"/>
      <c r="Q157" s="8" t="e">
        <f>VLOOKUP(T157,异形板分值匹配!B$1:C$2000,2,FALSE)</f>
        <v>#N/A</v>
      </c>
      <c r="R157" s="8" t="e">
        <f t="shared" si="44"/>
        <v>#N/A</v>
      </c>
      <c r="T157" s="17" t="str">
        <f t="shared" si="43"/>
        <v>P29-C403-F1#</v>
      </c>
      <c r="U157" s="17" t="str">
        <f>D157</f>
        <v>#</v>
      </c>
      <c r="V157" s="17">
        <f t="shared" si="45"/>
        <v>1585</v>
      </c>
      <c r="W157" s="17">
        <f t="shared" si="46"/>
        <v>1129</v>
      </c>
      <c r="X157" s="17">
        <f t="shared" si="47"/>
        <v>1</v>
      </c>
    </row>
    <row r="158" spans="1:24" ht="15.6" x14ac:dyDescent="0.25">
      <c r="A158" s="79">
        <v>2</v>
      </c>
      <c r="B158" s="8" t="s">
        <v>320</v>
      </c>
      <c r="C158" s="8" t="s">
        <v>155</v>
      </c>
      <c r="D158" s="8" t="s">
        <v>18</v>
      </c>
      <c r="E158" s="8">
        <v>1579</v>
      </c>
      <c r="F158" s="8">
        <v>1000</v>
      </c>
      <c r="G158" s="8">
        <v>4</v>
      </c>
      <c r="H158" s="9">
        <f t="shared" si="48"/>
        <v>6.3159999999999998</v>
      </c>
      <c r="I158" s="9">
        <f t="shared" si="49"/>
        <v>255.16640000000001</v>
      </c>
      <c r="J158" s="111">
        <v>0</v>
      </c>
      <c r="K158" s="112">
        <f t="shared" si="50"/>
        <v>0</v>
      </c>
      <c r="L158" s="17"/>
      <c r="M158" s="17" t="s">
        <v>315</v>
      </c>
      <c r="N158" s="17"/>
      <c r="Q158" s="8" t="e">
        <f>VLOOKUP(T158,异形板分值匹配!B$1:C$2000,2,FALSE)</f>
        <v>#N/A</v>
      </c>
      <c r="R158" s="8" t="e">
        <f t="shared" si="44"/>
        <v>#N/A</v>
      </c>
      <c r="T158" s="17" t="str">
        <f t="shared" si="43"/>
        <v>P29-C403-F2#</v>
      </c>
      <c r="U158" s="17" t="str">
        <f>D158</f>
        <v>#</v>
      </c>
      <c r="V158" s="17">
        <f t="shared" si="45"/>
        <v>1579</v>
      </c>
      <c r="W158" s="17">
        <f t="shared" si="46"/>
        <v>1000</v>
      </c>
      <c r="X158" s="17">
        <f t="shared" si="47"/>
        <v>4</v>
      </c>
    </row>
    <row r="159" spans="1:24" ht="15.6" hidden="1" x14ac:dyDescent="0.25">
      <c r="A159" s="79">
        <v>2</v>
      </c>
      <c r="B159" s="84" t="s">
        <v>49</v>
      </c>
      <c r="C159" s="84"/>
      <c r="D159" s="84"/>
      <c r="E159" s="84"/>
      <c r="F159" s="84"/>
      <c r="G159" s="84">
        <f>SUM(G157:G158)</f>
        <v>5</v>
      </c>
      <c r="H159" s="88"/>
      <c r="I159" s="88"/>
      <c r="J159" s="113"/>
      <c r="K159" s="114"/>
      <c r="L159" s="93"/>
      <c r="M159" s="93"/>
      <c r="N159" s="93"/>
      <c r="Q159" s="8" t="e">
        <f>VLOOKUP(T159,异形板分值匹配!B$1:C$2000,2,FALSE)</f>
        <v>#N/A</v>
      </c>
      <c r="R159" s="8" t="e">
        <f t="shared" si="44"/>
        <v>#N/A</v>
      </c>
      <c r="T159" s="17" t="str">
        <f t="shared" si="43"/>
        <v>小计-</v>
      </c>
      <c r="U159" s="17"/>
      <c r="V159" s="17">
        <f t="shared" si="45"/>
        <v>0</v>
      </c>
      <c r="W159" s="17">
        <f t="shared" si="46"/>
        <v>0</v>
      </c>
      <c r="X159" s="17">
        <f t="shared" si="47"/>
        <v>5</v>
      </c>
    </row>
    <row r="160" spans="1:24" ht="15.6" x14ac:dyDescent="0.25">
      <c r="A160" s="79">
        <v>2</v>
      </c>
      <c r="B160" s="8" t="s">
        <v>321</v>
      </c>
      <c r="C160" s="8" t="s">
        <v>156</v>
      </c>
      <c r="D160" s="8" t="s">
        <v>18</v>
      </c>
      <c r="E160" s="8">
        <v>1579</v>
      </c>
      <c r="F160" s="8">
        <v>1000</v>
      </c>
      <c r="G160" s="8">
        <v>22</v>
      </c>
      <c r="H160" s="9">
        <f t="shared" si="48"/>
        <v>34.738</v>
      </c>
      <c r="I160" s="9">
        <f t="shared" si="49"/>
        <v>1403.4151999999999</v>
      </c>
      <c r="J160" s="111">
        <v>0</v>
      </c>
      <c r="K160" s="112">
        <f t="shared" si="50"/>
        <v>0</v>
      </c>
      <c r="L160" s="17"/>
      <c r="M160" s="17" t="s">
        <v>315</v>
      </c>
      <c r="N160" s="17"/>
      <c r="Q160" s="8" t="e">
        <f>VLOOKUP(T160,异形板分值匹配!B$1:C$2000,2,FALSE)</f>
        <v>#N/A</v>
      </c>
      <c r="R160" s="8" t="e">
        <f t="shared" si="44"/>
        <v>#N/A</v>
      </c>
      <c r="T160" s="17" t="str">
        <f t="shared" si="43"/>
        <v>P30-C403-G1#</v>
      </c>
      <c r="U160" s="17" t="str">
        <f>D160</f>
        <v>#</v>
      </c>
      <c r="V160" s="17">
        <f t="shared" si="45"/>
        <v>1579</v>
      </c>
      <c r="W160" s="17">
        <f t="shared" si="46"/>
        <v>1000</v>
      </c>
      <c r="X160" s="17">
        <f t="shared" si="47"/>
        <v>22</v>
      </c>
    </row>
    <row r="161" spans="1:24" ht="15.6" x14ac:dyDescent="0.25">
      <c r="A161" s="79">
        <v>2</v>
      </c>
      <c r="B161" s="8" t="s">
        <v>321</v>
      </c>
      <c r="C161" s="8" t="s">
        <v>157</v>
      </c>
      <c r="D161" s="8" t="s">
        <v>18</v>
      </c>
      <c r="E161" s="8">
        <v>1579</v>
      </c>
      <c r="F161" s="8">
        <v>1000</v>
      </c>
      <c r="G161" s="8">
        <v>1</v>
      </c>
      <c r="H161" s="9">
        <f t="shared" si="48"/>
        <v>1.579</v>
      </c>
      <c r="I161" s="9">
        <f t="shared" si="49"/>
        <v>63.791600000000003</v>
      </c>
      <c r="J161" s="111">
        <v>786</v>
      </c>
      <c r="K161" s="112">
        <f t="shared" si="50"/>
        <v>3.2701530000000001</v>
      </c>
      <c r="L161" s="17"/>
      <c r="M161" s="17" t="s">
        <v>315</v>
      </c>
      <c r="N161" s="17"/>
      <c r="Q161" s="8" t="e">
        <f>VLOOKUP(T161,异形板分值匹配!B$1:C$2000,2,FALSE)</f>
        <v>#N/A</v>
      </c>
      <c r="R161" s="8" t="e">
        <f t="shared" si="44"/>
        <v>#N/A</v>
      </c>
      <c r="T161" s="17" t="str">
        <f t="shared" si="43"/>
        <v>P30-C403-G2#</v>
      </c>
      <c r="U161" s="17" t="str">
        <f>D161</f>
        <v>#</v>
      </c>
      <c r="V161" s="17">
        <f t="shared" si="45"/>
        <v>1579</v>
      </c>
      <c r="W161" s="17">
        <f t="shared" si="46"/>
        <v>1000</v>
      </c>
      <c r="X161" s="17">
        <f t="shared" si="47"/>
        <v>1</v>
      </c>
    </row>
    <row r="162" spans="1:24" ht="15.6" x14ac:dyDescent="0.25">
      <c r="A162" s="79">
        <v>2</v>
      </c>
      <c r="B162" s="8" t="s">
        <v>321</v>
      </c>
      <c r="C162" s="8" t="s">
        <v>158</v>
      </c>
      <c r="D162" s="8" t="s">
        <v>18</v>
      </c>
      <c r="E162" s="8">
        <v>1573</v>
      </c>
      <c r="F162" s="8">
        <v>816</v>
      </c>
      <c r="G162" s="8">
        <v>1</v>
      </c>
      <c r="H162" s="9">
        <f t="shared" si="48"/>
        <v>1.283568</v>
      </c>
      <c r="I162" s="9">
        <f t="shared" si="49"/>
        <v>51.856147200000002</v>
      </c>
      <c r="J162" s="111">
        <v>0</v>
      </c>
      <c r="K162" s="112">
        <f t="shared" si="50"/>
        <v>0</v>
      </c>
      <c r="L162" s="17"/>
      <c r="M162" s="17" t="s">
        <v>315</v>
      </c>
      <c r="N162" s="17"/>
      <c r="Q162" s="8" t="e">
        <f>VLOOKUP(T162,异形板分值匹配!B$1:C$2000,2,FALSE)</f>
        <v>#N/A</v>
      </c>
      <c r="R162" s="8" t="e">
        <f t="shared" si="44"/>
        <v>#N/A</v>
      </c>
      <c r="T162" s="17" t="str">
        <f t="shared" si="43"/>
        <v>P30-C403-G3#</v>
      </c>
      <c r="U162" s="17" t="str">
        <f>D162</f>
        <v>#</v>
      </c>
      <c r="V162" s="17">
        <f t="shared" si="45"/>
        <v>1573</v>
      </c>
      <c r="W162" s="17">
        <f t="shared" si="46"/>
        <v>816</v>
      </c>
      <c r="X162" s="17">
        <f t="shared" si="47"/>
        <v>1</v>
      </c>
    </row>
    <row r="163" spans="1:24" ht="15.6" x14ac:dyDescent="0.25">
      <c r="A163" s="79">
        <v>2</v>
      </c>
      <c r="B163" s="8" t="s">
        <v>321</v>
      </c>
      <c r="C163" s="8" t="s">
        <v>159</v>
      </c>
      <c r="D163" s="8" t="s">
        <v>18</v>
      </c>
      <c r="E163" s="8">
        <v>1579</v>
      </c>
      <c r="F163" s="8">
        <v>1000</v>
      </c>
      <c r="G163" s="8">
        <v>1</v>
      </c>
      <c r="H163" s="9">
        <f t="shared" si="48"/>
        <v>1.579</v>
      </c>
      <c r="I163" s="9">
        <f t="shared" si="49"/>
        <v>63.791600000000003</v>
      </c>
      <c r="J163" s="111">
        <v>1100</v>
      </c>
      <c r="K163" s="112">
        <f t="shared" si="50"/>
        <v>4.5765500000000001</v>
      </c>
      <c r="L163" s="17"/>
      <c r="M163" s="17" t="s">
        <v>315</v>
      </c>
      <c r="N163" s="17"/>
      <c r="Q163" s="8" t="e">
        <f>VLOOKUP(T163,异形板分值匹配!B$1:C$2000,2,FALSE)</f>
        <v>#N/A</v>
      </c>
      <c r="R163" s="8" t="e">
        <f t="shared" si="44"/>
        <v>#N/A</v>
      </c>
      <c r="T163" s="17" t="str">
        <f t="shared" si="43"/>
        <v>P30-C403-G4#</v>
      </c>
      <c r="U163" s="17" t="str">
        <f>D163</f>
        <v>#</v>
      </c>
      <c r="V163" s="17">
        <f t="shared" si="45"/>
        <v>1579</v>
      </c>
      <c r="W163" s="17">
        <f t="shared" si="46"/>
        <v>1000</v>
      </c>
      <c r="X163" s="17">
        <f t="shared" si="47"/>
        <v>1</v>
      </c>
    </row>
    <row r="164" spans="1:24" ht="15.6" hidden="1" x14ac:dyDescent="0.25">
      <c r="A164" s="79">
        <v>2</v>
      </c>
      <c r="B164" s="84" t="s">
        <v>49</v>
      </c>
      <c r="C164" s="84"/>
      <c r="D164" s="84"/>
      <c r="E164" s="84"/>
      <c r="F164" s="84"/>
      <c r="G164" s="84">
        <f>SUM(G160:G163)</f>
        <v>25</v>
      </c>
      <c r="H164" s="88"/>
      <c r="I164" s="88"/>
      <c r="J164" s="113"/>
      <c r="K164" s="114"/>
      <c r="L164" s="93"/>
      <c r="M164" s="93"/>
      <c r="N164" s="93"/>
      <c r="Q164" s="8" t="e">
        <f>VLOOKUP(T164,异形板分值匹配!B$1:C$2000,2,FALSE)</f>
        <v>#N/A</v>
      </c>
      <c r="R164" s="8" t="e">
        <f t="shared" si="44"/>
        <v>#N/A</v>
      </c>
      <c r="T164" s="17" t="str">
        <f t="shared" si="43"/>
        <v>小计-</v>
      </c>
      <c r="U164" s="17"/>
      <c r="V164" s="17">
        <f t="shared" si="45"/>
        <v>0</v>
      </c>
      <c r="W164" s="17">
        <f t="shared" si="46"/>
        <v>0</v>
      </c>
      <c r="X164" s="17">
        <f t="shared" si="47"/>
        <v>25</v>
      </c>
    </row>
    <row r="165" spans="1:24" ht="15.6" x14ac:dyDescent="0.25">
      <c r="A165" s="79">
        <v>2</v>
      </c>
      <c r="B165" s="8" t="s">
        <v>322</v>
      </c>
      <c r="C165" s="8" t="s">
        <v>160</v>
      </c>
      <c r="D165" s="8" t="s">
        <v>18</v>
      </c>
      <c r="E165" s="8">
        <v>1464</v>
      </c>
      <c r="F165" s="8">
        <v>661</v>
      </c>
      <c r="G165" s="8">
        <v>1</v>
      </c>
      <c r="H165" s="9">
        <f>G165*F165*E165/1000000</f>
        <v>0.96770400000000001</v>
      </c>
      <c r="I165" s="9">
        <f>40.4*H165</f>
        <v>39.095241600000001</v>
      </c>
      <c r="J165" s="111">
        <v>0</v>
      </c>
      <c r="K165" s="112">
        <f>100*5*J165/1000000000*7.85*1000*1.06</f>
        <v>0</v>
      </c>
      <c r="L165" s="17"/>
      <c r="M165" s="17" t="s">
        <v>315</v>
      </c>
      <c r="N165" s="17"/>
      <c r="Q165" s="8" t="e">
        <f>VLOOKUP(T165,异形板分值匹配!B$1:C$2000,2,FALSE)</f>
        <v>#N/A</v>
      </c>
      <c r="R165" s="8" t="e">
        <f t="shared" si="44"/>
        <v>#N/A</v>
      </c>
      <c r="T165" s="17" t="str">
        <f t="shared" si="43"/>
        <v>P31-C403-H1#</v>
      </c>
      <c r="U165" s="17" t="str">
        <f>D165</f>
        <v>#</v>
      </c>
      <c r="V165" s="17">
        <f t="shared" si="45"/>
        <v>1464</v>
      </c>
      <c r="W165" s="17">
        <f t="shared" si="46"/>
        <v>661</v>
      </c>
      <c r="X165" s="17">
        <f t="shared" si="47"/>
        <v>1</v>
      </c>
    </row>
    <row r="166" spans="1:24" ht="15.6" x14ac:dyDescent="0.25">
      <c r="A166" s="79">
        <v>2</v>
      </c>
      <c r="B166" s="8" t="s">
        <v>322</v>
      </c>
      <c r="C166" s="8" t="s">
        <v>161</v>
      </c>
      <c r="D166" s="8" t="s">
        <v>18</v>
      </c>
      <c r="E166" s="8">
        <v>1509</v>
      </c>
      <c r="F166" s="8">
        <v>1000</v>
      </c>
      <c r="G166" s="8">
        <v>1</v>
      </c>
      <c r="H166" s="9">
        <f>G166*F166*E166/1000000</f>
        <v>1.5089999999999999</v>
      </c>
      <c r="I166" s="9">
        <f>40.4*H166</f>
        <v>60.9636</v>
      </c>
      <c r="J166" s="111">
        <v>0</v>
      </c>
      <c r="K166" s="112">
        <f>100*5*J166/1000000000*7.85*1000*1.06</f>
        <v>0</v>
      </c>
      <c r="L166" s="17"/>
      <c r="M166" s="17" t="s">
        <v>315</v>
      </c>
      <c r="N166" s="17"/>
      <c r="Q166" s="8" t="e">
        <f>VLOOKUP(T166,异形板分值匹配!B$1:C$2000,2,FALSE)</f>
        <v>#N/A</v>
      </c>
      <c r="R166" s="8" t="e">
        <f t="shared" si="44"/>
        <v>#N/A</v>
      </c>
      <c r="T166" s="17" t="str">
        <f t="shared" si="43"/>
        <v>P31-C403-H2#</v>
      </c>
      <c r="U166" s="17" t="str">
        <f>D166</f>
        <v>#</v>
      </c>
      <c r="V166" s="17">
        <f t="shared" si="45"/>
        <v>1509</v>
      </c>
      <c r="W166" s="17">
        <f t="shared" si="46"/>
        <v>1000</v>
      </c>
      <c r="X166" s="17">
        <f t="shared" si="47"/>
        <v>1</v>
      </c>
    </row>
    <row r="167" spans="1:24" ht="15.6" x14ac:dyDescent="0.25">
      <c r="A167" s="79">
        <v>2</v>
      </c>
      <c r="B167" s="8" t="s">
        <v>322</v>
      </c>
      <c r="C167" s="8" t="s">
        <v>162</v>
      </c>
      <c r="D167" s="8" t="s">
        <v>18</v>
      </c>
      <c r="E167" s="8">
        <v>1586</v>
      </c>
      <c r="F167" s="8">
        <v>1168</v>
      </c>
      <c r="G167" s="8">
        <v>1</v>
      </c>
      <c r="H167" s="9">
        <f>G167*F167*E167/1000000</f>
        <v>1.8524480000000001</v>
      </c>
      <c r="I167" s="9">
        <f>40.4*H167</f>
        <v>74.8388992</v>
      </c>
      <c r="J167" s="111">
        <v>0</v>
      </c>
      <c r="K167" s="112">
        <f>100*5*J167/1000000000*7.85*1000*1.06</f>
        <v>0</v>
      </c>
      <c r="L167" s="17"/>
      <c r="M167" s="17" t="s">
        <v>315</v>
      </c>
      <c r="N167" s="17"/>
      <c r="Q167" s="8" t="e">
        <f>VLOOKUP(T167,异形板分值匹配!B$1:C$2000,2,FALSE)</f>
        <v>#N/A</v>
      </c>
      <c r="R167" s="8" t="e">
        <f t="shared" si="44"/>
        <v>#N/A</v>
      </c>
      <c r="T167" s="17" t="str">
        <f t="shared" si="43"/>
        <v>P31-C403-H3#</v>
      </c>
      <c r="U167" s="17" t="str">
        <f>D167</f>
        <v>#</v>
      </c>
      <c r="V167" s="17">
        <f t="shared" si="45"/>
        <v>1586</v>
      </c>
      <c r="W167" s="17">
        <f t="shared" si="46"/>
        <v>1168</v>
      </c>
      <c r="X167" s="17">
        <f t="shared" si="47"/>
        <v>1</v>
      </c>
    </row>
    <row r="168" spans="1:24" ht="15.6" x14ac:dyDescent="0.25">
      <c r="A168" s="79">
        <v>2</v>
      </c>
      <c r="B168" s="8" t="s">
        <v>322</v>
      </c>
      <c r="C168" s="8" t="s">
        <v>163</v>
      </c>
      <c r="D168" s="8" t="s">
        <v>18</v>
      </c>
      <c r="E168" s="8">
        <v>1579</v>
      </c>
      <c r="F168" s="8">
        <v>1000</v>
      </c>
      <c r="G168" s="8">
        <v>4</v>
      </c>
      <c r="H168" s="9">
        <f>G168*F168*E168/1000000</f>
        <v>6.3159999999999998</v>
      </c>
      <c r="I168" s="9">
        <f>40.4*H168</f>
        <v>255.16640000000001</v>
      </c>
      <c r="J168" s="111">
        <v>0</v>
      </c>
      <c r="K168" s="112">
        <f>100*5*J168/1000000000*7.85*1000*1.06</f>
        <v>0</v>
      </c>
      <c r="L168" s="17"/>
      <c r="M168" s="17" t="s">
        <v>315</v>
      </c>
      <c r="N168" s="17"/>
      <c r="Q168" s="8" t="e">
        <f>VLOOKUP(T168,异形板分值匹配!B$1:C$2000,2,FALSE)</f>
        <v>#N/A</v>
      </c>
      <c r="R168" s="8" t="e">
        <f t="shared" si="44"/>
        <v>#N/A</v>
      </c>
      <c r="T168" s="17" t="str">
        <f t="shared" si="43"/>
        <v>P31-C403-H4#</v>
      </c>
      <c r="U168" s="17" t="str">
        <f>D168</f>
        <v>#</v>
      </c>
      <c r="V168" s="17">
        <f t="shared" si="45"/>
        <v>1579</v>
      </c>
      <c r="W168" s="17">
        <f t="shared" si="46"/>
        <v>1000</v>
      </c>
      <c r="X168" s="17">
        <f t="shared" si="47"/>
        <v>4</v>
      </c>
    </row>
    <row r="169" spans="1:24" hidden="1" x14ac:dyDescent="0.25">
      <c r="A169" s="79">
        <v>2</v>
      </c>
      <c r="B169" s="84" t="s">
        <v>49</v>
      </c>
      <c r="C169" s="84"/>
      <c r="D169" s="84"/>
      <c r="E169" s="84"/>
      <c r="F169" s="84"/>
      <c r="G169" s="84">
        <f>SUM(G165:G168)</f>
        <v>7</v>
      </c>
      <c r="H169" s="88"/>
      <c r="I169" s="88"/>
      <c r="J169" s="115"/>
      <c r="K169" s="115"/>
      <c r="L169" s="93"/>
      <c r="M169" s="93"/>
      <c r="N169" s="93"/>
      <c r="Q169" s="8" t="e">
        <f>VLOOKUP(T169,异形板分值匹配!B$1:C$2000,2,FALSE)</f>
        <v>#N/A</v>
      </c>
      <c r="R169" s="8" t="e">
        <f t="shared" si="44"/>
        <v>#N/A</v>
      </c>
      <c r="T169" s="17" t="str">
        <f t="shared" si="43"/>
        <v>小计-</v>
      </c>
      <c r="U169" s="17"/>
      <c r="V169" s="17">
        <f t="shared" si="45"/>
        <v>0</v>
      </c>
      <c r="W169" s="17">
        <f t="shared" si="46"/>
        <v>0</v>
      </c>
      <c r="X169" s="17">
        <f t="shared" si="47"/>
        <v>7</v>
      </c>
    </row>
    <row r="170" spans="1:24" ht="10.050000000000001" customHeight="1" x14ac:dyDescent="0.25">
      <c r="B170" s="12"/>
      <c r="C170" s="12"/>
      <c r="D170" s="12"/>
      <c r="E170" s="12"/>
      <c r="F170" s="12"/>
      <c r="G170" s="12"/>
      <c r="H170" s="86"/>
      <c r="I170" s="86"/>
      <c r="J170" s="86"/>
      <c r="K170" s="86"/>
      <c r="T170" s="17" t="str">
        <f t="shared" si="43"/>
        <v>-</v>
      </c>
      <c r="U170" s="17"/>
      <c r="V170" s="17"/>
      <c r="W170" s="17"/>
      <c r="X170" s="17"/>
    </row>
    <row r="171" spans="1:24" ht="12.9" hidden="1" customHeight="1" x14ac:dyDescent="0.25">
      <c r="B171" s="84" t="s">
        <v>201</v>
      </c>
      <c r="C171" s="84"/>
      <c r="D171" s="87"/>
      <c r="E171" s="84"/>
      <c r="F171" s="84"/>
      <c r="G171" s="84">
        <f>SUM(G6:G170)/2</f>
        <v>502</v>
      </c>
      <c r="H171" s="88">
        <f t="shared" ref="H171:M171" si="51">SUM(H6:H170)</f>
        <v>878.43879300000003</v>
      </c>
      <c r="I171" s="88">
        <f t="shared" si="51"/>
        <v>35488.927237199998</v>
      </c>
      <c r="J171" s="88">
        <f t="shared" si="51"/>
        <v>17278</v>
      </c>
      <c r="K171" s="88">
        <f t="shared" si="51"/>
        <v>71.885119000000003</v>
      </c>
      <c r="L171" s="88">
        <f t="shared" si="51"/>
        <v>13477250</v>
      </c>
      <c r="M171" s="88">
        <f t="shared" si="51"/>
        <v>0</v>
      </c>
      <c r="N171" s="116"/>
      <c r="O171" s="96"/>
      <c r="P171" s="96"/>
      <c r="T171" s="17" t="str">
        <f t="shared" si="43"/>
        <v>合计-</v>
      </c>
      <c r="U171" s="17"/>
      <c r="V171" s="17"/>
      <c r="W171" s="17"/>
      <c r="X171" s="17"/>
    </row>
    <row r="172" spans="1:24" ht="20.100000000000001" customHeight="1" x14ac:dyDescent="0.25">
      <c r="H172" s="1"/>
      <c r="I172" s="1"/>
      <c r="J172" s="1"/>
      <c r="K172" s="1"/>
    </row>
    <row r="173" spans="1:24" ht="27" customHeight="1" x14ac:dyDescent="0.25">
      <c r="C173" s="215" t="s">
        <v>323</v>
      </c>
      <c r="D173" s="215"/>
      <c r="E173" s="1" t="s">
        <v>230</v>
      </c>
      <c r="H173" s="215" t="s">
        <v>324</v>
      </c>
      <c r="I173" s="215"/>
      <c r="J173" s="1"/>
      <c r="K173" s="1"/>
    </row>
  </sheetData>
  <sheetProtection formatCells="0" insertHyperlinks="0" autoFilter="0"/>
  <autoFilter ref="A5:AB174" xr:uid="{00000000-0009-0000-0000-000003000000}">
    <filterColumn colId="1">
      <filters blank="1">
        <filter val="P01"/>
        <filter val="P02"/>
        <filter val="P03"/>
        <filter val="P04"/>
        <filter val="P05"/>
        <filter val="P06"/>
        <filter val="P07"/>
        <filter val="P08"/>
        <filter val="P09"/>
        <filter val="P10"/>
        <filter val="P11"/>
        <filter val="P12"/>
        <filter val="P13"/>
        <filter val="P14"/>
        <filter val="P15"/>
        <filter val="P16"/>
        <filter val="P17"/>
        <filter val="P18"/>
        <filter val="P19"/>
        <filter val="P20"/>
        <filter val="P21"/>
        <filter val="P22"/>
        <filter val="P23"/>
        <filter val="P24"/>
        <filter val="P25"/>
        <filter val="P26"/>
        <filter val="P27"/>
        <filter val="P28"/>
        <filter val="P29"/>
        <filter val="P30"/>
        <filter val="P31"/>
      </filters>
    </filterColumn>
  </autoFilter>
  <mergeCells count="14">
    <mergeCell ref="B1:M1"/>
    <mergeCell ref="B2:M2"/>
    <mergeCell ref="C3:E3"/>
    <mergeCell ref="F3:G3"/>
    <mergeCell ref="H3:I3"/>
    <mergeCell ref="K3:M3"/>
    <mergeCell ref="U4:X4"/>
    <mergeCell ref="C173:D173"/>
    <mergeCell ref="H173:I173"/>
    <mergeCell ref="C4:E4"/>
    <mergeCell ref="F4:G4"/>
    <mergeCell ref="H4:I4"/>
    <mergeCell ref="K4:M4"/>
    <mergeCell ref="Q4:R4"/>
  </mergeCells>
  <phoneticPr fontId="34" type="noConversion"/>
  <printOptions horizontalCentered="1"/>
  <pageMargins left="0.39305555555555599" right="0.39305555555555599" top="0.39305555555555599" bottom="0.39305555555555599" header="0.5" footer="0.196527777777778"/>
  <pageSetup paperSize="9" scale="92" fitToHeight="0" orientation="portrait" r:id="rId1"/>
  <headerFooter>
    <oddFooter>&amp;C第 &amp;P 页，共 &amp;N 页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'3-1技术要求'!$Q$21:$Q$32</xm:f>
          </x14:formula1>
          <xm:sqref>Q4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1"/>
  <sheetViews>
    <sheetView view="pageBreakPreview" zoomScaleNormal="100" workbookViewId="0">
      <selection activeCell="A8" sqref="A8:XFD19"/>
    </sheetView>
  </sheetViews>
  <sheetFormatPr defaultColWidth="9" defaultRowHeight="14.4" x14ac:dyDescent="0.25"/>
  <cols>
    <col min="1" max="1" width="7.88671875" style="79" customWidth="1"/>
    <col min="2" max="2" width="8.109375" style="1" customWidth="1"/>
    <col min="3" max="3" width="9.33203125" style="1" customWidth="1"/>
    <col min="4" max="4" width="6" style="1" customWidth="1"/>
    <col min="5" max="5" width="6.88671875" style="1" customWidth="1"/>
    <col min="6" max="6" width="6.109375" style="1" customWidth="1"/>
    <col min="7" max="7" width="7.77734375" style="1" customWidth="1"/>
    <col min="8" max="8" width="8.77734375" style="4" customWidth="1"/>
    <col min="9" max="10" width="9.88671875" style="4" customWidth="1"/>
    <col min="11" max="11" width="9.44140625" style="4" customWidth="1"/>
    <col min="12" max="16" width="9" style="1"/>
    <col min="17" max="17" width="8.88671875" style="12" customWidth="1"/>
    <col min="18" max="18" width="7" style="12" customWidth="1"/>
    <col min="19" max="19" width="9" style="1"/>
    <col min="20" max="20" width="11.77734375" style="1"/>
    <col min="21" max="25" width="9" style="1"/>
    <col min="26" max="26" width="8.88671875" style="1" hidden="1" customWidth="1"/>
    <col min="27" max="16384" width="9" style="1"/>
  </cols>
  <sheetData>
    <row r="1" spans="1:26" ht="36" customHeight="1" x14ac:dyDescent="0.25">
      <c r="B1" s="224" t="str">
        <f>'3工艺执行单'!B6&amp;Z1</f>
        <v>XD202507089箱件清单  PACKING LIST</v>
      </c>
      <c r="C1" s="225"/>
      <c r="D1" s="225"/>
      <c r="E1" s="225"/>
      <c r="F1" s="225"/>
      <c r="G1" s="225"/>
      <c r="H1" s="225"/>
      <c r="I1" s="225"/>
      <c r="J1" s="225"/>
      <c r="K1" s="225"/>
      <c r="L1" s="226"/>
      <c r="M1" s="89"/>
      <c r="N1" s="89"/>
      <c r="O1" s="90"/>
      <c r="P1" s="90"/>
      <c r="Z1" s="1" t="s">
        <v>266</v>
      </c>
    </row>
    <row r="2" spans="1:26" ht="36" customHeight="1" x14ac:dyDescent="0.25">
      <c r="B2" s="227" t="s">
        <v>193</v>
      </c>
      <c r="C2" s="228"/>
      <c r="D2" s="228"/>
      <c r="E2" s="228"/>
      <c r="F2" s="228"/>
      <c r="G2" s="228"/>
      <c r="H2" s="228"/>
      <c r="I2" s="228"/>
      <c r="J2" s="228"/>
      <c r="K2" s="228"/>
      <c r="L2" s="229"/>
      <c r="M2" s="91"/>
      <c r="N2" s="91"/>
      <c r="O2" s="90"/>
      <c r="P2" s="90"/>
    </row>
    <row r="3" spans="1:26" s="2" customFormat="1" ht="28.95" customHeight="1" x14ac:dyDescent="0.25">
      <c r="A3" s="80"/>
      <c r="B3" s="81" t="s">
        <v>267</v>
      </c>
      <c r="C3" s="238" t="str">
        <f>'3工艺执行单'!F2</f>
        <v>宁波市弘基联创工贸有限公司</v>
      </c>
      <c r="D3" s="238"/>
      <c r="E3" s="238"/>
      <c r="F3" s="238" t="s">
        <v>268</v>
      </c>
      <c r="G3" s="238"/>
      <c r="H3" s="239" t="str">
        <f>'3工艺执行单'!C2</f>
        <v>HT202507089</v>
      </c>
      <c r="I3" s="239"/>
      <c r="J3" s="83" t="s">
        <v>269</v>
      </c>
      <c r="K3" s="240">
        <f ca="1">TODAY()</f>
        <v>45860</v>
      </c>
      <c r="L3" s="240"/>
      <c r="M3" s="233"/>
      <c r="N3" s="234"/>
      <c r="O3" s="92"/>
      <c r="P3" s="92"/>
      <c r="Q3" s="8"/>
      <c r="R3" s="8"/>
    </row>
    <row r="4" spans="1:26" ht="31.05" customHeight="1" x14ac:dyDescent="0.25">
      <c r="B4" s="6" t="s">
        <v>270</v>
      </c>
      <c r="C4" s="216" t="str">
        <f>'3工艺执行单'!C3</f>
        <v>C-401/C-402/C-403</v>
      </c>
      <c r="D4" s="214"/>
      <c r="E4" s="214"/>
      <c r="F4" s="214" t="s">
        <v>271</v>
      </c>
      <c r="G4" s="214"/>
      <c r="H4" s="217" t="s">
        <v>272</v>
      </c>
      <c r="I4" s="218"/>
      <c r="J4" s="7" t="s">
        <v>273</v>
      </c>
      <c r="K4" s="217" t="str">
        <f>'3工艺执行单'!D6</f>
        <v>JT3(JG255/30/100FG)</v>
      </c>
      <c r="L4" s="217"/>
      <c r="M4" s="235"/>
      <c r="N4" s="236"/>
      <c r="O4" s="92"/>
      <c r="P4" s="92"/>
      <c r="Q4" s="237" t="s">
        <v>244</v>
      </c>
      <c r="R4" s="237"/>
      <c r="U4" s="214" t="s">
        <v>274</v>
      </c>
      <c r="V4" s="214"/>
      <c r="W4" s="214"/>
      <c r="X4" s="214"/>
    </row>
    <row r="5" spans="1:26" s="3" customFormat="1" ht="40.049999999999997" customHeight="1" x14ac:dyDescent="0.25">
      <c r="A5" s="82" t="s">
        <v>275</v>
      </c>
      <c r="B5" s="81" t="s">
        <v>276</v>
      </c>
      <c r="C5" s="81" t="s">
        <v>277</v>
      </c>
      <c r="D5" s="81" t="s">
        <v>278</v>
      </c>
      <c r="E5" s="81" t="s">
        <v>279</v>
      </c>
      <c r="F5" s="81" t="s">
        <v>280</v>
      </c>
      <c r="G5" s="81" t="s">
        <v>281</v>
      </c>
      <c r="H5" s="83" t="s">
        <v>282</v>
      </c>
      <c r="I5" s="83" t="s">
        <v>283</v>
      </c>
      <c r="J5" s="81" t="s">
        <v>286</v>
      </c>
      <c r="K5" s="81" t="s">
        <v>185</v>
      </c>
      <c r="L5" s="81"/>
      <c r="M5" s="81"/>
      <c r="N5" s="81"/>
      <c r="Q5" s="8" t="s">
        <v>240</v>
      </c>
      <c r="R5" s="8" t="s">
        <v>287</v>
      </c>
      <c r="T5" s="3" t="s">
        <v>288</v>
      </c>
    </row>
    <row r="6" spans="1:26" x14ac:dyDescent="0.25">
      <c r="A6" s="79">
        <v>3</v>
      </c>
      <c r="B6" s="8" t="s">
        <v>325</v>
      </c>
      <c r="C6" s="8" t="s">
        <v>52</v>
      </c>
      <c r="D6" s="8"/>
      <c r="E6" s="8">
        <v>600</v>
      </c>
      <c r="F6" s="8">
        <v>220</v>
      </c>
      <c r="G6" s="8">
        <v>4</v>
      </c>
      <c r="H6" s="9">
        <f>G6*F6*E6/1000000</f>
        <v>0.52800000000000002</v>
      </c>
      <c r="I6" s="9">
        <v>26.76</v>
      </c>
      <c r="J6" s="8" t="s">
        <v>290</v>
      </c>
      <c r="K6" s="8"/>
      <c r="L6" s="17"/>
      <c r="M6" s="17"/>
      <c r="N6" s="17"/>
      <c r="Q6" s="8">
        <f>IF(Q$4="","",VLOOKUP(Q$4,'3-1技术要求'!Q:S,3,0))</f>
        <v>3.5</v>
      </c>
      <c r="R6" s="8">
        <f>G6*Q6</f>
        <v>14</v>
      </c>
      <c r="T6" s="17" t="str">
        <f>B6&amp;T$5&amp;C6&amp;D6</f>
        <v>P32-TB-1</v>
      </c>
      <c r="U6" s="17">
        <f t="shared" ref="U6:X7" si="0">D6</f>
        <v>0</v>
      </c>
      <c r="V6" s="17">
        <f t="shared" si="0"/>
        <v>600</v>
      </c>
      <c r="W6" s="17">
        <f t="shared" si="0"/>
        <v>220</v>
      </c>
      <c r="X6" s="17">
        <f t="shared" si="0"/>
        <v>4</v>
      </c>
    </row>
    <row r="7" spans="1:26" x14ac:dyDescent="0.25">
      <c r="A7" s="79">
        <v>3</v>
      </c>
      <c r="B7" s="97" t="s">
        <v>49</v>
      </c>
      <c r="C7" s="84"/>
      <c r="D7" s="84"/>
      <c r="E7" s="84"/>
      <c r="F7" s="84"/>
      <c r="G7" s="84">
        <f>SUM(G6:G6)</f>
        <v>4</v>
      </c>
      <c r="H7" s="88"/>
      <c r="I7" s="85"/>
      <c r="J7" s="84"/>
      <c r="K7" s="84"/>
      <c r="L7" s="93"/>
      <c r="M7" s="17"/>
      <c r="N7" s="17"/>
      <c r="Q7" s="8" t="e">
        <f>VLOOKUP(T7,异形板分值匹配!B$1:C$2000,2,FALSE)</f>
        <v>#N/A</v>
      </c>
      <c r="R7" s="8" t="e">
        <f>Q7*G7</f>
        <v>#N/A</v>
      </c>
      <c r="T7" s="17" t="str">
        <f>B7&amp;T$5&amp;C7&amp;D7</f>
        <v>小计-</v>
      </c>
      <c r="U7" s="17">
        <f t="shared" si="0"/>
        <v>0</v>
      </c>
      <c r="V7" s="17">
        <f t="shared" si="0"/>
        <v>0</v>
      </c>
      <c r="W7" s="17">
        <f t="shared" si="0"/>
        <v>0</v>
      </c>
      <c r="X7" s="17">
        <f t="shared" si="0"/>
        <v>4</v>
      </c>
    </row>
    <row r="8" spans="1:26" ht="10.050000000000001" customHeight="1" x14ac:dyDescent="0.25">
      <c r="B8" s="12"/>
      <c r="C8" s="12"/>
      <c r="D8" s="12"/>
      <c r="E8" s="12"/>
      <c r="F8" s="12"/>
      <c r="G8" s="12"/>
      <c r="H8" s="86"/>
      <c r="I8" s="86"/>
      <c r="J8" s="86"/>
      <c r="K8" s="86"/>
      <c r="T8" s="17" t="str">
        <f>B8&amp;T$5&amp;C8&amp;D8</f>
        <v>-</v>
      </c>
      <c r="U8" s="17"/>
      <c r="V8" s="17"/>
      <c r="W8" s="17"/>
      <c r="X8" s="17"/>
    </row>
    <row r="9" spans="1:26" ht="12.9" customHeight="1" x14ac:dyDescent="0.25">
      <c r="B9" s="84" t="s">
        <v>201</v>
      </c>
      <c r="C9" s="84"/>
      <c r="D9" s="87"/>
      <c r="E9" s="84"/>
      <c r="F9" s="84"/>
      <c r="G9" s="84">
        <f>SUM(G6:G8)/2</f>
        <v>4</v>
      </c>
      <c r="H9" s="88">
        <f>SUM(H6:H8)</f>
        <v>0.52800000000000002</v>
      </c>
      <c r="I9" s="88">
        <f>SUM(I6:I8)</f>
        <v>26.76</v>
      </c>
      <c r="J9" s="88"/>
      <c r="K9" s="88"/>
      <c r="L9" s="88"/>
      <c r="M9" s="95"/>
      <c r="N9" s="96"/>
      <c r="O9" s="96"/>
      <c r="P9" s="96"/>
      <c r="T9" s="17" t="str">
        <f>B9&amp;T$5&amp;C9&amp;D9</f>
        <v>合计-</v>
      </c>
      <c r="U9" s="17"/>
      <c r="V9" s="17"/>
      <c r="W9" s="17"/>
      <c r="X9" s="17"/>
    </row>
    <row r="10" spans="1:26" ht="20.100000000000001" customHeight="1" x14ac:dyDescent="0.25">
      <c r="H10" s="1"/>
      <c r="I10" s="1"/>
      <c r="J10" s="1"/>
      <c r="K10" s="1"/>
    </row>
    <row r="11" spans="1:26" ht="27" customHeight="1" x14ac:dyDescent="0.25">
      <c r="C11" s="215" t="s">
        <v>323</v>
      </c>
      <c r="D11" s="215"/>
      <c r="E11" s="1" t="s">
        <v>230</v>
      </c>
      <c r="H11" s="215" t="s">
        <v>324</v>
      </c>
      <c r="I11" s="215"/>
      <c r="J11" s="1"/>
      <c r="K11" s="1"/>
    </row>
  </sheetData>
  <sheetProtection formatCells="0" insertHyperlinks="0" autoFilter="0"/>
  <autoFilter ref="A5:AB12" xr:uid="{00000000-0009-0000-0000-000004000000}"/>
  <mergeCells count="15">
    <mergeCell ref="B1:L1"/>
    <mergeCell ref="B2:L2"/>
    <mergeCell ref="C3:E3"/>
    <mergeCell ref="F3:G3"/>
    <mergeCell ref="H3:I3"/>
    <mergeCell ref="K3:L3"/>
    <mergeCell ref="U4:X4"/>
    <mergeCell ref="C11:D11"/>
    <mergeCell ref="H11:I11"/>
    <mergeCell ref="M3:N4"/>
    <mergeCell ref="C4:E4"/>
    <mergeCell ref="F4:G4"/>
    <mergeCell ref="H4:I4"/>
    <mergeCell ref="K4:L4"/>
    <mergeCell ref="Q4:R4"/>
  </mergeCells>
  <phoneticPr fontId="34" type="noConversion"/>
  <printOptions horizontalCentered="1"/>
  <pageMargins left="0.39305555555555599" right="0.39305555555555599" top="0.39305555555555599" bottom="0.39305555555555599" header="0.5" footer="0.196527777777778"/>
  <pageSetup paperSize="9" fitToHeight="0" orientation="portrait" r:id="rId1"/>
  <headerFooter>
    <oddFooter>&amp;C第 &amp;P 页，共 &amp;N 页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'3-1技术要求'!$Q$21:$Q$32</xm:f>
          </x14:formula1>
          <xm:sqref>Q4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21"/>
  <sheetViews>
    <sheetView view="pageBreakPreview" zoomScaleNormal="100" workbookViewId="0">
      <selection activeCell="U12" sqref="U12"/>
    </sheetView>
  </sheetViews>
  <sheetFormatPr defaultColWidth="9" defaultRowHeight="14.4" x14ac:dyDescent="0.25"/>
  <cols>
    <col min="1" max="1" width="7.88671875" style="79" customWidth="1"/>
    <col min="2" max="2" width="8.109375" style="1" customWidth="1"/>
    <col min="3" max="3" width="9.33203125" style="1" customWidth="1"/>
    <col min="4" max="4" width="6" style="1" customWidth="1"/>
    <col min="5" max="5" width="6.88671875" style="1" customWidth="1"/>
    <col min="6" max="6" width="6.109375" style="1" customWidth="1"/>
    <col min="7" max="7" width="7.77734375" style="1" customWidth="1"/>
    <col min="8" max="8" width="8.77734375" style="4" customWidth="1"/>
    <col min="9" max="10" width="9.88671875" style="4" customWidth="1"/>
    <col min="11" max="11" width="9.44140625" style="4" customWidth="1"/>
    <col min="12" max="16" width="9" style="1"/>
    <col min="17" max="17" width="8.88671875" style="12" customWidth="1"/>
    <col min="18" max="18" width="7" style="12" customWidth="1"/>
    <col min="19" max="19" width="9" style="1"/>
    <col min="20" max="20" width="11.77734375" style="1"/>
    <col min="21" max="25" width="9" style="1"/>
    <col min="26" max="26" width="8.88671875" style="1" hidden="1" customWidth="1"/>
    <col min="27" max="16384" width="9" style="1"/>
  </cols>
  <sheetData>
    <row r="1" spans="1:26" ht="36" customHeight="1" x14ac:dyDescent="0.25">
      <c r="B1" s="224" t="str">
        <f>'3工艺执行单'!B6&amp;Z1</f>
        <v>XD202507089箱件清单  PACKING LIST</v>
      </c>
      <c r="C1" s="225"/>
      <c r="D1" s="225"/>
      <c r="E1" s="225"/>
      <c r="F1" s="225"/>
      <c r="G1" s="225"/>
      <c r="H1" s="225"/>
      <c r="I1" s="225"/>
      <c r="J1" s="225"/>
      <c r="K1" s="225"/>
      <c r="L1" s="226"/>
      <c r="M1" s="89"/>
      <c r="N1" s="89"/>
      <c r="O1" s="90"/>
      <c r="P1" s="90"/>
      <c r="Z1" s="1" t="s">
        <v>266</v>
      </c>
    </row>
    <row r="2" spans="1:26" ht="36" customHeight="1" x14ac:dyDescent="0.25">
      <c r="B2" s="227" t="s">
        <v>193</v>
      </c>
      <c r="C2" s="228"/>
      <c r="D2" s="228"/>
      <c r="E2" s="228"/>
      <c r="F2" s="228"/>
      <c r="G2" s="228"/>
      <c r="H2" s="228"/>
      <c r="I2" s="228"/>
      <c r="J2" s="228"/>
      <c r="K2" s="228"/>
      <c r="L2" s="229"/>
      <c r="M2" s="91"/>
      <c r="N2" s="91"/>
      <c r="O2" s="90"/>
      <c r="P2" s="90"/>
    </row>
    <row r="3" spans="1:26" s="2" customFormat="1" ht="28.95" customHeight="1" x14ac:dyDescent="0.25">
      <c r="A3" s="80"/>
      <c r="B3" s="81" t="s">
        <v>267</v>
      </c>
      <c r="C3" s="238" t="str">
        <f>'3工艺执行单'!F2</f>
        <v>宁波市弘基联创工贸有限公司</v>
      </c>
      <c r="D3" s="238"/>
      <c r="E3" s="238"/>
      <c r="F3" s="238" t="s">
        <v>268</v>
      </c>
      <c r="G3" s="238"/>
      <c r="H3" s="239" t="str">
        <f>'3工艺执行单'!C2</f>
        <v>HT202507089</v>
      </c>
      <c r="I3" s="239"/>
      <c r="J3" s="83" t="s">
        <v>269</v>
      </c>
      <c r="K3" s="240">
        <f ca="1">TODAY()</f>
        <v>45860</v>
      </c>
      <c r="L3" s="240"/>
      <c r="M3" s="233"/>
      <c r="N3" s="234"/>
      <c r="O3" s="92"/>
      <c r="P3" s="92"/>
      <c r="Q3" s="8"/>
      <c r="R3" s="8"/>
    </row>
    <row r="4" spans="1:26" ht="31.05" customHeight="1" x14ac:dyDescent="0.25">
      <c r="B4" s="6" t="s">
        <v>270</v>
      </c>
      <c r="C4" s="216" t="str">
        <f>'3工艺执行单'!C3</f>
        <v>C-401/C-402/C-403</v>
      </c>
      <c r="D4" s="214"/>
      <c r="E4" s="214"/>
      <c r="F4" s="214" t="s">
        <v>271</v>
      </c>
      <c r="G4" s="214"/>
      <c r="H4" s="217" t="s">
        <v>272</v>
      </c>
      <c r="I4" s="218"/>
      <c r="J4" s="7" t="s">
        <v>273</v>
      </c>
      <c r="K4" s="217" t="str">
        <f>'3工艺执行单'!D7</f>
        <v>JT4(JG255/30/100FG)</v>
      </c>
      <c r="L4" s="217"/>
      <c r="M4" s="235"/>
      <c r="N4" s="236"/>
      <c r="O4" s="92"/>
      <c r="P4" s="92"/>
      <c r="Q4" s="237" t="s">
        <v>244</v>
      </c>
      <c r="R4" s="237"/>
      <c r="U4" s="214" t="s">
        <v>274</v>
      </c>
      <c r="V4" s="214"/>
      <c r="W4" s="214"/>
      <c r="X4" s="214"/>
    </row>
    <row r="5" spans="1:26" s="3" customFormat="1" ht="40.049999999999997" customHeight="1" x14ac:dyDescent="0.25">
      <c r="A5" s="82" t="s">
        <v>275</v>
      </c>
      <c r="B5" s="81" t="s">
        <v>276</v>
      </c>
      <c r="C5" s="81" t="s">
        <v>277</v>
      </c>
      <c r="D5" s="81" t="s">
        <v>278</v>
      </c>
      <c r="E5" s="81" t="s">
        <v>279</v>
      </c>
      <c r="F5" s="81" t="s">
        <v>280</v>
      </c>
      <c r="G5" s="81" t="s">
        <v>281</v>
      </c>
      <c r="H5" s="83" t="s">
        <v>282</v>
      </c>
      <c r="I5" s="83" t="s">
        <v>283</v>
      </c>
      <c r="J5" s="81" t="s">
        <v>286</v>
      </c>
      <c r="K5" s="81" t="s">
        <v>185</v>
      </c>
      <c r="L5" s="81"/>
      <c r="M5" s="81"/>
      <c r="N5" s="81"/>
      <c r="Q5" s="8" t="s">
        <v>240</v>
      </c>
      <c r="R5" s="8" t="s">
        <v>287</v>
      </c>
      <c r="T5" s="3" t="s">
        <v>288</v>
      </c>
    </row>
    <row r="6" spans="1:26" x14ac:dyDescent="0.25">
      <c r="A6" s="79">
        <v>3</v>
      </c>
      <c r="B6" s="8" t="s">
        <v>326</v>
      </c>
      <c r="C6" s="8" t="s">
        <v>134</v>
      </c>
      <c r="D6" s="8" t="s">
        <v>18</v>
      </c>
      <c r="E6" s="8">
        <v>700</v>
      </c>
      <c r="F6" s="8">
        <v>230</v>
      </c>
      <c r="G6" s="8">
        <v>70</v>
      </c>
      <c r="H6" s="9">
        <f>G6*F6*E6/1000000</f>
        <v>11.27</v>
      </c>
      <c r="I6" s="9">
        <v>538.29999999999995</v>
      </c>
      <c r="J6" s="8" t="s">
        <v>297</v>
      </c>
      <c r="K6" s="8"/>
      <c r="L6" s="17"/>
      <c r="M6" s="17"/>
      <c r="N6" s="17"/>
      <c r="Q6" s="8">
        <f>IF(Q$4="","",VLOOKUP(Q$4,'3-1技术要求'!Q:S,3,0))</f>
        <v>3.5</v>
      </c>
      <c r="R6" s="8">
        <f>G6*Q6</f>
        <v>245</v>
      </c>
      <c r="T6" s="17" t="str">
        <f t="shared" ref="T6:T19" si="0">B6&amp;T$5&amp;C6&amp;D6</f>
        <v>P33-C402-TB1#</v>
      </c>
      <c r="U6" s="17" t="str">
        <f t="shared" ref="U6:U17" si="1">D6</f>
        <v>#</v>
      </c>
      <c r="V6" s="17">
        <f t="shared" ref="V6:V17" si="2">E6</f>
        <v>700</v>
      </c>
      <c r="W6" s="17">
        <f t="shared" ref="W6:W17" si="3">F6</f>
        <v>230</v>
      </c>
      <c r="X6" s="17">
        <f t="shared" ref="X6:X17" si="4">G6</f>
        <v>70</v>
      </c>
    </row>
    <row r="7" spans="1:26" x14ac:dyDescent="0.25">
      <c r="A7" s="79">
        <v>3</v>
      </c>
      <c r="B7" s="84" t="s">
        <v>49</v>
      </c>
      <c r="C7" s="84"/>
      <c r="D7" s="84"/>
      <c r="E7" s="84"/>
      <c r="F7" s="84"/>
      <c r="G7" s="84">
        <f>SUM(G6:G6)</f>
        <v>70</v>
      </c>
      <c r="H7" s="85"/>
      <c r="I7" s="85"/>
      <c r="J7" s="84"/>
      <c r="K7" s="84"/>
      <c r="L7" s="93"/>
      <c r="M7" s="17"/>
      <c r="N7" s="17"/>
      <c r="Q7" s="8" t="e">
        <f>VLOOKUP(T7,异形板分值匹配!B$1:C$2000,2,FALSE)</f>
        <v>#N/A</v>
      </c>
      <c r="R7" s="8" t="e">
        <f>Q7*G7</f>
        <v>#N/A</v>
      </c>
      <c r="T7" s="17" t="str">
        <f t="shared" si="0"/>
        <v>小计-</v>
      </c>
      <c r="U7" s="17">
        <f t="shared" si="1"/>
        <v>0</v>
      </c>
      <c r="V7" s="17">
        <f t="shared" si="2"/>
        <v>0</v>
      </c>
      <c r="W7" s="17">
        <f t="shared" si="3"/>
        <v>0</v>
      </c>
      <c r="X7" s="17">
        <f t="shared" si="4"/>
        <v>70</v>
      </c>
    </row>
    <row r="8" spans="1:26" x14ac:dyDescent="0.25">
      <c r="A8" s="79">
        <v>3</v>
      </c>
      <c r="B8" s="8" t="s">
        <v>327</v>
      </c>
      <c r="C8" s="8" t="s">
        <v>134</v>
      </c>
      <c r="D8" s="8" t="s">
        <v>18</v>
      </c>
      <c r="E8" s="8">
        <v>700</v>
      </c>
      <c r="F8" s="8">
        <v>230</v>
      </c>
      <c r="G8" s="8">
        <v>70</v>
      </c>
      <c r="H8" s="9">
        <f>G8*F8*E8/1000000</f>
        <v>11.27</v>
      </c>
      <c r="I8" s="9">
        <v>538.29999999999995</v>
      </c>
      <c r="J8" s="8" t="s">
        <v>297</v>
      </c>
      <c r="K8" s="8"/>
      <c r="L8" s="17"/>
      <c r="M8" s="17"/>
      <c r="N8" s="17"/>
      <c r="Q8" s="8" t="e">
        <f>VLOOKUP(T8,异形板分值匹配!B$1:C$2000,2,FALSE)</f>
        <v>#N/A</v>
      </c>
      <c r="R8" s="8" t="e">
        <f>Q8*G8</f>
        <v>#N/A</v>
      </c>
      <c r="T8" s="17" t="str">
        <f t="shared" si="0"/>
        <v>P34-C402-TB1#</v>
      </c>
      <c r="U8" s="17" t="str">
        <f t="shared" si="1"/>
        <v>#</v>
      </c>
      <c r="V8" s="17">
        <f t="shared" si="2"/>
        <v>700</v>
      </c>
      <c r="W8" s="17">
        <f t="shared" si="3"/>
        <v>230</v>
      </c>
      <c r="X8" s="17">
        <f t="shared" si="4"/>
        <v>70</v>
      </c>
    </row>
    <row r="9" spans="1:26" x14ac:dyDescent="0.25">
      <c r="A9" s="79">
        <v>3</v>
      </c>
      <c r="B9" s="84" t="s">
        <v>49</v>
      </c>
      <c r="C9" s="84"/>
      <c r="D9" s="84"/>
      <c r="E9" s="84"/>
      <c r="F9" s="84"/>
      <c r="G9" s="84">
        <f>SUM(G8:G8)</f>
        <v>70</v>
      </c>
      <c r="H9" s="85"/>
      <c r="I9" s="85"/>
      <c r="J9" s="84"/>
      <c r="K9" s="84"/>
      <c r="L9" s="93"/>
      <c r="M9" s="17"/>
      <c r="N9" s="17"/>
      <c r="Q9" s="8">
        <f>IF(Q$4="","",VLOOKUP(Q$4,'3-1技术要求'!Q:S,3,0))</f>
        <v>3.5</v>
      </c>
      <c r="R9" s="8">
        <f>G9*Q9</f>
        <v>245</v>
      </c>
      <c r="T9" s="17" t="str">
        <f t="shared" si="0"/>
        <v>小计-</v>
      </c>
      <c r="U9" s="17">
        <f t="shared" si="1"/>
        <v>0</v>
      </c>
      <c r="V9" s="17">
        <f t="shared" si="2"/>
        <v>0</v>
      </c>
      <c r="W9" s="17">
        <f t="shared" si="3"/>
        <v>0</v>
      </c>
      <c r="X9" s="17">
        <f t="shared" si="4"/>
        <v>70</v>
      </c>
    </row>
    <row r="10" spans="1:26" x14ac:dyDescent="0.25">
      <c r="A10" s="79">
        <v>3</v>
      </c>
      <c r="B10" s="8" t="s">
        <v>328</v>
      </c>
      <c r="C10" s="8" t="s">
        <v>134</v>
      </c>
      <c r="D10" s="8" t="s">
        <v>18</v>
      </c>
      <c r="E10" s="8">
        <v>700</v>
      </c>
      <c r="F10" s="8">
        <v>230</v>
      </c>
      <c r="G10" s="8">
        <v>70</v>
      </c>
      <c r="H10" s="9">
        <f>G10*F10*E10/1000000</f>
        <v>11.27</v>
      </c>
      <c r="I10" s="9">
        <v>538.29999999999995</v>
      </c>
      <c r="J10" s="8" t="s">
        <v>297</v>
      </c>
      <c r="K10" s="8"/>
      <c r="L10" s="17"/>
      <c r="M10" s="17"/>
      <c r="N10" s="17"/>
      <c r="Q10" s="8" t="e">
        <f>VLOOKUP(T10,异形板分值匹配!B$1:C$2000,2,FALSE)</f>
        <v>#N/A</v>
      </c>
      <c r="R10" s="8" t="e">
        <f t="shared" ref="R10:R16" si="5">Q10*G10</f>
        <v>#N/A</v>
      </c>
      <c r="T10" s="17" t="str">
        <f t="shared" si="0"/>
        <v>P35-C402-TB1#</v>
      </c>
      <c r="U10" s="17" t="str">
        <f t="shared" si="1"/>
        <v>#</v>
      </c>
      <c r="V10" s="17">
        <f t="shared" si="2"/>
        <v>700</v>
      </c>
      <c r="W10" s="17">
        <f t="shared" si="3"/>
        <v>230</v>
      </c>
      <c r="X10" s="17">
        <f t="shared" si="4"/>
        <v>70</v>
      </c>
    </row>
    <row r="11" spans="1:26" x14ac:dyDescent="0.25">
      <c r="A11" s="79">
        <v>3</v>
      </c>
      <c r="B11" s="84" t="s">
        <v>49</v>
      </c>
      <c r="C11" s="84"/>
      <c r="D11" s="84"/>
      <c r="E11" s="84"/>
      <c r="F11" s="84"/>
      <c r="G11" s="84">
        <f>SUM(G10:G10)</f>
        <v>70</v>
      </c>
      <c r="H11" s="85"/>
      <c r="I11" s="85"/>
      <c r="J11" s="84"/>
      <c r="K11" s="84"/>
      <c r="L11" s="93"/>
      <c r="M11" s="17"/>
      <c r="N11" s="17"/>
      <c r="Q11" s="8" t="e">
        <f>VLOOKUP(T11,异形板分值匹配!B$1:C$2000,2,FALSE)</f>
        <v>#N/A</v>
      </c>
      <c r="R11" s="8" t="e">
        <f t="shared" si="5"/>
        <v>#N/A</v>
      </c>
      <c r="T11" s="17" t="str">
        <f t="shared" si="0"/>
        <v>小计-</v>
      </c>
      <c r="U11" s="17">
        <f t="shared" si="1"/>
        <v>0</v>
      </c>
      <c r="V11" s="17">
        <f t="shared" si="2"/>
        <v>0</v>
      </c>
      <c r="W11" s="17">
        <f t="shared" si="3"/>
        <v>0</v>
      </c>
      <c r="X11" s="17">
        <f t="shared" si="4"/>
        <v>70</v>
      </c>
    </row>
    <row r="12" spans="1:26" x14ac:dyDescent="0.25">
      <c r="A12" s="79">
        <v>3</v>
      </c>
      <c r="B12" s="8" t="s">
        <v>329</v>
      </c>
      <c r="C12" s="8" t="s">
        <v>134</v>
      </c>
      <c r="D12" s="8" t="s">
        <v>18</v>
      </c>
      <c r="E12" s="8">
        <v>700</v>
      </c>
      <c r="F12" s="8">
        <v>230</v>
      </c>
      <c r="G12" s="8">
        <v>70</v>
      </c>
      <c r="H12" s="9">
        <f>G12*F12*E12/1000000</f>
        <v>11.27</v>
      </c>
      <c r="I12" s="9">
        <v>538.29999999999995</v>
      </c>
      <c r="J12" s="8" t="s">
        <v>297</v>
      </c>
      <c r="K12" s="8"/>
      <c r="L12" s="17"/>
      <c r="M12" s="17"/>
      <c r="N12" s="17"/>
      <c r="Q12" s="8">
        <f>IF(Q$4="","",VLOOKUP(Q$4,'3-1技术要求'!Q:S,3,0))</f>
        <v>3.5</v>
      </c>
      <c r="R12" s="8">
        <f>G12*Q12</f>
        <v>245</v>
      </c>
      <c r="T12" s="17" t="str">
        <f t="shared" si="0"/>
        <v>P36-C402-TB1#</v>
      </c>
      <c r="U12" s="17" t="str">
        <f t="shared" si="1"/>
        <v>#</v>
      </c>
      <c r="V12" s="17">
        <f t="shared" si="2"/>
        <v>700</v>
      </c>
      <c r="W12" s="17">
        <f t="shared" si="3"/>
        <v>230</v>
      </c>
      <c r="X12" s="17">
        <f t="shared" si="4"/>
        <v>70</v>
      </c>
    </row>
    <row r="13" spans="1:26" x14ac:dyDescent="0.25">
      <c r="A13" s="79">
        <v>3</v>
      </c>
      <c r="B13" s="84" t="s">
        <v>49</v>
      </c>
      <c r="C13" s="84"/>
      <c r="D13" s="84"/>
      <c r="E13" s="84"/>
      <c r="F13" s="84"/>
      <c r="G13" s="84">
        <f>SUM(G12:G12)</f>
        <v>70</v>
      </c>
      <c r="H13" s="85"/>
      <c r="I13" s="85"/>
      <c r="J13" s="84"/>
      <c r="K13" s="84"/>
      <c r="L13" s="93"/>
      <c r="M13" s="17"/>
      <c r="N13" s="17"/>
      <c r="Q13" s="8" t="e">
        <f>VLOOKUP(T13,异形板分值匹配!B$1:C$2000,2,FALSE)</f>
        <v>#N/A</v>
      </c>
      <c r="R13" s="8" t="e">
        <f t="shared" si="5"/>
        <v>#N/A</v>
      </c>
      <c r="T13" s="17" t="str">
        <f t="shared" si="0"/>
        <v>小计-</v>
      </c>
      <c r="U13" s="17">
        <f t="shared" si="1"/>
        <v>0</v>
      </c>
      <c r="V13" s="17">
        <f t="shared" si="2"/>
        <v>0</v>
      </c>
      <c r="W13" s="17">
        <f t="shared" si="3"/>
        <v>0</v>
      </c>
      <c r="X13" s="17">
        <f t="shared" si="4"/>
        <v>70</v>
      </c>
    </row>
    <row r="14" spans="1:26" x14ac:dyDescent="0.25">
      <c r="A14" s="79">
        <v>3</v>
      </c>
      <c r="B14" s="8" t="s">
        <v>330</v>
      </c>
      <c r="C14" s="8" t="s">
        <v>134</v>
      </c>
      <c r="D14" s="8" t="s">
        <v>18</v>
      </c>
      <c r="E14" s="8">
        <v>700</v>
      </c>
      <c r="F14" s="8">
        <v>230</v>
      </c>
      <c r="G14" s="8">
        <v>61</v>
      </c>
      <c r="H14" s="9">
        <f>G14*F14*E14/1000000</f>
        <v>9.8209999999999997</v>
      </c>
      <c r="I14" s="9">
        <v>469.09</v>
      </c>
      <c r="J14" s="8" t="s">
        <v>297</v>
      </c>
      <c r="K14" s="8"/>
      <c r="L14" s="17"/>
      <c r="M14" s="17"/>
      <c r="N14" s="17"/>
      <c r="Q14" s="8" t="e">
        <f>VLOOKUP(T14,异形板分值匹配!B$1:C$2000,2,FALSE)</f>
        <v>#N/A</v>
      </c>
      <c r="R14" s="8" t="e">
        <f t="shared" si="5"/>
        <v>#N/A</v>
      </c>
      <c r="T14" s="17" t="str">
        <f t="shared" si="0"/>
        <v>P37-C402-TB1#</v>
      </c>
      <c r="U14" s="17" t="str">
        <f t="shared" si="1"/>
        <v>#</v>
      </c>
      <c r="V14" s="17">
        <f t="shared" si="2"/>
        <v>700</v>
      </c>
      <c r="W14" s="17">
        <f t="shared" si="3"/>
        <v>230</v>
      </c>
      <c r="X14" s="17">
        <f t="shared" si="4"/>
        <v>61</v>
      </c>
    </row>
    <row r="15" spans="1:26" x14ac:dyDescent="0.25">
      <c r="A15" s="79">
        <v>3</v>
      </c>
      <c r="B15" s="84" t="s">
        <v>49</v>
      </c>
      <c r="C15" s="84"/>
      <c r="D15" s="84"/>
      <c r="E15" s="84"/>
      <c r="F15" s="84"/>
      <c r="G15" s="84">
        <f>SUM(G14:G14)</f>
        <v>61</v>
      </c>
      <c r="H15" s="85"/>
      <c r="I15" s="85"/>
      <c r="J15" s="84"/>
      <c r="K15" s="84"/>
      <c r="L15" s="93"/>
      <c r="M15" s="17"/>
      <c r="N15" s="17"/>
      <c r="Q15" s="8" t="e">
        <f>VLOOKUP(T15,异形板分值匹配!B$1:C$2000,2,FALSE)</f>
        <v>#N/A</v>
      </c>
      <c r="R15" s="8" t="e">
        <f t="shared" si="5"/>
        <v>#N/A</v>
      </c>
      <c r="T15" s="17" t="str">
        <f t="shared" si="0"/>
        <v>小计-</v>
      </c>
      <c r="U15" s="17">
        <f t="shared" si="1"/>
        <v>0</v>
      </c>
      <c r="V15" s="17">
        <f t="shared" si="2"/>
        <v>0</v>
      </c>
      <c r="W15" s="17">
        <f t="shared" si="3"/>
        <v>0</v>
      </c>
      <c r="X15" s="17">
        <f t="shared" si="4"/>
        <v>61</v>
      </c>
    </row>
    <row r="16" spans="1:26" x14ac:dyDescent="0.25">
      <c r="A16" s="79">
        <v>3</v>
      </c>
      <c r="B16" s="8" t="s">
        <v>331</v>
      </c>
      <c r="C16" s="8" t="s">
        <v>165</v>
      </c>
      <c r="D16" s="8" t="s">
        <v>18</v>
      </c>
      <c r="E16" s="8">
        <v>700</v>
      </c>
      <c r="F16" s="8">
        <v>230</v>
      </c>
      <c r="G16" s="8">
        <v>17</v>
      </c>
      <c r="H16" s="9">
        <f>G16*F16*E16/1000000</f>
        <v>2.7370000000000001</v>
      </c>
      <c r="I16" s="9">
        <v>130.72999999999999</v>
      </c>
      <c r="J16" s="56" t="s">
        <v>315</v>
      </c>
      <c r="K16" s="8"/>
      <c r="L16" s="17"/>
      <c r="M16" s="17"/>
      <c r="N16" s="17"/>
      <c r="Q16" s="8" t="e">
        <f>VLOOKUP(T16,异形板分值匹配!B$1:C$2000,2,FALSE)</f>
        <v>#N/A</v>
      </c>
      <c r="R16" s="8" t="e">
        <f t="shared" si="5"/>
        <v>#N/A</v>
      </c>
      <c r="T16" s="17" t="str">
        <f t="shared" si="0"/>
        <v>P38-C403-TB1#</v>
      </c>
      <c r="U16" s="17" t="str">
        <f t="shared" si="1"/>
        <v>#</v>
      </c>
      <c r="V16" s="17">
        <f t="shared" si="2"/>
        <v>700</v>
      </c>
      <c r="W16" s="17">
        <f t="shared" si="3"/>
        <v>230</v>
      </c>
      <c r="X16" s="17">
        <f t="shared" si="4"/>
        <v>17</v>
      </c>
    </row>
    <row r="17" spans="1:24" x14ac:dyDescent="0.25">
      <c r="A17" s="79">
        <v>3</v>
      </c>
      <c r="B17" s="84" t="s">
        <v>49</v>
      </c>
      <c r="C17" s="84"/>
      <c r="D17" s="84"/>
      <c r="E17" s="84"/>
      <c r="F17" s="84"/>
      <c r="G17" s="84">
        <f>SUM(G16:G16)</f>
        <v>17</v>
      </c>
      <c r="H17" s="85"/>
      <c r="I17" s="85"/>
      <c r="J17" s="94"/>
      <c r="K17" s="84"/>
      <c r="L17" s="93"/>
      <c r="M17" s="17"/>
      <c r="N17" s="17"/>
      <c r="Q17" s="8">
        <f>IF(Q$4="","",VLOOKUP(Q$4,'3-1技术要求'!Q:S,3,0))</f>
        <v>3.5</v>
      </c>
      <c r="R17" s="8">
        <f>G17*Q17</f>
        <v>59.5</v>
      </c>
      <c r="T17" s="17" t="str">
        <f t="shared" si="0"/>
        <v>小计-</v>
      </c>
      <c r="U17" s="17">
        <f t="shared" si="1"/>
        <v>0</v>
      </c>
      <c r="V17" s="17">
        <f t="shared" si="2"/>
        <v>0</v>
      </c>
      <c r="W17" s="17">
        <f t="shared" si="3"/>
        <v>0</v>
      </c>
      <c r="X17" s="17">
        <f t="shared" si="4"/>
        <v>17</v>
      </c>
    </row>
    <row r="18" spans="1:24" ht="10.050000000000001" customHeight="1" x14ac:dyDescent="0.25">
      <c r="B18" s="12"/>
      <c r="C18" s="12"/>
      <c r="D18" s="12"/>
      <c r="E18" s="12"/>
      <c r="F18" s="12"/>
      <c r="G18" s="12"/>
      <c r="H18" s="86"/>
      <c r="I18" s="86"/>
      <c r="J18" s="86"/>
      <c r="K18" s="86"/>
      <c r="T18" s="17" t="str">
        <f t="shared" si="0"/>
        <v>-</v>
      </c>
      <c r="U18" s="17"/>
      <c r="V18" s="17"/>
      <c r="W18" s="17"/>
      <c r="X18" s="17"/>
    </row>
    <row r="19" spans="1:24" ht="12.9" customHeight="1" x14ac:dyDescent="0.25">
      <c r="B19" s="84" t="s">
        <v>201</v>
      </c>
      <c r="C19" s="84"/>
      <c r="D19" s="87"/>
      <c r="E19" s="84"/>
      <c r="F19" s="84"/>
      <c r="G19" s="84">
        <f>SUM(G6:G18)/2</f>
        <v>358</v>
      </c>
      <c r="H19" s="88">
        <f>SUM(H6:H18)</f>
        <v>57.637999999999998</v>
      </c>
      <c r="I19" s="88">
        <f>SUM(I6:I18)</f>
        <v>2753.02</v>
      </c>
      <c r="J19" s="88"/>
      <c r="K19" s="88"/>
      <c r="L19" s="88"/>
      <c r="M19" s="95"/>
      <c r="N19" s="96"/>
      <c r="O19" s="96"/>
      <c r="P19" s="96"/>
      <c r="T19" s="17" t="str">
        <f t="shared" si="0"/>
        <v>合计-</v>
      </c>
      <c r="U19" s="17"/>
      <c r="V19" s="17"/>
      <c r="W19" s="17"/>
      <c r="X19" s="17"/>
    </row>
    <row r="20" spans="1:24" ht="20.100000000000001" customHeight="1" x14ac:dyDescent="0.25">
      <c r="H20" s="1"/>
      <c r="I20" s="1"/>
      <c r="J20" s="1"/>
      <c r="K20" s="1"/>
    </row>
    <row r="21" spans="1:24" ht="27" customHeight="1" x14ac:dyDescent="0.25">
      <c r="C21" s="215" t="s">
        <v>323</v>
      </c>
      <c r="D21" s="215"/>
      <c r="E21" s="1" t="s">
        <v>230</v>
      </c>
      <c r="H21" s="215" t="s">
        <v>324</v>
      </c>
      <c r="I21" s="215"/>
      <c r="J21" s="1"/>
      <c r="K21" s="1"/>
    </row>
  </sheetData>
  <sheetProtection formatCells="0" insertHyperlinks="0" autoFilter="0"/>
  <autoFilter ref="A5:AB22" xr:uid="{00000000-0009-0000-0000-000005000000}"/>
  <mergeCells count="15">
    <mergeCell ref="B1:L1"/>
    <mergeCell ref="B2:L2"/>
    <mergeCell ref="C3:E3"/>
    <mergeCell ref="F3:G3"/>
    <mergeCell ref="H3:I3"/>
    <mergeCell ref="K3:L3"/>
    <mergeCell ref="U4:X4"/>
    <mergeCell ref="C21:D21"/>
    <mergeCell ref="H21:I21"/>
    <mergeCell ref="M3:N4"/>
    <mergeCell ref="C4:E4"/>
    <mergeCell ref="F4:G4"/>
    <mergeCell ref="H4:I4"/>
    <mergeCell ref="K4:L4"/>
    <mergeCell ref="Q4:R4"/>
  </mergeCells>
  <phoneticPr fontId="34" type="noConversion"/>
  <printOptions horizontalCentered="1"/>
  <pageMargins left="0.39305555555555599" right="0.39305555555555599" top="0.39305555555555599" bottom="0.39305555555555599" header="0.5" footer="0.196527777777778"/>
  <pageSetup paperSize="9" fitToHeight="0" orientation="portrait" r:id="rId1"/>
  <headerFooter>
    <oddFooter>&amp;C第 &amp;P 页，共 &amp;N 页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'3-1技术要求'!$Q$21:$Q$32</xm:f>
          </x14:formula1>
          <xm:sqref>Q4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FD172"/>
  <sheetViews>
    <sheetView view="pageBreakPreview" topLeftCell="H1" zoomScale="85" zoomScaleNormal="100" workbookViewId="0">
      <selection activeCell="AD2" sqref="AD2:AK2"/>
    </sheetView>
  </sheetViews>
  <sheetFormatPr defaultColWidth="9" defaultRowHeight="15.6" x14ac:dyDescent="0.25"/>
  <cols>
    <col min="1" max="1" width="1.77734375" style="18" customWidth="1"/>
    <col min="2" max="2" width="3.109375" style="18" customWidth="1"/>
    <col min="3" max="3" width="2.88671875" style="18" customWidth="1"/>
    <col min="4" max="4" width="2" style="18" customWidth="1"/>
    <col min="5" max="5" width="3.21875" style="18" customWidth="1"/>
    <col min="6" max="6" width="1.6640625" style="18" customWidth="1"/>
    <col min="7" max="7" width="4" style="18" customWidth="1"/>
    <col min="8" max="8" width="13.77734375" style="18" customWidth="1"/>
    <col min="9" max="9" width="4.88671875" style="18" customWidth="1"/>
    <col min="10" max="10" width="6.77734375" style="18" customWidth="1"/>
    <col min="11" max="11" width="6" style="18" customWidth="1"/>
    <col min="12" max="12" width="5.88671875" style="18" customWidth="1"/>
    <col min="13" max="13" width="7.44140625" style="18" customWidth="1"/>
    <col min="14" max="14" width="7.21875" style="18" customWidth="1"/>
    <col min="15" max="15" width="9.33203125" style="18" customWidth="1"/>
    <col min="16" max="16" width="6" style="18" customWidth="1"/>
    <col min="17" max="17" width="6" style="22" customWidth="1"/>
    <col min="18" max="18" width="11.44140625" style="22" customWidth="1"/>
    <col min="19" max="21" width="10" style="22" customWidth="1"/>
    <col min="22" max="22" width="4.44140625" style="18" customWidth="1"/>
    <col min="23" max="23" width="3.44140625" style="18" customWidth="1"/>
    <col min="24" max="24" width="6.33203125" style="18" customWidth="1"/>
    <col min="25" max="25" width="11.44140625" style="18" customWidth="1"/>
    <col min="26" max="26" width="4.44140625" style="18" customWidth="1"/>
    <col min="27" max="27" width="4.77734375" style="18" customWidth="1"/>
    <col min="28" max="28" width="8.44140625" style="18" customWidth="1"/>
    <col min="29" max="29" width="10.88671875" style="18" customWidth="1"/>
    <col min="30" max="30" width="4.33203125" style="18" customWidth="1"/>
    <col min="31" max="31" width="3.88671875" style="18" customWidth="1"/>
    <col min="32" max="32" width="8.77734375" style="18" customWidth="1"/>
    <col min="33" max="33" width="6.44140625" style="18" customWidth="1"/>
    <col min="34" max="34" width="11.44140625" style="18" customWidth="1"/>
    <col min="35" max="35" width="6.44140625" style="18" customWidth="1"/>
    <col min="36" max="36" width="10.88671875" style="18" customWidth="1"/>
    <col min="37" max="37" width="9" style="18" customWidth="1"/>
    <col min="38" max="38" width="10.88671875" style="18" customWidth="1"/>
    <col min="39" max="39" width="3.88671875" style="18" customWidth="1"/>
    <col min="40" max="40" width="5.21875" style="18" customWidth="1"/>
    <col min="41" max="41" width="6.77734375" style="52" customWidth="1"/>
    <col min="42" max="42" width="6.77734375" style="18" customWidth="1"/>
    <col min="43" max="44" width="6.33203125" style="18" customWidth="1"/>
    <col min="45" max="45" width="6.44140625" style="22" customWidth="1"/>
    <col min="46" max="46" width="8.21875" style="18" customWidth="1"/>
    <col min="47" max="47" width="9" style="18" customWidth="1"/>
    <col min="48" max="48" width="9.109375" style="18" customWidth="1"/>
    <col min="49" max="16373" width="9" style="18"/>
  </cols>
  <sheetData>
    <row r="1" spans="1:48 16374:16384" s="18" customFormat="1" ht="50.25" customHeight="1" x14ac:dyDescent="0.25">
      <c r="H1" s="241" t="str">
        <f>'3工艺执行单'!B5</f>
        <v>XD202507089</v>
      </c>
      <c r="I1" s="241"/>
      <c r="J1" s="241"/>
      <c r="K1" s="241"/>
      <c r="L1" s="241"/>
      <c r="M1" s="241"/>
      <c r="N1" s="241"/>
      <c r="O1" s="241"/>
      <c r="P1" s="241"/>
      <c r="Q1" s="65"/>
      <c r="R1" s="54"/>
      <c r="S1" s="54"/>
      <c r="T1" s="54"/>
      <c r="U1" s="241" t="str">
        <f>'3工艺执行单'!D5</f>
        <v>JG255/30/100FG</v>
      </c>
      <c r="V1" s="241"/>
      <c r="W1" s="241"/>
      <c r="X1" s="241"/>
      <c r="Y1" s="241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1"/>
      <c r="XET1"/>
      <c r="XEU1"/>
      <c r="XEV1"/>
      <c r="XEW1"/>
      <c r="XEX1"/>
      <c r="XEY1"/>
      <c r="XEZ1"/>
      <c r="XFA1"/>
      <c r="XFB1"/>
      <c r="XFC1"/>
      <c r="XFD1"/>
    </row>
    <row r="2" spans="1:48 16374:16384" s="18" customFormat="1" ht="20.25" customHeight="1" x14ac:dyDescent="0.25">
      <c r="A2" s="21"/>
      <c r="B2" s="21"/>
      <c r="C2" s="21"/>
      <c r="D2" s="21"/>
      <c r="E2" s="21"/>
      <c r="F2" s="21"/>
      <c r="G2" s="21"/>
      <c r="H2" s="178" t="s">
        <v>332</v>
      </c>
      <c r="I2" s="178"/>
      <c r="J2" s="178"/>
      <c r="K2" s="178"/>
      <c r="L2" s="178"/>
      <c r="M2" s="178" t="s">
        <v>333</v>
      </c>
      <c r="N2" s="178"/>
      <c r="O2" s="178"/>
      <c r="P2" s="178"/>
      <c r="Q2" s="178"/>
      <c r="R2" s="178"/>
      <c r="S2" s="242"/>
      <c r="T2" s="242"/>
      <c r="U2" s="249" t="s">
        <v>185</v>
      </c>
      <c r="V2" s="243" t="s">
        <v>334</v>
      </c>
      <c r="W2" s="244"/>
      <c r="X2" s="244"/>
      <c r="Y2" s="244"/>
      <c r="Z2" s="244"/>
      <c r="AA2" s="244"/>
      <c r="AB2" s="244"/>
      <c r="AC2" s="245"/>
      <c r="AD2" s="246" t="s">
        <v>335</v>
      </c>
      <c r="AE2" s="246"/>
      <c r="AF2" s="246"/>
      <c r="AG2" s="246"/>
      <c r="AH2" s="246"/>
      <c r="AI2" s="246"/>
      <c r="AJ2" s="246"/>
      <c r="AK2" s="246"/>
      <c r="AL2" s="71"/>
      <c r="AM2" s="247" t="s">
        <v>204</v>
      </c>
      <c r="AN2" s="247"/>
      <c r="AO2" s="247"/>
      <c r="AP2" s="247"/>
      <c r="AQ2" s="247"/>
      <c r="AR2" s="247"/>
      <c r="AS2" s="248"/>
      <c r="AT2" s="247"/>
    </row>
    <row r="3" spans="1:48 16374:16384" s="20" customFormat="1" ht="20.25" customHeight="1" x14ac:dyDescent="0.25">
      <c r="H3" s="8" t="s">
        <v>336</v>
      </c>
      <c r="I3" s="8"/>
      <c r="J3" s="55" t="s">
        <v>5</v>
      </c>
      <c r="K3" s="55" t="s">
        <v>6</v>
      </c>
      <c r="L3" s="55" t="s">
        <v>7</v>
      </c>
      <c r="M3" s="58" t="s">
        <v>5</v>
      </c>
      <c r="N3" s="58" t="s">
        <v>6</v>
      </c>
      <c r="O3" s="58" t="s">
        <v>337</v>
      </c>
      <c r="P3" s="58" t="s">
        <v>7</v>
      </c>
      <c r="Q3" s="66" t="s">
        <v>9</v>
      </c>
      <c r="R3" s="66" t="s">
        <v>338</v>
      </c>
      <c r="S3" s="67" t="s">
        <v>339</v>
      </c>
      <c r="T3" s="67" t="s">
        <v>340</v>
      </c>
      <c r="U3" s="250"/>
      <c r="V3" s="68" t="s">
        <v>180</v>
      </c>
      <c r="W3" s="68"/>
      <c r="X3" s="68" t="s">
        <v>5</v>
      </c>
      <c r="Y3" s="68" t="s">
        <v>341</v>
      </c>
      <c r="Z3" s="68" t="s">
        <v>342</v>
      </c>
      <c r="AA3" s="68" t="s">
        <v>343</v>
      </c>
      <c r="AB3" s="72" t="s">
        <v>9</v>
      </c>
      <c r="AC3" s="72" t="s">
        <v>338</v>
      </c>
      <c r="AD3" s="68" t="s">
        <v>180</v>
      </c>
      <c r="AE3" s="68"/>
      <c r="AF3" s="55" t="s">
        <v>5</v>
      </c>
      <c r="AG3" s="55" t="s">
        <v>344</v>
      </c>
      <c r="AH3" s="55" t="s">
        <v>345</v>
      </c>
      <c r="AI3" s="55" t="s">
        <v>343</v>
      </c>
      <c r="AJ3" s="8" t="s">
        <v>346</v>
      </c>
      <c r="AK3" s="72" t="s">
        <v>9</v>
      </c>
      <c r="AL3" s="72" t="s">
        <v>338</v>
      </c>
      <c r="AM3" s="68" t="s">
        <v>180</v>
      </c>
      <c r="AN3" s="68" t="s">
        <v>347</v>
      </c>
      <c r="AO3" s="61" t="s">
        <v>348</v>
      </c>
      <c r="AP3" s="68" t="s">
        <v>5</v>
      </c>
      <c r="AQ3" s="75" t="s">
        <v>342</v>
      </c>
      <c r="AR3" s="62" t="s">
        <v>349</v>
      </c>
      <c r="AS3" s="76" t="s">
        <v>9</v>
      </c>
      <c r="AT3" s="62" t="s">
        <v>350</v>
      </c>
    </row>
    <row r="4" spans="1:48 16374:16384" s="20" customFormat="1" ht="22.5" customHeight="1" x14ac:dyDescent="0.25">
      <c r="A4" s="55" t="s">
        <v>351</v>
      </c>
      <c r="B4" s="55">
        <v>25</v>
      </c>
      <c r="C4" s="55">
        <v>5</v>
      </c>
      <c r="D4" s="55" t="s">
        <v>352</v>
      </c>
      <c r="E4" s="55">
        <v>30</v>
      </c>
      <c r="F4" s="55" t="s">
        <v>352</v>
      </c>
      <c r="G4" s="55">
        <v>100</v>
      </c>
      <c r="H4" s="8" t="s">
        <v>353</v>
      </c>
      <c r="I4" s="8" t="s">
        <v>18</v>
      </c>
      <c r="J4" s="8">
        <v>3342</v>
      </c>
      <c r="K4" s="8">
        <v>815</v>
      </c>
      <c r="L4" s="8">
        <v>1</v>
      </c>
      <c r="M4" s="59">
        <f t="shared" ref="M4:M67" si="0">J4</f>
        <v>3342</v>
      </c>
      <c r="N4" s="59">
        <f t="shared" ref="N4:N67" si="1">K4</f>
        <v>815</v>
      </c>
      <c r="O4" s="59">
        <f>(AH4-1)*30+5</f>
        <v>815</v>
      </c>
      <c r="P4" s="59">
        <f t="shared" ref="P4:P67" si="2">L4</f>
        <v>1</v>
      </c>
      <c r="Q4" s="69">
        <f>AB4+AK4+AS4</f>
        <v>102.9397975</v>
      </c>
      <c r="R4" s="70">
        <f>AC4+AL4+AS4</f>
        <v>102.9397975</v>
      </c>
      <c r="S4" s="70">
        <v>6</v>
      </c>
      <c r="T4" s="70">
        <v>6</v>
      </c>
      <c r="U4" s="60" t="str">
        <f>IF(AND(MOD(K4-C4,E4)&gt;S4,MOD(K4-C4,E4)&lt;(E4-T4)),"单边留","")</f>
        <v/>
      </c>
      <c r="V4" s="68">
        <f t="shared" ref="V4:V67" si="3">B4</f>
        <v>25</v>
      </c>
      <c r="W4" s="68">
        <f t="shared" ref="W4:W67" si="4">C4</f>
        <v>5</v>
      </c>
      <c r="X4" s="68">
        <f t="shared" ref="X4:X67" si="5">N4</f>
        <v>815</v>
      </c>
      <c r="Y4" s="68">
        <f>O4</f>
        <v>815</v>
      </c>
      <c r="Z4" s="68">
        <v>2</v>
      </c>
      <c r="AA4" s="68">
        <f t="shared" ref="AA4:AA67" si="6">Z4*P4</f>
        <v>2</v>
      </c>
      <c r="AB4" s="73">
        <f t="shared" ref="AB4:AB67" si="7">B4*C4*7.85*0.001*X4*0.001*AA4</f>
        <v>1.5994375000000001</v>
      </c>
      <c r="AC4" s="73">
        <f>B4*C4*7.85*0.001*Y4*0.001*AA4</f>
        <v>1.5994375000000001</v>
      </c>
      <c r="AD4" s="68">
        <f t="shared" ref="AD4:AD67" si="8">B4</f>
        <v>25</v>
      </c>
      <c r="AE4" s="68">
        <f t="shared" ref="AE4:AE67" si="9">C4</f>
        <v>5</v>
      </c>
      <c r="AF4" s="55">
        <f t="shared" ref="AF4:AF67" si="10">M4-AE4*2-2</f>
        <v>3330</v>
      </c>
      <c r="AG4" s="55">
        <f t="shared" ref="AG4:AG67" si="11">(N4-AE4)/E4+1</f>
        <v>28</v>
      </c>
      <c r="AH4" s="55">
        <f>IF(MOD(K4-C4,E4)&lt;(E4-T4),ROUNDDOWN((K4-C4)/E4+1,0),ROUNDUP((K4-C4)/E4+1,0))</f>
        <v>28</v>
      </c>
      <c r="AI4" s="55">
        <f t="shared" ref="AI4:AI67" si="12">AG4*P4</f>
        <v>28</v>
      </c>
      <c r="AJ4" s="55">
        <f>AH4*P4</f>
        <v>28</v>
      </c>
      <c r="AK4" s="74">
        <f t="shared" ref="AK4:AK67" si="13">AD4*AE4*7.85*0.001*AF4*0.001*AI4</f>
        <v>91.491749999999996</v>
      </c>
      <c r="AL4" s="74">
        <f>AD4*AE4*7.85*0.001*AF4*0.001*AJ4</f>
        <v>91.491749999999996</v>
      </c>
      <c r="AM4" s="68">
        <v>6</v>
      </c>
      <c r="AN4" s="68">
        <f t="shared" ref="AN4:AN67" si="14">(M4-G4*(AQ4-1))/2</f>
        <v>21</v>
      </c>
      <c r="AO4" s="61">
        <f t="shared" ref="AO4:AO67" si="15">(M4-G4*(AR4-1))/2</f>
        <v>21</v>
      </c>
      <c r="AP4" s="68">
        <v>1025</v>
      </c>
      <c r="AQ4" s="68">
        <f t="shared" ref="AQ4:AQ67" si="16">IF(INT(M4/G4+1)/2=INT(INT(M4/G4+1)/2),INT(M4/G4)+1,INT(M4/G4))</f>
        <v>34</v>
      </c>
      <c r="AR4" s="55">
        <f t="shared" ref="AR4:AR67" si="17">IF(AN4&lt;=0.2*G4,AQ4-2,AQ4)</f>
        <v>34</v>
      </c>
      <c r="AS4" s="67">
        <f t="shared" ref="AS4:AS67" si="18">AM4*AM4*7.85*AP4*0.001*0.001*AR4*P4</f>
        <v>9.8486100000000008</v>
      </c>
      <c r="AT4" s="55">
        <f t="shared" ref="AT4:AT67" si="19">AR4*P4</f>
        <v>34</v>
      </c>
      <c r="AU4" s="20">
        <f t="shared" ref="AU4:AU67" si="20">K4*L4</f>
        <v>815</v>
      </c>
      <c r="AV4" s="20" t="str">
        <f t="shared" ref="AV4:AV67" si="21">LEFT(H4,3)</f>
        <v>P01</v>
      </c>
    </row>
    <row r="5" spans="1:48 16374:16384" s="20" customFormat="1" ht="22.5" customHeight="1" x14ac:dyDescent="0.25">
      <c r="A5" s="55" t="s">
        <v>351</v>
      </c>
      <c r="B5" s="55">
        <v>25</v>
      </c>
      <c r="C5" s="55">
        <v>5</v>
      </c>
      <c r="D5" s="55" t="s">
        <v>352</v>
      </c>
      <c r="E5" s="55">
        <v>30</v>
      </c>
      <c r="F5" s="55" t="s">
        <v>352</v>
      </c>
      <c r="G5" s="55">
        <v>100</v>
      </c>
      <c r="H5" s="8" t="s">
        <v>354</v>
      </c>
      <c r="I5" s="8" t="s">
        <v>18</v>
      </c>
      <c r="J5" s="8">
        <v>1997</v>
      </c>
      <c r="K5" s="8">
        <v>995</v>
      </c>
      <c r="L5" s="8">
        <v>1</v>
      </c>
      <c r="M5" s="59">
        <f t="shared" si="0"/>
        <v>1997</v>
      </c>
      <c r="N5" s="59">
        <f t="shared" si="1"/>
        <v>995</v>
      </c>
      <c r="O5" s="59">
        <f t="shared" ref="O5:O36" si="22">(AH5-1)*30+5</f>
        <v>995</v>
      </c>
      <c r="P5" s="59">
        <f t="shared" si="2"/>
        <v>1</v>
      </c>
      <c r="Q5" s="69">
        <f t="shared" ref="Q5:Q67" si="23">AB5+AK5+AS5</f>
        <v>73.970550000000003</v>
      </c>
      <c r="R5" s="70">
        <f t="shared" ref="R5:R36" si="24">AC5+AL5+AS5</f>
        <v>73.970550000000003</v>
      </c>
      <c r="S5" s="70">
        <v>6</v>
      </c>
      <c r="T5" s="70">
        <v>6</v>
      </c>
      <c r="U5" s="60" t="str">
        <f t="shared" ref="U5:U36" si="25">IF(AND(MOD(K5-C5,E5)&gt;S5,MOD(K5-C5,E5)&lt;(E5-T5)),"单边留","")</f>
        <v/>
      </c>
      <c r="V5" s="68">
        <f t="shared" si="3"/>
        <v>25</v>
      </c>
      <c r="W5" s="68">
        <f t="shared" si="4"/>
        <v>5</v>
      </c>
      <c r="X5" s="68">
        <f t="shared" si="5"/>
        <v>995</v>
      </c>
      <c r="Y5" s="68">
        <f t="shared" ref="Y5:Y36" si="26">O5</f>
        <v>995</v>
      </c>
      <c r="Z5" s="68">
        <v>2</v>
      </c>
      <c r="AA5" s="68">
        <f t="shared" si="6"/>
        <v>2</v>
      </c>
      <c r="AB5" s="73">
        <f t="shared" si="7"/>
        <v>1.9526874999999999</v>
      </c>
      <c r="AC5" s="73">
        <f t="shared" ref="AC5:AC36" si="27">B5*C5*7.85*0.001*Y5*0.001*AA5</f>
        <v>1.9526874999999999</v>
      </c>
      <c r="AD5" s="68">
        <f t="shared" si="8"/>
        <v>25</v>
      </c>
      <c r="AE5" s="68">
        <f t="shared" si="9"/>
        <v>5</v>
      </c>
      <c r="AF5" s="55">
        <f t="shared" si="10"/>
        <v>1985</v>
      </c>
      <c r="AG5" s="55">
        <f t="shared" si="11"/>
        <v>34</v>
      </c>
      <c r="AH5" s="55">
        <f t="shared" ref="AH5:AH36" si="28">IF(MOD(K5-C5,E5)&lt;(E5-T5),ROUNDDOWN((K5-C5)/E5+1,0),ROUNDUP((K5-C5)/E5+1,0))</f>
        <v>34</v>
      </c>
      <c r="AI5" s="55">
        <f t="shared" si="12"/>
        <v>34</v>
      </c>
      <c r="AJ5" s="55">
        <f t="shared" ref="AJ5:AJ36" si="29">AH5*P5</f>
        <v>34</v>
      </c>
      <c r="AK5" s="74">
        <f t="shared" si="13"/>
        <v>66.224562500000005</v>
      </c>
      <c r="AL5" s="74">
        <f t="shared" ref="AL5:AL36" si="30">AD5*AE5*7.85*0.001*AF5*0.001*AJ5</f>
        <v>66.224562500000005</v>
      </c>
      <c r="AM5" s="68">
        <v>6</v>
      </c>
      <c r="AN5" s="68">
        <f t="shared" si="14"/>
        <v>48.5</v>
      </c>
      <c r="AO5" s="61">
        <f t="shared" si="15"/>
        <v>48.5</v>
      </c>
      <c r="AP5" s="68">
        <v>1025</v>
      </c>
      <c r="AQ5" s="68">
        <f t="shared" si="16"/>
        <v>20</v>
      </c>
      <c r="AR5" s="55">
        <f t="shared" si="17"/>
        <v>20</v>
      </c>
      <c r="AS5" s="67">
        <f t="shared" si="18"/>
        <v>5.7933000000000003</v>
      </c>
      <c r="AT5" s="55">
        <f t="shared" si="19"/>
        <v>20</v>
      </c>
      <c r="AU5" s="20">
        <f t="shared" si="20"/>
        <v>995</v>
      </c>
      <c r="AV5" s="20" t="str">
        <f t="shared" si="21"/>
        <v>P01</v>
      </c>
    </row>
    <row r="6" spans="1:48 16374:16384" s="20" customFormat="1" ht="22.5" customHeight="1" x14ac:dyDescent="0.25">
      <c r="A6" s="55" t="s">
        <v>351</v>
      </c>
      <c r="B6" s="55">
        <v>25</v>
      </c>
      <c r="C6" s="55">
        <v>5</v>
      </c>
      <c r="D6" s="55" t="s">
        <v>352</v>
      </c>
      <c r="E6" s="55">
        <v>30</v>
      </c>
      <c r="F6" s="55" t="s">
        <v>352</v>
      </c>
      <c r="G6" s="55">
        <v>100</v>
      </c>
      <c r="H6" s="8" t="s">
        <v>355</v>
      </c>
      <c r="I6" s="8" t="s">
        <v>18</v>
      </c>
      <c r="J6" s="8">
        <v>2609</v>
      </c>
      <c r="K6" s="8">
        <v>995</v>
      </c>
      <c r="L6" s="8">
        <v>1</v>
      </c>
      <c r="M6" s="59">
        <f t="shared" si="0"/>
        <v>2609</v>
      </c>
      <c r="N6" s="59">
        <f t="shared" si="1"/>
        <v>995</v>
      </c>
      <c r="O6" s="59">
        <f t="shared" si="22"/>
        <v>995</v>
      </c>
      <c r="P6" s="59">
        <f t="shared" si="2"/>
        <v>1</v>
      </c>
      <c r="Q6" s="69">
        <f t="shared" si="23"/>
        <v>96.126390000000001</v>
      </c>
      <c r="R6" s="70">
        <f t="shared" si="24"/>
        <v>96.126390000000001</v>
      </c>
      <c r="S6" s="70">
        <v>6</v>
      </c>
      <c r="T6" s="70">
        <v>6</v>
      </c>
      <c r="U6" s="60" t="str">
        <f t="shared" si="25"/>
        <v/>
      </c>
      <c r="V6" s="68">
        <f t="shared" si="3"/>
        <v>25</v>
      </c>
      <c r="W6" s="68">
        <f t="shared" si="4"/>
        <v>5</v>
      </c>
      <c r="X6" s="68">
        <f t="shared" si="5"/>
        <v>995</v>
      </c>
      <c r="Y6" s="68">
        <f t="shared" si="26"/>
        <v>995</v>
      </c>
      <c r="Z6" s="68">
        <v>2</v>
      </c>
      <c r="AA6" s="68">
        <f t="shared" si="6"/>
        <v>2</v>
      </c>
      <c r="AB6" s="73">
        <f t="shared" si="7"/>
        <v>1.9526874999999999</v>
      </c>
      <c r="AC6" s="73">
        <f t="shared" si="27"/>
        <v>1.9526874999999999</v>
      </c>
      <c r="AD6" s="68">
        <f t="shared" si="8"/>
        <v>25</v>
      </c>
      <c r="AE6" s="68">
        <f t="shared" si="9"/>
        <v>5</v>
      </c>
      <c r="AF6" s="55">
        <f t="shared" si="10"/>
        <v>2597</v>
      </c>
      <c r="AG6" s="55">
        <f t="shared" si="11"/>
        <v>34</v>
      </c>
      <c r="AH6" s="55">
        <f t="shared" si="28"/>
        <v>34</v>
      </c>
      <c r="AI6" s="55">
        <f t="shared" si="12"/>
        <v>34</v>
      </c>
      <c r="AJ6" s="55">
        <f t="shared" si="29"/>
        <v>34</v>
      </c>
      <c r="AK6" s="74">
        <f t="shared" si="13"/>
        <v>86.642412500000006</v>
      </c>
      <c r="AL6" s="74">
        <f t="shared" si="30"/>
        <v>86.642412500000006</v>
      </c>
      <c r="AM6" s="68">
        <v>6</v>
      </c>
      <c r="AN6" s="68">
        <f t="shared" si="14"/>
        <v>54.5</v>
      </c>
      <c r="AO6" s="61">
        <f t="shared" si="15"/>
        <v>54.5</v>
      </c>
      <c r="AP6" s="68">
        <v>1025</v>
      </c>
      <c r="AQ6" s="68">
        <f t="shared" si="16"/>
        <v>26</v>
      </c>
      <c r="AR6" s="55">
        <f t="shared" si="17"/>
        <v>26</v>
      </c>
      <c r="AS6" s="67">
        <f t="shared" si="18"/>
        <v>7.5312900000000003</v>
      </c>
      <c r="AT6" s="55">
        <f t="shared" si="19"/>
        <v>26</v>
      </c>
      <c r="AU6" s="20">
        <f t="shared" si="20"/>
        <v>995</v>
      </c>
      <c r="AV6" s="20" t="str">
        <f t="shared" si="21"/>
        <v>P01</v>
      </c>
    </row>
    <row r="7" spans="1:48 16374:16384" s="20" customFormat="1" ht="22.5" customHeight="1" x14ac:dyDescent="0.25">
      <c r="A7" s="55" t="s">
        <v>351</v>
      </c>
      <c r="B7" s="55">
        <v>25</v>
      </c>
      <c r="C7" s="55">
        <v>5</v>
      </c>
      <c r="D7" s="55" t="s">
        <v>352</v>
      </c>
      <c r="E7" s="55">
        <v>30</v>
      </c>
      <c r="F7" s="55" t="s">
        <v>352</v>
      </c>
      <c r="G7" s="55">
        <v>100</v>
      </c>
      <c r="H7" s="8" t="s">
        <v>356</v>
      </c>
      <c r="I7" s="8" t="s">
        <v>18</v>
      </c>
      <c r="J7" s="8">
        <v>2436</v>
      </c>
      <c r="K7" s="8">
        <v>995</v>
      </c>
      <c r="L7" s="8">
        <v>1</v>
      </c>
      <c r="M7" s="59">
        <f t="shared" si="0"/>
        <v>2436</v>
      </c>
      <c r="N7" s="59">
        <f t="shared" si="1"/>
        <v>995</v>
      </c>
      <c r="O7" s="59">
        <f t="shared" si="22"/>
        <v>995</v>
      </c>
      <c r="P7" s="59">
        <f t="shared" si="2"/>
        <v>1</v>
      </c>
      <c r="Q7" s="69">
        <f t="shared" si="23"/>
        <v>89.775347499999995</v>
      </c>
      <c r="R7" s="70">
        <f t="shared" si="24"/>
        <v>89.775347499999995</v>
      </c>
      <c r="S7" s="70">
        <v>6</v>
      </c>
      <c r="T7" s="70">
        <v>6</v>
      </c>
      <c r="U7" s="60" t="str">
        <f t="shared" si="25"/>
        <v/>
      </c>
      <c r="V7" s="68">
        <f t="shared" si="3"/>
        <v>25</v>
      </c>
      <c r="W7" s="68">
        <f t="shared" si="4"/>
        <v>5</v>
      </c>
      <c r="X7" s="68">
        <f t="shared" si="5"/>
        <v>995</v>
      </c>
      <c r="Y7" s="68">
        <f t="shared" si="26"/>
        <v>995</v>
      </c>
      <c r="Z7" s="68">
        <v>2</v>
      </c>
      <c r="AA7" s="68">
        <f t="shared" si="6"/>
        <v>2</v>
      </c>
      <c r="AB7" s="73">
        <f t="shared" si="7"/>
        <v>1.9526874999999999</v>
      </c>
      <c r="AC7" s="73">
        <f t="shared" si="27"/>
        <v>1.9526874999999999</v>
      </c>
      <c r="AD7" s="68">
        <f t="shared" si="8"/>
        <v>25</v>
      </c>
      <c r="AE7" s="68">
        <f t="shared" si="9"/>
        <v>5</v>
      </c>
      <c r="AF7" s="55">
        <f t="shared" si="10"/>
        <v>2424</v>
      </c>
      <c r="AG7" s="55">
        <f t="shared" si="11"/>
        <v>34</v>
      </c>
      <c r="AH7" s="55">
        <f t="shared" si="28"/>
        <v>34</v>
      </c>
      <c r="AI7" s="55">
        <f t="shared" si="12"/>
        <v>34</v>
      </c>
      <c r="AJ7" s="55">
        <f t="shared" si="29"/>
        <v>34</v>
      </c>
      <c r="AK7" s="74">
        <f t="shared" si="13"/>
        <v>80.870699999999999</v>
      </c>
      <c r="AL7" s="74">
        <f t="shared" si="30"/>
        <v>80.870699999999999</v>
      </c>
      <c r="AM7" s="68">
        <v>6</v>
      </c>
      <c r="AN7" s="68">
        <f t="shared" si="14"/>
        <v>68</v>
      </c>
      <c r="AO7" s="61">
        <f t="shared" si="15"/>
        <v>68</v>
      </c>
      <c r="AP7" s="68">
        <v>1025</v>
      </c>
      <c r="AQ7" s="68">
        <f t="shared" si="16"/>
        <v>24</v>
      </c>
      <c r="AR7" s="55">
        <f t="shared" si="17"/>
        <v>24</v>
      </c>
      <c r="AS7" s="67">
        <f t="shared" si="18"/>
        <v>6.9519599999999997</v>
      </c>
      <c r="AT7" s="55">
        <f t="shared" si="19"/>
        <v>24</v>
      </c>
      <c r="AU7" s="20">
        <f t="shared" si="20"/>
        <v>995</v>
      </c>
      <c r="AV7" s="20" t="str">
        <f t="shared" si="21"/>
        <v>P01</v>
      </c>
    </row>
    <row r="8" spans="1:48 16374:16384" s="20" customFormat="1" ht="22.5" customHeight="1" x14ac:dyDescent="0.25">
      <c r="A8" s="55" t="s">
        <v>351</v>
      </c>
      <c r="B8" s="55">
        <v>25</v>
      </c>
      <c r="C8" s="55">
        <v>5</v>
      </c>
      <c r="D8" s="55" t="s">
        <v>352</v>
      </c>
      <c r="E8" s="55">
        <v>30</v>
      </c>
      <c r="F8" s="55" t="s">
        <v>352</v>
      </c>
      <c r="G8" s="55">
        <v>100</v>
      </c>
      <c r="H8" s="8" t="s">
        <v>357</v>
      </c>
      <c r="I8" s="8" t="s">
        <v>18</v>
      </c>
      <c r="J8" s="8">
        <v>1479</v>
      </c>
      <c r="K8" s="8">
        <v>995</v>
      </c>
      <c r="L8" s="8">
        <v>1</v>
      </c>
      <c r="M8" s="59">
        <f t="shared" si="0"/>
        <v>1479</v>
      </c>
      <c r="N8" s="59">
        <f t="shared" si="1"/>
        <v>995</v>
      </c>
      <c r="O8" s="59">
        <f t="shared" si="22"/>
        <v>995</v>
      </c>
      <c r="P8" s="59">
        <f t="shared" si="2"/>
        <v>1</v>
      </c>
      <c r="Q8" s="69">
        <f t="shared" si="23"/>
        <v>54.950785000000003</v>
      </c>
      <c r="R8" s="70">
        <f t="shared" si="24"/>
        <v>54.950785000000003</v>
      </c>
      <c r="S8" s="70">
        <v>6</v>
      </c>
      <c r="T8" s="70">
        <v>6</v>
      </c>
      <c r="U8" s="60" t="str">
        <f t="shared" si="25"/>
        <v/>
      </c>
      <c r="V8" s="68">
        <f t="shared" si="3"/>
        <v>25</v>
      </c>
      <c r="W8" s="68">
        <f t="shared" si="4"/>
        <v>5</v>
      </c>
      <c r="X8" s="68">
        <f t="shared" si="5"/>
        <v>995</v>
      </c>
      <c r="Y8" s="68">
        <f t="shared" si="26"/>
        <v>995</v>
      </c>
      <c r="Z8" s="68">
        <v>2</v>
      </c>
      <c r="AA8" s="68">
        <f t="shared" si="6"/>
        <v>2</v>
      </c>
      <c r="AB8" s="73">
        <f t="shared" si="7"/>
        <v>1.9526874999999999</v>
      </c>
      <c r="AC8" s="73">
        <f t="shared" si="27"/>
        <v>1.9526874999999999</v>
      </c>
      <c r="AD8" s="68">
        <f t="shared" si="8"/>
        <v>25</v>
      </c>
      <c r="AE8" s="68">
        <f t="shared" si="9"/>
        <v>5</v>
      </c>
      <c r="AF8" s="55">
        <f t="shared" si="10"/>
        <v>1467</v>
      </c>
      <c r="AG8" s="55">
        <f t="shared" si="11"/>
        <v>34</v>
      </c>
      <c r="AH8" s="55">
        <f t="shared" si="28"/>
        <v>34</v>
      </c>
      <c r="AI8" s="55">
        <f t="shared" si="12"/>
        <v>34</v>
      </c>
      <c r="AJ8" s="55">
        <f t="shared" si="29"/>
        <v>34</v>
      </c>
      <c r="AK8" s="74">
        <f t="shared" si="13"/>
        <v>48.942787500000001</v>
      </c>
      <c r="AL8" s="74">
        <f t="shared" si="30"/>
        <v>48.942787500000001</v>
      </c>
      <c r="AM8" s="68">
        <v>6</v>
      </c>
      <c r="AN8" s="68">
        <f t="shared" si="14"/>
        <v>89.5</v>
      </c>
      <c r="AO8" s="61">
        <f t="shared" si="15"/>
        <v>89.5</v>
      </c>
      <c r="AP8" s="68">
        <v>1025</v>
      </c>
      <c r="AQ8" s="68">
        <f t="shared" si="16"/>
        <v>14</v>
      </c>
      <c r="AR8" s="55">
        <f t="shared" si="17"/>
        <v>14</v>
      </c>
      <c r="AS8" s="67">
        <f t="shared" si="18"/>
        <v>4.0553100000000004</v>
      </c>
      <c r="AT8" s="55">
        <f t="shared" si="19"/>
        <v>14</v>
      </c>
      <c r="AU8" s="20">
        <f t="shared" si="20"/>
        <v>995</v>
      </c>
      <c r="AV8" s="20" t="str">
        <f t="shared" si="21"/>
        <v>P01</v>
      </c>
    </row>
    <row r="9" spans="1:48 16374:16384" s="20" customFormat="1" ht="22.5" customHeight="1" x14ac:dyDescent="0.25">
      <c r="A9" s="55" t="s">
        <v>351</v>
      </c>
      <c r="B9" s="55">
        <v>25</v>
      </c>
      <c r="C9" s="55">
        <v>5</v>
      </c>
      <c r="D9" s="55" t="s">
        <v>352</v>
      </c>
      <c r="E9" s="55">
        <v>30</v>
      </c>
      <c r="F9" s="55" t="s">
        <v>352</v>
      </c>
      <c r="G9" s="55">
        <v>100</v>
      </c>
      <c r="H9" s="8" t="s">
        <v>358</v>
      </c>
      <c r="I9" s="8" t="s">
        <v>18</v>
      </c>
      <c r="J9" s="8">
        <v>975</v>
      </c>
      <c r="K9" s="8">
        <v>995</v>
      </c>
      <c r="L9" s="8">
        <v>1</v>
      </c>
      <c r="M9" s="59">
        <f t="shared" si="0"/>
        <v>975</v>
      </c>
      <c r="N9" s="59">
        <f t="shared" si="1"/>
        <v>995</v>
      </c>
      <c r="O9" s="59">
        <f t="shared" si="22"/>
        <v>995</v>
      </c>
      <c r="P9" s="59">
        <f t="shared" si="2"/>
        <v>1</v>
      </c>
      <c r="Q9" s="69">
        <f t="shared" si="23"/>
        <v>36.977424999999997</v>
      </c>
      <c r="R9" s="70">
        <f t="shared" si="24"/>
        <v>36.977424999999997</v>
      </c>
      <c r="S9" s="70">
        <v>6</v>
      </c>
      <c r="T9" s="70">
        <v>6</v>
      </c>
      <c r="U9" s="60" t="str">
        <f t="shared" si="25"/>
        <v/>
      </c>
      <c r="V9" s="68">
        <f t="shared" si="3"/>
        <v>25</v>
      </c>
      <c r="W9" s="68">
        <f t="shared" si="4"/>
        <v>5</v>
      </c>
      <c r="X9" s="68">
        <f t="shared" si="5"/>
        <v>995</v>
      </c>
      <c r="Y9" s="68">
        <f t="shared" si="26"/>
        <v>995</v>
      </c>
      <c r="Z9" s="68">
        <v>2</v>
      </c>
      <c r="AA9" s="68">
        <f t="shared" si="6"/>
        <v>2</v>
      </c>
      <c r="AB9" s="73">
        <f t="shared" si="7"/>
        <v>1.9526874999999999</v>
      </c>
      <c r="AC9" s="73">
        <f t="shared" si="27"/>
        <v>1.9526874999999999</v>
      </c>
      <c r="AD9" s="68">
        <f t="shared" si="8"/>
        <v>25</v>
      </c>
      <c r="AE9" s="68">
        <f t="shared" si="9"/>
        <v>5</v>
      </c>
      <c r="AF9" s="55">
        <f t="shared" si="10"/>
        <v>963</v>
      </c>
      <c r="AG9" s="55">
        <f t="shared" si="11"/>
        <v>34</v>
      </c>
      <c r="AH9" s="55">
        <f t="shared" si="28"/>
        <v>34</v>
      </c>
      <c r="AI9" s="55">
        <f t="shared" si="12"/>
        <v>34</v>
      </c>
      <c r="AJ9" s="55">
        <f t="shared" si="29"/>
        <v>34</v>
      </c>
      <c r="AK9" s="74">
        <f t="shared" si="13"/>
        <v>32.128087499999999</v>
      </c>
      <c r="AL9" s="74">
        <f t="shared" si="30"/>
        <v>32.128087499999999</v>
      </c>
      <c r="AM9" s="68">
        <v>6</v>
      </c>
      <c r="AN9" s="68">
        <f t="shared" si="14"/>
        <v>37.5</v>
      </c>
      <c r="AO9" s="61">
        <f t="shared" si="15"/>
        <v>37.5</v>
      </c>
      <c r="AP9" s="68">
        <v>1025</v>
      </c>
      <c r="AQ9" s="68">
        <f t="shared" si="16"/>
        <v>10</v>
      </c>
      <c r="AR9" s="55">
        <f t="shared" si="17"/>
        <v>10</v>
      </c>
      <c r="AS9" s="67">
        <f t="shared" si="18"/>
        <v>2.8966500000000002</v>
      </c>
      <c r="AT9" s="55">
        <f t="shared" si="19"/>
        <v>10</v>
      </c>
      <c r="AU9" s="20">
        <f t="shared" si="20"/>
        <v>995</v>
      </c>
      <c r="AV9" s="20" t="str">
        <f t="shared" si="21"/>
        <v>P02</v>
      </c>
    </row>
    <row r="10" spans="1:48 16374:16384" s="20" customFormat="1" ht="22.5" customHeight="1" x14ac:dyDescent="0.25">
      <c r="A10" s="55" t="s">
        <v>351</v>
      </c>
      <c r="B10" s="55">
        <v>25</v>
      </c>
      <c r="C10" s="55">
        <v>5</v>
      </c>
      <c r="D10" s="55" t="s">
        <v>352</v>
      </c>
      <c r="E10" s="55">
        <v>30</v>
      </c>
      <c r="F10" s="55" t="s">
        <v>352</v>
      </c>
      <c r="G10" s="55">
        <v>100</v>
      </c>
      <c r="H10" s="8" t="s">
        <v>359</v>
      </c>
      <c r="I10" s="8" t="s">
        <v>18</v>
      </c>
      <c r="J10" s="8">
        <v>1589</v>
      </c>
      <c r="K10" s="8">
        <v>845</v>
      </c>
      <c r="L10" s="8">
        <v>1</v>
      </c>
      <c r="M10" s="59">
        <f t="shared" si="0"/>
        <v>1589</v>
      </c>
      <c r="N10" s="59">
        <f t="shared" si="1"/>
        <v>845</v>
      </c>
      <c r="O10" s="59">
        <f t="shared" si="22"/>
        <v>845</v>
      </c>
      <c r="P10" s="59">
        <f t="shared" si="2"/>
        <v>1</v>
      </c>
      <c r="Q10" s="69">
        <f t="shared" si="23"/>
        <v>51.168458749999999</v>
      </c>
      <c r="R10" s="70">
        <f t="shared" si="24"/>
        <v>51.168458749999999</v>
      </c>
      <c r="S10" s="70">
        <v>6</v>
      </c>
      <c r="T10" s="70">
        <v>6</v>
      </c>
      <c r="U10" s="60" t="str">
        <f t="shared" si="25"/>
        <v/>
      </c>
      <c r="V10" s="68">
        <f t="shared" si="3"/>
        <v>25</v>
      </c>
      <c r="W10" s="68">
        <f t="shared" si="4"/>
        <v>5</v>
      </c>
      <c r="X10" s="68">
        <f t="shared" si="5"/>
        <v>845</v>
      </c>
      <c r="Y10" s="68">
        <f t="shared" si="26"/>
        <v>845</v>
      </c>
      <c r="Z10" s="68">
        <v>2</v>
      </c>
      <c r="AA10" s="68">
        <f t="shared" si="6"/>
        <v>2</v>
      </c>
      <c r="AB10" s="73">
        <f t="shared" si="7"/>
        <v>1.6583125000000001</v>
      </c>
      <c r="AC10" s="73">
        <f t="shared" si="27"/>
        <v>1.6583125000000001</v>
      </c>
      <c r="AD10" s="68">
        <f t="shared" si="8"/>
        <v>25</v>
      </c>
      <c r="AE10" s="68">
        <f t="shared" si="9"/>
        <v>5</v>
      </c>
      <c r="AF10" s="55">
        <f t="shared" si="10"/>
        <v>1577</v>
      </c>
      <c r="AG10" s="55">
        <f t="shared" si="11"/>
        <v>29</v>
      </c>
      <c r="AH10" s="55">
        <f t="shared" si="28"/>
        <v>29</v>
      </c>
      <c r="AI10" s="55">
        <f t="shared" si="12"/>
        <v>29</v>
      </c>
      <c r="AJ10" s="55">
        <f t="shared" si="29"/>
        <v>29</v>
      </c>
      <c r="AK10" s="74">
        <f t="shared" si="13"/>
        <v>44.875506250000001</v>
      </c>
      <c r="AL10" s="74">
        <f t="shared" si="30"/>
        <v>44.875506250000001</v>
      </c>
      <c r="AM10" s="68">
        <v>6</v>
      </c>
      <c r="AN10" s="68">
        <f t="shared" si="14"/>
        <v>44.5</v>
      </c>
      <c r="AO10" s="61">
        <f t="shared" si="15"/>
        <v>44.5</v>
      </c>
      <c r="AP10" s="68">
        <v>1025</v>
      </c>
      <c r="AQ10" s="68">
        <f t="shared" si="16"/>
        <v>16</v>
      </c>
      <c r="AR10" s="55">
        <f t="shared" si="17"/>
        <v>16</v>
      </c>
      <c r="AS10" s="67">
        <f t="shared" si="18"/>
        <v>4.6346400000000001</v>
      </c>
      <c r="AT10" s="55">
        <f t="shared" si="19"/>
        <v>16</v>
      </c>
      <c r="AU10" s="20">
        <f t="shared" si="20"/>
        <v>845</v>
      </c>
      <c r="AV10" s="20" t="str">
        <f t="shared" si="21"/>
        <v>P02</v>
      </c>
    </row>
    <row r="11" spans="1:48 16374:16384" s="20" customFormat="1" ht="22.5" customHeight="1" x14ac:dyDescent="0.25">
      <c r="A11" s="55" t="s">
        <v>351</v>
      </c>
      <c r="B11" s="55">
        <v>25</v>
      </c>
      <c r="C11" s="55">
        <v>5</v>
      </c>
      <c r="D11" s="55" t="s">
        <v>352</v>
      </c>
      <c r="E11" s="55">
        <v>30</v>
      </c>
      <c r="F11" s="55" t="s">
        <v>352</v>
      </c>
      <c r="G11" s="55">
        <v>100</v>
      </c>
      <c r="H11" s="8" t="s">
        <v>360</v>
      </c>
      <c r="I11" s="8" t="s">
        <v>18</v>
      </c>
      <c r="J11" s="8">
        <v>2610</v>
      </c>
      <c r="K11" s="8">
        <v>995</v>
      </c>
      <c r="L11" s="8">
        <v>1</v>
      </c>
      <c r="M11" s="59">
        <f t="shared" si="0"/>
        <v>2610</v>
      </c>
      <c r="N11" s="59">
        <f t="shared" si="1"/>
        <v>995</v>
      </c>
      <c r="O11" s="59">
        <f t="shared" si="22"/>
        <v>995</v>
      </c>
      <c r="P11" s="59">
        <f t="shared" si="2"/>
        <v>1</v>
      </c>
      <c r="Q11" s="69">
        <f t="shared" si="23"/>
        <v>96.159752499999996</v>
      </c>
      <c r="R11" s="70">
        <f t="shared" si="24"/>
        <v>96.159752499999996</v>
      </c>
      <c r="S11" s="70">
        <v>6</v>
      </c>
      <c r="T11" s="70">
        <v>6</v>
      </c>
      <c r="U11" s="60" t="str">
        <f t="shared" si="25"/>
        <v/>
      </c>
      <c r="V11" s="68">
        <f t="shared" si="3"/>
        <v>25</v>
      </c>
      <c r="W11" s="68">
        <f t="shared" si="4"/>
        <v>5</v>
      </c>
      <c r="X11" s="68">
        <f t="shared" si="5"/>
        <v>995</v>
      </c>
      <c r="Y11" s="68">
        <f t="shared" si="26"/>
        <v>995</v>
      </c>
      <c r="Z11" s="68">
        <v>2</v>
      </c>
      <c r="AA11" s="68">
        <f t="shared" si="6"/>
        <v>2</v>
      </c>
      <c r="AB11" s="73">
        <f t="shared" si="7"/>
        <v>1.9526874999999999</v>
      </c>
      <c r="AC11" s="73">
        <f t="shared" si="27"/>
        <v>1.9526874999999999</v>
      </c>
      <c r="AD11" s="68">
        <f t="shared" si="8"/>
        <v>25</v>
      </c>
      <c r="AE11" s="68">
        <f t="shared" si="9"/>
        <v>5</v>
      </c>
      <c r="AF11" s="55">
        <f t="shared" si="10"/>
        <v>2598</v>
      </c>
      <c r="AG11" s="55">
        <f t="shared" si="11"/>
        <v>34</v>
      </c>
      <c r="AH11" s="55">
        <f t="shared" si="28"/>
        <v>34</v>
      </c>
      <c r="AI11" s="55">
        <f t="shared" si="12"/>
        <v>34</v>
      </c>
      <c r="AJ11" s="55">
        <f t="shared" si="29"/>
        <v>34</v>
      </c>
      <c r="AK11" s="74">
        <f t="shared" si="13"/>
        <v>86.675775000000002</v>
      </c>
      <c r="AL11" s="74">
        <f t="shared" si="30"/>
        <v>86.675775000000002</v>
      </c>
      <c r="AM11" s="68">
        <v>6</v>
      </c>
      <c r="AN11" s="68">
        <f t="shared" si="14"/>
        <v>55</v>
      </c>
      <c r="AO11" s="61">
        <f t="shared" si="15"/>
        <v>55</v>
      </c>
      <c r="AP11" s="68">
        <v>1025</v>
      </c>
      <c r="AQ11" s="68">
        <f t="shared" si="16"/>
        <v>26</v>
      </c>
      <c r="AR11" s="55">
        <f t="shared" si="17"/>
        <v>26</v>
      </c>
      <c r="AS11" s="67">
        <f t="shared" si="18"/>
        <v>7.5312900000000003</v>
      </c>
      <c r="AT11" s="55">
        <f t="shared" si="19"/>
        <v>26</v>
      </c>
      <c r="AU11" s="20">
        <f t="shared" si="20"/>
        <v>995</v>
      </c>
      <c r="AV11" s="20" t="str">
        <f t="shared" si="21"/>
        <v>P02</v>
      </c>
    </row>
    <row r="12" spans="1:48 16374:16384" s="20" customFormat="1" ht="22.5" customHeight="1" x14ac:dyDescent="0.25">
      <c r="A12" s="55" t="s">
        <v>351</v>
      </c>
      <c r="B12" s="55">
        <v>25</v>
      </c>
      <c r="C12" s="55">
        <v>5</v>
      </c>
      <c r="D12" s="55" t="s">
        <v>352</v>
      </c>
      <c r="E12" s="55">
        <v>30</v>
      </c>
      <c r="F12" s="55" t="s">
        <v>352</v>
      </c>
      <c r="G12" s="55">
        <v>100</v>
      </c>
      <c r="H12" s="8" t="s">
        <v>361</v>
      </c>
      <c r="I12" s="8" t="s">
        <v>18</v>
      </c>
      <c r="J12" s="8">
        <v>2014</v>
      </c>
      <c r="K12" s="8">
        <v>995</v>
      </c>
      <c r="L12" s="8">
        <v>1</v>
      </c>
      <c r="M12" s="59">
        <f t="shared" si="0"/>
        <v>2014</v>
      </c>
      <c r="N12" s="59">
        <f t="shared" si="1"/>
        <v>995</v>
      </c>
      <c r="O12" s="59">
        <f t="shared" si="22"/>
        <v>995</v>
      </c>
      <c r="P12" s="59">
        <f t="shared" si="2"/>
        <v>1</v>
      </c>
      <c r="Q12" s="69">
        <f t="shared" si="23"/>
        <v>74.537712499999998</v>
      </c>
      <c r="R12" s="70">
        <f t="shared" si="24"/>
        <v>74.537712499999998</v>
      </c>
      <c r="S12" s="70">
        <v>6</v>
      </c>
      <c r="T12" s="70">
        <v>6</v>
      </c>
      <c r="U12" s="60" t="str">
        <f t="shared" si="25"/>
        <v/>
      </c>
      <c r="V12" s="68">
        <f t="shared" si="3"/>
        <v>25</v>
      </c>
      <c r="W12" s="68">
        <f t="shared" si="4"/>
        <v>5</v>
      </c>
      <c r="X12" s="68">
        <f t="shared" si="5"/>
        <v>995</v>
      </c>
      <c r="Y12" s="68">
        <f t="shared" si="26"/>
        <v>995</v>
      </c>
      <c r="Z12" s="68">
        <v>2</v>
      </c>
      <c r="AA12" s="68">
        <f t="shared" si="6"/>
        <v>2</v>
      </c>
      <c r="AB12" s="73">
        <f t="shared" si="7"/>
        <v>1.9526874999999999</v>
      </c>
      <c r="AC12" s="73">
        <f t="shared" si="27"/>
        <v>1.9526874999999999</v>
      </c>
      <c r="AD12" s="68">
        <f t="shared" si="8"/>
        <v>25</v>
      </c>
      <c r="AE12" s="68">
        <f t="shared" si="9"/>
        <v>5</v>
      </c>
      <c r="AF12" s="55">
        <f t="shared" si="10"/>
        <v>2002</v>
      </c>
      <c r="AG12" s="55">
        <f t="shared" si="11"/>
        <v>34</v>
      </c>
      <c r="AH12" s="55">
        <f t="shared" si="28"/>
        <v>34</v>
      </c>
      <c r="AI12" s="55">
        <f t="shared" si="12"/>
        <v>34</v>
      </c>
      <c r="AJ12" s="55">
        <f t="shared" si="29"/>
        <v>34</v>
      </c>
      <c r="AK12" s="74">
        <f t="shared" si="13"/>
        <v>66.791725</v>
      </c>
      <c r="AL12" s="74">
        <f t="shared" si="30"/>
        <v>66.791725</v>
      </c>
      <c r="AM12" s="68">
        <v>6</v>
      </c>
      <c r="AN12" s="68">
        <f t="shared" si="14"/>
        <v>57</v>
      </c>
      <c r="AO12" s="61">
        <f t="shared" si="15"/>
        <v>57</v>
      </c>
      <c r="AP12" s="68">
        <v>1025</v>
      </c>
      <c r="AQ12" s="68">
        <f t="shared" si="16"/>
        <v>20</v>
      </c>
      <c r="AR12" s="55">
        <f t="shared" si="17"/>
        <v>20</v>
      </c>
      <c r="AS12" s="67">
        <f t="shared" si="18"/>
        <v>5.7933000000000003</v>
      </c>
      <c r="AT12" s="55">
        <f t="shared" si="19"/>
        <v>20</v>
      </c>
      <c r="AU12" s="20">
        <f t="shared" si="20"/>
        <v>995</v>
      </c>
      <c r="AV12" s="20" t="str">
        <f t="shared" si="21"/>
        <v>P02</v>
      </c>
    </row>
    <row r="13" spans="1:48 16374:16384" s="20" customFormat="1" ht="22.5" customHeight="1" x14ac:dyDescent="0.25">
      <c r="A13" s="55" t="s">
        <v>351</v>
      </c>
      <c r="B13" s="55">
        <v>25</v>
      </c>
      <c r="C13" s="55">
        <v>5</v>
      </c>
      <c r="D13" s="55" t="s">
        <v>352</v>
      </c>
      <c r="E13" s="55">
        <v>30</v>
      </c>
      <c r="F13" s="55" t="s">
        <v>352</v>
      </c>
      <c r="G13" s="55">
        <v>100</v>
      </c>
      <c r="H13" s="8" t="s">
        <v>362</v>
      </c>
      <c r="I13" s="8" t="s">
        <v>18</v>
      </c>
      <c r="J13" s="8">
        <v>1434</v>
      </c>
      <c r="K13" s="8">
        <v>995</v>
      </c>
      <c r="L13" s="8">
        <v>1</v>
      </c>
      <c r="M13" s="59">
        <f t="shared" si="0"/>
        <v>1434</v>
      </c>
      <c r="N13" s="59">
        <f t="shared" si="1"/>
        <v>995</v>
      </c>
      <c r="O13" s="59">
        <f t="shared" si="22"/>
        <v>995</v>
      </c>
      <c r="P13" s="59">
        <f t="shared" si="2"/>
        <v>1</v>
      </c>
      <c r="Q13" s="69">
        <f t="shared" si="23"/>
        <v>53.449472499999999</v>
      </c>
      <c r="R13" s="70">
        <f t="shared" si="24"/>
        <v>53.449472499999999</v>
      </c>
      <c r="S13" s="70">
        <v>6</v>
      </c>
      <c r="T13" s="70">
        <v>6</v>
      </c>
      <c r="U13" s="60" t="str">
        <f t="shared" si="25"/>
        <v/>
      </c>
      <c r="V13" s="68">
        <f t="shared" si="3"/>
        <v>25</v>
      </c>
      <c r="W13" s="68">
        <f t="shared" si="4"/>
        <v>5</v>
      </c>
      <c r="X13" s="68">
        <f t="shared" si="5"/>
        <v>995</v>
      </c>
      <c r="Y13" s="68">
        <f t="shared" si="26"/>
        <v>995</v>
      </c>
      <c r="Z13" s="68">
        <v>2</v>
      </c>
      <c r="AA13" s="68">
        <f t="shared" si="6"/>
        <v>2</v>
      </c>
      <c r="AB13" s="73">
        <f t="shared" si="7"/>
        <v>1.9526874999999999</v>
      </c>
      <c r="AC13" s="73">
        <f t="shared" si="27"/>
        <v>1.9526874999999999</v>
      </c>
      <c r="AD13" s="68">
        <f t="shared" si="8"/>
        <v>25</v>
      </c>
      <c r="AE13" s="68">
        <f t="shared" si="9"/>
        <v>5</v>
      </c>
      <c r="AF13" s="55">
        <f t="shared" si="10"/>
        <v>1422</v>
      </c>
      <c r="AG13" s="55">
        <f t="shared" si="11"/>
        <v>34</v>
      </c>
      <c r="AH13" s="55">
        <f t="shared" si="28"/>
        <v>34</v>
      </c>
      <c r="AI13" s="55">
        <f t="shared" si="12"/>
        <v>34</v>
      </c>
      <c r="AJ13" s="55">
        <f t="shared" si="29"/>
        <v>34</v>
      </c>
      <c r="AK13" s="74">
        <f t="shared" si="13"/>
        <v>47.441474999999997</v>
      </c>
      <c r="AL13" s="74">
        <f t="shared" si="30"/>
        <v>47.441474999999997</v>
      </c>
      <c r="AM13" s="68">
        <v>6</v>
      </c>
      <c r="AN13" s="68">
        <f t="shared" si="14"/>
        <v>67</v>
      </c>
      <c r="AO13" s="61">
        <f t="shared" si="15"/>
        <v>67</v>
      </c>
      <c r="AP13" s="68">
        <v>1025</v>
      </c>
      <c r="AQ13" s="68">
        <f t="shared" si="16"/>
        <v>14</v>
      </c>
      <c r="AR13" s="55">
        <f t="shared" si="17"/>
        <v>14</v>
      </c>
      <c r="AS13" s="67">
        <f t="shared" si="18"/>
        <v>4.0553100000000004</v>
      </c>
      <c r="AT13" s="55">
        <f t="shared" si="19"/>
        <v>14</v>
      </c>
      <c r="AU13" s="20">
        <f t="shared" si="20"/>
        <v>995</v>
      </c>
      <c r="AV13" s="20" t="str">
        <f t="shared" si="21"/>
        <v>P02</v>
      </c>
    </row>
    <row r="14" spans="1:48 16374:16384" s="20" customFormat="1" ht="22.5" customHeight="1" x14ac:dyDescent="0.25">
      <c r="A14" s="55" t="s">
        <v>351</v>
      </c>
      <c r="B14" s="55">
        <v>25</v>
      </c>
      <c r="C14" s="55">
        <v>5</v>
      </c>
      <c r="D14" s="55" t="s">
        <v>352</v>
      </c>
      <c r="E14" s="55">
        <v>30</v>
      </c>
      <c r="F14" s="55" t="s">
        <v>352</v>
      </c>
      <c r="G14" s="55">
        <v>100</v>
      </c>
      <c r="H14" s="8" t="s">
        <v>363</v>
      </c>
      <c r="I14" s="8" t="s">
        <v>18</v>
      </c>
      <c r="J14" s="8">
        <v>708</v>
      </c>
      <c r="K14" s="8">
        <v>995</v>
      </c>
      <c r="L14" s="8">
        <v>1</v>
      </c>
      <c r="M14" s="59">
        <f t="shared" si="0"/>
        <v>708</v>
      </c>
      <c r="N14" s="59">
        <f t="shared" si="1"/>
        <v>995</v>
      </c>
      <c r="O14" s="59">
        <f t="shared" si="22"/>
        <v>995</v>
      </c>
      <c r="P14" s="59">
        <f t="shared" si="2"/>
        <v>1</v>
      </c>
      <c r="Q14" s="69">
        <f t="shared" si="23"/>
        <v>26.910977500000001</v>
      </c>
      <c r="R14" s="70">
        <f t="shared" si="24"/>
        <v>26.910977500000001</v>
      </c>
      <c r="S14" s="70">
        <v>6</v>
      </c>
      <c r="T14" s="70">
        <v>6</v>
      </c>
      <c r="U14" s="60" t="str">
        <f t="shared" si="25"/>
        <v/>
      </c>
      <c r="V14" s="68">
        <f t="shared" si="3"/>
        <v>25</v>
      </c>
      <c r="W14" s="68">
        <f t="shared" si="4"/>
        <v>5</v>
      </c>
      <c r="X14" s="68">
        <f t="shared" si="5"/>
        <v>995</v>
      </c>
      <c r="Y14" s="68">
        <f t="shared" si="26"/>
        <v>995</v>
      </c>
      <c r="Z14" s="68">
        <v>2</v>
      </c>
      <c r="AA14" s="68">
        <f t="shared" si="6"/>
        <v>2</v>
      </c>
      <c r="AB14" s="73">
        <f t="shared" si="7"/>
        <v>1.9526874999999999</v>
      </c>
      <c r="AC14" s="73">
        <f t="shared" si="27"/>
        <v>1.9526874999999999</v>
      </c>
      <c r="AD14" s="68">
        <f t="shared" si="8"/>
        <v>25</v>
      </c>
      <c r="AE14" s="68">
        <f t="shared" si="9"/>
        <v>5</v>
      </c>
      <c r="AF14" s="55">
        <f t="shared" si="10"/>
        <v>696</v>
      </c>
      <c r="AG14" s="55">
        <f t="shared" si="11"/>
        <v>34</v>
      </c>
      <c r="AH14" s="55">
        <f t="shared" si="28"/>
        <v>34</v>
      </c>
      <c r="AI14" s="55">
        <f t="shared" si="12"/>
        <v>34</v>
      </c>
      <c r="AJ14" s="55">
        <f t="shared" si="29"/>
        <v>34</v>
      </c>
      <c r="AK14" s="74">
        <f t="shared" si="13"/>
        <v>23.220300000000002</v>
      </c>
      <c r="AL14" s="74">
        <f t="shared" si="30"/>
        <v>23.220300000000002</v>
      </c>
      <c r="AM14" s="68">
        <v>6</v>
      </c>
      <c r="AN14" s="68">
        <f t="shared" si="14"/>
        <v>4</v>
      </c>
      <c r="AO14" s="61">
        <f t="shared" si="15"/>
        <v>104</v>
      </c>
      <c r="AP14" s="68">
        <v>1025</v>
      </c>
      <c r="AQ14" s="68">
        <f t="shared" si="16"/>
        <v>8</v>
      </c>
      <c r="AR14" s="55">
        <f t="shared" si="17"/>
        <v>6</v>
      </c>
      <c r="AS14" s="67">
        <f t="shared" si="18"/>
        <v>1.7379899999999999</v>
      </c>
      <c r="AT14" s="55">
        <f t="shared" si="19"/>
        <v>6</v>
      </c>
      <c r="AU14" s="20">
        <f t="shared" si="20"/>
        <v>995</v>
      </c>
      <c r="AV14" s="20" t="str">
        <f t="shared" si="21"/>
        <v>P03</v>
      </c>
    </row>
    <row r="15" spans="1:48 16374:16384" s="20" customFormat="1" ht="22.5" customHeight="1" x14ac:dyDescent="0.25">
      <c r="A15" s="55" t="s">
        <v>351</v>
      </c>
      <c r="B15" s="55">
        <v>25</v>
      </c>
      <c r="C15" s="55">
        <v>5</v>
      </c>
      <c r="D15" s="55" t="s">
        <v>352</v>
      </c>
      <c r="E15" s="55">
        <v>30</v>
      </c>
      <c r="F15" s="55" t="s">
        <v>352</v>
      </c>
      <c r="G15" s="55">
        <v>100</v>
      </c>
      <c r="H15" s="8" t="s">
        <v>364</v>
      </c>
      <c r="I15" s="8" t="s">
        <v>18</v>
      </c>
      <c r="J15" s="8">
        <v>922</v>
      </c>
      <c r="K15" s="8">
        <v>1181</v>
      </c>
      <c r="L15" s="8">
        <v>1</v>
      </c>
      <c r="M15" s="59">
        <f t="shared" si="0"/>
        <v>922</v>
      </c>
      <c r="N15" s="59">
        <f t="shared" si="1"/>
        <v>1181</v>
      </c>
      <c r="O15" s="59">
        <f t="shared" si="22"/>
        <v>1175</v>
      </c>
      <c r="P15" s="59">
        <f t="shared" si="2"/>
        <v>1</v>
      </c>
      <c r="Q15" s="69">
        <f t="shared" si="23"/>
        <v>40.531120000000001</v>
      </c>
      <c r="R15" s="70">
        <f t="shared" si="24"/>
        <v>40.340757500000002</v>
      </c>
      <c r="S15" s="70">
        <v>6</v>
      </c>
      <c r="T15" s="70">
        <v>6</v>
      </c>
      <c r="U15" s="60" t="str">
        <f t="shared" si="25"/>
        <v/>
      </c>
      <c r="V15" s="68">
        <f t="shared" si="3"/>
        <v>25</v>
      </c>
      <c r="W15" s="68">
        <f t="shared" si="4"/>
        <v>5</v>
      </c>
      <c r="X15" s="68">
        <f t="shared" si="5"/>
        <v>1181</v>
      </c>
      <c r="Y15" s="68">
        <f t="shared" si="26"/>
        <v>1175</v>
      </c>
      <c r="Z15" s="68">
        <v>2</v>
      </c>
      <c r="AA15" s="68">
        <f t="shared" si="6"/>
        <v>2</v>
      </c>
      <c r="AB15" s="73">
        <f t="shared" si="7"/>
        <v>2.3177124999999998</v>
      </c>
      <c r="AC15" s="73">
        <f t="shared" si="27"/>
        <v>2.3059375000000002</v>
      </c>
      <c r="AD15" s="68">
        <f t="shared" si="8"/>
        <v>25</v>
      </c>
      <c r="AE15" s="68">
        <f t="shared" si="9"/>
        <v>5</v>
      </c>
      <c r="AF15" s="55">
        <f t="shared" si="10"/>
        <v>910</v>
      </c>
      <c r="AG15" s="55">
        <f t="shared" si="11"/>
        <v>40.200000000000003</v>
      </c>
      <c r="AH15" s="55">
        <f t="shared" si="28"/>
        <v>40</v>
      </c>
      <c r="AI15" s="55">
        <f t="shared" si="12"/>
        <v>40.200000000000003</v>
      </c>
      <c r="AJ15" s="55">
        <f t="shared" si="29"/>
        <v>40</v>
      </c>
      <c r="AK15" s="74">
        <f t="shared" si="13"/>
        <v>35.8960875</v>
      </c>
      <c r="AL15" s="74">
        <f t="shared" si="30"/>
        <v>35.717500000000001</v>
      </c>
      <c r="AM15" s="68">
        <v>6</v>
      </c>
      <c r="AN15" s="68">
        <f t="shared" si="14"/>
        <v>11</v>
      </c>
      <c r="AO15" s="61">
        <f t="shared" si="15"/>
        <v>111</v>
      </c>
      <c r="AP15" s="68">
        <v>1025</v>
      </c>
      <c r="AQ15" s="68">
        <f t="shared" si="16"/>
        <v>10</v>
      </c>
      <c r="AR15" s="55">
        <f t="shared" si="17"/>
        <v>8</v>
      </c>
      <c r="AS15" s="67">
        <f t="shared" si="18"/>
        <v>2.31732</v>
      </c>
      <c r="AT15" s="55">
        <f t="shared" si="19"/>
        <v>8</v>
      </c>
      <c r="AU15" s="20">
        <f t="shared" si="20"/>
        <v>1181</v>
      </c>
      <c r="AV15" s="20" t="str">
        <f t="shared" si="21"/>
        <v>P03</v>
      </c>
    </row>
    <row r="16" spans="1:48 16374:16384" s="20" customFormat="1" ht="22.5" customHeight="1" x14ac:dyDescent="0.25">
      <c r="A16" s="55" t="s">
        <v>351</v>
      </c>
      <c r="B16" s="55">
        <v>25</v>
      </c>
      <c r="C16" s="55">
        <v>5</v>
      </c>
      <c r="D16" s="55" t="s">
        <v>352</v>
      </c>
      <c r="E16" s="55">
        <v>30</v>
      </c>
      <c r="F16" s="55" t="s">
        <v>352</v>
      </c>
      <c r="G16" s="55">
        <v>100</v>
      </c>
      <c r="H16" s="8" t="s">
        <v>365</v>
      </c>
      <c r="I16" s="8" t="s">
        <v>18</v>
      </c>
      <c r="J16" s="8">
        <v>1333</v>
      </c>
      <c r="K16" s="8">
        <v>1000</v>
      </c>
      <c r="L16" s="8">
        <v>11</v>
      </c>
      <c r="M16" s="59">
        <f t="shared" si="0"/>
        <v>1333</v>
      </c>
      <c r="N16" s="59">
        <f t="shared" si="1"/>
        <v>1000</v>
      </c>
      <c r="O16" s="59">
        <f t="shared" si="22"/>
        <v>995</v>
      </c>
      <c r="P16" s="59">
        <f t="shared" si="2"/>
        <v>11</v>
      </c>
      <c r="Q16" s="69">
        <f t="shared" si="23"/>
        <v>546.99019145833302</v>
      </c>
      <c r="R16" s="70">
        <f t="shared" si="24"/>
        <v>544.50582999999995</v>
      </c>
      <c r="S16" s="70">
        <v>6</v>
      </c>
      <c r="T16" s="70">
        <v>6</v>
      </c>
      <c r="U16" s="60" t="str">
        <f t="shared" si="25"/>
        <v/>
      </c>
      <c r="V16" s="68">
        <f t="shared" si="3"/>
        <v>25</v>
      </c>
      <c r="W16" s="68">
        <f t="shared" si="4"/>
        <v>5</v>
      </c>
      <c r="X16" s="68">
        <f t="shared" si="5"/>
        <v>1000</v>
      </c>
      <c r="Y16" s="68">
        <f t="shared" si="26"/>
        <v>995</v>
      </c>
      <c r="Z16" s="68">
        <v>2</v>
      </c>
      <c r="AA16" s="68">
        <f t="shared" si="6"/>
        <v>22</v>
      </c>
      <c r="AB16" s="73">
        <f t="shared" si="7"/>
        <v>21.587499999999999</v>
      </c>
      <c r="AC16" s="73">
        <f t="shared" si="27"/>
        <v>21.4795625</v>
      </c>
      <c r="AD16" s="68">
        <f t="shared" si="8"/>
        <v>25</v>
      </c>
      <c r="AE16" s="68">
        <f t="shared" si="9"/>
        <v>5</v>
      </c>
      <c r="AF16" s="55">
        <f t="shared" si="10"/>
        <v>1321</v>
      </c>
      <c r="AG16" s="55">
        <f t="shared" si="11"/>
        <v>34.1666666666667</v>
      </c>
      <c r="AH16" s="55">
        <f t="shared" si="28"/>
        <v>34</v>
      </c>
      <c r="AI16" s="55">
        <f t="shared" si="12"/>
        <v>375.83333333333297</v>
      </c>
      <c r="AJ16" s="55">
        <f t="shared" si="29"/>
        <v>374</v>
      </c>
      <c r="AK16" s="74">
        <f t="shared" si="13"/>
        <v>487.166911458333</v>
      </c>
      <c r="AL16" s="74">
        <f t="shared" si="30"/>
        <v>484.79048749999998</v>
      </c>
      <c r="AM16" s="68">
        <v>6</v>
      </c>
      <c r="AN16" s="68">
        <f t="shared" si="14"/>
        <v>16.5</v>
      </c>
      <c r="AO16" s="61">
        <f t="shared" si="15"/>
        <v>116.5</v>
      </c>
      <c r="AP16" s="68">
        <v>1025</v>
      </c>
      <c r="AQ16" s="68">
        <f t="shared" si="16"/>
        <v>14</v>
      </c>
      <c r="AR16" s="55">
        <f t="shared" si="17"/>
        <v>12</v>
      </c>
      <c r="AS16" s="67">
        <f t="shared" si="18"/>
        <v>38.235779999999998</v>
      </c>
      <c r="AT16" s="55">
        <f t="shared" si="19"/>
        <v>132</v>
      </c>
      <c r="AU16" s="20">
        <f t="shared" si="20"/>
        <v>11000</v>
      </c>
      <c r="AV16" s="20" t="str">
        <f t="shared" si="21"/>
        <v>P03</v>
      </c>
    </row>
    <row r="17" spans="1:48" s="20" customFormat="1" ht="22.5" customHeight="1" x14ac:dyDescent="0.25">
      <c r="A17" s="55" t="s">
        <v>351</v>
      </c>
      <c r="B17" s="55">
        <v>25</v>
      </c>
      <c r="C17" s="55">
        <v>5</v>
      </c>
      <c r="D17" s="55" t="s">
        <v>352</v>
      </c>
      <c r="E17" s="55">
        <v>30</v>
      </c>
      <c r="F17" s="55" t="s">
        <v>352</v>
      </c>
      <c r="G17" s="55">
        <v>100</v>
      </c>
      <c r="H17" s="8" t="s">
        <v>366</v>
      </c>
      <c r="I17" s="8" t="s">
        <v>18</v>
      </c>
      <c r="J17" s="8">
        <v>1337</v>
      </c>
      <c r="K17" s="8">
        <v>1077</v>
      </c>
      <c r="L17" s="8">
        <v>1</v>
      </c>
      <c r="M17" s="59">
        <f t="shared" si="0"/>
        <v>1337</v>
      </c>
      <c r="N17" s="59">
        <f t="shared" si="1"/>
        <v>1077</v>
      </c>
      <c r="O17" s="59">
        <f t="shared" si="22"/>
        <v>1055</v>
      </c>
      <c r="P17" s="59">
        <f t="shared" si="2"/>
        <v>1</v>
      </c>
      <c r="Q17" s="69">
        <f t="shared" si="23"/>
        <v>53.348665416666698</v>
      </c>
      <c r="R17" s="70">
        <f t="shared" si="24"/>
        <v>52.352042500000003</v>
      </c>
      <c r="S17" s="70">
        <v>6</v>
      </c>
      <c r="T17" s="70">
        <v>6</v>
      </c>
      <c r="U17" s="60" t="str">
        <f t="shared" si="25"/>
        <v>单边留</v>
      </c>
      <c r="V17" s="68">
        <f t="shared" si="3"/>
        <v>25</v>
      </c>
      <c r="W17" s="68">
        <f t="shared" si="4"/>
        <v>5</v>
      </c>
      <c r="X17" s="68">
        <f t="shared" si="5"/>
        <v>1077</v>
      </c>
      <c r="Y17" s="68">
        <f t="shared" si="26"/>
        <v>1055</v>
      </c>
      <c r="Z17" s="68">
        <v>2</v>
      </c>
      <c r="AA17" s="68">
        <f t="shared" si="6"/>
        <v>2</v>
      </c>
      <c r="AB17" s="73">
        <f t="shared" si="7"/>
        <v>2.1136124999999999</v>
      </c>
      <c r="AC17" s="73">
        <f t="shared" si="27"/>
        <v>2.0704375000000002</v>
      </c>
      <c r="AD17" s="68">
        <f t="shared" si="8"/>
        <v>25</v>
      </c>
      <c r="AE17" s="68">
        <f t="shared" si="9"/>
        <v>5</v>
      </c>
      <c r="AF17" s="55">
        <f t="shared" si="10"/>
        <v>1325</v>
      </c>
      <c r="AG17" s="55">
        <f t="shared" si="11"/>
        <v>36.733333333333299</v>
      </c>
      <c r="AH17" s="55">
        <f t="shared" si="28"/>
        <v>36</v>
      </c>
      <c r="AI17" s="55">
        <f t="shared" si="12"/>
        <v>36.733333333333299</v>
      </c>
      <c r="AJ17" s="55">
        <f t="shared" si="29"/>
        <v>36</v>
      </c>
      <c r="AK17" s="74">
        <f t="shared" si="13"/>
        <v>47.759072916666703</v>
      </c>
      <c r="AL17" s="74">
        <f t="shared" si="30"/>
        <v>46.805624999999999</v>
      </c>
      <c r="AM17" s="68">
        <v>6</v>
      </c>
      <c r="AN17" s="68">
        <f t="shared" si="14"/>
        <v>18.5</v>
      </c>
      <c r="AO17" s="61">
        <f t="shared" si="15"/>
        <v>118.5</v>
      </c>
      <c r="AP17" s="68">
        <v>1025</v>
      </c>
      <c r="AQ17" s="68">
        <f t="shared" si="16"/>
        <v>14</v>
      </c>
      <c r="AR17" s="55">
        <f t="shared" si="17"/>
        <v>12</v>
      </c>
      <c r="AS17" s="67">
        <f t="shared" si="18"/>
        <v>3.4759799999999998</v>
      </c>
      <c r="AT17" s="55">
        <f t="shared" si="19"/>
        <v>12</v>
      </c>
      <c r="AU17" s="20">
        <f t="shared" si="20"/>
        <v>1077</v>
      </c>
      <c r="AV17" s="20" t="str">
        <f t="shared" si="21"/>
        <v>P03</v>
      </c>
    </row>
    <row r="18" spans="1:48" s="20" customFormat="1" ht="22.5" customHeight="1" x14ac:dyDescent="0.25">
      <c r="A18" s="55" t="s">
        <v>351</v>
      </c>
      <c r="B18" s="55">
        <v>25</v>
      </c>
      <c r="C18" s="55">
        <v>5</v>
      </c>
      <c r="D18" s="55" t="s">
        <v>352</v>
      </c>
      <c r="E18" s="55">
        <v>30</v>
      </c>
      <c r="F18" s="55" t="s">
        <v>352</v>
      </c>
      <c r="G18" s="55">
        <v>100</v>
      </c>
      <c r="H18" s="8" t="s">
        <v>367</v>
      </c>
      <c r="I18" s="8" t="s">
        <v>18</v>
      </c>
      <c r="J18" s="8">
        <v>973</v>
      </c>
      <c r="K18" s="8">
        <v>995</v>
      </c>
      <c r="L18" s="8">
        <v>1</v>
      </c>
      <c r="M18" s="59">
        <f t="shared" si="0"/>
        <v>973</v>
      </c>
      <c r="N18" s="59">
        <f t="shared" si="1"/>
        <v>995</v>
      </c>
      <c r="O18" s="59">
        <f t="shared" si="22"/>
        <v>995</v>
      </c>
      <c r="P18" s="59">
        <f t="shared" si="2"/>
        <v>1</v>
      </c>
      <c r="Q18" s="69">
        <f t="shared" si="23"/>
        <v>36.910699999999999</v>
      </c>
      <c r="R18" s="70">
        <f t="shared" si="24"/>
        <v>36.910699999999999</v>
      </c>
      <c r="S18" s="70">
        <v>6</v>
      </c>
      <c r="T18" s="70">
        <v>6</v>
      </c>
      <c r="U18" s="60" t="str">
        <f t="shared" si="25"/>
        <v/>
      </c>
      <c r="V18" s="68">
        <f t="shared" si="3"/>
        <v>25</v>
      </c>
      <c r="W18" s="68">
        <f t="shared" si="4"/>
        <v>5</v>
      </c>
      <c r="X18" s="68">
        <f t="shared" si="5"/>
        <v>995</v>
      </c>
      <c r="Y18" s="68">
        <f t="shared" si="26"/>
        <v>995</v>
      </c>
      <c r="Z18" s="68">
        <v>2</v>
      </c>
      <c r="AA18" s="68">
        <f t="shared" si="6"/>
        <v>2</v>
      </c>
      <c r="AB18" s="73">
        <f t="shared" si="7"/>
        <v>1.9526874999999999</v>
      </c>
      <c r="AC18" s="73">
        <f t="shared" si="27"/>
        <v>1.9526874999999999</v>
      </c>
      <c r="AD18" s="68">
        <f t="shared" si="8"/>
        <v>25</v>
      </c>
      <c r="AE18" s="68">
        <f t="shared" si="9"/>
        <v>5</v>
      </c>
      <c r="AF18" s="55">
        <f t="shared" si="10"/>
        <v>961</v>
      </c>
      <c r="AG18" s="55">
        <f t="shared" si="11"/>
        <v>34</v>
      </c>
      <c r="AH18" s="55">
        <f t="shared" si="28"/>
        <v>34</v>
      </c>
      <c r="AI18" s="55">
        <f t="shared" si="12"/>
        <v>34</v>
      </c>
      <c r="AJ18" s="55">
        <f t="shared" si="29"/>
        <v>34</v>
      </c>
      <c r="AK18" s="74">
        <f t="shared" si="13"/>
        <v>32.061362500000001</v>
      </c>
      <c r="AL18" s="74">
        <f t="shared" si="30"/>
        <v>32.061362500000001</v>
      </c>
      <c r="AM18" s="68">
        <v>6</v>
      </c>
      <c r="AN18" s="68">
        <f t="shared" si="14"/>
        <v>36.5</v>
      </c>
      <c r="AO18" s="61">
        <f t="shared" si="15"/>
        <v>36.5</v>
      </c>
      <c r="AP18" s="68">
        <v>1025</v>
      </c>
      <c r="AQ18" s="68">
        <f t="shared" si="16"/>
        <v>10</v>
      </c>
      <c r="AR18" s="55">
        <f t="shared" si="17"/>
        <v>10</v>
      </c>
      <c r="AS18" s="67">
        <f t="shared" si="18"/>
        <v>2.8966500000000002</v>
      </c>
      <c r="AT18" s="55">
        <f t="shared" si="19"/>
        <v>10</v>
      </c>
      <c r="AU18" s="20">
        <f t="shared" si="20"/>
        <v>995</v>
      </c>
      <c r="AV18" s="20" t="str">
        <f t="shared" si="21"/>
        <v>P04</v>
      </c>
    </row>
    <row r="19" spans="1:48" s="20" customFormat="1" ht="22.5" customHeight="1" x14ac:dyDescent="0.25">
      <c r="A19" s="55" t="s">
        <v>351</v>
      </c>
      <c r="B19" s="55">
        <v>25</v>
      </c>
      <c r="C19" s="55">
        <v>5</v>
      </c>
      <c r="D19" s="55" t="s">
        <v>352</v>
      </c>
      <c r="E19" s="55">
        <v>30</v>
      </c>
      <c r="F19" s="55" t="s">
        <v>352</v>
      </c>
      <c r="G19" s="55">
        <v>100</v>
      </c>
      <c r="H19" s="8" t="s">
        <v>368</v>
      </c>
      <c r="I19" s="8" t="s">
        <v>18</v>
      </c>
      <c r="J19" s="8">
        <v>973</v>
      </c>
      <c r="K19" s="8">
        <v>1255</v>
      </c>
      <c r="L19" s="8">
        <v>1</v>
      </c>
      <c r="M19" s="59">
        <f t="shared" si="0"/>
        <v>973</v>
      </c>
      <c r="N19" s="59">
        <f t="shared" si="1"/>
        <v>1255</v>
      </c>
      <c r="O19" s="59">
        <f t="shared" si="22"/>
        <v>1235</v>
      </c>
      <c r="P19" s="59">
        <f t="shared" si="2"/>
        <v>1</v>
      </c>
      <c r="Q19" s="69">
        <f t="shared" si="23"/>
        <v>45.593454166666703</v>
      </c>
      <c r="R19" s="70">
        <f t="shared" si="24"/>
        <v>44.925550000000001</v>
      </c>
      <c r="S19" s="70">
        <v>6</v>
      </c>
      <c r="T19" s="70">
        <v>6</v>
      </c>
      <c r="U19" s="60" t="str">
        <f t="shared" si="25"/>
        <v>单边留</v>
      </c>
      <c r="V19" s="68">
        <f t="shared" si="3"/>
        <v>25</v>
      </c>
      <c r="W19" s="68">
        <f t="shared" si="4"/>
        <v>5</v>
      </c>
      <c r="X19" s="68">
        <f t="shared" si="5"/>
        <v>1255</v>
      </c>
      <c r="Y19" s="68">
        <f t="shared" si="26"/>
        <v>1235</v>
      </c>
      <c r="Z19" s="68">
        <v>2</v>
      </c>
      <c r="AA19" s="68">
        <f t="shared" si="6"/>
        <v>2</v>
      </c>
      <c r="AB19" s="73">
        <f t="shared" si="7"/>
        <v>2.4629374999999998</v>
      </c>
      <c r="AC19" s="73">
        <f t="shared" si="27"/>
        <v>2.4236875000000002</v>
      </c>
      <c r="AD19" s="68">
        <f t="shared" si="8"/>
        <v>25</v>
      </c>
      <c r="AE19" s="68">
        <f t="shared" si="9"/>
        <v>5</v>
      </c>
      <c r="AF19" s="55">
        <f t="shared" si="10"/>
        <v>961</v>
      </c>
      <c r="AG19" s="55">
        <f t="shared" si="11"/>
        <v>42.6666666666667</v>
      </c>
      <c r="AH19" s="55">
        <f t="shared" si="28"/>
        <v>42</v>
      </c>
      <c r="AI19" s="55">
        <f t="shared" si="12"/>
        <v>42.6666666666667</v>
      </c>
      <c r="AJ19" s="55">
        <f t="shared" si="29"/>
        <v>42</v>
      </c>
      <c r="AK19" s="74">
        <f t="shared" si="13"/>
        <v>40.2338666666667</v>
      </c>
      <c r="AL19" s="74">
        <f t="shared" si="30"/>
        <v>39.6052125</v>
      </c>
      <c r="AM19" s="68">
        <v>6</v>
      </c>
      <c r="AN19" s="68">
        <f t="shared" si="14"/>
        <v>36.5</v>
      </c>
      <c r="AO19" s="61">
        <f t="shared" si="15"/>
        <v>36.5</v>
      </c>
      <c r="AP19" s="68">
        <v>1025</v>
      </c>
      <c r="AQ19" s="68">
        <f t="shared" si="16"/>
        <v>10</v>
      </c>
      <c r="AR19" s="55">
        <f t="shared" si="17"/>
        <v>10</v>
      </c>
      <c r="AS19" s="67">
        <f t="shared" si="18"/>
        <v>2.8966500000000002</v>
      </c>
      <c r="AT19" s="55">
        <f t="shared" si="19"/>
        <v>10</v>
      </c>
      <c r="AU19" s="20">
        <f t="shared" si="20"/>
        <v>1255</v>
      </c>
      <c r="AV19" s="20" t="str">
        <f t="shared" si="21"/>
        <v>P04</v>
      </c>
    </row>
    <row r="20" spans="1:48" s="20" customFormat="1" ht="22.5" customHeight="1" x14ac:dyDescent="0.25">
      <c r="A20" s="55" t="s">
        <v>351</v>
      </c>
      <c r="B20" s="55">
        <v>25</v>
      </c>
      <c r="C20" s="55">
        <v>5</v>
      </c>
      <c r="D20" s="55" t="s">
        <v>352</v>
      </c>
      <c r="E20" s="55">
        <v>30</v>
      </c>
      <c r="F20" s="55" t="s">
        <v>352</v>
      </c>
      <c r="G20" s="55">
        <v>100</v>
      </c>
      <c r="H20" s="8" t="s">
        <v>369</v>
      </c>
      <c r="I20" s="8" t="s">
        <v>18</v>
      </c>
      <c r="J20" s="8">
        <v>1383</v>
      </c>
      <c r="K20" s="8">
        <v>1000</v>
      </c>
      <c r="L20" s="8">
        <v>13</v>
      </c>
      <c r="M20" s="59">
        <f t="shared" si="0"/>
        <v>1383</v>
      </c>
      <c r="N20" s="59">
        <f t="shared" si="1"/>
        <v>1000</v>
      </c>
      <c r="O20" s="59">
        <f t="shared" si="22"/>
        <v>995</v>
      </c>
      <c r="P20" s="59">
        <f t="shared" si="2"/>
        <v>13</v>
      </c>
      <c r="Q20" s="69">
        <f t="shared" si="23"/>
        <v>675.76617062499997</v>
      </c>
      <c r="R20" s="70">
        <f t="shared" si="24"/>
        <v>672.72380499999997</v>
      </c>
      <c r="S20" s="70">
        <v>6</v>
      </c>
      <c r="T20" s="70">
        <v>6</v>
      </c>
      <c r="U20" s="60" t="str">
        <f t="shared" si="25"/>
        <v/>
      </c>
      <c r="V20" s="68">
        <f t="shared" si="3"/>
        <v>25</v>
      </c>
      <c r="W20" s="68">
        <f t="shared" si="4"/>
        <v>5</v>
      </c>
      <c r="X20" s="68">
        <f t="shared" si="5"/>
        <v>1000</v>
      </c>
      <c r="Y20" s="68">
        <f t="shared" si="26"/>
        <v>995</v>
      </c>
      <c r="Z20" s="68">
        <v>2</v>
      </c>
      <c r="AA20" s="68">
        <f t="shared" si="6"/>
        <v>26</v>
      </c>
      <c r="AB20" s="73">
        <f t="shared" si="7"/>
        <v>25.512499999999999</v>
      </c>
      <c r="AC20" s="73">
        <f t="shared" si="27"/>
        <v>25.384937499999999</v>
      </c>
      <c r="AD20" s="68">
        <f t="shared" si="8"/>
        <v>25</v>
      </c>
      <c r="AE20" s="68">
        <f t="shared" si="9"/>
        <v>5</v>
      </c>
      <c r="AF20" s="55">
        <f t="shared" si="10"/>
        <v>1371</v>
      </c>
      <c r="AG20" s="55">
        <f t="shared" si="11"/>
        <v>34.1666666666667</v>
      </c>
      <c r="AH20" s="55">
        <f t="shared" si="28"/>
        <v>34</v>
      </c>
      <c r="AI20" s="55">
        <f t="shared" si="12"/>
        <v>444.16666666666703</v>
      </c>
      <c r="AJ20" s="55">
        <f t="shared" si="29"/>
        <v>442</v>
      </c>
      <c r="AK20" s="74">
        <f t="shared" si="13"/>
        <v>597.53464062499995</v>
      </c>
      <c r="AL20" s="74">
        <f t="shared" si="30"/>
        <v>594.61983750000002</v>
      </c>
      <c r="AM20" s="68">
        <v>6</v>
      </c>
      <c r="AN20" s="68">
        <f t="shared" si="14"/>
        <v>41.5</v>
      </c>
      <c r="AO20" s="61">
        <f t="shared" si="15"/>
        <v>41.5</v>
      </c>
      <c r="AP20" s="68">
        <v>1025</v>
      </c>
      <c r="AQ20" s="68">
        <f t="shared" si="16"/>
        <v>14</v>
      </c>
      <c r="AR20" s="55">
        <f t="shared" si="17"/>
        <v>14</v>
      </c>
      <c r="AS20" s="67">
        <f t="shared" si="18"/>
        <v>52.719029999999997</v>
      </c>
      <c r="AT20" s="55">
        <f t="shared" si="19"/>
        <v>182</v>
      </c>
      <c r="AU20" s="20">
        <f t="shared" si="20"/>
        <v>13000</v>
      </c>
      <c r="AV20" s="20" t="str">
        <f t="shared" si="21"/>
        <v>P04</v>
      </c>
    </row>
    <row r="21" spans="1:48" s="20" customFormat="1" ht="22.5" customHeight="1" x14ac:dyDescent="0.25">
      <c r="A21" s="55" t="s">
        <v>351</v>
      </c>
      <c r="B21" s="55">
        <v>25</v>
      </c>
      <c r="C21" s="55">
        <v>5</v>
      </c>
      <c r="D21" s="55" t="s">
        <v>352</v>
      </c>
      <c r="E21" s="55">
        <v>30</v>
      </c>
      <c r="F21" s="55" t="s">
        <v>352</v>
      </c>
      <c r="G21" s="55">
        <v>100</v>
      </c>
      <c r="H21" s="8" t="s">
        <v>370</v>
      </c>
      <c r="I21" s="8" t="s">
        <v>18</v>
      </c>
      <c r="J21" s="8">
        <v>1402</v>
      </c>
      <c r="K21" s="8">
        <v>1358</v>
      </c>
      <c r="L21" s="8">
        <v>1</v>
      </c>
      <c r="M21" s="59">
        <f t="shared" si="0"/>
        <v>1402</v>
      </c>
      <c r="N21" s="59">
        <f t="shared" si="1"/>
        <v>1358</v>
      </c>
      <c r="O21" s="59">
        <f t="shared" si="22"/>
        <v>1355</v>
      </c>
      <c r="P21" s="59">
        <f t="shared" si="2"/>
        <v>1</v>
      </c>
      <c r="Q21" s="69">
        <f t="shared" si="23"/>
        <v>69.59790375</v>
      </c>
      <c r="R21" s="70">
        <f t="shared" si="24"/>
        <v>69.455622500000004</v>
      </c>
      <c r="S21" s="70">
        <v>6</v>
      </c>
      <c r="T21" s="70">
        <v>6</v>
      </c>
      <c r="U21" s="60" t="str">
        <f t="shared" si="25"/>
        <v/>
      </c>
      <c r="V21" s="68">
        <f t="shared" si="3"/>
        <v>25</v>
      </c>
      <c r="W21" s="68">
        <f t="shared" si="4"/>
        <v>5</v>
      </c>
      <c r="X21" s="68">
        <f t="shared" si="5"/>
        <v>1358</v>
      </c>
      <c r="Y21" s="68">
        <f t="shared" si="26"/>
        <v>1355</v>
      </c>
      <c r="Z21" s="68">
        <v>2</v>
      </c>
      <c r="AA21" s="68">
        <f t="shared" si="6"/>
        <v>2</v>
      </c>
      <c r="AB21" s="73">
        <f t="shared" si="7"/>
        <v>2.6650749999999999</v>
      </c>
      <c r="AC21" s="73">
        <f t="shared" si="27"/>
        <v>2.6591874999999998</v>
      </c>
      <c r="AD21" s="68">
        <f t="shared" si="8"/>
        <v>25</v>
      </c>
      <c r="AE21" s="68">
        <f t="shared" si="9"/>
        <v>5</v>
      </c>
      <c r="AF21" s="55">
        <f t="shared" si="10"/>
        <v>1390</v>
      </c>
      <c r="AG21" s="55">
        <f t="shared" si="11"/>
        <v>46.1</v>
      </c>
      <c r="AH21" s="55">
        <f t="shared" si="28"/>
        <v>46</v>
      </c>
      <c r="AI21" s="55">
        <f t="shared" si="12"/>
        <v>46.1</v>
      </c>
      <c r="AJ21" s="55">
        <f t="shared" si="29"/>
        <v>46</v>
      </c>
      <c r="AK21" s="74">
        <f t="shared" si="13"/>
        <v>62.87751875</v>
      </c>
      <c r="AL21" s="74">
        <f t="shared" si="30"/>
        <v>62.741124999999997</v>
      </c>
      <c r="AM21" s="68">
        <v>6</v>
      </c>
      <c r="AN21" s="68">
        <f t="shared" si="14"/>
        <v>51</v>
      </c>
      <c r="AO21" s="61">
        <f t="shared" si="15"/>
        <v>51</v>
      </c>
      <c r="AP21" s="68">
        <v>1025</v>
      </c>
      <c r="AQ21" s="68">
        <f t="shared" si="16"/>
        <v>14</v>
      </c>
      <c r="AR21" s="55">
        <f t="shared" si="17"/>
        <v>14</v>
      </c>
      <c r="AS21" s="67">
        <f t="shared" si="18"/>
        <v>4.0553100000000004</v>
      </c>
      <c r="AT21" s="55">
        <f t="shared" si="19"/>
        <v>14</v>
      </c>
      <c r="AU21" s="20">
        <f t="shared" si="20"/>
        <v>1358</v>
      </c>
      <c r="AV21" s="20" t="str">
        <f t="shared" si="21"/>
        <v>P04</v>
      </c>
    </row>
    <row r="22" spans="1:48" s="20" customFormat="1" ht="22.5" customHeight="1" x14ac:dyDescent="0.25">
      <c r="A22" s="55" t="s">
        <v>351</v>
      </c>
      <c r="B22" s="55">
        <v>25</v>
      </c>
      <c r="C22" s="55">
        <v>5</v>
      </c>
      <c r="D22" s="55" t="s">
        <v>352</v>
      </c>
      <c r="E22" s="55">
        <v>30</v>
      </c>
      <c r="F22" s="55" t="s">
        <v>352</v>
      </c>
      <c r="G22" s="55">
        <v>100</v>
      </c>
      <c r="H22" s="8" t="s">
        <v>371</v>
      </c>
      <c r="I22" s="8" t="s">
        <v>18</v>
      </c>
      <c r="J22" s="8">
        <v>926</v>
      </c>
      <c r="K22" s="8">
        <v>995</v>
      </c>
      <c r="L22" s="8">
        <v>1</v>
      </c>
      <c r="M22" s="59">
        <f t="shared" si="0"/>
        <v>926</v>
      </c>
      <c r="N22" s="59">
        <f t="shared" si="1"/>
        <v>995</v>
      </c>
      <c r="O22" s="59">
        <f t="shared" si="22"/>
        <v>995</v>
      </c>
      <c r="P22" s="59">
        <f t="shared" si="2"/>
        <v>1</v>
      </c>
      <c r="Q22" s="69">
        <f t="shared" si="23"/>
        <v>34.763332499999997</v>
      </c>
      <c r="R22" s="70">
        <f t="shared" si="24"/>
        <v>34.763332499999997</v>
      </c>
      <c r="S22" s="70">
        <v>6</v>
      </c>
      <c r="T22" s="70">
        <v>6</v>
      </c>
      <c r="U22" s="60" t="str">
        <f t="shared" si="25"/>
        <v/>
      </c>
      <c r="V22" s="68">
        <f t="shared" si="3"/>
        <v>25</v>
      </c>
      <c r="W22" s="68">
        <f t="shared" si="4"/>
        <v>5</v>
      </c>
      <c r="X22" s="68">
        <f t="shared" si="5"/>
        <v>995</v>
      </c>
      <c r="Y22" s="68">
        <f t="shared" si="26"/>
        <v>995</v>
      </c>
      <c r="Z22" s="68">
        <v>2</v>
      </c>
      <c r="AA22" s="68">
        <f t="shared" si="6"/>
        <v>2</v>
      </c>
      <c r="AB22" s="73">
        <f t="shared" si="7"/>
        <v>1.9526874999999999</v>
      </c>
      <c r="AC22" s="73">
        <f t="shared" si="27"/>
        <v>1.9526874999999999</v>
      </c>
      <c r="AD22" s="68">
        <f t="shared" si="8"/>
        <v>25</v>
      </c>
      <c r="AE22" s="68">
        <f t="shared" si="9"/>
        <v>5</v>
      </c>
      <c r="AF22" s="55">
        <f t="shared" si="10"/>
        <v>914</v>
      </c>
      <c r="AG22" s="55">
        <f t="shared" si="11"/>
        <v>34</v>
      </c>
      <c r="AH22" s="55">
        <f t="shared" si="28"/>
        <v>34</v>
      </c>
      <c r="AI22" s="55">
        <f t="shared" si="12"/>
        <v>34</v>
      </c>
      <c r="AJ22" s="55">
        <f t="shared" si="29"/>
        <v>34</v>
      </c>
      <c r="AK22" s="74">
        <f t="shared" si="13"/>
        <v>30.493324999999999</v>
      </c>
      <c r="AL22" s="74">
        <f t="shared" si="30"/>
        <v>30.493324999999999</v>
      </c>
      <c r="AM22" s="68">
        <v>6</v>
      </c>
      <c r="AN22" s="68">
        <f t="shared" si="14"/>
        <v>13</v>
      </c>
      <c r="AO22" s="61">
        <f t="shared" si="15"/>
        <v>113</v>
      </c>
      <c r="AP22" s="68">
        <v>1025</v>
      </c>
      <c r="AQ22" s="68">
        <f t="shared" si="16"/>
        <v>10</v>
      </c>
      <c r="AR22" s="55">
        <f t="shared" si="17"/>
        <v>8</v>
      </c>
      <c r="AS22" s="67">
        <f t="shared" si="18"/>
        <v>2.31732</v>
      </c>
      <c r="AT22" s="55">
        <f t="shared" si="19"/>
        <v>8</v>
      </c>
      <c r="AU22" s="20">
        <f t="shared" si="20"/>
        <v>995</v>
      </c>
      <c r="AV22" s="20" t="str">
        <f t="shared" si="21"/>
        <v>P04</v>
      </c>
    </row>
    <row r="23" spans="1:48" s="20" customFormat="1" ht="22.5" customHeight="1" x14ac:dyDescent="0.25">
      <c r="A23" s="55" t="s">
        <v>351</v>
      </c>
      <c r="B23" s="55">
        <v>25</v>
      </c>
      <c r="C23" s="55">
        <v>5</v>
      </c>
      <c r="D23" s="55" t="s">
        <v>352</v>
      </c>
      <c r="E23" s="55">
        <v>30</v>
      </c>
      <c r="F23" s="55" t="s">
        <v>352</v>
      </c>
      <c r="G23" s="55">
        <v>100</v>
      </c>
      <c r="H23" s="8" t="s">
        <v>372</v>
      </c>
      <c r="I23" s="8" t="s">
        <v>18</v>
      </c>
      <c r="J23" s="8">
        <v>734</v>
      </c>
      <c r="K23" s="8">
        <v>995</v>
      </c>
      <c r="L23" s="8">
        <v>1</v>
      </c>
      <c r="M23" s="59">
        <f t="shared" si="0"/>
        <v>734</v>
      </c>
      <c r="N23" s="59">
        <f t="shared" si="1"/>
        <v>995</v>
      </c>
      <c r="O23" s="59">
        <f t="shared" si="22"/>
        <v>995</v>
      </c>
      <c r="P23" s="59">
        <f t="shared" si="2"/>
        <v>1</v>
      </c>
      <c r="Q23" s="69">
        <f t="shared" si="23"/>
        <v>27.778402499999999</v>
      </c>
      <c r="R23" s="70">
        <f t="shared" si="24"/>
        <v>27.778402499999999</v>
      </c>
      <c r="S23" s="70">
        <v>6</v>
      </c>
      <c r="T23" s="70">
        <v>6</v>
      </c>
      <c r="U23" s="60" t="str">
        <f t="shared" si="25"/>
        <v/>
      </c>
      <c r="V23" s="68">
        <f t="shared" si="3"/>
        <v>25</v>
      </c>
      <c r="W23" s="68">
        <f t="shared" si="4"/>
        <v>5</v>
      </c>
      <c r="X23" s="68">
        <f t="shared" si="5"/>
        <v>995</v>
      </c>
      <c r="Y23" s="68">
        <f t="shared" si="26"/>
        <v>995</v>
      </c>
      <c r="Z23" s="68">
        <v>2</v>
      </c>
      <c r="AA23" s="68">
        <f t="shared" si="6"/>
        <v>2</v>
      </c>
      <c r="AB23" s="73">
        <f t="shared" si="7"/>
        <v>1.9526874999999999</v>
      </c>
      <c r="AC23" s="73">
        <f t="shared" si="27"/>
        <v>1.9526874999999999</v>
      </c>
      <c r="AD23" s="68">
        <f t="shared" si="8"/>
        <v>25</v>
      </c>
      <c r="AE23" s="68">
        <f t="shared" si="9"/>
        <v>5</v>
      </c>
      <c r="AF23" s="55">
        <f t="shared" si="10"/>
        <v>722</v>
      </c>
      <c r="AG23" s="55">
        <f t="shared" si="11"/>
        <v>34</v>
      </c>
      <c r="AH23" s="55">
        <f t="shared" si="28"/>
        <v>34</v>
      </c>
      <c r="AI23" s="55">
        <f t="shared" si="12"/>
        <v>34</v>
      </c>
      <c r="AJ23" s="55">
        <f t="shared" si="29"/>
        <v>34</v>
      </c>
      <c r="AK23" s="74">
        <f t="shared" si="13"/>
        <v>24.087724999999999</v>
      </c>
      <c r="AL23" s="74">
        <f t="shared" si="30"/>
        <v>24.087724999999999</v>
      </c>
      <c r="AM23" s="68">
        <v>6</v>
      </c>
      <c r="AN23" s="68">
        <f t="shared" si="14"/>
        <v>17</v>
      </c>
      <c r="AO23" s="61">
        <f t="shared" si="15"/>
        <v>117</v>
      </c>
      <c r="AP23" s="68">
        <v>1025</v>
      </c>
      <c r="AQ23" s="68">
        <f t="shared" si="16"/>
        <v>8</v>
      </c>
      <c r="AR23" s="55">
        <f t="shared" si="17"/>
        <v>6</v>
      </c>
      <c r="AS23" s="67">
        <f t="shared" si="18"/>
        <v>1.7379899999999999</v>
      </c>
      <c r="AT23" s="55">
        <f t="shared" si="19"/>
        <v>6</v>
      </c>
      <c r="AU23" s="20">
        <f t="shared" si="20"/>
        <v>995</v>
      </c>
      <c r="AV23" s="20" t="str">
        <f t="shared" si="21"/>
        <v>P04</v>
      </c>
    </row>
    <row r="24" spans="1:48" s="20" customFormat="1" ht="22.5" customHeight="1" x14ac:dyDescent="0.25">
      <c r="A24" s="55" t="s">
        <v>351</v>
      </c>
      <c r="B24" s="55">
        <v>25</v>
      </c>
      <c r="C24" s="55">
        <v>5</v>
      </c>
      <c r="D24" s="55" t="s">
        <v>352</v>
      </c>
      <c r="E24" s="55">
        <v>30</v>
      </c>
      <c r="F24" s="55" t="s">
        <v>352</v>
      </c>
      <c r="G24" s="55">
        <v>100</v>
      </c>
      <c r="H24" s="8" t="s">
        <v>373</v>
      </c>
      <c r="I24" s="8" t="s">
        <v>18</v>
      </c>
      <c r="J24" s="8">
        <v>973</v>
      </c>
      <c r="K24" s="8">
        <v>1110</v>
      </c>
      <c r="L24" s="8">
        <v>1</v>
      </c>
      <c r="M24" s="59">
        <f t="shared" si="0"/>
        <v>973</v>
      </c>
      <c r="N24" s="59">
        <f t="shared" si="1"/>
        <v>1110</v>
      </c>
      <c r="O24" s="59">
        <f t="shared" si="22"/>
        <v>1115</v>
      </c>
      <c r="P24" s="59">
        <f t="shared" si="2"/>
        <v>1</v>
      </c>
      <c r="Q24" s="69">
        <f t="shared" si="23"/>
        <v>40.751148958333303</v>
      </c>
      <c r="R24" s="70">
        <f t="shared" si="24"/>
        <v>40.918125000000003</v>
      </c>
      <c r="S24" s="70">
        <v>6</v>
      </c>
      <c r="T24" s="70">
        <v>6</v>
      </c>
      <c r="U24" s="60" t="str">
        <f t="shared" si="25"/>
        <v/>
      </c>
      <c r="V24" s="68">
        <f t="shared" si="3"/>
        <v>25</v>
      </c>
      <c r="W24" s="68">
        <f t="shared" si="4"/>
        <v>5</v>
      </c>
      <c r="X24" s="68">
        <f t="shared" si="5"/>
        <v>1110</v>
      </c>
      <c r="Y24" s="68">
        <f t="shared" si="26"/>
        <v>1115</v>
      </c>
      <c r="Z24" s="68">
        <v>2</v>
      </c>
      <c r="AA24" s="68">
        <f t="shared" si="6"/>
        <v>2</v>
      </c>
      <c r="AB24" s="73">
        <f t="shared" si="7"/>
        <v>2.178375</v>
      </c>
      <c r="AC24" s="73">
        <f t="shared" si="27"/>
        <v>2.1881875000000002</v>
      </c>
      <c r="AD24" s="68">
        <f t="shared" si="8"/>
        <v>25</v>
      </c>
      <c r="AE24" s="68">
        <f t="shared" si="9"/>
        <v>5</v>
      </c>
      <c r="AF24" s="55">
        <f t="shared" si="10"/>
        <v>961</v>
      </c>
      <c r="AG24" s="55">
        <f t="shared" si="11"/>
        <v>37.8333333333333</v>
      </c>
      <c r="AH24" s="55">
        <f t="shared" si="28"/>
        <v>38</v>
      </c>
      <c r="AI24" s="55">
        <f t="shared" si="12"/>
        <v>37.8333333333333</v>
      </c>
      <c r="AJ24" s="55">
        <f t="shared" si="29"/>
        <v>38</v>
      </c>
      <c r="AK24" s="74">
        <f t="shared" si="13"/>
        <v>35.676123958333299</v>
      </c>
      <c r="AL24" s="74">
        <f t="shared" si="30"/>
        <v>35.833287499999997</v>
      </c>
      <c r="AM24" s="68">
        <v>6</v>
      </c>
      <c r="AN24" s="68">
        <f t="shared" si="14"/>
        <v>36.5</v>
      </c>
      <c r="AO24" s="61">
        <f t="shared" si="15"/>
        <v>36.5</v>
      </c>
      <c r="AP24" s="68">
        <v>1025</v>
      </c>
      <c r="AQ24" s="68">
        <f t="shared" si="16"/>
        <v>10</v>
      </c>
      <c r="AR24" s="55">
        <f t="shared" si="17"/>
        <v>10</v>
      </c>
      <c r="AS24" s="67">
        <f t="shared" si="18"/>
        <v>2.8966500000000002</v>
      </c>
      <c r="AT24" s="55">
        <f t="shared" si="19"/>
        <v>10</v>
      </c>
      <c r="AU24" s="20">
        <f t="shared" si="20"/>
        <v>1110</v>
      </c>
      <c r="AV24" s="20" t="str">
        <f t="shared" si="21"/>
        <v>P05</v>
      </c>
    </row>
    <row r="25" spans="1:48" s="20" customFormat="1" ht="22.5" customHeight="1" x14ac:dyDescent="0.25">
      <c r="A25" s="55" t="s">
        <v>351</v>
      </c>
      <c r="B25" s="55">
        <v>25</v>
      </c>
      <c r="C25" s="55">
        <v>5</v>
      </c>
      <c r="D25" s="55" t="s">
        <v>352</v>
      </c>
      <c r="E25" s="55">
        <v>30</v>
      </c>
      <c r="F25" s="55" t="s">
        <v>352</v>
      </c>
      <c r="G25" s="55">
        <v>100</v>
      </c>
      <c r="H25" s="8" t="s">
        <v>374</v>
      </c>
      <c r="I25" s="8" t="s">
        <v>18</v>
      </c>
      <c r="J25" s="8">
        <v>1374</v>
      </c>
      <c r="K25" s="8">
        <v>773</v>
      </c>
      <c r="L25" s="8">
        <v>1</v>
      </c>
      <c r="M25" s="59">
        <f t="shared" si="0"/>
        <v>1374</v>
      </c>
      <c r="N25" s="59">
        <f t="shared" si="1"/>
        <v>773</v>
      </c>
      <c r="O25" s="59">
        <f t="shared" si="22"/>
        <v>755</v>
      </c>
      <c r="P25" s="59">
        <f t="shared" si="2"/>
        <v>1</v>
      </c>
      <c r="Q25" s="69">
        <f t="shared" si="23"/>
        <v>41.122225</v>
      </c>
      <c r="R25" s="70">
        <f t="shared" si="24"/>
        <v>40.285022499999997</v>
      </c>
      <c r="S25" s="70">
        <v>6</v>
      </c>
      <c r="T25" s="70">
        <v>6</v>
      </c>
      <c r="U25" s="60" t="str">
        <f t="shared" si="25"/>
        <v>单边留</v>
      </c>
      <c r="V25" s="68">
        <f t="shared" si="3"/>
        <v>25</v>
      </c>
      <c r="W25" s="68">
        <f t="shared" si="4"/>
        <v>5</v>
      </c>
      <c r="X25" s="68">
        <f t="shared" si="5"/>
        <v>773</v>
      </c>
      <c r="Y25" s="68">
        <f t="shared" si="26"/>
        <v>755</v>
      </c>
      <c r="Z25" s="68">
        <v>2</v>
      </c>
      <c r="AA25" s="68">
        <f t="shared" si="6"/>
        <v>2</v>
      </c>
      <c r="AB25" s="73">
        <f t="shared" si="7"/>
        <v>1.5170125000000001</v>
      </c>
      <c r="AC25" s="73">
        <f t="shared" si="27"/>
        <v>1.4816875</v>
      </c>
      <c r="AD25" s="68">
        <f t="shared" si="8"/>
        <v>25</v>
      </c>
      <c r="AE25" s="68">
        <f t="shared" si="9"/>
        <v>5</v>
      </c>
      <c r="AF25" s="55">
        <f t="shared" si="10"/>
        <v>1362</v>
      </c>
      <c r="AG25" s="55">
        <f t="shared" si="11"/>
        <v>26.6</v>
      </c>
      <c r="AH25" s="55">
        <f t="shared" si="28"/>
        <v>26</v>
      </c>
      <c r="AI25" s="55">
        <f t="shared" si="12"/>
        <v>26.6</v>
      </c>
      <c r="AJ25" s="55">
        <f t="shared" si="29"/>
        <v>26</v>
      </c>
      <c r="AK25" s="74">
        <f t="shared" si="13"/>
        <v>35.549902500000002</v>
      </c>
      <c r="AL25" s="74">
        <f t="shared" si="30"/>
        <v>34.748024999999998</v>
      </c>
      <c r="AM25" s="68">
        <v>6</v>
      </c>
      <c r="AN25" s="68">
        <f t="shared" si="14"/>
        <v>37</v>
      </c>
      <c r="AO25" s="61">
        <f t="shared" si="15"/>
        <v>37</v>
      </c>
      <c r="AP25" s="68">
        <v>1025</v>
      </c>
      <c r="AQ25" s="68">
        <f t="shared" si="16"/>
        <v>14</v>
      </c>
      <c r="AR25" s="55">
        <f t="shared" si="17"/>
        <v>14</v>
      </c>
      <c r="AS25" s="67">
        <f t="shared" si="18"/>
        <v>4.0553100000000004</v>
      </c>
      <c r="AT25" s="55">
        <f t="shared" si="19"/>
        <v>14</v>
      </c>
      <c r="AU25" s="20">
        <f t="shared" si="20"/>
        <v>773</v>
      </c>
      <c r="AV25" s="20" t="str">
        <f t="shared" si="21"/>
        <v>P05</v>
      </c>
    </row>
    <row r="26" spans="1:48" s="20" customFormat="1" ht="22.5" customHeight="1" x14ac:dyDescent="0.25">
      <c r="A26" s="55" t="s">
        <v>351</v>
      </c>
      <c r="B26" s="55">
        <v>25</v>
      </c>
      <c r="C26" s="55">
        <v>5</v>
      </c>
      <c r="D26" s="55" t="s">
        <v>352</v>
      </c>
      <c r="E26" s="55">
        <v>30</v>
      </c>
      <c r="F26" s="55" t="s">
        <v>352</v>
      </c>
      <c r="G26" s="55">
        <v>100</v>
      </c>
      <c r="H26" s="8" t="s">
        <v>375</v>
      </c>
      <c r="I26" s="8" t="s">
        <v>18</v>
      </c>
      <c r="J26" s="8">
        <v>1383</v>
      </c>
      <c r="K26" s="8">
        <v>1000</v>
      </c>
      <c r="L26" s="8">
        <v>11</v>
      </c>
      <c r="M26" s="59">
        <f t="shared" si="0"/>
        <v>1383</v>
      </c>
      <c r="N26" s="59">
        <f t="shared" si="1"/>
        <v>1000</v>
      </c>
      <c r="O26" s="59">
        <f t="shared" si="22"/>
        <v>995</v>
      </c>
      <c r="P26" s="59">
        <f t="shared" si="2"/>
        <v>11</v>
      </c>
      <c r="Q26" s="69">
        <f t="shared" si="23"/>
        <v>571.80214437500001</v>
      </c>
      <c r="R26" s="70">
        <f t="shared" si="24"/>
        <v>569.22783500000003</v>
      </c>
      <c r="S26" s="70">
        <v>6</v>
      </c>
      <c r="T26" s="70">
        <v>6</v>
      </c>
      <c r="U26" s="60" t="str">
        <f t="shared" si="25"/>
        <v/>
      </c>
      <c r="V26" s="68">
        <f t="shared" si="3"/>
        <v>25</v>
      </c>
      <c r="W26" s="68">
        <f t="shared" si="4"/>
        <v>5</v>
      </c>
      <c r="X26" s="68">
        <f t="shared" si="5"/>
        <v>1000</v>
      </c>
      <c r="Y26" s="68">
        <f t="shared" si="26"/>
        <v>995</v>
      </c>
      <c r="Z26" s="68">
        <v>2</v>
      </c>
      <c r="AA26" s="68">
        <f t="shared" si="6"/>
        <v>22</v>
      </c>
      <c r="AB26" s="73">
        <f t="shared" si="7"/>
        <v>21.587499999999999</v>
      </c>
      <c r="AC26" s="73">
        <f t="shared" si="27"/>
        <v>21.4795625</v>
      </c>
      <c r="AD26" s="68">
        <f t="shared" si="8"/>
        <v>25</v>
      </c>
      <c r="AE26" s="68">
        <f t="shared" si="9"/>
        <v>5</v>
      </c>
      <c r="AF26" s="55">
        <f t="shared" si="10"/>
        <v>1371</v>
      </c>
      <c r="AG26" s="55">
        <f t="shared" si="11"/>
        <v>34.1666666666667</v>
      </c>
      <c r="AH26" s="55">
        <f t="shared" si="28"/>
        <v>34</v>
      </c>
      <c r="AI26" s="55">
        <f t="shared" si="12"/>
        <v>375.83333333333297</v>
      </c>
      <c r="AJ26" s="55">
        <f t="shared" si="29"/>
        <v>374</v>
      </c>
      <c r="AK26" s="74">
        <f t="shared" si="13"/>
        <v>505.60623437499999</v>
      </c>
      <c r="AL26" s="74">
        <f t="shared" si="30"/>
        <v>503.13986249999999</v>
      </c>
      <c r="AM26" s="68">
        <v>6</v>
      </c>
      <c r="AN26" s="68">
        <f t="shared" si="14"/>
        <v>41.5</v>
      </c>
      <c r="AO26" s="61">
        <f t="shared" si="15"/>
        <v>41.5</v>
      </c>
      <c r="AP26" s="68">
        <v>1025</v>
      </c>
      <c r="AQ26" s="68">
        <f t="shared" si="16"/>
        <v>14</v>
      </c>
      <c r="AR26" s="55">
        <f t="shared" si="17"/>
        <v>14</v>
      </c>
      <c r="AS26" s="67">
        <f t="shared" si="18"/>
        <v>44.608409999999999</v>
      </c>
      <c r="AT26" s="55">
        <f t="shared" si="19"/>
        <v>154</v>
      </c>
      <c r="AU26" s="20">
        <f t="shared" si="20"/>
        <v>11000</v>
      </c>
      <c r="AV26" s="20" t="str">
        <f t="shared" si="21"/>
        <v>P05</v>
      </c>
    </row>
    <row r="27" spans="1:48" s="20" customFormat="1" ht="22.5" customHeight="1" x14ac:dyDescent="0.25">
      <c r="A27" s="55" t="s">
        <v>351</v>
      </c>
      <c r="B27" s="55">
        <v>25</v>
      </c>
      <c r="C27" s="55">
        <v>5</v>
      </c>
      <c r="D27" s="55" t="s">
        <v>352</v>
      </c>
      <c r="E27" s="55">
        <v>30</v>
      </c>
      <c r="F27" s="55" t="s">
        <v>352</v>
      </c>
      <c r="G27" s="55">
        <v>100</v>
      </c>
      <c r="H27" s="8" t="s">
        <v>376</v>
      </c>
      <c r="I27" s="8" t="s">
        <v>18</v>
      </c>
      <c r="J27" s="8">
        <v>831</v>
      </c>
      <c r="K27" s="8">
        <v>995</v>
      </c>
      <c r="L27" s="8">
        <v>1</v>
      </c>
      <c r="M27" s="59">
        <f t="shared" si="0"/>
        <v>831</v>
      </c>
      <c r="N27" s="59">
        <f t="shared" si="1"/>
        <v>995</v>
      </c>
      <c r="O27" s="59">
        <f t="shared" si="22"/>
        <v>995</v>
      </c>
      <c r="P27" s="59">
        <f t="shared" si="2"/>
        <v>1</v>
      </c>
      <c r="Q27" s="69">
        <f t="shared" si="23"/>
        <v>31.593895</v>
      </c>
      <c r="R27" s="70">
        <f t="shared" si="24"/>
        <v>31.593895</v>
      </c>
      <c r="S27" s="70">
        <v>6</v>
      </c>
      <c r="T27" s="70">
        <v>6</v>
      </c>
      <c r="U27" s="60" t="str">
        <f t="shared" si="25"/>
        <v/>
      </c>
      <c r="V27" s="68">
        <f t="shared" si="3"/>
        <v>25</v>
      </c>
      <c r="W27" s="68">
        <f t="shared" si="4"/>
        <v>5</v>
      </c>
      <c r="X27" s="68">
        <f t="shared" si="5"/>
        <v>995</v>
      </c>
      <c r="Y27" s="68">
        <f t="shared" si="26"/>
        <v>995</v>
      </c>
      <c r="Z27" s="68">
        <v>2</v>
      </c>
      <c r="AA27" s="68">
        <f t="shared" si="6"/>
        <v>2</v>
      </c>
      <c r="AB27" s="73">
        <f t="shared" si="7"/>
        <v>1.9526874999999999</v>
      </c>
      <c r="AC27" s="73">
        <f t="shared" si="27"/>
        <v>1.9526874999999999</v>
      </c>
      <c r="AD27" s="68">
        <f t="shared" si="8"/>
        <v>25</v>
      </c>
      <c r="AE27" s="68">
        <f t="shared" si="9"/>
        <v>5</v>
      </c>
      <c r="AF27" s="55">
        <f t="shared" si="10"/>
        <v>819</v>
      </c>
      <c r="AG27" s="55">
        <f t="shared" si="11"/>
        <v>34</v>
      </c>
      <c r="AH27" s="55">
        <f t="shared" si="28"/>
        <v>34</v>
      </c>
      <c r="AI27" s="55">
        <f t="shared" si="12"/>
        <v>34</v>
      </c>
      <c r="AJ27" s="55">
        <f t="shared" si="29"/>
        <v>34</v>
      </c>
      <c r="AK27" s="74">
        <f t="shared" si="13"/>
        <v>27.323887500000001</v>
      </c>
      <c r="AL27" s="74">
        <f t="shared" si="30"/>
        <v>27.323887500000001</v>
      </c>
      <c r="AM27" s="68">
        <v>6</v>
      </c>
      <c r="AN27" s="68">
        <f t="shared" si="14"/>
        <v>65.5</v>
      </c>
      <c r="AO27" s="61">
        <f t="shared" si="15"/>
        <v>65.5</v>
      </c>
      <c r="AP27" s="68">
        <v>1025</v>
      </c>
      <c r="AQ27" s="68">
        <f t="shared" si="16"/>
        <v>8</v>
      </c>
      <c r="AR27" s="55">
        <f t="shared" si="17"/>
        <v>8</v>
      </c>
      <c r="AS27" s="67">
        <f t="shared" si="18"/>
        <v>2.31732</v>
      </c>
      <c r="AT27" s="55">
        <f t="shared" si="19"/>
        <v>8</v>
      </c>
      <c r="AU27" s="20">
        <f t="shared" si="20"/>
        <v>995</v>
      </c>
      <c r="AV27" s="20" t="str">
        <f t="shared" si="21"/>
        <v>P05</v>
      </c>
    </row>
    <row r="28" spans="1:48" s="20" customFormat="1" ht="22.5" customHeight="1" x14ac:dyDescent="0.25">
      <c r="A28" s="55" t="s">
        <v>351</v>
      </c>
      <c r="B28" s="55">
        <v>25</v>
      </c>
      <c r="C28" s="55">
        <v>5</v>
      </c>
      <c r="D28" s="55" t="s">
        <v>352</v>
      </c>
      <c r="E28" s="55">
        <v>30</v>
      </c>
      <c r="F28" s="55" t="s">
        <v>352</v>
      </c>
      <c r="G28" s="55">
        <v>100</v>
      </c>
      <c r="H28" s="8" t="s">
        <v>377</v>
      </c>
      <c r="I28" s="8" t="s">
        <v>18</v>
      </c>
      <c r="J28" s="8">
        <v>942</v>
      </c>
      <c r="K28" s="8">
        <v>1251</v>
      </c>
      <c r="L28" s="8">
        <v>1</v>
      </c>
      <c r="M28" s="59">
        <f t="shared" si="0"/>
        <v>942</v>
      </c>
      <c r="N28" s="59">
        <f t="shared" si="1"/>
        <v>1251</v>
      </c>
      <c r="O28" s="59">
        <f t="shared" si="22"/>
        <v>1235</v>
      </c>
      <c r="P28" s="59">
        <f t="shared" si="2"/>
        <v>1</v>
      </c>
      <c r="Q28" s="69">
        <f t="shared" si="23"/>
        <v>44.166062500000002</v>
      </c>
      <c r="R28" s="70">
        <f t="shared" si="24"/>
        <v>43.647962499999998</v>
      </c>
      <c r="S28" s="70">
        <v>6</v>
      </c>
      <c r="T28" s="70">
        <v>6</v>
      </c>
      <c r="U28" s="60" t="str">
        <f t="shared" si="25"/>
        <v>单边留</v>
      </c>
      <c r="V28" s="68">
        <f t="shared" si="3"/>
        <v>25</v>
      </c>
      <c r="W28" s="68">
        <f t="shared" si="4"/>
        <v>5</v>
      </c>
      <c r="X28" s="68">
        <f t="shared" si="5"/>
        <v>1251</v>
      </c>
      <c r="Y28" s="68">
        <f t="shared" si="26"/>
        <v>1235</v>
      </c>
      <c r="Z28" s="68">
        <v>2</v>
      </c>
      <c r="AA28" s="68">
        <f t="shared" si="6"/>
        <v>2</v>
      </c>
      <c r="AB28" s="73">
        <f t="shared" si="7"/>
        <v>2.4550874999999999</v>
      </c>
      <c r="AC28" s="73">
        <f t="shared" si="27"/>
        <v>2.4236875000000002</v>
      </c>
      <c r="AD28" s="68">
        <f t="shared" si="8"/>
        <v>25</v>
      </c>
      <c r="AE28" s="68">
        <f t="shared" si="9"/>
        <v>5</v>
      </c>
      <c r="AF28" s="55">
        <f t="shared" si="10"/>
        <v>930</v>
      </c>
      <c r="AG28" s="55">
        <f t="shared" si="11"/>
        <v>42.533333333333303</v>
      </c>
      <c r="AH28" s="55">
        <f t="shared" si="28"/>
        <v>42</v>
      </c>
      <c r="AI28" s="55">
        <f t="shared" si="12"/>
        <v>42.533333333333303</v>
      </c>
      <c r="AJ28" s="55">
        <f t="shared" si="29"/>
        <v>42</v>
      </c>
      <c r="AK28" s="74">
        <f t="shared" si="13"/>
        <v>38.814324999999997</v>
      </c>
      <c r="AL28" s="74">
        <f t="shared" si="30"/>
        <v>38.327624999999998</v>
      </c>
      <c r="AM28" s="68">
        <v>6</v>
      </c>
      <c r="AN28" s="68">
        <f t="shared" si="14"/>
        <v>21</v>
      </c>
      <c r="AO28" s="61">
        <f t="shared" si="15"/>
        <v>21</v>
      </c>
      <c r="AP28" s="68">
        <v>1025</v>
      </c>
      <c r="AQ28" s="68">
        <f t="shared" si="16"/>
        <v>10</v>
      </c>
      <c r="AR28" s="55">
        <f t="shared" si="17"/>
        <v>10</v>
      </c>
      <c r="AS28" s="67">
        <f t="shared" si="18"/>
        <v>2.8966500000000002</v>
      </c>
      <c r="AT28" s="55">
        <f t="shared" si="19"/>
        <v>10</v>
      </c>
      <c r="AU28" s="20">
        <f t="shared" si="20"/>
        <v>1251</v>
      </c>
      <c r="AV28" s="20" t="str">
        <f t="shared" si="21"/>
        <v>P06</v>
      </c>
    </row>
    <row r="29" spans="1:48" s="20" customFormat="1" ht="22.5" customHeight="1" x14ac:dyDescent="0.25">
      <c r="A29" s="55" t="s">
        <v>351</v>
      </c>
      <c r="B29" s="55">
        <v>25</v>
      </c>
      <c r="C29" s="55">
        <v>5</v>
      </c>
      <c r="D29" s="55" t="s">
        <v>352</v>
      </c>
      <c r="E29" s="55">
        <v>30</v>
      </c>
      <c r="F29" s="55" t="s">
        <v>352</v>
      </c>
      <c r="G29" s="55">
        <v>100</v>
      </c>
      <c r="H29" s="8" t="s">
        <v>378</v>
      </c>
      <c r="I29" s="8" t="s">
        <v>18</v>
      </c>
      <c r="J29" s="8">
        <v>1368</v>
      </c>
      <c r="K29" s="8">
        <v>577</v>
      </c>
      <c r="L29" s="8">
        <v>1</v>
      </c>
      <c r="M29" s="59">
        <f t="shared" si="0"/>
        <v>1368</v>
      </c>
      <c r="N29" s="59">
        <f t="shared" si="1"/>
        <v>577</v>
      </c>
      <c r="O29" s="59">
        <f t="shared" si="22"/>
        <v>575</v>
      </c>
      <c r="P29" s="59">
        <f t="shared" si="2"/>
        <v>1</v>
      </c>
      <c r="Q29" s="69">
        <f t="shared" si="23"/>
        <v>31.887877499999998</v>
      </c>
      <c r="R29" s="70">
        <f t="shared" si="24"/>
        <v>31.795247499999999</v>
      </c>
      <c r="S29" s="70">
        <v>6</v>
      </c>
      <c r="T29" s="70">
        <v>6</v>
      </c>
      <c r="U29" s="60" t="str">
        <f t="shared" si="25"/>
        <v/>
      </c>
      <c r="V29" s="68">
        <f t="shared" si="3"/>
        <v>25</v>
      </c>
      <c r="W29" s="68">
        <f t="shared" si="4"/>
        <v>5</v>
      </c>
      <c r="X29" s="68">
        <f t="shared" si="5"/>
        <v>577</v>
      </c>
      <c r="Y29" s="68">
        <f t="shared" si="26"/>
        <v>575</v>
      </c>
      <c r="Z29" s="68">
        <v>2</v>
      </c>
      <c r="AA29" s="68">
        <f t="shared" si="6"/>
        <v>2</v>
      </c>
      <c r="AB29" s="73">
        <f t="shared" si="7"/>
        <v>1.1323624999999999</v>
      </c>
      <c r="AC29" s="73">
        <f t="shared" si="27"/>
        <v>1.1284375</v>
      </c>
      <c r="AD29" s="68">
        <f t="shared" si="8"/>
        <v>25</v>
      </c>
      <c r="AE29" s="68">
        <f t="shared" si="9"/>
        <v>5</v>
      </c>
      <c r="AF29" s="55">
        <f t="shared" si="10"/>
        <v>1356</v>
      </c>
      <c r="AG29" s="55">
        <f t="shared" si="11"/>
        <v>20.066666666666698</v>
      </c>
      <c r="AH29" s="55">
        <f t="shared" si="28"/>
        <v>20</v>
      </c>
      <c r="AI29" s="55">
        <f t="shared" si="12"/>
        <v>20.066666666666698</v>
      </c>
      <c r="AJ29" s="55">
        <f t="shared" si="29"/>
        <v>20</v>
      </c>
      <c r="AK29" s="74">
        <f t="shared" si="13"/>
        <v>26.700205</v>
      </c>
      <c r="AL29" s="74">
        <f t="shared" si="30"/>
        <v>26.611499999999999</v>
      </c>
      <c r="AM29" s="68">
        <v>6</v>
      </c>
      <c r="AN29" s="68">
        <f t="shared" si="14"/>
        <v>34</v>
      </c>
      <c r="AO29" s="61">
        <f t="shared" si="15"/>
        <v>34</v>
      </c>
      <c r="AP29" s="68">
        <v>1025</v>
      </c>
      <c r="AQ29" s="68">
        <f t="shared" si="16"/>
        <v>14</v>
      </c>
      <c r="AR29" s="55">
        <f t="shared" si="17"/>
        <v>14</v>
      </c>
      <c r="AS29" s="67">
        <f t="shared" si="18"/>
        <v>4.0553100000000004</v>
      </c>
      <c r="AT29" s="55">
        <f t="shared" si="19"/>
        <v>14</v>
      </c>
      <c r="AU29" s="20">
        <f t="shared" si="20"/>
        <v>577</v>
      </c>
      <c r="AV29" s="20" t="str">
        <f t="shared" si="21"/>
        <v>P06</v>
      </c>
    </row>
    <row r="30" spans="1:48" s="20" customFormat="1" ht="22.5" customHeight="1" x14ac:dyDescent="0.25">
      <c r="A30" s="55" t="s">
        <v>351</v>
      </c>
      <c r="B30" s="55">
        <v>25</v>
      </c>
      <c r="C30" s="55">
        <v>5</v>
      </c>
      <c r="D30" s="55" t="s">
        <v>352</v>
      </c>
      <c r="E30" s="55">
        <v>30</v>
      </c>
      <c r="F30" s="55" t="s">
        <v>352</v>
      </c>
      <c r="G30" s="55">
        <v>100</v>
      </c>
      <c r="H30" s="8" t="s">
        <v>379</v>
      </c>
      <c r="I30" s="8" t="s">
        <v>18</v>
      </c>
      <c r="J30" s="8">
        <v>1378</v>
      </c>
      <c r="K30" s="8">
        <v>885</v>
      </c>
      <c r="L30" s="8">
        <v>1</v>
      </c>
      <c r="M30" s="59">
        <f t="shared" si="0"/>
        <v>1378</v>
      </c>
      <c r="N30" s="59">
        <f t="shared" si="1"/>
        <v>885</v>
      </c>
      <c r="O30" s="59">
        <f t="shared" si="22"/>
        <v>875</v>
      </c>
      <c r="P30" s="59">
        <f t="shared" si="2"/>
        <v>1</v>
      </c>
      <c r="Q30" s="69">
        <f t="shared" si="23"/>
        <v>46.4505433333333</v>
      </c>
      <c r="R30" s="70">
        <f t="shared" si="24"/>
        <v>45.984122499999998</v>
      </c>
      <c r="S30" s="70">
        <v>6</v>
      </c>
      <c r="T30" s="70">
        <v>6</v>
      </c>
      <c r="U30" s="60" t="str">
        <f t="shared" si="25"/>
        <v>单边留</v>
      </c>
      <c r="V30" s="68">
        <f t="shared" si="3"/>
        <v>25</v>
      </c>
      <c r="W30" s="68">
        <f t="shared" si="4"/>
        <v>5</v>
      </c>
      <c r="X30" s="68">
        <f t="shared" si="5"/>
        <v>885</v>
      </c>
      <c r="Y30" s="68">
        <f t="shared" si="26"/>
        <v>875</v>
      </c>
      <c r="Z30" s="68">
        <v>2</v>
      </c>
      <c r="AA30" s="68">
        <f t="shared" si="6"/>
        <v>2</v>
      </c>
      <c r="AB30" s="73">
        <f t="shared" si="7"/>
        <v>1.7368125000000001</v>
      </c>
      <c r="AC30" s="73">
        <f t="shared" si="27"/>
        <v>1.7171875000000001</v>
      </c>
      <c r="AD30" s="68">
        <f t="shared" si="8"/>
        <v>25</v>
      </c>
      <c r="AE30" s="68">
        <f t="shared" si="9"/>
        <v>5</v>
      </c>
      <c r="AF30" s="55">
        <f t="shared" si="10"/>
        <v>1366</v>
      </c>
      <c r="AG30" s="55">
        <f t="shared" si="11"/>
        <v>30.3333333333333</v>
      </c>
      <c r="AH30" s="55">
        <f t="shared" si="28"/>
        <v>30</v>
      </c>
      <c r="AI30" s="55">
        <f t="shared" si="12"/>
        <v>30.3333333333333</v>
      </c>
      <c r="AJ30" s="55">
        <f t="shared" si="29"/>
        <v>30</v>
      </c>
      <c r="AK30" s="74">
        <f t="shared" si="13"/>
        <v>40.658420833333302</v>
      </c>
      <c r="AL30" s="74">
        <f t="shared" si="30"/>
        <v>40.211624999999998</v>
      </c>
      <c r="AM30" s="68">
        <v>6</v>
      </c>
      <c r="AN30" s="68">
        <f t="shared" si="14"/>
        <v>39</v>
      </c>
      <c r="AO30" s="61">
        <f t="shared" si="15"/>
        <v>39</v>
      </c>
      <c r="AP30" s="68">
        <v>1025</v>
      </c>
      <c r="AQ30" s="68">
        <f t="shared" si="16"/>
        <v>14</v>
      </c>
      <c r="AR30" s="55">
        <f t="shared" si="17"/>
        <v>14</v>
      </c>
      <c r="AS30" s="67">
        <f t="shared" si="18"/>
        <v>4.0553100000000004</v>
      </c>
      <c r="AT30" s="55">
        <f t="shared" si="19"/>
        <v>14</v>
      </c>
      <c r="AU30" s="20">
        <f t="shared" si="20"/>
        <v>885</v>
      </c>
      <c r="AV30" s="20" t="str">
        <f t="shared" si="21"/>
        <v>P06</v>
      </c>
    </row>
    <row r="31" spans="1:48" s="20" customFormat="1" ht="22.5" customHeight="1" x14ac:dyDescent="0.25">
      <c r="A31" s="55" t="s">
        <v>351</v>
      </c>
      <c r="B31" s="55">
        <v>25</v>
      </c>
      <c r="C31" s="55">
        <v>5</v>
      </c>
      <c r="D31" s="55" t="s">
        <v>352</v>
      </c>
      <c r="E31" s="55">
        <v>30</v>
      </c>
      <c r="F31" s="55" t="s">
        <v>352</v>
      </c>
      <c r="G31" s="55">
        <v>100</v>
      </c>
      <c r="H31" s="8" t="s">
        <v>380</v>
      </c>
      <c r="I31" s="8" t="s">
        <v>18</v>
      </c>
      <c r="J31" s="8">
        <v>1383</v>
      </c>
      <c r="K31" s="8">
        <v>1000</v>
      </c>
      <c r="L31" s="8">
        <v>10</v>
      </c>
      <c r="M31" s="59">
        <f t="shared" si="0"/>
        <v>1383</v>
      </c>
      <c r="N31" s="59">
        <f t="shared" si="1"/>
        <v>1000</v>
      </c>
      <c r="O31" s="59">
        <f t="shared" si="22"/>
        <v>995</v>
      </c>
      <c r="P31" s="59">
        <f t="shared" si="2"/>
        <v>10</v>
      </c>
      <c r="Q31" s="69">
        <f t="shared" si="23"/>
        <v>519.82013125000003</v>
      </c>
      <c r="R31" s="70">
        <f t="shared" si="24"/>
        <v>517.47985000000006</v>
      </c>
      <c r="S31" s="70">
        <v>6</v>
      </c>
      <c r="T31" s="70">
        <v>6</v>
      </c>
      <c r="U31" s="60" t="str">
        <f t="shared" si="25"/>
        <v/>
      </c>
      <c r="V31" s="68">
        <f t="shared" si="3"/>
        <v>25</v>
      </c>
      <c r="W31" s="68">
        <f t="shared" si="4"/>
        <v>5</v>
      </c>
      <c r="X31" s="68">
        <f t="shared" si="5"/>
        <v>1000</v>
      </c>
      <c r="Y31" s="68">
        <f t="shared" si="26"/>
        <v>995</v>
      </c>
      <c r="Z31" s="68">
        <v>2</v>
      </c>
      <c r="AA31" s="68">
        <f t="shared" si="6"/>
        <v>20</v>
      </c>
      <c r="AB31" s="73">
        <f t="shared" si="7"/>
        <v>19.625</v>
      </c>
      <c r="AC31" s="73">
        <f t="shared" si="27"/>
        <v>19.526875</v>
      </c>
      <c r="AD31" s="68">
        <f t="shared" si="8"/>
        <v>25</v>
      </c>
      <c r="AE31" s="68">
        <f t="shared" si="9"/>
        <v>5</v>
      </c>
      <c r="AF31" s="55">
        <f t="shared" si="10"/>
        <v>1371</v>
      </c>
      <c r="AG31" s="55">
        <f t="shared" si="11"/>
        <v>34.1666666666667</v>
      </c>
      <c r="AH31" s="55">
        <f t="shared" si="28"/>
        <v>34</v>
      </c>
      <c r="AI31" s="55">
        <f t="shared" si="12"/>
        <v>341.66666666666703</v>
      </c>
      <c r="AJ31" s="55">
        <f t="shared" si="29"/>
        <v>340</v>
      </c>
      <c r="AK31" s="74">
        <f t="shared" si="13"/>
        <v>459.64203125</v>
      </c>
      <c r="AL31" s="74">
        <f t="shared" si="30"/>
        <v>457.39987500000001</v>
      </c>
      <c r="AM31" s="68">
        <v>6</v>
      </c>
      <c r="AN31" s="68">
        <f t="shared" si="14"/>
        <v>41.5</v>
      </c>
      <c r="AO31" s="61">
        <f t="shared" si="15"/>
        <v>41.5</v>
      </c>
      <c r="AP31" s="68">
        <v>1025</v>
      </c>
      <c r="AQ31" s="68">
        <f t="shared" si="16"/>
        <v>14</v>
      </c>
      <c r="AR31" s="55">
        <f t="shared" si="17"/>
        <v>14</v>
      </c>
      <c r="AS31" s="67">
        <f t="shared" si="18"/>
        <v>40.553100000000001</v>
      </c>
      <c r="AT31" s="55">
        <f t="shared" si="19"/>
        <v>140</v>
      </c>
      <c r="AU31" s="20">
        <f t="shared" si="20"/>
        <v>10000</v>
      </c>
      <c r="AV31" s="20" t="str">
        <f t="shared" si="21"/>
        <v>P06</v>
      </c>
    </row>
    <row r="32" spans="1:48" s="20" customFormat="1" ht="22.5" customHeight="1" x14ac:dyDescent="0.25">
      <c r="A32" s="55" t="s">
        <v>351</v>
      </c>
      <c r="B32" s="55">
        <v>25</v>
      </c>
      <c r="C32" s="55">
        <v>5</v>
      </c>
      <c r="D32" s="55" t="s">
        <v>352</v>
      </c>
      <c r="E32" s="55">
        <v>30</v>
      </c>
      <c r="F32" s="55" t="s">
        <v>352</v>
      </c>
      <c r="G32" s="55">
        <v>100</v>
      </c>
      <c r="H32" s="8" t="s">
        <v>381</v>
      </c>
      <c r="I32" s="8" t="s">
        <v>18</v>
      </c>
      <c r="J32" s="8">
        <v>1383</v>
      </c>
      <c r="K32" s="8">
        <v>1000</v>
      </c>
      <c r="L32" s="8">
        <v>1</v>
      </c>
      <c r="M32" s="59">
        <f t="shared" si="0"/>
        <v>1383</v>
      </c>
      <c r="N32" s="59">
        <f t="shared" si="1"/>
        <v>1000</v>
      </c>
      <c r="O32" s="59">
        <f t="shared" si="22"/>
        <v>995</v>
      </c>
      <c r="P32" s="59">
        <f t="shared" si="2"/>
        <v>1</v>
      </c>
      <c r="Q32" s="69">
        <f t="shared" si="23"/>
        <v>51.982013125000002</v>
      </c>
      <c r="R32" s="70">
        <f t="shared" si="24"/>
        <v>51.747985</v>
      </c>
      <c r="S32" s="70">
        <v>6</v>
      </c>
      <c r="T32" s="70">
        <v>6</v>
      </c>
      <c r="U32" s="60" t="str">
        <f t="shared" si="25"/>
        <v/>
      </c>
      <c r="V32" s="68">
        <f t="shared" si="3"/>
        <v>25</v>
      </c>
      <c r="W32" s="68">
        <f t="shared" si="4"/>
        <v>5</v>
      </c>
      <c r="X32" s="68">
        <f t="shared" si="5"/>
        <v>1000</v>
      </c>
      <c r="Y32" s="68">
        <f t="shared" si="26"/>
        <v>995</v>
      </c>
      <c r="Z32" s="68">
        <v>2</v>
      </c>
      <c r="AA32" s="68">
        <f t="shared" si="6"/>
        <v>2</v>
      </c>
      <c r="AB32" s="73">
        <f t="shared" si="7"/>
        <v>1.9624999999999999</v>
      </c>
      <c r="AC32" s="73">
        <f t="shared" si="27"/>
        <v>1.9526874999999999</v>
      </c>
      <c r="AD32" s="68">
        <f t="shared" si="8"/>
        <v>25</v>
      </c>
      <c r="AE32" s="68">
        <f t="shared" si="9"/>
        <v>5</v>
      </c>
      <c r="AF32" s="55">
        <f t="shared" si="10"/>
        <v>1371</v>
      </c>
      <c r="AG32" s="55">
        <f t="shared" si="11"/>
        <v>34.1666666666667</v>
      </c>
      <c r="AH32" s="55">
        <f t="shared" si="28"/>
        <v>34</v>
      </c>
      <c r="AI32" s="55">
        <f t="shared" si="12"/>
        <v>34.1666666666667</v>
      </c>
      <c r="AJ32" s="55">
        <f t="shared" si="29"/>
        <v>34</v>
      </c>
      <c r="AK32" s="74">
        <f t="shared" si="13"/>
        <v>45.964203124999997</v>
      </c>
      <c r="AL32" s="74">
        <f t="shared" si="30"/>
        <v>45.739987499999998</v>
      </c>
      <c r="AM32" s="68">
        <v>6</v>
      </c>
      <c r="AN32" s="68">
        <f t="shared" si="14"/>
        <v>41.5</v>
      </c>
      <c r="AO32" s="61">
        <f t="shared" si="15"/>
        <v>41.5</v>
      </c>
      <c r="AP32" s="68">
        <v>1025</v>
      </c>
      <c r="AQ32" s="68">
        <f t="shared" si="16"/>
        <v>14</v>
      </c>
      <c r="AR32" s="55">
        <f t="shared" si="17"/>
        <v>14</v>
      </c>
      <c r="AS32" s="67">
        <f t="shared" si="18"/>
        <v>4.0553100000000004</v>
      </c>
      <c r="AT32" s="55">
        <f t="shared" si="19"/>
        <v>14</v>
      </c>
      <c r="AU32" s="20">
        <f t="shared" si="20"/>
        <v>1000</v>
      </c>
      <c r="AV32" s="20" t="str">
        <f t="shared" si="21"/>
        <v>P06</v>
      </c>
    </row>
    <row r="33" spans="1:48" s="20" customFormat="1" ht="22.5" customHeight="1" x14ac:dyDescent="0.25">
      <c r="A33" s="55" t="s">
        <v>351</v>
      </c>
      <c r="B33" s="55">
        <v>25</v>
      </c>
      <c r="C33" s="55">
        <v>5</v>
      </c>
      <c r="D33" s="55" t="s">
        <v>352</v>
      </c>
      <c r="E33" s="55">
        <v>30</v>
      </c>
      <c r="F33" s="55" t="s">
        <v>352</v>
      </c>
      <c r="G33" s="55">
        <v>100</v>
      </c>
      <c r="H33" s="8" t="s">
        <v>382</v>
      </c>
      <c r="I33" s="8" t="s">
        <v>18</v>
      </c>
      <c r="J33" s="8">
        <v>708</v>
      </c>
      <c r="K33" s="8">
        <v>995</v>
      </c>
      <c r="L33" s="8">
        <v>1</v>
      </c>
      <c r="M33" s="59">
        <f t="shared" si="0"/>
        <v>708</v>
      </c>
      <c r="N33" s="59">
        <f t="shared" si="1"/>
        <v>995</v>
      </c>
      <c r="O33" s="59">
        <f t="shared" si="22"/>
        <v>995</v>
      </c>
      <c r="P33" s="59">
        <f t="shared" si="2"/>
        <v>1</v>
      </c>
      <c r="Q33" s="69">
        <f t="shared" si="23"/>
        <v>26.910977500000001</v>
      </c>
      <c r="R33" s="70">
        <f t="shared" si="24"/>
        <v>26.910977500000001</v>
      </c>
      <c r="S33" s="70">
        <v>6</v>
      </c>
      <c r="T33" s="70">
        <v>6</v>
      </c>
      <c r="U33" s="60" t="str">
        <f t="shared" si="25"/>
        <v/>
      </c>
      <c r="V33" s="68">
        <f t="shared" si="3"/>
        <v>25</v>
      </c>
      <c r="W33" s="68">
        <f t="shared" si="4"/>
        <v>5</v>
      </c>
      <c r="X33" s="68">
        <f t="shared" si="5"/>
        <v>995</v>
      </c>
      <c r="Y33" s="68">
        <f t="shared" si="26"/>
        <v>995</v>
      </c>
      <c r="Z33" s="68">
        <v>2</v>
      </c>
      <c r="AA33" s="68">
        <f t="shared" si="6"/>
        <v>2</v>
      </c>
      <c r="AB33" s="73">
        <f t="shared" si="7"/>
        <v>1.9526874999999999</v>
      </c>
      <c r="AC33" s="73">
        <f t="shared" si="27"/>
        <v>1.9526874999999999</v>
      </c>
      <c r="AD33" s="68">
        <f t="shared" si="8"/>
        <v>25</v>
      </c>
      <c r="AE33" s="68">
        <f t="shared" si="9"/>
        <v>5</v>
      </c>
      <c r="AF33" s="55">
        <f t="shared" si="10"/>
        <v>696</v>
      </c>
      <c r="AG33" s="55">
        <f t="shared" si="11"/>
        <v>34</v>
      </c>
      <c r="AH33" s="55">
        <f t="shared" si="28"/>
        <v>34</v>
      </c>
      <c r="AI33" s="55">
        <f t="shared" si="12"/>
        <v>34</v>
      </c>
      <c r="AJ33" s="55">
        <f t="shared" si="29"/>
        <v>34</v>
      </c>
      <c r="AK33" s="74">
        <f t="shared" si="13"/>
        <v>23.220300000000002</v>
      </c>
      <c r="AL33" s="74">
        <f t="shared" si="30"/>
        <v>23.220300000000002</v>
      </c>
      <c r="AM33" s="68">
        <v>6</v>
      </c>
      <c r="AN33" s="68">
        <f t="shared" si="14"/>
        <v>4</v>
      </c>
      <c r="AO33" s="61">
        <f t="shared" si="15"/>
        <v>104</v>
      </c>
      <c r="AP33" s="68">
        <v>1025</v>
      </c>
      <c r="AQ33" s="68">
        <f t="shared" si="16"/>
        <v>8</v>
      </c>
      <c r="AR33" s="55">
        <f t="shared" si="17"/>
        <v>6</v>
      </c>
      <c r="AS33" s="67">
        <f t="shared" si="18"/>
        <v>1.7379899999999999</v>
      </c>
      <c r="AT33" s="55">
        <f t="shared" si="19"/>
        <v>6</v>
      </c>
      <c r="AU33" s="20">
        <f t="shared" si="20"/>
        <v>995</v>
      </c>
      <c r="AV33" s="20" t="str">
        <f t="shared" si="21"/>
        <v>P06</v>
      </c>
    </row>
    <row r="34" spans="1:48" s="20" customFormat="1" ht="22.5" customHeight="1" x14ac:dyDescent="0.25">
      <c r="A34" s="55" t="s">
        <v>351</v>
      </c>
      <c r="B34" s="55">
        <v>25</v>
      </c>
      <c r="C34" s="55">
        <v>5</v>
      </c>
      <c r="D34" s="55" t="s">
        <v>352</v>
      </c>
      <c r="E34" s="55">
        <v>30</v>
      </c>
      <c r="F34" s="55" t="s">
        <v>352</v>
      </c>
      <c r="G34" s="55">
        <v>100</v>
      </c>
      <c r="H34" s="8" t="s">
        <v>383</v>
      </c>
      <c r="I34" s="8" t="s">
        <v>18</v>
      </c>
      <c r="J34" s="8">
        <v>1554</v>
      </c>
      <c r="K34" s="8">
        <v>1477</v>
      </c>
      <c r="L34" s="8">
        <v>1</v>
      </c>
      <c r="M34" s="59">
        <f t="shared" si="0"/>
        <v>1554</v>
      </c>
      <c r="N34" s="59">
        <f t="shared" si="1"/>
        <v>1477</v>
      </c>
      <c r="O34" s="59">
        <f t="shared" si="22"/>
        <v>1475</v>
      </c>
      <c r="P34" s="59">
        <f t="shared" si="2"/>
        <v>1</v>
      </c>
      <c r="Q34" s="69">
        <f t="shared" si="23"/>
        <v>83.288499999999999</v>
      </c>
      <c r="R34" s="70">
        <f t="shared" si="24"/>
        <v>83.183702499999995</v>
      </c>
      <c r="S34" s="70">
        <v>6</v>
      </c>
      <c r="T34" s="70">
        <v>6</v>
      </c>
      <c r="U34" s="60" t="str">
        <f t="shared" si="25"/>
        <v/>
      </c>
      <c r="V34" s="68">
        <f t="shared" si="3"/>
        <v>25</v>
      </c>
      <c r="W34" s="68">
        <f t="shared" si="4"/>
        <v>5</v>
      </c>
      <c r="X34" s="68">
        <f t="shared" si="5"/>
        <v>1477</v>
      </c>
      <c r="Y34" s="68">
        <f t="shared" si="26"/>
        <v>1475</v>
      </c>
      <c r="Z34" s="68">
        <v>2</v>
      </c>
      <c r="AA34" s="68">
        <f t="shared" si="6"/>
        <v>2</v>
      </c>
      <c r="AB34" s="73">
        <f t="shared" si="7"/>
        <v>2.8986125</v>
      </c>
      <c r="AC34" s="73">
        <f t="shared" si="27"/>
        <v>2.8946874999999999</v>
      </c>
      <c r="AD34" s="68">
        <f t="shared" si="8"/>
        <v>25</v>
      </c>
      <c r="AE34" s="68">
        <f t="shared" si="9"/>
        <v>5</v>
      </c>
      <c r="AF34" s="55">
        <f t="shared" si="10"/>
        <v>1542</v>
      </c>
      <c r="AG34" s="55">
        <f t="shared" si="11"/>
        <v>50.066666666666698</v>
      </c>
      <c r="AH34" s="55">
        <f t="shared" si="28"/>
        <v>50</v>
      </c>
      <c r="AI34" s="55">
        <f t="shared" si="12"/>
        <v>50.066666666666698</v>
      </c>
      <c r="AJ34" s="55">
        <f t="shared" si="29"/>
        <v>50</v>
      </c>
      <c r="AK34" s="74">
        <f t="shared" si="13"/>
        <v>75.755247499999996</v>
      </c>
      <c r="AL34" s="74">
        <f t="shared" si="30"/>
        <v>75.654375000000002</v>
      </c>
      <c r="AM34" s="68">
        <v>6</v>
      </c>
      <c r="AN34" s="68">
        <f t="shared" si="14"/>
        <v>27</v>
      </c>
      <c r="AO34" s="61">
        <f t="shared" si="15"/>
        <v>27</v>
      </c>
      <c r="AP34" s="68">
        <v>1025</v>
      </c>
      <c r="AQ34" s="68">
        <f t="shared" si="16"/>
        <v>16</v>
      </c>
      <c r="AR34" s="55">
        <f t="shared" si="17"/>
        <v>16</v>
      </c>
      <c r="AS34" s="67">
        <f t="shared" si="18"/>
        <v>4.6346400000000001</v>
      </c>
      <c r="AT34" s="55">
        <f t="shared" si="19"/>
        <v>16</v>
      </c>
      <c r="AU34" s="20">
        <f t="shared" si="20"/>
        <v>1477</v>
      </c>
      <c r="AV34" s="20" t="str">
        <f t="shared" si="21"/>
        <v>P07</v>
      </c>
    </row>
    <row r="35" spans="1:48" s="20" customFormat="1" ht="22.5" customHeight="1" x14ac:dyDescent="0.25">
      <c r="A35" s="55" t="s">
        <v>351</v>
      </c>
      <c r="B35" s="55">
        <v>25</v>
      </c>
      <c r="C35" s="55">
        <v>5</v>
      </c>
      <c r="D35" s="55" t="s">
        <v>352</v>
      </c>
      <c r="E35" s="55">
        <v>30</v>
      </c>
      <c r="F35" s="55" t="s">
        <v>352</v>
      </c>
      <c r="G35" s="55">
        <v>100</v>
      </c>
      <c r="H35" s="8" t="s">
        <v>384</v>
      </c>
      <c r="I35" s="8" t="s">
        <v>18</v>
      </c>
      <c r="J35" s="8">
        <v>1368</v>
      </c>
      <c r="K35" s="8">
        <v>666</v>
      </c>
      <c r="L35" s="8">
        <v>1</v>
      </c>
      <c r="M35" s="59">
        <f t="shared" si="0"/>
        <v>1368</v>
      </c>
      <c r="N35" s="59">
        <f t="shared" si="1"/>
        <v>666</v>
      </c>
      <c r="O35" s="59">
        <f t="shared" si="22"/>
        <v>665</v>
      </c>
      <c r="P35" s="59">
        <f t="shared" si="2"/>
        <v>1</v>
      </c>
      <c r="Q35" s="69">
        <f t="shared" si="23"/>
        <v>36.009912499999999</v>
      </c>
      <c r="R35" s="70">
        <f t="shared" si="24"/>
        <v>35.963597499999999</v>
      </c>
      <c r="S35" s="70">
        <v>6</v>
      </c>
      <c r="T35" s="70">
        <v>6</v>
      </c>
      <c r="U35" s="60" t="str">
        <f t="shared" si="25"/>
        <v/>
      </c>
      <c r="V35" s="68">
        <f t="shared" si="3"/>
        <v>25</v>
      </c>
      <c r="W35" s="68">
        <f t="shared" si="4"/>
        <v>5</v>
      </c>
      <c r="X35" s="68">
        <f t="shared" si="5"/>
        <v>666</v>
      </c>
      <c r="Y35" s="68">
        <f t="shared" si="26"/>
        <v>665</v>
      </c>
      <c r="Z35" s="68">
        <v>2</v>
      </c>
      <c r="AA35" s="68">
        <f t="shared" si="6"/>
        <v>2</v>
      </c>
      <c r="AB35" s="73">
        <f t="shared" si="7"/>
        <v>1.3070250000000001</v>
      </c>
      <c r="AC35" s="73">
        <f t="shared" si="27"/>
        <v>1.3050625</v>
      </c>
      <c r="AD35" s="68">
        <f t="shared" si="8"/>
        <v>25</v>
      </c>
      <c r="AE35" s="68">
        <f t="shared" si="9"/>
        <v>5</v>
      </c>
      <c r="AF35" s="55">
        <f t="shared" si="10"/>
        <v>1356</v>
      </c>
      <c r="AG35" s="55">
        <f t="shared" si="11"/>
        <v>23.033333333333299</v>
      </c>
      <c r="AH35" s="55">
        <f t="shared" si="28"/>
        <v>23</v>
      </c>
      <c r="AI35" s="55">
        <f t="shared" si="12"/>
        <v>23.033333333333299</v>
      </c>
      <c r="AJ35" s="55">
        <f t="shared" si="29"/>
        <v>23</v>
      </c>
      <c r="AK35" s="74">
        <f t="shared" si="13"/>
        <v>30.647577500000001</v>
      </c>
      <c r="AL35" s="74">
        <f t="shared" si="30"/>
        <v>30.603224999999998</v>
      </c>
      <c r="AM35" s="68">
        <v>6</v>
      </c>
      <c r="AN35" s="68">
        <f t="shared" si="14"/>
        <v>34</v>
      </c>
      <c r="AO35" s="61">
        <f t="shared" si="15"/>
        <v>34</v>
      </c>
      <c r="AP35" s="68">
        <v>1025</v>
      </c>
      <c r="AQ35" s="68">
        <f t="shared" si="16"/>
        <v>14</v>
      </c>
      <c r="AR35" s="55">
        <f t="shared" si="17"/>
        <v>14</v>
      </c>
      <c r="AS35" s="67">
        <f t="shared" si="18"/>
        <v>4.0553100000000004</v>
      </c>
      <c r="AT35" s="55">
        <f t="shared" si="19"/>
        <v>14</v>
      </c>
      <c r="AU35" s="20">
        <f t="shared" si="20"/>
        <v>666</v>
      </c>
      <c r="AV35" s="20" t="str">
        <f t="shared" si="21"/>
        <v>P07</v>
      </c>
    </row>
    <row r="36" spans="1:48" s="20" customFormat="1" ht="22.5" customHeight="1" x14ac:dyDescent="0.25">
      <c r="A36" s="55" t="s">
        <v>351</v>
      </c>
      <c r="B36" s="55">
        <v>25</v>
      </c>
      <c r="C36" s="55">
        <v>5</v>
      </c>
      <c r="D36" s="55" t="s">
        <v>352</v>
      </c>
      <c r="E36" s="55">
        <v>30</v>
      </c>
      <c r="F36" s="55" t="s">
        <v>352</v>
      </c>
      <c r="G36" s="55">
        <v>100</v>
      </c>
      <c r="H36" s="8" t="s">
        <v>385</v>
      </c>
      <c r="I36" s="8" t="s">
        <v>18</v>
      </c>
      <c r="J36" s="8">
        <v>1370</v>
      </c>
      <c r="K36" s="8">
        <v>744</v>
      </c>
      <c r="L36" s="8">
        <v>1</v>
      </c>
      <c r="M36" s="59">
        <f t="shared" si="0"/>
        <v>1370</v>
      </c>
      <c r="N36" s="59">
        <f t="shared" si="1"/>
        <v>744</v>
      </c>
      <c r="O36" s="59">
        <f t="shared" si="22"/>
        <v>725</v>
      </c>
      <c r="P36" s="59">
        <f t="shared" si="2"/>
        <v>1</v>
      </c>
      <c r="Q36" s="69">
        <f t="shared" si="23"/>
        <v>39.672787916666699</v>
      </c>
      <c r="R36" s="70">
        <f t="shared" si="24"/>
        <v>38.791559999999997</v>
      </c>
      <c r="S36" s="70">
        <v>6</v>
      </c>
      <c r="T36" s="70">
        <v>6</v>
      </c>
      <c r="U36" s="60" t="str">
        <f t="shared" si="25"/>
        <v>单边留</v>
      </c>
      <c r="V36" s="68">
        <f t="shared" si="3"/>
        <v>25</v>
      </c>
      <c r="W36" s="68">
        <f t="shared" si="4"/>
        <v>5</v>
      </c>
      <c r="X36" s="68">
        <f t="shared" si="5"/>
        <v>744</v>
      </c>
      <c r="Y36" s="68">
        <f t="shared" si="26"/>
        <v>725</v>
      </c>
      <c r="Z36" s="68">
        <v>2</v>
      </c>
      <c r="AA36" s="68">
        <f t="shared" si="6"/>
        <v>2</v>
      </c>
      <c r="AB36" s="73">
        <f t="shared" si="7"/>
        <v>1.4601</v>
      </c>
      <c r="AC36" s="73">
        <f t="shared" si="27"/>
        <v>1.4228125</v>
      </c>
      <c r="AD36" s="68">
        <f t="shared" si="8"/>
        <v>25</v>
      </c>
      <c r="AE36" s="68">
        <f t="shared" si="9"/>
        <v>5</v>
      </c>
      <c r="AF36" s="55">
        <f t="shared" si="10"/>
        <v>1358</v>
      </c>
      <c r="AG36" s="55">
        <f t="shared" si="11"/>
        <v>25.633333333333301</v>
      </c>
      <c r="AH36" s="55">
        <f t="shared" si="28"/>
        <v>25</v>
      </c>
      <c r="AI36" s="55">
        <f t="shared" si="12"/>
        <v>25.633333333333301</v>
      </c>
      <c r="AJ36" s="55">
        <f t="shared" si="29"/>
        <v>25</v>
      </c>
      <c r="AK36" s="74">
        <f t="shared" si="13"/>
        <v>34.157377916666697</v>
      </c>
      <c r="AL36" s="74">
        <f t="shared" si="30"/>
        <v>33.313437499999999</v>
      </c>
      <c r="AM36" s="68">
        <v>6</v>
      </c>
      <c r="AN36" s="68">
        <f t="shared" si="14"/>
        <v>35</v>
      </c>
      <c r="AO36" s="61">
        <f t="shared" si="15"/>
        <v>35</v>
      </c>
      <c r="AP36" s="68">
        <v>1025</v>
      </c>
      <c r="AQ36" s="68">
        <f t="shared" si="16"/>
        <v>14</v>
      </c>
      <c r="AR36" s="55">
        <f t="shared" si="17"/>
        <v>14</v>
      </c>
      <c r="AS36" s="67">
        <f t="shared" si="18"/>
        <v>4.0553100000000004</v>
      </c>
      <c r="AT36" s="55">
        <f t="shared" si="19"/>
        <v>14</v>
      </c>
      <c r="AU36" s="20">
        <f t="shared" si="20"/>
        <v>744</v>
      </c>
      <c r="AV36" s="20" t="str">
        <f t="shared" si="21"/>
        <v>P07</v>
      </c>
    </row>
    <row r="37" spans="1:48" s="20" customFormat="1" ht="22.5" customHeight="1" x14ac:dyDescent="0.25">
      <c r="A37" s="55" t="s">
        <v>351</v>
      </c>
      <c r="B37" s="55">
        <v>25</v>
      </c>
      <c r="C37" s="55">
        <v>5</v>
      </c>
      <c r="D37" s="55" t="s">
        <v>352</v>
      </c>
      <c r="E37" s="55">
        <v>30</v>
      </c>
      <c r="F37" s="55" t="s">
        <v>352</v>
      </c>
      <c r="G37" s="55">
        <v>100</v>
      </c>
      <c r="H37" s="8" t="s">
        <v>386</v>
      </c>
      <c r="I37" s="8" t="s">
        <v>18</v>
      </c>
      <c r="J37" s="8">
        <v>1378</v>
      </c>
      <c r="K37" s="8">
        <v>1000</v>
      </c>
      <c r="L37" s="8">
        <v>2</v>
      </c>
      <c r="M37" s="59">
        <f t="shared" si="0"/>
        <v>1378</v>
      </c>
      <c r="N37" s="59">
        <f t="shared" si="1"/>
        <v>1000</v>
      </c>
      <c r="O37" s="59">
        <f t="shared" ref="O37:O68" si="31">(AH37-1)*30+5</f>
        <v>995</v>
      </c>
      <c r="P37" s="59">
        <f t="shared" si="2"/>
        <v>2</v>
      </c>
      <c r="Q37" s="69">
        <f t="shared" si="23"/>
        <v>103.62876583333301</v>
      </c>
      <c r="R37" s="70">
        <f t="shared" ref="R37:R68" si="32">AC37+AL37+AS37</f>
        <v>103.162345</v>
      </c>
      <c r="S37" s="70">
        <v>6</v>
      </c>
      <c r="T37" s="70">
        <v>6</v>
      </c>
      <c r="U37" s="60" t="str">
        <f t="shared" ref="U37:U68" si="33">IF(AND(MOD(K37-C37,E37)&gt;S37,MOD(K37-C37,E37)&lt;(E37-T37)),"单边留","")</f>
        <v/>
      </c>
      <c r="V37" s="68">
        <f t="shared" si="3"/>
        <v>25</v>
      </c>
      <c r="W37" s="68">
        <f t="shared" si="4"/>
        <v>5</v>
      </c>
      <c r="X37" s="68">
        <f t="shared" si="5"/>
        <v>1000</v>
      </c>
      <c r="Y37" s="68">
        <f t="shared" ref="Y37:Y68" si="34">O37</f>
        <v>995</v>
      </c>
      <c r="Z37" s="68">
        <v>2</v>
      </c>
      <c r="AA37" s="68">
        <f t="shared" si="6"/>
        <v>4</v>
      </c>
      <c r="AB37" s="73">
        <f t="shared" si="7"/>
        <v>3.9249999999999998</v>
      </c>
      <c r="AC37" s="73">
        <f t="shared" ref="AC37:AC68" si="35">B37*C37*7.85*0.001*Y37*0.001*AA37</f>
        <v>3.9053749999999998</v>
      </c>
      <c r="AD37" s="68">
        <f t="shared" si="8"/>
        <v>25</v>
      </c>
      <c r="AE37" s="68">
        <f t="shared" si="9"/>
        <v>5</v>
      </c>
      <c r="AF37" s="55">
        <f t="shared" si="10"/>
        <v>1366</v>
      </c>
      <c r="AG37" s="55">
        <f t="shared" si="11"/>
        <v>34.1666666666667</v>
      </c>
      <c r="AH37" s="55">
        <f t="shared" ref="AH37:AH68" si="36">IF(MOD(K37-C37,E37)&lt;(E37-T37),ROUNDDOWN((K37-C37)/E37+1,0),ROUNDUP((K37-C37)/E37+1,0))</f>
        <v>34</v>
      </c>
      <c r="AI37" s="55">
        <f t="shared" si="12"/>
        <v>68.3333333333333</v>
      </c>
      <c r="AJ37" s="55">
        <f t="shared" ref="AJ37:AJ68" si="37">AH37*P37</f>
        <v>68</v>
      </c>
      <c r="AK37" s="74">
        <f t="shared" si="13"/>
        <v>91.593145833333296</v>
      </c>
      <c r="AL37" s="74">
        <f t="shared" ref="AL37:AL68" si="38">AD37*AE37*7.85*0.001*AF37*0.001*AJ37</f>
        <v>91.146349999999998</v>
      </c>
      <c r="AM37" s="68">
        <v>6</v>
      </c>
      <c r="AN37" s="68">
        <f t="shared" si="14"/>
        <v>39</v>
      </c>
      <c r="AO37" s="61">
        <f t="shared" si="15"/>
        <v>39</v>
      </c>
      <c r="AP37" s="68">
        <v>1025</v>
      </c>
      <c r="AQ37" s="68">
        <f t="shared" si="16"/>
        <v>14</v>
      </c>
      <c r="AR37" s="55">
        <f t="shared" si="17"/>
        <v>14</v>
      </c>
      <c r="AS37" s="67">
        <f t="shared" si="18"/>
        <v>8.1106200000000008</v>
      </c>
      <c r="AT37" s="55">
        <f t="shared" si="19"/>
        <v>28</v>
      </c>
      <c r="AU37" s="20">
        <f t="shared" si="20"/>
        <v>2000</v>
      </c>
      <c r="AV37" s="20" t="str">
        <f t="shared" si="21"/>
        <v>P07</v>
      </c>
    </row>
    <row r="38" spans="1:48" s="20" customFormat="1" ht="22.5" customHeight="1" x14ac:dyDescent="0.25">
      <c r="A38" s="55" t="s">
        <v>351</v>
      </c>
      <c r="B38" s="55">
        <v>25</v>
      </c>
      <c r="C38" s="55">
        <v>5</v>
      </c>
      <c r="D38" s="55" t="s">
        <v>352</v>
      </c>
      <c r="E38" s="55">
        <v>30</v>
      </c>
      <c r="F38" s="55" t="s">
        <v>352</v>
      </c>
      <c r="G38" s="55">
        <v>100</v>
      </c>
      <c r="H38" s="8" t="s">
        <v>387</v>
      </c>
      <c r="I38" s="8" t="s">
        <v>18</v>
      </c>
      <c r="J38" s="8">
        <v>1378</v>
      </c>
      <c r="K38" s="8">
        <v>1000</v>
      </c>
      <c r="L38" s="8">
        <v>10</v>
      </c>
      <c r="M38" s="59">
        <f t="shared" si="0"/>
        <v>1378</v>
      </c>
      <c r="N38" s="59">
        <f t="shared" si="1"/>
        <v>1000</v>
      </c>
      <c r="O38" s="59">
        <f t="shared" si="31"/>
        <v>995</v>
      </c>
      <c r="P38" s="59">
        <f t="shared" si="2"/>
        <v>10</v>
      </c>
      <c r="Q38" s="69">
        <f t="shared" si="23"/>
        <v>518.14382916666705</v>
      </c>
      <c r="R38" s="70">
        <f t="shared" si="32"/>
        <v>515.81172500000002</v>
      </c>
      <c r="S38" s="70">
        <v>6</v>
      </c>
      <c r="T38" s="70">
        <v>6</v>
      </c>
      <c r="U38" s="60" t="str">
        <f t="shared" si="33"/>
        <v/>
      </c>
      <c r="V38" s="68">
        <f t="shared" si="3"/>
        <v>25</v>
      </c>
      <c r="W38" s="68">
        <f t="shared" si="4"/>
        <v>5</v>
      </c>
      <c r="X38" s="68">
        <f t="shared" si="5"/>
        <v>1000</v>
      </c>
      <c r="Y38" s="68">
        <f t="shared" si="34"/>
        <v>995</v>
      </c>
      <c r="Z38" s="68">
        <v>2</v>
      </c>
      <c r="AA38" s="68">
        <f t="shared" si="6"/>
        <v>20</v>
      </c>
      <c r="AB38" s="73">
        <f t="shared" si="7"/>
        <v>19.625</v>
      </c>
      <c r="AC38" s="73">
        <f t="shared" si="35"/>
        <v>19.526875</v>
      </c>
      <c r="AD38" s="68">
        <f t="shared" si="8"/>
        <v>25</v>
      </c>
      <c r="AE38" s="68">
        <f t="shared" si="9"/>
        <v>5</v>
      </c>
      <c r="AF38" s="55">
        <f t="shared" si="10"/>
        <v>1366</v>
      </c>
      <c r="AG38" s="55">
        <f t="shared" si="11"/>
        <v>34.1666666666667</v>
      </c>
      <c r="AH38" s="55">
        <f t="shared" si="36"/>
        <v>34</v>
      </c>
      <c r="AI38" s="55">
        <f t="shared" si="12"/>
        <v>341.66666666666703</v>
      </c>
      <c r="AJ38" s="55">
        <f t="shared" si="37"/>
        <v>340</v>
      </c>
      <c r="AK38" s="74">
        <f t="shared" si="13"/>
        <v>457.96572916666702</v>
      </c>
      <c r="AL38" s="74">
        <f t="shared" si="38"/>
        <v>455.73174999999998</v>
      </c>
      <c r="AM38" s="68">
        <v>6</v>
      </c>
      <c r="AN38" s="68">
        <f t="shared" si="14"/>
        <v>39</v>
      </c>
      <c r="AO38" s="61">
        <f t="shared" si="15"/>
        <v>39</v>
      </c>
      <c r="AP38" s="68">
        <v>1025</v>
      </c>
      <c r="AQ38" s="68">
        <f t="shared" si="16"/>
        <v>14</v>
      </c>
      <c r="AR38" s="55">
        <f t="shared" si="17"/>
        <v>14</v>
      </c>
      <c r="AS38" s="67">
        <f t="shared" si="18"/>
        <v>40.553100000000001</v>
      </c>
      <c r="AT38" s="55">
        <f t="shared" si="19"/>
        <v>140</v>
      </c>
      <c r="AU38" s="20">
        <f t="shared" si="20"/>
        <v>10000</v>
      </c>
      <c r="AV38" s="20" t="str">
        <f t="shared" si="21"/>
        <v>P07</v>
      </c>
    </row>
    <row r="39" spans="1:48" s="20" customFormat="1" ht="22.5" customHeight="1" x14ac:dyDescent="0.25">
      <c r="A39" s="55" t="s">
        <v>351</v>
      </c>
      <c r="B39" s="55">
        <v>25</v>
      </c>
      <c r="C39" s="55">
        <v>5</v>
      </c>
      <c r="D39" s="55" t="s">
        <v>352</v>
      </c>
      <c r="E39" s="55">
        <v>30</v>
      </c>
      <c r="F39" s="55" t="s">
        <v>352</v>
      </c>
      <c r="G39" s="55">
        <v>100</v>
      </c>
      <c r="H39" s="8" t="s">
        <v>388</v>
      </c>
      <c r="I39" s="8" t="s">
        <v>18</v>
      </c>
      <c r="J39" s="8">
        <v>1378</v>
      </c>
      <c r="K39" s="8">
        <v>1000</v>
      </c>
      <c r="L39" s="8">
        <v>1</v>
      </c>
      <c r="M39" s="59">
        <f t="shared" si="0"/>
        <v>1378</v>
      </c>
      <c r="N39" s="59">
        <f t="shared" si="1"/>
        <v>1000</v>
      </c>
      <c r="O39" s="59">
        <f t="shared" si="31"/>
        <v>995</v>
      </c>
      <c r="P39" s="59">
        <f t="shared" si="2"/>
        <v>1</v>
      </c>
      <c r="Q39" s="69">
        <f t="shared" si="23"/>
        <v>51.814382916666702</v>
      </c>
      <c r="R39" s="70">
        <f t="shared" si="32"/>
        <v>51.581172500000001</v>
      </c>
      <c r="S39" s="70">
        <v>6</v>
      </c>
      <c r="T39" s="70">
        <v>6</v>
      </c>
      <c r="U39" s="60" t="str">
        <f t="shared" si="33"/>
        <v/>
      </c>
      <c r="V39" s="68">
        <f t="shared" si="3"/>
        <v>25</v>
      </c>
      <c r="W39" s="68">
        <f t="shared" si="4"/>
        <v>5</v>
      </c>
      <c r="X39" s="68">
        <f t="shared" si="5"/>
        <v>1000</v>
      </c>
      <c r="Y39" s="68">
        <f t="shared" si="34"/>
        <v>995</v>
      </c>
      <c r="Z39" s="68">
        <v>2</v>
      </c>
      <c r="AA39" s="68">
        <f t="shared" si="6"/>
        <v>2</v>
      </c>
      <c r="AB39" s="73">
        <f t="shared" si="7"/>
        <v>1.9624999999999999</v>
      </c>
      <c r="AC39" s="73">
        <f t="shared" si="35"/>
        <v>1.9526874999999999</v>
      </c>
      <c r="AD39" s="68">
        <f t="shared" si="8"/>
        <v>25</v>
      </c>
      <c r="AE39" s="68">
        <f t="shared" si="9"/>
        <v>5</v>
      </c>
      <c r="AF39" s="55">
        <f t="shared" si="10"/>
        <v>1366</v>
      </c>
      <c r="AG39" s="55">
        <f t="shared" si="11"/>
        <v>34.1666666666667</v>
      </c>
      <c r="AH39" s="55">
        <f t="shared" si="36"/>
        <v>34</v>
      </c>
      <c r="AI39" s="55">
        <f t="shared" si="12"/>
        <v>34.1666666666667</v>
      </c>
      <c r="AJ39" s="55">
        <f t="shared" si="37"/>
        <v>34</v>
      </c>
      <c r="AK39" s="74">
        <f t="shared" si="13"/>
        <v>45.796572916666697</v>
      </c>
      <c r="AL39" s="74">
        <f t="shared" si="38"/>
        <v>45.573174999999999</v>
      </c>
      <c r="AM39" s="68">
        <v>6</v>
      </c>
      <c r="AN39" s="68">
        <f t="shared" si="14"/>
        <v>39</v>
      </c>
      <c r="AO39" s="61">
        <f t="shared" si="15"/>
        <v>39</v>
      </c>
      <c r="AP39" s="68">
        <v>1025</v>
      </c>
      <c r="AQ39" s="68">
        <f t="shared" si="16"/>
        <v>14</v>
      </c>
      <c r="AR39" s="55">
        <f t="shared" si="17"/>
        <v>14</v>
      </c>
      <c r="AS39" s="67">
        <f t="shared" si="18"/>
        <v>4.0553100000000004</v>
      </c>
      <c r="AT39" s="55">
        <f t="shared" si="19"/>
        <v>14</v>
      </c>
      <c r="AU39" s="20">
        <f t="shared" si="20"/>
        <v>1000</v>
      </c>
      <c r="AV39" s="20" t="str">
        <f t="shared" si="21"/>
        <v>P07</v>
      </c>
    </row>
    <row r="40" spans="1:48" s="20" customFormat="1" ht="22.5" customHeight="1" x14ac:dyDescent="0.25">
      <c r="A40" s="55" t="s">
        <v>351</v>
      </c>
      <c r="B40" s="55">
        <v>25</v>
      </c>
      <c r="C40" s="55">
        <v>5</v>
      </c>
      <c r="D40" s="55" t="s">
        <v>352</v>
      </c>
      <c r="E40" s="55">
        <v>30</v>
      </c>
      <c r="F40" s="55" t="s">
        <v>352</v>
      </c>
      <c r="G40" s="55">
        <v>100</v>
      </c>
      <c r="H40" s="8" t="s">
        <v>389</v>
      </c>
      <c r="I40" s="8" t="s">
        <v>18</v>
      </c>
      <c r="J40" s="8">
        <v>1358</v>
      </c>
      <c r="K40" s="8">
        <v>491</v>
      </c>
      <c r="L40" s="8">
        <v>1</v>
      </c>
      <c r="M40" s="59">
        <f t="shared" si="0"/>
        <v>1358</v>
      </c>
      <c r="N40" s="59">
        <f t="shared" si="1"/>
        <v>491</v>
      </c>
      <c r="O40" s="59">
        <f t="shared" si="31"/>
        <v>485</v>
      </c>
      <c r="P40" s="59">
        <f t="shared" si="2"/>
        <v>1</v>
      </c>
      <c r="Q40" s="69">
        <f t="shared" si="23"/>
        <v>27.736012500000001</v>
      </c>
      <c r="R40" s="70">
        <f t="shared" si="32"/>
        <v>27.460084999999999</v>
      </c>
      <c r="S40" s="70">
        <v>6</v>
      </c>
      <c r="T40" s="70">
        <v>6</v>
      </c>
      <c r="U40" s="60" t="str">
        <f t="shared" si="33"/>
        <v/>
      </c>
      <c r="V40" s="68">
        <f t="shared" si="3"/>
        <v>25</v>
      </c>
      <c r="W40" s="68">
        <f t="shared" si="4"/>
        <v>5</v>
      </c>
      <c r="X40" s="68">
        <f t="shared" si="5"/>
        <v>491</v>
      </c>
      <c r="Y40" s="68">
        <f t="shared" si="34"/>
        <v>485</v>
      </c>
      <c r="Z40" s="68">
        <v>2</v>
      </c>
      <c r="AA40" s="68">
        <f t="shared" si="6"/>
        <v>2</v>
      </c>
      <c r="AB40" s="73">
        <f t="shared" si="7"/>
        <v>0.96358750000000004</v>
      </c>
      <c r="AC40" s="73">
        <f t="shared" si="35"/>
        <v>0.95181249999999995</v>
      </c>
      <c r="AD40" s="68">
        <f t="shared" si="8"/>
        <v>25</v>
      </c>
      <c r="AE40" s="68">
        <f t="shared" si="9"/>
        <v>5</v>
      </c>
      <c r="AF40" s="55">
        <f t="shared" si="10"/>
        <v>1346</v>
      </c>
      <c r="AG40" s="55">
        <f t="shared" si="11"/>
        <v>17.2</v>
      </c>
      <c r="AH40" s="55">
        <f t="shared" si="36"/>
        <v>17</v>
      </c>
      <c r="AI40" s="55">
        <f t="shared" si="12"/>
        <v>17.2</v>
      </c>
      <c r="AJ40" s="55">
        <f t="shared" si="37"/>
        <v>17</v>
      </c>
      <c r="AK40" s="74">
        <f t="shared" si="13"/>
        <v>22.717115</v>
      </c>
      <c r="AL40" s="74">
        <f t="shared" si="38"/>
        <v>22.452962500000002</v>
      </c>
      <c r="AM40" s="68">
        <v>6</v>
      </c>
      <c r="AN40" s="68">
        <f t="shared" si="14"/>
        <v>29</v>
      </c>
      <c r="AO40" s="61">
        <f t="shared" si="15"/>
        <v>29</v>
      </c>
      <c r="AP40" s="68">
        <v>1025</v>
      </c>
      <c r="AQ40" s="68">
        <f t="shared" si="16"/>
        <v>14</v>
      </c>
      <c r="AR40" s="55">
        <f t="shared" si="17"/>
        <v>14</v>
      </c>
      <c r="AS40" s="67">
        <f t="shared" si="18"/>
        <v>4.0553100000000004</v>
      </c>
      <c r="AT40" s="55">
        <f t="shared" si="19"/>
        <v>14</v>
      </c>
      <c r="AU40" s="20">
        <f t="shared" si="20"/>
        <v>491</v>
      </c>
      <c r="AV40" s="20" t="str">
        <f t="shared" si="21"/>
        <v>P08</v>
      </c>
    </row>
    <row r="41" spans="1:48" s="20" customFormat="1" ht="22.5" customHeight="1" x14ac:dyDescent="0.25">
      <c r="A41" s="55" t="s">
        <v>351</v>
      </c>
      <c r="B41" s="55">
        <v>25</v>
      </c>
      <c r="C41" s="55">
        <v>5</v>
      </c>
      <c r="D41" s="55" t="s">
        <v>352</v>
      </c>
      <c r="E41" s="55">
        <v>30</v>
      </c>
      <c r="F41" s="55" t="s">
        <v>352</v>
      </c>
      <c r="G41" s="55">
        <v>100</v>
      </c>
      <c r="H41" s="8" t="s">
        <v>390</v>
      </c>
      <c r="I41" s="8" t="s">
        <v>18</v>
      </c>
      <c r="J41" s="8">
        <v>1966</v>
      </c>
      <c r="K41" s="8">
        <v>622</v>
      </c>
      <c r="L41" s="8">
        <v>1</v>
      </c>
      <c r="M41" s="59">
        <f t="shared" si="0"/>
        <v>1966</v>
      </c>
      <c r="N41" s="59">
        <f t="shared" si="1"/>
        <v>622</v>
      </c>
      <c r="O41" s="59">
        <f t="shared" si="31"/>
        <v>605</v>
      </c>
      <c r="P41" s="59">
        <f t="shared" si="2"/>
        <v>1</v>
      </c>
      <c r="Q41" s="69">
        <f t="shared" si="23"/>
        <v>48.365092916666697</v>
      </c>
      <c r="R41" s="70">
        <f t="shared" si="32"/>
        <v>47.245224999999998</v>
      </c>
      <c r="S41" s="70">
        <v>6</v>
      </c>
      <c r="T41" s="70">
        <v>6</v>
      </c>
      <c r="U41" s="60" t="str">
        <f t="shared" si="33"/>
        <v>单边留</v>
      </c>
      <c r="V41" s="68">
        <f t="shared" si="3"/>
        <v>25</v>
      </c>
      <c r="W41" s="68">
        <f t="shared" si="4"/>
        <v>5</v>
      </c>
      <c r="X41" s="68">
        <f t="shared" si="5"/>
        <v>622</v>
      </c>
      <c r="Y41" s="68">
        <f t="shared" si="34"/>
        <v>605</v>
      </c>
      <c r="Z41" s="68">
        <v>2</v>
      </c>
      <c r="AA41" s="68">
        <f t="shared" si="6"/>
        <v>2</v>
      </c>
      <c r="AB41" s="73">
        <f t="shared" si="7"/>
        <v>1.220675</v>
      </c>
      <c r="AC41" s="73">
        <f t="shared" si="35"/>
        <v>1.1873125</v>
      </c>
      <c r="AD41" s="68">
        <f t="shared" si="8"/>
        <v>25</v>
      </c>
      <c r="AE41" s="68">
        <f t="shared" si="9"/>
        <v>5</v>
      </c>
      <c r="AF41" s="55">
        <f t="shared" si="10"/>
        <v>1954</v>
      </c>
      <c r="AG41" s="55">
        <f t="shared" si="11"/>
        <v>21.566666666666698</v>
      </c>
      <c r="AH41" s="55">
        <f t="shared" si="36"/>
        <v>21</v>
      </c>
      <c r="AI41" s="55">
        <f t="shared" si="12"/>
        <v>21.566666666666698</v>
      </c>
      <c r="AJ41" s="55">
        <f t="shared" si="37"/>
        <v>21</v>
      </c>
      <c r="AK41" s="74">
        <f t="shared" si="13"/>
        <v>41.351117916666702</v>
      </c>
      <c r="AL41" s="74">
        <f t="shared" si="38"/>
        <v>40.264612499999998</v>
      </c>
      <c r="AM41" s="68">
        <v>6</v>
      </c>
      <c r="AN41" s="68">
        <f t="shared" si="14"/>
        <v>33</v>
      </c>
      <c r="AO41" s="61">
        <f t="shared" si="15"/>
        <v>33</v>
      </c>
      <c r="AP41" s="68">
        <v>1025</v>
      </c>
      <c r="AQ41" s="68">
        <f t="shared" si="16"/>
        <v>20</v>
      </c>
      <c r="AR41" s="55">
        <f t="shared" si="17"/>
        <v>20</v>
      </c>
      <c r="AS41" s="67">
        <f t="shared" si="18"/>
        <v>5.7933000000000003</v>
      </c>
      <c r="AT41" s="55">
        <f t="shared" si="19"/>
        <v>20</v>
      </c>
      <c r="AU41" s="20">
        <f t="shared" si="20"/>
        <v>622</v>
      </c>
      <c r="AV41" s="20" t="str">
        <f t="shared" si="21"/>
        <v>P08</v>
      </c>
    </row>
    <row r="42" spans="1:48" s="20" customFormat="1" ht="22.5" customHeight="1" x14ac:dyDescent="0.25">
      <c r="A42" s="55" t="s">
        <v>351</v>
      </c>
      <c r="B42" s="55">
        <v>25</v>
      </c>
      <c r="C42" s="55">
        <v>5</v>
      </c>
      <c r="D42" s="55" t="s">
        <v>352</v>
      </c>
      <c r="E42" s="55">
        <v>30</v>
      </c>
      <c r="F42" s="55" t="s">
        <v>352</v>
      </c>
      <c r="G42" s="55">
        <v>100</v>
      </c>
      <c r="H42" s="8" t="s">
        <v>391</v>
      </c>
      <c r="I42" s="8" t="s">
        <v>18</v>
      </c>
      <c r="J42" s="8">
        <v>1370</v>
      </c>
      <c r="K42" s="8">
        <v>732</v>
      </c>
      <c r="L42" s="8">
        <v>1</v>
      </c>
      <c r="M42" s="59">
        <f t="shared" si="0"/>
        <v>1370</v>
      </c>
      <c r="N42" s="59">
        <f t="shared" si="1"/>
        <v>732</v>
      </c>
      <c r="O42" s="59">
        <f t="shared" si="31"/>
        <v>725</v>
      </c>
      <c r="P42" s="59">
        <f t="shared" si="2"/>
        <v>1</v>
      </c>
      <c r="Q42" s="69">
        <f t="shared" si="23"/>
        <v>39.1162229166667</v>
      </c>
      <c r="R42" s="70">
        <f t="shared" si="32"/>
        <v>38.791559999999997</v>
      </c>
      <c r="S42" s="70">
        <v>6</v>
      </c>
      <c r="T42" s="70">
        <v>6</v>
      </c>
      <c r="U42" s="60" t="str">
        <f t="shared" si="33"/>
        <v>单边留</v>
      </c>
      <c r="V42" s="68">
        <f t="shared" si="3"/>
        <v>25</v>
      </c>
      <c r="W42" s="68">
        <f t="shared" si="4"/>
        <v>5</v>
      </c>
      <c r="X42" s="68">
        <f t="shared" si="5"/>
        <v>732</v>
      </c>
      <c r="Y42" s="68">
        <f t="shared" si="34"/>
        <v>725</v>
      </c>
      <c r="Z42" s="68">
        <v>2</v>
      </c>
      <c r="AA42" s="68">
        <f t="shared" si="6"/>
        <v>2</v>
      </c>
      <c r="AB42" s="73">
        <f t="shared" si="7"/>
        <v>1.43655</v>
      </c>
      <c r="AC42" s="73">
        <f t="shared" si="35"/>
        <v>1.4228125</v>
      </c>
      <c r="AD42" s="68">
        <f t="shared" si="8"/>
        <v>25</v>
      </c>
      <c r="AE42" s="68">
        <f t="shared" si="9"/>
        <v>5</v>
      </c>
      <c r="AF42" s="55">
        <f t="shared" si="10"/>
        <v>1358</v>
      </c>
      <c r="AG42" s="55">
        <f t="shared" si="11"/>
        <v>25.233333333333299</v>
      </c>
      <c r="AH42" s="55">
        <f t="shared" si="36"/>
        <v>25</v>
      </c>
      <c r="AI42" s="55">
        <f t="shared" si="12"/>
        <v>25.233333333333299</v>
      </c>
      <c r="AJ42" s="55">
        <f t="shared" si="37"/>
        <v>25</v>
      </c>
      <c r="AK42" s="74">
        <f t="shared" si="13"/>
        <v>33.624362916666698</v>
      </c>
      <c r="AL42" s="74">
        <f t="shared" si="38"/>
        <v>33.313437499999999</v>
      </c>
      <c r="AM42" s="68">
        <v>6</v>
      </c>
      <c r="AN42" s="68">
        <f t="shared" si="14"/>
        <v>35</v>
      </c>
      <c r="AO42" s="61">
        <f t="shared" si="15"/>
        <v>35</v>
      </c>
      <c r="AP42" s="68">
        <v>1025</v>
      </c>
      <c r="AQ42" s="68">
        <f t="shared" si="16"/>
        <v>14</v>
      </c>
      <c r="AR42" s="55">
        <f t="shared" si="17"/>
        <v>14</v>
      </c>
      <c r="AS42" s="67">
        <f t="shared" si="18"/>
        <v>4.0553100000000004</v>
      </c>
      <c r="AT42" s="55">
        <f t="shared" si="19"/>
        <v>14</v>
      </c>
      <c r="AU42" s="20">
        <f t="shared" si="20"/>
        <v>732</v>
      </c>
      <c r="AV42" s="20" t="str">
        <f t="shared" si="21"/>
        <v>P08</v>
      </c>
    </row>
    <row r="43" spans="1:48" s="20" customFormat="1" ht="22.5" customHeight="1" x14ac:dyDescent="0.25">
      <c r="A43" s="55" t="s">
        <v>351</v>
      </c>
      <c r="B43" s="55">
        <v>25</v>
      </c>
      <c r="C43" s="55">
        <v>5</v>
      </c>
      <c r="D43" s="55" t="s">
        <v>352</v>
      </c>
      <c r="E43" s="55">
        <v>30</v>
      </c>
      <c r="F43" s="55" t="s">
        <v>352</v>
      </c>
      <c r="G43" s="55">
        <v>100</v>
      </c>
      <c r="H43" s="8" t="s">
        <v>392</v>
      </c>
      <c r="I43" s="8" t="s">
        <v>18</v>
      </c>
      <c r="J43" s="8">
        <v>1974</v>
      </c>
      <c r="K43" s="8">
        <v>1000</v>
      </c>
      <c r="L43" s="8">
        <v>2</v>
      </c>
      <c r="M43" s="59">
        <f t="shared" si="0"/>
        <v>1974</v>
      </c>
      <c r="N43" s="59">
        <f t="shared" si="1"/>
        <v>1000</v>
      </c>
      <c r="O43" s="59">
        <f t="shared" si="31"/>
        <v>995</v>
      </c>
      <c r="P43" s="59">
        <f t="shared" si="2"/>
        <v>2</v>
      </c>
      <c r="Q43" s="69">
        <f t="shared" si="23"/>
        <v>147.06778750000001</v>
      </c>
      <c r="R43" s="70">
        <f t="shared" si="32"/>
        <v>146.40642500000001</v>
      </c>
      <c r="S43" s="70">
        <v>6</v>
      </c>
      <c r="T43" s="70">
        <v>6</v>
      </c>
      <c r="U43" s="60" t="str">
        <f t="shared" si="33"/>
        <v/>
      </c>
      <c r="V43" s="68">
        <f t="shared" si="3"/>
        <v>25</v>
      </c>
      <c r="W43" s="68">
        <f t="shared" si="4"/>
        <v>5</v>
      </c>
      <c r="X43" s="68">
        <f t="shared" si="5"/>
        <v>1000</v>
      </c>
      <c r="Y43" s="68">
        <f t="shared" si="34"/>
        <v>995</v>
      </c>
      <c r="Z43" s="68">
        <v>2</v>
      </c>
      <c r="AA43" s="68">
        <f t="shared" si="6"/>
        <v>4</v>
      </c>
      <c r="AB43" s="73">
        <f t="shared" si="7"/>
        <v>3.9249999999999998</v>
      </c>
      <c r="AC43" s="73">
        <f t="shared" si="35"/>
        <v>3.9053749999999998</v>
      </c>
      <c r="AD43" s="68">
        <f t="shared" si="8"/>
        <v>25</v>
      </c>
      <c r="AE43" s="68">
        <f t="shared" si="9"/>
        <v>5</v>
      </c>
      <c r="AF43" s="55">
        <f t="shared" si="10"/>
        <v>1962</v>
      </c>
      <c r="AG43" s="55">
        <f t="shared" si="11"/>
        <v>34.1666666666667</v>
      </c>
      <c r="AH43" s="55">
        <f t="shared" si="36"/>
        <v>34</v>
      </c>
      <c r="AI43" s="55">
        <f t="shared" si="12"/>
        <v>68.3333333333333</v>
      </c>
      <c r="AJ43" s="55">
        <f t="shared" si="37"/>
        <v>68</v>
      </c>
      <c r="AK43" s="74">
        <f t="shared" si="13"/>
        <v>131.55618749999999</v>
      </c>
      <c r="AL43" s="74">
        <f t="shared" si="38"/>
        <v>130.91444999999999</v>
      </c>
      <c r="AM43" s="68">
        <v>6</v>
      </c>
      <c r="AN43" s="68">
        <f t="shared" si="14"/>
        <v>37</v>
      </c>
      <c r="AO43" s="61">
        <f t="shared" si="15"/>
        <v>37</v>
      </c>
      <c r="AP43" s="68">
        <v>1025</v>
      </c>
      <c r="AQ43" s="68">
        <f t="shared" si="16"/>
        <v>20</v>
      </c>
      <c r="AR43" s="55">
        <f t="shared" si="17"/>
        <v>20</v>
      </c>
      <c r="AS43" s="67">
        <f t="shared" si="18"/>
        <v>11.586600000000001</v>
      </c>
      <c r="AT43" s="55">
        <f t="shared" si="19"/>
        <v>40</v>
      </c>
      <c r="AU43" s="20">
        <f t="shared" si="20"/>
        <v>2000</v>
      </c>
      <c r="AV43" s="20" t="str">
        <f t="shared" si="21"/>
        <v>P08</v>
      </c>
    </row>
    <row r="44" spans="1:48" s="20" customFormat="1" ht="22.5" customHeight="1" x14ac:dyDescent="0.25">
      <c r="A44" s="55" t="s">
        <v>351</v>
      </c>
      <c r="B44" s="55">
        <v>25</v>
      </c>
      <c r="C44" s="55">
        <v>5</v>
      </c>
      <c r="D44" s="55" t="s">
        <v>352</v>
      </c>
      <c r="E44" s="55">
        <v>30</v>
      </c>
      <c r="F44" s="55" t="s">
        <v>352</v>
      </c>
      <c r="G44" s="55">
        <v>100</v>
      </c>
      <c r="H44" s="8" t="s">
        <v>393</v>
      </c>
      <c r="I44" s="8" t="s">
        <v>18</v>
      </c>
      <c r="J44" s="8">
        <v>1378</v>
      </c>
      <c r="K44" s="8">
        <v>1000</v>
      </c>
      <c r="L44" s="8">
        <v>3</v>
      </c>
      <c r="M44" s="59">
        <f t="shared" si="0"/>
        <v>1378</v>
      </c>
      <c r="N44" s="59">
        <f t="shared" si="1"/>
        <v>1000</v>
      </c>
      <c r="O44" s="59">
        <f t="shared" si="31"/>
        <v>995</v>
      </c>
      <c r="P44" s="59">
        <f t="shared" si="2"/>
        <v>3</v>
      </c>
      <c r="Q44" s="69">
        <f t="shared" si="23"/>
        <v>155.44314875000001</v>
      </c>
      <c r="R44" s="70">
        <f t="shared" si="32"/>
        <v>154.7435175</v>
      </c>
      <c r="S44" s="70">
        <v>6</v>
      </c>
      <c r="T44" s="70">
        <v>6</v>
      </c>
      <c r="U44" s="60" t="str">
        <f t="shared" si="33"/>
        <v/>
      </c>
      <c r="V44" s="68">
        <f t="shared" si="3"/>
        <v>25</v>
      </c>
      <c r="W44" s="68">
        <f t="shared" si="4"/>
        <v>5</v>
      </c>
      <c r="X44" s="68">
        <f t="shared" si="5"/>
        <v>1000</v>
      </c>
      <c r="Y44" s="68">
        <f t="shared" si="34"/>
        <v>995</v>
      </c>
      <c r="Z44" s="68">
        <v>2</v>
      </c>
      <c r="AA44" s="68">
        <f t="shared" si="6"/>
        <v>6</v>
      </c>
      <c r="AB44" s="73">
        <f t="shared" si="7"/>
        <v>5.8875000000000002</v>
      </c>
      <c r="AC44" s="73">
        <f t="shared" si="35"/>
        <v>5.8580625</v>
      </c>
      <c r="AD44" s="68">
        <f t="shared" si="8"/>
        <v>25</v>
      </c>
      <c r="AE44" s="68">
        <f t="shared" si="9"/>
        <v>5</v>
      </c>
      <c r="AF44" s="55">
        <f t="shared" si="10"/>
        <v>1366</v>
      </c>
      <c r="AG44" s="55">
        <f t="shared" si="11"/>
        <v>34.1666666666667</v>
      </c>
      <c r="AH44" s="55">
        <f t="shared" si="36"/>
        <v>34</v>
      </c>
      <c r="AI44" s="55">
        <f t="shared" si="12"/>
        <v>102.5</v>
      </c>
      <c r="AJ44" s="55">
        <f t="shared" si="37"/>
        <v>102</v>
      </c>
      <c r="AK44" s="74">
        <f t="shared" si="13"/>
        <v>137.38971874999999</v>
      </c>
      <c r="AL44" s="74">
        <f t="shared" si="38"/>
        <v>136.719525</v>
      </c>
      <c r="AM44" s="68">
        <v>6</v>
      </c>
      <c r="AN44" s="68">
        <f t="shared" si="14"/>
        <v>39</v>
      </c>
      <c r="AO44" s="61">
        <f t="shared" si="15"/>
        <v>39</v>
      </c>
      <c r="AP44" s="68">
        <v>1025</v>
      </c>
      <c r="AQ44" s="68">
        <f t="shared" si="16"/>
        <v>14</v>
      </c>
      <c r="AR44" s="55">
        <f t="shared" si="17"/>
        <v>14</v>
      </c>
      <c r="AS44" s="67">
        <f t="shared" si="18"/>
        <v>12.165929999999999</v>
      </c>
      <c r="AT44" s="55">
        <f t="shared" si="19"/>
        <v>42</v>
      </c>
      <c r="AU44" s="20">
        <f t="shared" si="20"/>
        <v>3000</v>
      </c>
      <c r="AV44" s="20" t="str">
        <f t="shared" si="21"/>
        <v>P08</v>
      </c>
    </row>
    <row r="45" spans="1:48" s="20" customFormat="1" ht="22.5" customHeight="1" x14ac:dyDescent="0.25">
      <c r="A45" s="55" t="s">
        <v>351</v>
      </c>
      <c r="B45" s="55">
        <v>25</v>
      </c>
      <c r="C45" s="55">
        <v>5</v>
      </c>
      <c r="D45" s="55" t="s">
        <v>352</v>
      </c>
      <c r="E45" s="55">
        <v>30</v>
      </c>
      <c r="F45" s="55" t="s">
        <v>352</v>
      </c>
      <c r="G45" s="55">
        <v>100</v>
      </c>
      <c r="H45" s="8" t="s">
        <v>394</v>
      </c>
      <c r="I45" s="8" t="s">
        <v>18</v>
      </c>
      <c r="J45" s="8">
        <v>1980</v>
      </c>
      <c r="K45" s="8">
        <v>1970</v>
      </c>
      <c r="L45" s="8">
        <v>1</v>
      </c>
      <c r="M45" s="59">
        <f t="shared" si="0"/>
        <v>1980</v>
      </c>
      <c r="N45" s="59">
        <f t="shared" si="1"/>
        <v>1970</v>
      </c>
      <c r="O45" s="59">
        <f t="shared" si="31"/>
        <v>1955</v>
      </c>
      <c r="P45" s="59">
        <f t="shared" si="2"/>
        <v>1</v>
      </c>
      <c r="Q45" s="69">
        <f t="shared" si="23"/>
        <v>138.077575</v>
      </c>
      <c r="R45" s="70">
        <f t="shared" si="32"/>
        <v>137.08258749999999</v>
      </c>
      <c r="S45" s="70">
        <v>6</v>
      </c>
      <c r="T45" s="70">
        <v>6</v>
      </c>
      <c r="U45" s="60" t="str">
        <f t="shared" si="33"/>
        <v>单边留</v>
      </c>
      <c r="V45" s="68">
        <f t="shared" si="3"/>
        <v>25</v>
      </c>
      <c r="W45" s="68">
        <f t="shared" si="4"/>
        <v>5</v>
      </c>
      <c r="X45" s="68">
        <f t="shared" si="5"/>
        <v>1970</v>
      </c>
      <c r="Y45" s="68">
        <f t="shared" si="34"/>
        <v>1955</v>
      </c>
      <c r="Z45" s="68">
        <v>2</v>
      </c>
      <c r="AA45" s="68">
        <f t="shared" si="6"/>
        <v>2</v>
      </c>
      <c r="AB45" s="73">
        <f t="shared" si="7"/>
        <v>3.8661249999999998</v>
      </c>
      <c r="AC45" s="73">
        <f t="shared" si="35"/>
        <v>3.8366875</v>
      </c>
      <c r="AD45" s="68">
        <f t="shared" si="8"/>
        <v>25</v>
      </c>
      <c r="AE45" s="68">
        <f t="shared" si="9"/>
        <v>5</v>
      </c>
      <c r="AF45" s="55">
        <f t="shared" si="10"/>
        <v>1968</v>
      </c>
      <c r="AG45" s="55">
        <f t="shared" si="11"/>
        <v>66.5</v>
      </c>
      <c r="AH45" s="55">
        <f t="shared" si="36"/>
        <v>66</v>
      </c>
      <c r="AI45" s="55">
        <f t="shared" si="12"/>
        <v>66.5</v>
      </c>
      <c r="AJ45" s="55">
        <f t="shared" si="37"/>
        <v>66</v>
      </c>
      <c r="AK45" s="74">
        <f t="shared" si="13"/>
        <v>128.41815</v>
      </c>
      <c r="AL45" s="74">
        <f t="shared" si="38"/>
        <v>127.4526</v>
      </c>
      <c r="AM45" s="68">
        <v>6</v>
      </c>
      <c r="AN45" s="68">
        <f t="shared" si="14"/>
        <v>40</v>
      </c>
      <c r="AO45" s="61">
        <f t="shared" si="15"/>
        <v>40</v>
      </c>
      <c r="AP45" s="68">
        <v>1025</v>
      </c>
      <c r="AQ45" s="68">
        <f t="shared" si="16"/>
        <v>20</v>
      </c>
      <c r="AR45" s="55">
        <f t="shared" si="17"/>
        <v>20</v>
      </c>
      <c r="AS45" s="67">
        <f t="shared" si="18"/>
        <v>5.7933000000000003</v>
      </c>
      <c r="AT45" s="55">
        <f t="shared" si="19"/>
        <v>20</v>
      </c>
      <c r="AU45" s="20">
        <f t="shared" si="20"/>
        <v>1970</v>
      </c>
      <c r="AV45" s="20" t="str">
        <f t="shared" si="21"/>
        <v>P08</v>
      </c>
    </row>
    <row r="46" spans="1:48" s="20" customFormat="1" ht="22.5" customHeight="1" x14ac:dyDescent="0.25">
      <c r="A46" s="55" t="s">
        <v>351</v>
      </c>
      <c r="B46" s="55">
        <v>25</v>
      </c>
      <c r="C46" s="55">
        <v>5</v>
      </c>
      <c r="D46" s="55" t="s">
        <v>352</v>
      </c>
      <c r="E46" s="55">
        <v>30</v>
      </c>
      <c r="F46" s="55" t="s">
        <v>352</v>
      </c>
      <c r="G46" s="55">
        <v>100</v>
      </c>
      <c r="H46" s="8" t="s">
        <v>395</v>
      </c>
      <c r="I46" s="8" t="s">
        <v>18</v>
      </c>
      <c r="J46" s="8">
        <v>1975</v>
      </c>
      <c r="K46" s="8">
        <v>1000</v>
      </c>
      <c r="L46" s="8">
        <v>7</v>
      </c>
      <c r="M46" s="59">
        <f t="shared" si="0"/>
        <v>1975</v>
      </c>
      <c r="N46" s="59">
        <f t="shared" si="1"/>
        <v>1000</v>
      </c>
      <c r="O46" s="59">
        <f t="shared" si="31"/>
        <v>995</v>
      </c>
      <c r="P46" s="59">
        <f t="shared" si="2"/>
        <v>7</v>
      </c>
      <c r="Q46" s="69">
        <f t="shared" si="23"/>
        <v>514.97193854166699</v>
      </c>
      <c r="R46" s="70">
        <f t="shared" si="32"/>
        <v>512.656025</v>
      </c>
      <c r="S46" s="70">
        <v>6</v>
      </c>
      <c r="T46" s="70">
        <v>6</v>
      </c>
      <c r="U46" s="60" t="str">
        <f t="shared" si="33"/>
        <v/>
      </c>
      <c r="V46" s="68">
        <f t="shared" si="3"/>
        <v>25</v>
      </c>
      <c r="W46" s="68">
        <f t="shared" si="4"/>
        <v>5</v>
      </c>
      <c r="X46" s="68">
        <f t="shared" si="5"/>
        <v>1000</v>
      </c>
      <c r="Y46" s="68">
        <f t="shared" si="34"/>
        <v>995</v>
      </c>
      <c r="Z46" s="68">
        <v>2</v>
      </c>
      <c r="AA46" s="68">
        <f t="shared" si="6"/>
        <v>14</v>
      </c>
      <c r="AB46" s="73">
        <f t="shared" si="7"/>
        <v>13.737500000000001</v>
      </c>
      <c r="AC46" s="73">
        <f t="shared" si="35"/>
        <v>13.6688125</v>
      </c>
      <c r="AD46" s="68">
        <f t="shared" si="8"/>
        <v>25</v>
      </c>
      <c r="AE46" s="68">
        <f t="shared" si="9"/>
        <v>5</v>
      </c>
      <c r="AF46" s="55">
        <f t="shared" si="10"/>
        <v>1963</v>
      </c>
      <c r="AG46" s="55">
        <f t="shared" si="11"/>
        <v>34.1666666666667</v>
      </c>
      <c r="AH46" s="55">
        <f t="shared" si="36"/>
        <v>34</v>
      </c>
      <c r="AI46" s="55">
        <f t="shared" si="12"/>
        <v>239.166666666667</v>
      </c>
      <c r="AJ46" s="55">
        <f t="shared" si="37"/>
        <v>238</v>
      </c>
      <c r="AK46" s="74">
        <f t="shared" si="13"/>
        <v>460.681338541667</v>
      </c>
      <c r="AL46" s="74">
        <f t="shared" si="38"/>
        <v>458.43411250000003</v>
      </c>
      <c r="AM46" s="68">
        <v>6</v>
      </c>
      <c r="AN46" s="68">
        <f t="shared" si="14"/>
        <v>37.5</v>
      </c>
      <c r="AO46" s="61">
        <f t="shared" si="15"/>
        <v>37.5</v>
      </c>
      <c r="AP46" s="68">
        <v>1025</v>
      </c>
      <c r="AQ46" s="68">
        <f t="shared" si="16"/>
        <v>20</v>
      </c>
      <c r="AR46" s="55">
        <f t="shared" si="17"/>
        <v>20</v>
      </c>
      <c r="AS46" s="67">
        <f t="shared" si="18"/>
        <v>40.553100000000001</v>
      </c>
      <c r="AT46" s="55">
        <f t="shared" si="19"/>
        <v>140</v>
      </c>
      <c r="AU46" s="20">
        <f t="shared" si="20"/>
        <v>7000</v>
      </c>
      <c r="AV46" s="20" t="str">
        <f t="shared" si="21"/>
        <v>P09</v>
      </c>
    </row>
    <row r="47" spans="1:48" s="20" customFormat="1" ht="22.5" customHeight="1" x14ac:dyDescent="0.25">
      <c r="A47" s="55" t="s">
        <v>351</v>
      </c>
      <c r="B47" s="55">
        <v>25</v>
      </c>
      <c r="C47" s="55">
        <v>5</v>
      </c>
      <c r="D47" s="55" t="s">
        <v>352</v>
      </c>
      <c r="E47" s="55">
        <v>30</v>
      </c>
      <c r="F47" s="55" t="s">
        <v>352</v>
      </c>
      <c r="G47" s="55">
        <v>100</v>
      </c>
      <c r="H47" s="8" t="s">
        <v>396</v>
      </c>
      <c r="I47" s="8" t="s">
        <v>18</v>
      </c>
      <c r="J47" s="8">
        <v>1982</v>
      </c>
      <c r="K47" s="8">
        <v>1231</v>
      </c>
      <c r="L47" s="8">
        <v>1</v>
      </c>
      <c r="M47" s="59">
        <f t="shared" si="0"/>
        <v>1982</v>
      </c>
      <c r="N47" s="59">
        <f t="shared" si="1"/>
        <v>1231</v>
      </c>
      <c r="O47" s="59">
        <f t="shared" si="31"/>
        <v>1235</v>
      </c>
      <c r="P47" s="59">
        <f t="shared" si="2"/>
        <v>1</v>
      </c>
      <c r="Q47" s="69">
        <f t="shared" si="23"/>
        <v>89.140020833333395</v>
      </c>
      <c r="R47" s="70">
        <f t="shared" si="32"/>
        <v>89.405612500000004</v>
      </c>
      <c r="S47" s="70">
        <v>6</v>
      </c>
      <c r="T47" s="70">
        <v>6</v>
      </c>
      <c r="U47" s="60" t="str">
        <f t="shared" si="33"/>
        <v/>
      </c>
      <c r="V47" s="68">
        <f t="shared" si="3"/>
        <v>25</v>
      </c>
      <c r="W47" s="68">
        <f t="shared" si="4"/>
        <v>5</v>
      </c>
      <c r="X47" s="68">
        <f t="shared" si="5"/>
        <v>1231</v>
      </c>
      <c r="Y47" s="68">
        <f t="shared" si="34"/>
        <v>1235</v>
      </c>
      <c r="Z47" s="68">
        <v>2</v>
      </c>
      <c r="AA47" s="68">
        <f t="shared" si="6"/>
        <v>2</v>
      </c>
      <c r="AB47" s="73">
        <f t="shared" si="7"/>
        <v>2.4158374999999999</v>
      </c>
      <c r="AC47" s="73">
        <f t="shared" si="35"/>
        <v>2.4236875000000002</v>
      </c>
      <c r="AD47" s="68">
        <f t="shared" si="8"/>
        <v>25</v>
      </c>
      <c r="AE47" s="68">
        <f t="shared" si="9"/>
        <v>5</v>
      </c>
      <c r="AF47" s="55">
        <f t="shared" si="10"/>
        <v>1970</v>
      </c>
      <c r="AG47" s="55">
        <f t="shared" si="11"/>
        <v>41.866666666666703</v>
      </c>
      <c r="AH47" s="55">
        <f t="shared" si="36"/>
        <v>42</v>
      </c>
      <c r="AI47" s="55">
        <f t="shared" si="12"/>
        <v>41.866666666666703</v>
      </c>
      <c r="AJ47" s="55">
        <f t="shared" si="37"/>
        <v>42</v>
      </c>
      <c r="AK47" s="74">
        <f t="shared" si="13"/>
        <v>80.930883333333398</v>
      </c>
      <c r="AL47" s="74">
        <f t="shared" si="38"/>
        <v>81.188625000000002</v>
      </c>
      <c r="AM47" s="68">
        <v>6</v>
      </c>
      <c r="AN47" s="68">
        <f t="shared" si="14"/>
        <v>41</v>
      </c>
      <c r="AO47" s="61">
        <f t="shared" si="15"/>
        <v>41</v>
      </c>
      <c r="AP47" s="68">
        <v>1025</v>
      </c>
      <c r="AQ47" s="68">
        <f t="shared" si="16"/>
        <v>20</v>
      </c>
      <c r="AR47" s="55">
        <f t="shared" si="17"/>
        <v>20</v>
      </c>
      <c r="AS47" s="67">
        <f t="shared" si="18"/>
        <v>5.7933000000000003</v>
      </c>
      <c r="AT47" s="55">
        <f t="shared" si="19"/>
        <v>20</v>
      </c>
      <c r="AU47" s="20">
        <f t="shared" si="20"/>
        <v>1231</v>
      </c>
      <c r="AV47" s="20" t="str">
        <f t="shared" si="21"/>
        <v>P09</v>
      </c>
    </row>
    <row r="48" spans="1:48" s="20" customFormat="1" ht="22.5" customHeight="1" x14ac:dyDescent="0.25">
      <c r="A48" s="55" t="s">
        <v>351</v>
      </c>
      <c r="B48" s="55">
        <v>25</v>
      </c>
      <c r="C48" s="55">
        <v>5</v>
      </c>
      <c r="D48" s="55" t="s">
        <v>352</v>
      </c>
      <c r="E48" s="55">
        <v>30</v>
      </c>
      <c r="F48" s="55" t="s">
        <v>352</v>
      </c>
      <c r="G48" s="55">
        <v>100</v>
      </c>
      <c r="H48" s="8" t="s">
        <v>397</v>
      </c>
      <c r="I48" s="8" t="s">
        <v>18</v>
      </c>
      <c r="J48" s="8">
        <v>968</v>
      </c>
      <c r="K48" s="8">
        <v>641</v>
      </c>
      <c r="L48" s="8">
        <v>1</v>
      </c>
      <c r="M48" s="59">
        <f t="shared" si="0"/>
        <v>968</v>
      </c>
      <c r="N48" s="59">
        <f t="shared" si="1"/>
        <v>641</v>
      </c>
      <c r="O48" s="59">
        <f t="shared" si="31"/>
        <v>635</v>
      </c>
      <c r="P48" s="59">
        <f t="shared" si="2"/>
        <v>1</v>
      </c>
      <c r="Q48" s="69">
        <f t="shared" si="23"/>
        <v>24.979877500000001</v>
      </c>
      <c r="R48" s="70">
        <f t="shared" si="32"/>
        <v>24.7804875</v>
      </c>
      <c r="S48" s="70">
        <v>6</v>
      </c>
      <c r="T48" s="70">
        <v>6</v>
      </c>
      <c r="U48" s="60" t="str">
        <f t="shared" si="33"/>
        <v/>
      </c>
      <c r="V48" s="68">
        <f t="shared" si="3"/>
        <v>25</v>
      </c>
      <c r="W48" s="68">
        <f t="shared" si="4"/>
        <v>5</v>
      </c>
      <c r="X48" s="68">
        <f t="shared" si="5"/>
        <v>641</v>
      </c>
      <c r="Y48" s="68">
        <f t="shared" si="34"/>
        <v>635</v>
      </c>
      <c r="Z48" s="68">
        <v>2</v>
      </c>
      <c r="AA48" s="68">
        <f t="shared" si="6"/>
        <v>2</v>
      </c>
      <c r="AB48" s="73">
        <f t="shared" si="7"/>
        <v>1.2579625000000001</v>
      </c>
      <c r="AC48" s="73">
        <f t="shared" si="35"/>
        <v>1.2461875</v>
      </c>
      <c r="AD48" s="68">
        <f t="shared" si="8"/>
        <v>25</v>
      </c>
      <c r="AE48" s="68">
        <f t="shared" si="9"/>
        <v>5</v>
      </c>
      <c r="AF48" s="55">
        <f t="shared" si="10"/>
        <v>956</v>
      </c>
      <c r="AG48" s="55">
        <f t="shared" si="11"/>
        <v>22.2</v>
      </c>
      <c r="AH48" s="55">
        <f t="shared" si="36"/>
        <v>22</v>
      </c>
      <c r="AI48" s="55">
        <f t="shared" si="12"/>
        <v>22.2</v>
      </c>
      <c r="AJ48" s="55">
        <f t="shared" si="37"/>
        <v>22</v>
      </c>
      <c r="AK48" s="74">
        <f t="shared" si="13"/>
        <v>20.825265000000002</v>
      </c>
      <c r="AL48" s="74">
        <f t="shared" si="38"/>
        <v>20.637650000000001</v>
      </c>
      <c r="AM48" s="68">
        <v>6</v>
      </c>
      <c r="AN48" s="68">
        <f t="shared" si="14"/>
        <v>34</v>
      </c>
      <c r="AO48" s="61">
        <f t="shared" si="15"/>
        <v>34</v>
      </c>
      <c r="AP48" s="68">
        <v>1025</v>
      </c>
      <c r="AQ48" s="68">
        <f t="shared" si="16"/>
        <v>10</v>
      </c>
      <c r="AR48" s="55">
        <f t="shared" si="17"/>
        <v>10</v>
      </c>
      <c r="AS48" s="67">
        <f t="shared" si="18"/>
        <v>2.8966500000000002</v>
      </c>
      <c r="AT48" s="55">
        <f t="shared" si="19"/>
        <v>10</v>
      </c>
      <c r="AU48" s="20">
        <f t="shared" si="20"/>
        <v>641</v>
      </c>
      <c r="AV48" s="20" t="str">
        <f t="shared" si="21"/>
        <v>P10</v>
      </c>
    </row>
    <row r="49" spans="1:48" s="20" customFormat="1" ht="22.5" customHeight="1" x14ac:dyDescent="0.25">
      <c r="A49" s="55" t="s">
        <v>351</v>
      </c>
      <c r="B49" s="55">
        <v>25</v>
      </c>
      <c r="C49" s="55">
        <v>5</v>
      </c>
      <c r="D49" s="55" t="s">
        <v>352</v>
      </c>
      <c r="E49" s="55">
        <v>30</v>
      </c>
      <c r="F49" s="55" t="s">
        <v>352</v>
      </c>
      <c r="G49" s="55">
        <v>100</v>
      </c>
      <c r="H49" s="8" t="s">
        <v>398</v>
      </c>
      <c r="I49" s="8" t="s">
        <v>18</v>
      </c>
      <c r="J49" s="8">
        <v>1969</v>
      </c>
      <c r="K49" s="8">
        <v>790</v>
      </c>
      <c r="L49" s="8">
        <v>1</v>
      </c>
      <c r="M49" s="59">
        <f t="shared" si="0"/>
        <v>1969</v>
      </c>
      <c r="N49" s="59">
        <f t="shared" si="1"/>
        <v>790</v>
      </c>
      <c r="O49" s="59">
        <f t="shared" si="31"/>
        <v>785</v>
      </c>
      <c r="P49" s="59">
        <f t="shared" si="2"/>
        <v>1</v>
      </c>
      <c r="Q49" s="69">
        <f t="shared" si="23"/>
        <v>59.511994791666702</v>
      </c>
      <c r="R49" s="70">
        <f t="shared" si="32"/>
        <v>59.182131249999998</v>
      </c>
      <c r="S49" s="70">
        <v>6</v>
      </c>
      <c r="T49" s="70">
        <v>6</v>
      </c>
      <c r="U49" s="60" t="str">
        <f t="shared" si="33"/>
        <v/>
      </c>
      <c r="V49" s="68">
        <f t="shared" si="3"/>
        <v>25</v>
      </c>
      <c r="W49" s="68">
        <f t="shared" si="4"/>
        <v>5</v>
      </c>
      <c r="X49" s="68">
        <f t="shared" si="5"/>
        <v>790</v>
      </c>
      <c r="Y49" s="68">
        <f t="shared" si="34"/>
        <v>785</v>
      </c>
      <c r="Z49" s="68">
        <v>2</v>
      </c>
      <c r="AA49" s="68">
        <f t="shared" si="6"/>
        <v>2</v>
      </c>
      <c r="AB49" s="73">
        <f t="shared" si="7"/>
        <v>1.5503750000000001</v>
      </c>
      <c r="AC49" s="73">
        <f t="shared" si="35"/>
        <v>1.5405625000000001</v>
      </c>
      <c r="AD49" s="68">
        <f t="shared" si="8"/>
        <v>25</v>
      </c>
      <c r="AE49" s="68">
        <f t="shared" si="9"/>
        <v>5</v>
      </c>
      <c r="AF49" s="55">
        <f t="shared" si="10"/>
        <v>1957</v>
      </c>
      <c r="AG49" s="55">
        <f t="shared" si="11"/>
        <v>27.1666666666667</v>
      </c>
      <c r="AH49" s="55">
        <f t="shared" si="36"/>
        <v>27</v>
      </c>
      <c r="AI49" s="55">
        <f t="shared" si="12"/>
        <v>27.1666666666667</v>
      </c>
      <c r="AJ49" s="55">
        <f t="shared" si="37"/>
        <v>27</v>
      </c>
      <c r="AK49" s="74">
        <f t="shared" si="13"/>
        <v>52.168319791666697</v>
      </c>
      <c r="AL49" s="74">
        <f t="shared" si="38"/>
        <v>51.848268750000003</v>
      </c>
      <c r="AM49" s="68">
        <v>6</v>
      </c>
      <c r="AN49" s="68">
        <f t="shared" si="14"/>
        <v>34.5</v>
      </c>
      <c r="AO49" s="61">
        <f t="shared" si="15"/>
        <v>34.5</v>
      </c>
      <c r="AP49" s="68">
        <v>1025</v>
      </c>
      <c r="AQ49" s="68">
        <f t="shared" si="16"/>
        <v>20</v>
      </c>
      <c r="AR49" s="55">
        <f t="shared" si="17"/>
        <v>20</v>
      </c>
      <c r="AS49" s="67">
        <f t="shared" si="18"/>
        <v>5.7933000000000003</v>
      </c>
      <c r="AT49" s="55">
        <f t="shared" si="19"/>
        <v>20</v>
      </c>
      <c r="AU49" s="20">
        <f t="shared" si="20"/>
        <v>790</v>
      </c>
      <c r="AV49" s="20" t="str">
        <f t="shared" si="21"/>
        <v>P10</v>
      </c>
    </row>
    <row r="50" spans="1:48" s="20" customFormat="1" ht="22.5" customHeight="1" x14ac:dyDescent="0.25">
      <c r="A50" s="55" t="s">
        <v>351</v>
      </c>
      <c r="B50" s="55">
        <v>25</v>
      </c>
      <c r="C50" s="55">
        <v>5</v>
      </c>
      <c r="D50" s="55" t="s">
        <v>352</v>
      </c>
      <c r="E50" s="55">
        <v>30</v>
      </c>
      <c r="F50" s="55" t="s">
        <v>352</v>
      </c>
      <c r="G50" s="55">
        <v>100</v>
      </c>
      <c r="H50" s="8" t="s">
        <v>399</v>
      </c>
      <c r="I50" s="8" t="s">
        <v>18</v>
      </c>
      <c r="J50" s="8">
        <v>972</v>
      </c>
      <c r="K50" s="8">
        <v>800</v>
      </c>
      <c r="L50" s="8">
        <v>1</v>
      </c>
      <c r="M50" s="59">
        <f t="shared" si="0"/>
        <v>972</v>
      </c>
      <c r="N50" s="59">
        <f t="shared" si="1"/>
        <v>800</v>
      </c>
      <c r="O50" s="59">
        <f t="shared" si="31"/>
        <v>785</v>
      </c>
      <c r="P50" s="59">
        <f t="shared" si="2"/>
        <v>1</v>
      </c>
      <c r="Q50" s="69">
        <f t="shared" si="23"/>
        <v>30.371649999999999</v>
      </c>
      <c r="R50" s="70">
        <f t="shared" si="32"/>
        <v>29.871212499999999</v>
      </c>
      <c r="S50" s="70">
        <v>6</v>
      </c>
      <c r="T50" s="70">
        <v>6</v>
      </c>
      <c r="U50" s="60" t="str">
        <f t="shared" si="33"/>
        <v>单边留</v>
      </c>
      <c r="V50" s="68">
        <f t="shared" si="3"/>
        <v>25</v>
      </c>
      <c r="W50" s="68">
        <f t="shared" si="4"/>
        <v>5</v>
      </c>
      <c r="X50" s="68">
        <f t="shared" si="5"/>
        <v>800</v>
      </c>
      <c r="Y50" s="68">
        <f t="shared" si="34"/>
        <v>785</v>
      </c>
      <c r="Z50" s="68">
        <v>2</v>
      </c>
      <c r="AA50" s="68">
        <f t="shared" si="6"/>
        <v>2</v>
      </c>
      <c r="AB50" s="73">
        <f t="shared" si="7"/>
        <v>1.57</v>
      </c>
      <c r="AC50" s="73">
        <f t="shared" si="35"/>
        <v>1.5405625000000001</v>
      </c>
      <c r="AD50" s="68">
        <f t="shared" si="8"/>
        <v>25</v>
      </c>
      <c r="AE50" s="68">
        <f t="shared" si="9"/>
        <v>5</v>
      </c>
      <c r="AF50" s="55">
        <f t="shared" si="10"/>
        <v>960</v>
      </c>
      <c r="AG50" s="55">
        <f t="shared" si="11"/>
        <v>27.5</v>
      </c>
      <c r="AH50" s="55">
        <f t="shared" si="36"/>
        <v>27</v>
      </c>
      <c r="AI50" s="55">
        <f t="shared" si="12"/>
        <v>27.5</v>
      </c>
      <c r="AJ50" s="55">
        <f t="shared" si="37"/>
        <v>27</v>
      </c>
      <c r="AK50" s="74">
        <f t="shared" si="13"/>
        <v>25.905000000000001</v>
      </c>
      <c r="AL50" s="74">
        <f t="shared" si="38"/>
        <v>25.434000000000001</v>
      </c>
      <c r="AM50" s="68">
        <v>6</v>
      </c>
      <c r="AN50" s="68">
        <f t="shared" si="14"/>
        <v>36</v>
      </c>
      <c r="AO50" s="61">
        <f t="shared" si="15"/>
        <v>36</v>
      </c>
      <c r="AP50" s="68">
        <v>1025</v>
      </c>
      <c r="AQ50" s="68">
        <f t="shared" si="16"/>
        <v>10</v>
      </c>
      <c r="AR50" s="55">
        <f t="shared" si="17"/>
        <v>10</v>
      </c>
      <c r="AS50" s="67">
        <f t="shared" si="18"/>
        <v>2.8966500000000002</v>
      </c>
      <c r="AT50" s="55">
        <f t="shared" si="19"/>
        <v>10</v>
      </c>
      <c r="AU50" s="20">
        <f t="shared" si="20"/>
        <v>800</v>
      </c>
      <c r="AV50" s="20" t="str">
        <f t="shared" si="21"/>
        <v>P10</v>
      </c>
    </row>
    <row r="51" spans="1:48" s="20" customFormat="1" ht="22.5" customHeight="1" x14ac:dyDescent="0.25">
      <c r="A51" s="55" t="s">
        <v>351</v>
      </c>
      <c r="B51" s="55">
        <v>25</v>
      </c>
      <c r="C51" s="55">
        <v>5</v>
      </c>
      <c r="D51" s="55" t="s">
        <v>352</v>
      </c>
      <c r="E51" s="55">
        <v>30</v>
      </c>
      <c r="F51" s="55" t="s">
        <v>352</v>
      </c>
      <c r="G51" s="55">
        <v>100</v>
      </c>
      <c r="H51" s="8" t="s">
        <v>400</v>
      </c>
      <c r="I51" s="8" t="s">
        <v>18</v>
      </c>
      <c r="J51" s="8">
        <v>972</v>
      </c>
      <c r="K51" s="8">
        <v>811</v>
      </c>
      <c r="L51" s="8">
        <v>1</v>
      </c>
      <c r="M51" s="59">
        <f t="shared" si="0"/>
        <v>972</v>
      </c>
      <c r="N51" s="59">
        <f t="shared" si="1"/>
        <v>811</v>
      </c>
      <c r="O51" s="59">
        <f t="shared" si="31"/>
        <v>815</v>
      </c>
      <c r="P51" s="59">
        <f t="shared" si="2"/>
        <v>1</v>
      </c>
      <c r="Q51" s="69">
        <f t="shared" si="23"/>
        <v>30.738637499999999</v>
      </c>
      <c r="R51" s="70">
        <f t="shared" si="32"/>
        <v>30.872087499999999</v>
      </c>
      <c r="S51" s="70">
        <v>6</v>
      </c>
      <c r="T51" s="70">
        <v>6</v>
      </c>
      <c r="U51" s="60" t="str">
        <f t="shared" si="33"/>
        <v/>
      </c>
      <c r="V51" s="68">
        <f t="shared" si="3"/>
        <v>25</v>
      </c>
      <c r="W51" s="68">
        <f t="shared" si="4"/>
        <v>5</v>
      </c>
      <c r="X51" s="68">
        <f t="shared" si="5"/>
        <v>811</v>
      </c>
      <c r="Y51" s="68">
        <f t="shared" si="34"/>
        <v>815</v>
      </c>
      <c r="Z51" s="68">
        <v>2</v>
      </c>
      <c r="AA51" s="68">
        <f t="shared" si="6"/>
        <v>2</v>
      </c>
      <c r="AB51" s="73">
        <f t="shared" si="7"/>
        <v>1.5915874999999999</v>
      </c>
      <c r="AC51" s="73">
        <f t="shared" si="35"/>
        <v>1.5994375000000001</v>
      </c>
      <c r="AD51" s="68">
        <f t="shared" si="8"/>
        <v>25</v>
      </c>
      <c r="AE51" s="68">
        <f t="shared" si="9"/>
        <v>5</v>
      </c>
      <c r="AF51" s="55">
        <f t="shared" si="10"/>
        <v>960</v>
      </c>
      <c r="AG51" s="55">
        <f t="shared" si="11"/>
        <v>27.866666666666699</v>
      </c>
      <c r="AH51" s="55">
        <f t="shared" si="36"/>
        <v>28</v>
      </c>
      <c r="AI51" s="55">
        <f t="shared" si="12"/>
        <v>27.866666666666699</v>
      </c>
      <c r="AJ51" s="55">
        <f t="shared" si="37"/>
        <v>28</v>
      </c>
      <c r="AK51" s="74">
        <f t="shared" si="13"/>
        <v>26.250399999999999</v>
      </c>
      <c r="AL51" s="74">
        <f t="shared" si="38"/>
        <v>26.376000000000001</v>
      </c>
      <c r="AM51" s="68">
        <v>6</v>
      </c>
      <c r="AN51" s="68">
        <f t="shared" si="14"/>
        <v>36</v>
      </c>
      <c r="AO51" s="61">
        <f t="shared" si="15"/>
        <v>36</v>
      </c>
      <c r="AP51" s="68">
        <v>1025</v>
      </c>
      <c r="AQ51" s="68">
        <f t="shared" si="16"/>
        <v>10</v>
      </c>
      <c r="AR51" s="55">
        <f t="shared" si="17"/>
        <v>10</v>
      </c>
      <c r="AS51" s="67">
        <f t="shared" si="18"/>
        <v>2.8966500000000002</v>
      </c>
      <c r="AT51" s="55">
        <f t="shared" si="19"/>
        <v>10</v>
      </c>
      <c r="AU51" s="20">
        <f t="shared" si="20"/>
        <v>811</v>
      </c>
      <c r="AV51" s="20" t="str">
        <f t="shared" si="21"/>
        <v>P10</v>
      </c>
    </row>
    <row r="52" spans="1:48" s="20" customFormat="1" ht="22.5" customHeight="1" x14ac:dyDescent="0.25">
      <c r="A52" s="55" t="s">
        <v>351</v>
      </c>
      <c r="B52" s="55">
        <v>25</v>
      </c>
      <c r="C52" s="55">
        <v>5</v>
      </c>
      <c r="D52" s="55" t="s">
        <v>352</v>
      </c>
      <c r="E52" s="55">
        <v>30</v>
      </c>
      <c r="F52" s="55" t="s">
        <v>352</v>
      </c>
      <c r="G52" s="55">
        <v>100</v>
      </c>
      <c r="H52" s="8" t="s">
        <v>401</v>
      </c>
      <c r="I52" s="8" t="s">
        <v>18</v>
      </c>
      <c r="J52" s="8">
        <v>1973</v>
      </c>
      <c r="K52" s="8">
        <v>939</v>
      </c>
      <c r="L52" s="8">
        <v>1</v>
      </c>
      <c r="M52" s="59">
        <f t="shared" si="0"/>
        <v>1973</v>
      </c>
      <c r="N52" s="59">
        <f t="shared" si="1"/>
        <v>939</v>
      </c>
      <c r="O52" s="59">
        <f t="shared" si="31"/>
        <v>935</v>
      </c>
      <c r="P52" s="59">
        <f t="shared" si="2"/>
        <v>1</v>
      </c>
      <c r="Q52" s="69">
        <f t="shared" si="23"/>
        <v>69.468051666666696</v>
      </c>
      <c r="R52" s="70">
        <f t="shared" si="32"/>
        <v>69.203637499999999</v>
      </c>
      <c r="S52" s="70">
        <v>6</v>
      </c>
      <c r="T52" s="70">
        <v>6</v>
      </c>
      <c r="U52" s="60" t="str">
        <f t="shared" si="33"/>
        <v/>
      </c>
      <c r="V52" s="68">
        <f t="shared" si="3"/>
        <v>25</v>
      </c>
      <c r="W52" s="68">
        <f t="shared" si="4"/>
        <v>5</v>
      </c>
      <c r="X52" s="68">
        <f t="shared" si="5"/>
        <v>939</v>
      </c>
      <c r="Y52" s="68">
        <f t="shared" si="34"/>
        <v>935</v>
      </c>
      <c r="Z52" s="68">
        <v>2</v>
      </c>
      <c r="AA52" s="68">
        <f t="shared" si="6"/>
        <v>2</v>
      </c>
      <c r="AB52" s="73">
        <f t="shared" si="7"/>
        <v>1.8427875</v>
      </c>
      <c r="AC52" s="73">
        <f t="shared" si="35"/>
        <v>1.8349375000000001</v>
      </c>
      <c r="AD52" s="68">
        <f t="shared" si="8"/>
        <v>25</v>
      </c>
      <c r="AE52" s="68">
        <f t="shared" si="9"/>
        <v>5</v>
      </c>
      <c r="AF52" s="55">
        <f t="shared" si="10"/>
        <v>1961</v>
      </c>
      <c r="AG52" s="55">
        <f t="shared" si="11"/>
        <v>32.133333333333297</v>
      </c>
      <c r="AH52" s="55">
        <f t="shared" si="36"/>
        <v>32</v>
      </c>
      <c r="AI52" s="55">
        <f t="shared" si="12"/>
        <v>32.133333333333297</v>
      </c>
      <c r="AJ52" s="55">
        <f t="shared" si="37"/>
        <v>32</v>
      </c>
      <c r="AK52" s="74">
        <f t="shared" si="13"/>
        <v>61.831964166666701</v>
      </c>
      <c r="AL52" s="74">
        <f t="shared" si="38"/>
        <v>61.575400000000002</v>
      </c>
      <c r="AM52" s="68">
        <v>6</v>
      </c>
      <c r="AN52" s="68">
        <f t="shared" si="14"/>
        <v>36.5</v>
      </c>
      <c r="AO52" s="61">
        <f t="shared" si="15"/>
        <v>36.5</v>
      </c>
      <c r="AP52" s="68">
        <v>1025</v>
      </c>
      <c r="AQ52" s="68">
        <f t="shared" si="16"/>
        <v>20</v>
      </c>
      <c r="AR52" s="55">
        <f t="shared" si="17"/>
        <v>20</v>
      </c>
      <c r="AS52" s="67">
        <f t="shared" si="18"/>
        <v>5.7933000000000003</v>
      </c>
      <c r="AT52" s="55">
        <f t="shared" si="19"/>
        <v>20</v>
      </c>
      <c r="AU52" s="20">
        <f t="shared" si="20"/>
        <v>939</v>
      </c>
      <c r="AV52" s="20" t="str">
        <f t="shared" si="21"/>
        <v>P10</v>
      </c>
    </row>
    <row r="53" spans="1:48" s="20" customFormat="1" ht="22.5" customHeight="1" x14ac:dyDescent="0.25">
      <c r="A53" s="55" t="s">
        <v>351</v>
      </c>
      <c r="B53" s="55">
        <v>25</v>
      </c>
      <c r="C53" s="55">
        <v>5</v>
      </c>
      <c r="D53" s="55" t="s">
        <v>352</v>
      </c>
      <c r="E53" s="55">
        <v>30</v>
      </c>
      <c r="F53" s="55" t="s">
        <v>352</v>
      </c>
      <c r="G53" s="55">
        <v>100</v>
      </c>
      <c r="H53" s="8" t="s">
        <v>402</v>
      </c>
      <c r="I53" s="8" t="s">
        <v>18</v>
      </c>
      <c r="J53" s="8">
        <v>1975</v>
      </c>
      <c r="K53" s="8">
        <v>1000</v>
      </c>
      <c r="L53" s="8">
        <v>29</v>
      </c>
      <c r="M53" s="59">
        <f t="shared" si="0"/>
        <v>1975</v>
      </c>
      <c r="N53" s="59">
        <f t="shared" si="1"/>
        <v>1000</v>
      </c>
      <c r="O53" s="59">
        <f t="shared" si="31"/>
        <v>995</v>
      </c>
      <c r="P53" s="59">
        <f t="shared" si="2"/>
        <v>29</v>
      </c>
      <c r="Q53" s="69">
        <f t="shared" si="23"/>
        <v>2133.4551739583299</v>
      </c>
      <c r="R53" s="70">
        <f t="shared" si="32"/>
        <v>2123.8606749999999</v>
      </c>
      <c r="S53" s="70">
        <v>6</v>
      </c>
      <c r="T53" s="70">
        <v>6</v>
      </c>
      <c r="U53" s="60" t="str">
        <f t="shared" si="33"/>
        <v/>
      </c>
      <c r="V53" s="68">
        <f t="shared" si="3"/>
        <v>25</v>
      </c>
      <c r="W53" s="68">
        <f t="shared" si="4"/>
        <v>5</v>
      </c>
      <c r="X53" s="68">
        <f t="shared" si="5"/>
        <v>1000</v>
      </c>
      <c r="Y53" s="68">
        <f t="shared" si="34"/>
        <v>995</v>
      </c>
      <c r="Z53" s="68">
        <v>2</v>
      </c>
      <c r="AA53" s="68">
        <f t="shared" si="6"/>
        <v>58</v>
      </c>
      <c r="AB53" s="73">
        <f t="shared" si="7"/>
        <v>56.912500000000001</v>
      </c>
      <c r="AC53" s="73">
        <f t="shared" si="35"/>
        <v>56.627937500000002</v>
      </c>
      <c r="AD53" s="68">
        <f t="shared" si="8"/>
        <v>25</v>
      </c>
      <c r="AE53" s="68">
        <f t="shared" si="9"/>
        <v>5</v>
      </c>
      <c r="AF53" s="55">
        <f t="shared" si="10"/>
        <v>1963</v>
      </c>
      <c r="AG53" s="55">
        <f t="shared" si="11"/>
        <v>34.1666666666667</v>
      </c>
      <c r="AH53" s="55">
        <f t="shared" si="36"/>
        <v>34</v>
      </c>
      <c r="AI53" s="55">
        <f t="shared" si="12"/>
        <v>990.83333333333303</v>
      </c>
      <c r="AJ53" s="55">
        <f t="shared" si="37"/>
        <v>986</v>
      </c>
      <c r="AK53" s="74">
        <f t="shared" si="13"/>
        <v>1908.53697395833</v>
      </c>
      <c r="AL53" s="74">
        <f t="shared" si="38"/>
        <v>1899.2270375000001</v>
      </c>
      <c r="AM53" s="68">
        <v>6</v>
      </c>
      <c r="AN53" s="68">
        <f t="shared" si="14"/>
        <v>37.5</v>
      </c>
      <c r="AO53" s="61">
        <f t="shared" si="15"/>
        <v>37.5</v>
      </c>
      <c r="AP53" s="68">
        <v>1025</v>
      </c>
      <c r="AQ53" s="68">
        <f t="shared" si="16"/>
        <v>20</v>
      </c>
      <c r="AR53" s="55">
        <f t="shared" si="17"/>
        <v>20</v>
      </c>
      <c r="AS53" s="67">
        <f t="shared" si="18"/>
        <v>168.00569999999999</v>
      </c>
      <c r="AT53" s="55">
        <f t="shared" si="19"/>
        <v>580</v>
      </c>
      <c r="AU53" s="20">
        <f t="shared" si="20"/>
        <v>29000</v>
      </c>
      <c r="AV53" s="20" t="str">
        <f t="shared" si="21"/>
        <v>P10</v>
      </c>
    </row>
    <row r="54" spans="1:48" s="20" customFormat="1" ht="22.5" customHeight="1" x14ac:dyDescent="0.25">
      <c r="A54" s="55" t="s">
        <v>351</v>
      </c>
      <c r="B54" s="55">
        <v>25</v>
      </c>
      <c r="C54" s="55">
        <v>5</v>
      </c>
      <c r="D54" s="55" t="s">
        <v>352</v>
      </c>
      <c r="E54" s="55">
        <v>30</v>
      </c>
      <c r="F54" s="55" t="s">
        <v>352</v>
      </c>
      <c r="G54" s="55">
        <v>100</v>
      </c>
      <c r="H54" s="8" t="s">
        <v>403</v>
      </c>
      <c r="I54" s="8" t="s">
        <v>18</v>
      </c>
      <c r="J54" s="8">
        <v>978</v>
      </c>
      <c r="K54" s="8">
        <v>1000</v>
      </c>
      <c r="L54" s="8">
        <v>1</v>
      </c>
      <c r="M54" s="59">
        <f t="shared" si="0"/>
        <v>978</v>
      </c>
      <c r="N54" s="59">
        <f t="shared" si="1"/>
        <v>1000</v>
      </c>
      <c r="O54" s="59">
        <f t="shared" si="31"/>
        <v>995</v>
      </c>
      <c r="P54" s="59">
        <f t="shared" si="2"/>
        <v>1</v>
      </c>
      <c r="Q54" s="69">
        <f t="shared" si="23"/>
        <v>37.245306249999999</v>
      </c>
      <c r="R54" s="70">
        <f t="shared" si="32"/>
        <v>37.077512499999997</v>
      </c>
      <c r="S54" s="70">
        <v>6</v>
      </c>
      <c r="T54" s="70">
        <v>6</v>
      </c>
      <c r="U54" s="60" t="str">
        <f t="shared" si="33"/>
        <v/>
      </c>
      <c r="V54" s="68">
        <f t="shared" si="3"/>
        <v>25</v>
      </c>
      <c r="W54" s="68">
        <f t="shared" si="4"/>
        <v>5</v>
      </c>
      <c r="X54" s="68">
        <f t="shared" si="5"/>
        <v>1000</v>
      </c>
      <c r="Y54" s="68">
        <f t="shared" si="34"/>
        <v>995</v>
      </c>
      <c r="Z54" s="68">
        <v>2</v>
      </c>
      <c r="AA54" s="68">
        <f t="shared" si="6"/>
        <v>2</v>
      </c>
      <c r="AB54" s="73">
        <f t="shared" si="7"/>
        <v>1.9624999999999999</v>
      </c>
      <c r="AC54" s="73">
        <f t="shared" si="35"/>
        <v>1.9526874999999999</v>
      </c>
      <c r="AD54" s="68">
        <f t="shared" si="8"/>
        <v>25</v>
      </c>
      <c r="AE54" s="68">
        <f t="shared" si="9"/>
        <v>5</v>
      </c>
      <c r="AF54" s="55">
        <f t="shared" si="10"/>
        <v>966</v>
      </c>
      <c r="AG54" s="55">
        <f t="shared" si="11"/>
        <v>34.1666666666667</v>
      </c>
      <c r="AH54" s="55">
        <f t="shared" si="36"/>
        <v>34</v>
      </c>
      <c r="AI54" s="55">
        <f t="shared" si="12"/>
        <v>34.1666666666667</v>
      </c>
      <c r="AJ54" s="55">
        <f t="shared" si="37"/>
        <v>34</v>
      </c>
      <c r="AK54" s="74">
        <f t="shared" si="13"/>
        <v>32.386156249999999</v>
      </c>
      <c r="AL54" s="74">
        <f t="shared" si="38"/>
        <v>32.228175</v>
      </c>
      <c r="AM54" s="68">
        <v>6</v>
      </c>
      <c r="AN54" s="68">
        <f t="shared" si="14"/>
        <v>39</v>
      </c>
      <c r="AO54" s="61">
        <f t="shared" si="15"/>
        <v>39</v>
      </c>
      <c r="AP54" s="68">
        <v>1025</v>
      </c>
      <c r="AQ54" s="68">
        <f t="shared" si="16"/>
        <v>10</v>
      </c>
      <c r="AR54" s="55">
        <f t="shared" si="17"/>
        <v>10</v>
      </c>
      <c r="AS54" s="67">
        <f t="shared" si="18"/>
        <v>2.8966500000000002</v>
      </c>
      <c r="AT54" s="55">
        <f t="shared" si="19"/>
        <v>10</v>
      </c>
      <c r="AU54" s="20">
        <f t="shared" si="20"/>
        <v>1000</v>
      </c>
      <c r="AV54" s="20" t="str">
        <f t="shared" si="21"/>
        <v>P10</v>
      </c>
    </row>
    <row r="55" spans="1:48" s="20" customFormat="1" ht="22.5" customHeight="1" x14ac:dyDescent="0.25">
      <c r="A55" s="55" t="s">
        <v>351</v>
      </c>
      <c r="B55" s="55">
        <v>25</v>
      </c>
      <c r="C55" s="55">
        <v>5</v>
      </c>
      <c r="D55" s="55" t="s">
        <v>352</v>
      </c>
      <c r="E55" s="55">
        <v>30</v>
      </c>
      <c r="F55" s="55" t="s">
        <v>352</v>
      </c>
      <c r="G55" s="55">
        <v>100</v>
      </c>
      <c r="H55" s="8" t="s">
        <v>404</v>
      </c>
      <c r="I55" s="8" t="s">
        <v>18</v>
      </c>
      <c r="J55" s="8">
        <v>1993</v>
      </c>
      <c r="K55" s="8">
        <v>1517</v>
      </c>
      <c r="L55" s="8">
        <v>1</v>
      </c>
      <c r="M55" s="59">
        <f t="shared" si="0"/>
        <v>1993</v>
      </c>
      <c r="N55" s="59">
        <f t="shared" si="1"/>
        <v>1517</v>
      </c>
      <c r="O55" s="59">
        <f t="shared" si="31"/>
        <v>1505</v>
      </c>
      <c r="P55" s="59">
        <f t="shared" si="2"/>
        <v>1</v>
      </c>
      <c r="Q55" s="69">
        <f t="shared" si="23"/>
        <v>108.68462375</v>
      </c>
      <c r="R55" s="70">
        <f t="shared" si="32"/>
        <v>107.88353125</v>
      </c>
      <c r="S55" s="70">
        <v>6</v>
      </c>
      <c r="T55" s="70">
        <v>6</v>
      </c>
      <c r="U55" s="60" t="str">
        <f t="shared" si="33"/>
        <v>单边留</v>
      </c>
      <c r="V55" s="68">
        <f t="shared" si="3"/>
        <v>25</v>
      </c>
      <c r="W55" s="68">
        <f t="shared" si="4"/>
        <v>5</v>
      </c>
      <c r="X55" s="68">
        <f t="shared" si="5"/>
        <v>1517</v>
      </c>
      <c r="Y55" s="68">
        <f t="shared" si="34"/>
        <v>1505</v>
      </c>
      <c r="Z55" s="68">
        <v>2</v>
      </c>
      <c r="AA55" s="68">
        <f t="shared" si="6"/>
        <v>2</v>
      </c>
      <c r="AB55" s="73">
        <f t="shared" si="7"/>
        <v>2.9771125000000001</v>
      </c>
      <c r="AC55" s="73">
        <f t="shared" si="35"/>
        <v>2.9535624999999999</v>
      </c>
      <c r="AD55" s="68">
        <f t="shared" si="8"/>
        <v>25</v>
      </c>
      <c r="AE55" s="68">
        <f t="shared" si="9"/>
        <v>5</v>
      </c>
      <c r="AF55" s="55">
        <f t="shared" si="10"/>
        <v>1981</v>
      </c>
      <c r="AG55" s="55">
        <f t="shared" si="11"/>
        <v>51.4</v>
      </c>
      <c r="AH55" s="55">
        <f t="shared" si="36"/>
        <v>51</v>
      </c>
      <c r="AI55" s="55">
        <f t="shared" si="12"/>
        <v>51.4</v>
      </c>
      <c r="AJ55" s="55">
        <f t="shared" si="37"/>
        <v>51</v>
      </c>
      <c r="AK55" s="74">
        <f t="shared" si="13"/>
        <v>99.914211249999994</v>
      </c>
      <c r="AL55" s="74">
        <f t="shared" si="38"/>
        <v>99.136668749999998</v>
      </c>
      <c r="AM55" s="68">
        <v>6</v>
      </c>
      <c r="AN55" s="68">
        <f t="shared" si="14"/>
        <v>46.5</v>
      </c>
      <c r="AO55" s="61">
        <f t="shared" si="15"/>
        <v>46.5</v>
      </c>
      <c r="AP55" s="68">
        <v>1025</v>
      </c>
      <c r="AQ55" s="68">
        <f t="shared" si="16"/>
        <v>20</v>
      </c>
      <c r="AR55" s="55">
        <f t="shared" si="17"/>
        <v>20</v>
      </c>
      <c r="AS55" s="67">
        <f t="shared" si="18"/>
        <v>5.7933000000000003</v>
      </c>
      <c r="AT55" s="55">
        <f t="shared" si="19"/>
        <v>20</v>
      </c>
      <c r="AU55" s="20">
        <f t="shared" si="20"/>
        <v>1517</v>
      </c>
      <c r="AV55" s="20" t="str">
        <f t="shared" si="21"/>
        <v>P10</v>
      </c>
    </row>
    <row r="56" spans="1:48" s="20" customFormat="1" ht="22.5" customHeight="1" x14ac:dyDescent="0.25">
      <c r="A56" s="55" t="s">
        <v>351</v>
      </c>
      <c r="B56" s="55">
        <v>25</v>
      </c>
      <c r="C56" s="55">
        <v>5</v>
      </c>
      <c r="D56" s="55" t="s">
        <v>352</v>
      </c>
      <c r="E56" s="55">
        <v>30</v>
      </c>
      <c r="F56" s="55" t="s">
        <v>352</v>
      </c>
      <c r="G56" s="55">
        <v>100</v>
      </c>
      <c r="H56" s="8" t="s">
        <v>405</v>
      </c>
      <c r="I56" s="8" t="s">
        <v>18</v>
      </c>
      <c r="J56" s="8">
        <v>1969</v>
      </c>
      <c r="K56" s="8">
        <v>804</v>
      </c>
      <c r="L56" s="8">
        <v>1</v>
      </c>
      <c r="M56" s="59">
        <f t="shared" si="0"/>
        <v>1969</v>
      </c>
      <c r="N56" s="59">
        <f t="shared" si="1"/>
        <v>804</v>
      </c>
      <c r="O56" s="59">
        <f t="shared" si="31"/>
        <v>785</v>
      </c>
      <c r="P56" s="59">
        <f t="shared" si="2"/>
        <v>1</v>
      </c>
      <c r="Q56" s="69">
        <f t="shared" si="23"/>
        <v>60.435612708333302</v>
      </c>
      <c r="R56" s="70">
        <f t="shared" si="32"/>
        <v>59.182131249999998</v>
      </c>
      <c r="S56" s="70">
        <v>6</v>
      </c>
      <c r="T56" s="70">
        <v>6</v>
      </c>
      <c r="U56" s="60" t="str">
        <f t="shared" si="33"/>
        <v>单边留</v>
      </c>
      <c r="V56" s="68">
        <f t="shared" si="3"/>
        <v>25</v>
      </c>
      <c r="W56" s="68">
        <f t="shared" si="4"/>
        <v>5</v>
      </c>
      <c r="X56" s="68">
        <f t="shared" si="5"/>
        <v>804</v>
      </c>
      <c r="Y56" s="68">
        <f t="shared" si="34"/>
        <v>785</v>
      </c>
      <c r="Z56" s="68">
        <v>2</v>
      </c>
      <c r="AA56" s="68">
        <f t="shared" si="6"/>
        <v>2</v>
      </c>
      <c r="AB56" s="73">
        <f t="shared" si="7"/>
        <v>1.57785</v>
      </c>
      <c r="AC56" s="73">
        <f t="shared" si="35"/>
        <v>1.5405625000000001</v>
      </c>
      <c r="AD56" s="68">
        <f t="shared" si="8"/>
        <v>25</v>
      </c>
      <c r="AE56" s="68">
        <f t="shared" si="9"/>
        <v>5</v>
      </c>
      <c r="AF56" s="55">
        <f t="shared" si="10"/>
        <v>1957</v>
      </c>
      <c r="AG56" s="55">
        <f t="shared" si="11"/>
        <v>27.633333333333301</v>
      </c>
      <c r="AH56" s="55">
        <f t="shared" si="36"/>
        <v>27</v>
      </c>
      <c r="AI56" s="55">
        <f t="shared" si="12"/>
        <v>27.633333333333301</v>
      </c>
      <c r="AJ56" s="55">
        <f t="shared" si="37"/>
        <v>27</v>
      </c>
      <c r="AK56" s="74">
        <f t="shared" si="13"/>
        <v>53.064462708333302</v>
      </c>
      <c r="AL56" s="74">
        <f t="shared" si="38"/>
        <v>51.848268750000003</v>
      </c>
      <c r="AM56" s="68">
        <v>6</v>
      </c>
      <c r="AN56" s="68">
        <f t="shared" si="14"/>
        <v>34.5</v>
      </c>
      <c r="AO56" s="61">
        <f t="shared" si="15"/>
        <v>34.5</v>
      </c>
      <c r="AP56" s="68">
        <v>1025</v>
      </c>
      <c r="AQ56" s="68">
        <f t="shared" si="16"/>
        <v>20</v>
      </c>
      <c r="AR56" s="55">
        <f t="shared" si="17"/>
        <v>20</v>
      </c>
      <c r="AS56" s="67">
        <f t="shared" si="18"/>
        <v>5.7933000000000003</v>
      </c>
      <c r="AT56" s="55">
        <f t="shared" si="19"/>
        <v>20</v>
      </c>
      <c r="AU56" s="20">
        <f t="shared" si="20"/>
        <v>804</v>
      </c>
      <c r="AV56" s="20" t="str">
        <f t="shared" si="21"/>
        <v>P11</v>
      </c>
    </row>
    <row r="57" spans="1:48" s="20" customFormat="1" ht="22.5" customHeight="1" x14ac:dyDescent="0.25">
      <c r="A57" s="55" t="s">
        <v>351</v>
      </c>
      <c r="B57" s="55">
        <v>25</v>
      </c>
      <c r="C57" s="55">
        <v>5</v>
      </c>
      <c r="D57" s="55" t="s">
        <v>352</v>
      </c>
      <c r="E57" s="55">
        <v>30</v>
      </c>
      <c r="F57" s="55" t="s">
        <v>352</v>
      </c>
      <c r="G57" s="55">
        <v>100</v>
      </c>
      <c r="H57" s="8" t="s">
        <v>406</v>
      </c>
      <c r="I57" s="8" t="s">
        <v>18</v>
      </c>
      <c r="J57" s="8">
        <v>1975</v>
      </c>
      <c r="K57" s="8">
        <v>1000</v>
      </c>
      <c r="L57" s="8">
        <v>9</v>
      </c>
      <c r="M57" s="59">
        <f t="shared" si="0"/>
        <v>1975</v>
      </c>
      <c r="N57" s="59">
        <f t="shared" si="1"/>
        <v>1000</v>
      </c>
      <c r="O57" s="59">
        <f t="shared" si="31"/>
        <v>995</v>
      </c>
      <c r="P57" s="59">
        <f t="shared" si="2"/>
        <v>9</v>
      </c>
      <c r="Q57" s="69">
        <f t="shared" si="23"/>
        <v>662.10677812500001</v>
      </c>
      <c r="R57" s="70">
        <f t="shared" si="32"/>
        <v>659.12917500000003</v>
      </c>
      <c r="S57" s="70">
        <v>6</v>
      </c>
      <c r="T57" s="70">
        <v>6</v>
      </c>
      <c r="U57" s="60" t="str">
        <f t="shared" si="33"/>
        <v/>
      </c>
      <c r="V57" s="68">
        <f t="shared" si="3"/>
        <v>25</v>
      </c>
      <c r="W57" s="68">
        <f t="shared" si="4"/>
        <v>5</v>
      </c>
      <c r="X57" s="68">
        <f t="shared" si="5"/>
        <v>1000</v>
      </c>
      <c r="Y57" s="68">
        <f t="shared" si="34"/>
        <v>995</v>
      </c>
      <c r="Z57" s="68">
        <v>2</v>
      </c>
      <c r="AA57" s="68">
        <f t="shared" si="6"/>
        <v>18</v>
      </c>
      <c r="AB57" s="73">
        <f t="shared" si="7"/>
        <v>17.662500000000001</v>
      </c>
      <c r="AC57" s="73">
        <f t="shared" si="35"/>
        <v>17.574187500000001</v>
      </c>
      <c r="AD57" s="68">
        <f t="shared" si="8"/>
        <v>25</v>
      </c>
      <c r="AE57" s="68">
        <f t="shared" si="9"/>
        <v>5</v>
      </c>
      <c r="AF57" s="55">
        <f t="shared" si="10"/>
        <v>1963</v>
      </c>
      <c r="AG57" s="55">
        <f t="shared" si="11"/>
        <v>34.1666666666667</v>
      </c>
      <c r="AH57" s="55">
        <f t="shared" si="36"/>
        <v>34</v>
      </c>
      <c r="AI57" s="55">
        <f t="shared" si="12"/>
        <v>307.5</v>
      </c>
      <c r="AJ57" s="55">
        <f t="shared" si="37"/>
        <v>306</v>
      </c>
      <c r="AK57" s="74">
        <f t="shared" si="13"/>
        <v>592.30457812500003</v>
      </c>
      <c r="AL57" s="74">
        <f t="shared" si="38"/>
        <v>589.41528749999998</v>
      </c>
      <c r="AM57" s="68">
        <v>6</v>
      </c>
      <c r="AN57" s="68">
        <f t="shared" si="14"/>
        <v>37.5</v>
      </c>
      <c r="AO57" s="61">
        <f t="shared" si="15"/>
        <v>37.5</v>
      </c>
      <c r="AP57" s="68">
        <v>1025</v>
      </c>
      <c r="AQ57" s="68">
        <f t="shared" si="16"/>
        <v>20</v>
      </c>
      <c r="AR57" s="55">
        <f t="shared" si="17"/>
        <v>20</v>
      </c>
      <c r="AS57" s="67">
        <f t="shared" si="18"/>
        <v>52.139699999999998</v>
      </c>
      <c r="AT57" s="55">
        <f t="shared" si="19"/>
        <v>180</v>
      </c>
      <c r="AU57" s="20">
        <f t="shared" si="20"/>
        <v>9000</v>
      </c>
      <c r="AV57" s="20" t="str">
        <f t="shared" si="21"/>
        <v>P11</v>
      </c>
    </row>
    <row r="58" spans="1:48" s="20" customFormat="1" ht="22.5" customHeight="1" x14ac:dyDescent="0.25">
      <c r="A58" s="55" t="s">
        <v>351</v>
      </c>
      <c r="B58" s="55">
        <v>25</v>
      </c>
      <c r="C58" s="55">
        <v>5</v>
      </c>
      <c r="D58" s="55" t="s">
        <v>352</v>
      </c>
      <c r="E58" s="55">
        <v>30</v>
      </c>
      <c r="F58" s="55" t="s">
        <v>352</v>
      </c>
      <c r="G58" s="55">
        <v>100</v>
      </c>
      <c r="H58" s="8" t="s">
        <v>407</v>
      </c>
      <c r="I58" s="8" t="s">
        <v>18</v>
      </c>
      <c r="J58" s="8">
        <v>1975</v>
      </c>
      <c r="K58" s="8">
        <v>1000</v>
      </c>
      <c r="L58" s="8">
        <v>12</v>
      </c>
      <c r="M58" s="59">
        <f t="shared" si="0"/>
        <v>1975</v>
      </c>
      <c r="N58" s="59">
        <f t="shared" si="1"/>
        <v>1000</v>
      </c>
      <c r="O58" s="59">
        <f t="shared" si="31"/>
        <v>995</v>
      </c>
      <c r="P58" s="59">
        <f t="shared" si="2"/>
        <v>12</v>
      </c>
      <c r="Q58" s="69">
        <f t="shared" si="23"/>
        <v>882.80903750000004</v>
      </c>
      <c r="R58" s="70">
        <f t="shared" si="32"/>
        <v>878.83889999999997</v>
      </c>
      <c r="S58" s="70">
        <v>6</v>
      </c>
      <c r="T58" s="70">
        <v>6</v>
      </c>
      <c r="U58" s="60" t="str">
        <f t="shared" si="33"/>
        <v/>
      </c>
      <c r="V58" s="68">
        <f t="shared" si="3"/>
        <v>25</v>
      </c>
      <c r="W58" s="68">
        <f t="shared" si="4"/>
        <v>5</v>
      </c>
      <c r="X58" s="68">
        <f t="shared" si="5"/>
        <v>1000</v>
      </c>
      <c r="Y58" s="68">
        <f t="shared" si="34"/>
        <v>995</v>
      </c>
      <c r="Z58" s="68">
        <v>2</v>
      </c>
      <c r="AA58" s="68">
        <f t="shared" si="6"/>
        <v>24</v>
      </c>
      <c r="AB58" s="73">
        <f t="shared" si="7"/>
        <v>23.55</v>
      </c>
      <c r="AC58" s="73">
        <f t="shared" si="35"/>
        <v>23.43225</v>
      </c>
      <c r="AD58" s="68">
        <f t="shared" si="8"/>
        <v>25</v>
      </c>
      <c r="AE58" s="68">
        <f t="shared" si="9"/>
        <v>5</v>
      </c>
      <c r="AF58" s="55">
        <f t="shared" si="10"/>
        <v>1963</v>
      </c>
      <c r="AG58" s="55">
        <f t="shared" si="11"/>
        <v>34.1666666666667</v>
      </c>
      <c r="AH58" s="55">
        <f t="shared" si="36"/>
        <v>34</v>
      </c>
      <c r="AI58" s="55">
        <f t="shared" si="12"/>
        <v>410</v>
      </c>
      <c r="AJ58" s="55">
        <f t="shared" si="37"/>
        <v>408</v>
      </c>
      <c r="AK58" s="74">
        <f t="shared" si="13"/>
        <v>789.73943750000001</v>
      </c>
      <c r="AL58" s="74">
        <f t="shared" si="38"/>
        <v>785.88705000000004</v>
      </c>
      <c r="AM58" s="68">
        <v>6</v>
      </c>
      <c r="AN58" s="68">
        <f t="shared" si="14"/>
        <v>37.5</v>
      </c>
      <c r="AO58" s="61">
        <f t="shared" si="15"/>
        <v>37.5</v>
      </c>
      <c r="AP58" s="68">
        <v>1025</v>
      </c>
      <c r="AQ58" s="68">
        <f t="shared" si="16"/>
        <v>20</v>
      </c>
      <c r="AR58" s="55">
        <f t="shared" si="17"/>
        <v>20</v>
      </c>
      <c r="AS58" s="67">
        <f t="shared" si="18"/>
        <v>69.519599999999997</v>
      </c>
      <c r="AT58" s="55">
        <f t="shared" si="19"/>
        <v>240</v>
      </c>
      <c r="AU58" s="20">
        <f t="shared" si="20"/>
        <v>12000</v>
      </c>
      <c r="AV58" s="20" t="str">
        <f t="shared" si="21"/>
        <v>P12</v>
      </c>
    </row>
    <row r="59" spans="1:48" s="20" customFormat="1" ht="22.5" customHeight="1" x14ac:dyDescent="0.25">
      <c r="A59" s="55" t="s">
        <v>351</v>
      </c>
      <c r="B59" s="55">
        <v>25</v>
      </c>
      <c r="C59" s="55">
        <v>5</v>
      </c>
      <c r="D59" s="55" t="s">
        <v>352</v>
      </c>
      <c r="E59" s="55">
        <v>30</v>
      </c>
      <c r="F59" s="55" t="s">
        <v>352</v>
      </c>
      <c r="G59" s="55">
        <v>100</v>
      </c>
      <c r="H59" s="8" t="s">
        <v>408</v>
      </c>
      <c r="I59" s="8" t="s">
        <v>18</v>
      </c>
      <c r="J59" s="8">
        <v>1977</v>
      </c>
      <c r="K59" s="8">
        <v>1070</v>
      </c>
      <c r="L59" s="8">
        <v>1</v>
      </c>
      <c r="M59" s="59">
        <f t="shared" si="0"/>
        <v>1977</v>
      </c>
      <c r="N59" s="59">
        <f t="shared" si="1"/>
        <v>1070</v>
      </c>
      <c r="O59" s="59">
        <f t="shared" si="31"/>
        <v>1055</v>
      </c>
      <c r="P59" s="59">
        <f t="shared" si="2"/>
        <v>1</v>
      </c>
      <c r="Q59" s="69">
        <f t="shared" si="23"/>
        <v>78.270878124999996</v>
      </c>
      <c r="R59" s="70">
        <f t="shared" si="32"/>
        <v>77.277362499999995</v>
      </c>
      <c r="S59" s="70">
        <v>6</v>
      </c>
      <c r="T59" s="70">
        <v>6</v>
      </c>
      <c r="U59" s="60" t="str">
        <f t="shared" si="33"/>
        <v>单边留</v>
      </c>
      <c r="V59" s="68">
        <f t="shared" si="3"/>
        <v>25</v>
      </c>
      <c r="W59" s="68">
        <f t="shared" si="4"/>
        <v>5</v>
      </c>
      <c r="X59" s="68">
        <f t="shared" si="5"/>
        <v>1070</v>
      </c>
      <c r="Y59" s="68">
        <f t="shared" si="34"/>
        <v>1055</v>
      </c>
      <c r="Z59" s="68">
        <v>2</v>
      </c>
      <c r="AA59" s="68">
        <f t="shared" si="6"/>
        <v>2</v>
      </c>
      <c r="AB59" s="73">
        <f t="shared" si="7"/>
        <v>2.0998749999999999</v>
      </c>
      <c r="AC59" s="73">
        <f t="shared" si="35"/>
        <v>2.0704375000000002</v>
      </c>
      <c r="AD59" s="68">
        <f t="shared" si="8"/>
        <v>25</v>
      </c>
      <c r="AE59" s="68">
        <f t="shared" si="9"/>
        <v>5</v>
      </c>
      <c r="AF59" s="55">
        <f t="shared" si="10"/>
        <v>1965</v>
      </c>
      <c r="AG59" s="55">
        <f t="shared" si="11"/>
        <v>36.5</v>
      </c>
      <c r="AH59" s="55">
        <f t="shared" si="36"/>
        <v>36</v>
      </c>
      <c r="AI59" s="55">
        <f t="shared" si="12"/>
        <v>36.5</v>
      </c>
      <c r="AJ59" s="55">
        <f t="shared" si="37"/>
        <v>36</v>
      </c>
      <c r="AK59" s="74">
        <f t="shared" si="13"/>
        <v>70.377703124999996</v>
      </c>
      <c r="AL59" s="74">
        <f t="shared" si="38"/>
        <v>69.413624999999996</v>
      </c>
      <c r="AM59" s="68">
        <v>6</v>
      </c>
      <c r="AN59" s="68">
        <f t="shared" si="14"/>
        <v>38.5</v>
      </c>
      <c r="AO59" s="61">
        <f t="shared" si="15"/>
        <v>38.5</v>
      </c>
      <c r="AP59" s="68">
        <v>1025</v>
      </c>
      <c r="AQ59" s="68">
        <f t="shared" si="16"/>
        <v>20</v>
      </c>
      <c r="AR59" s="55">
        <f t="shared" si="17"/>
        <v>20</v>
      </c>
      <c r="AS59" s="67">
        <f t="shared" si="18"/>
        <v>5.7933000000000003</v>
      </c>
      <c r="AT59" s="55">
        <f t="shared" si="19"/>
        <v>20</v>
      </c>
      <c r="AU59" s="20">
        <f t="shared" si="20"/>
        <v>1070</v>
      </c>
      <c r="AV59" s="20" t="str">
        <f t="shared" si="21"/>
        <v>P12</v>
      </c>
    </row>
    <row r="60" spans="1:48" s="20" customFormat="1" ht="22.5" customHeight="1" x14ac:dyDescent="0.25">
      <c r="A60" s="55" t="s">
        <v>351</v>
      </c>
      <c r="B60" s="55">
        <v>25</v>
      </c>
      <c r="C60" s="55">
        <v>5</v>
      </c>
      <c r="D60" s="55" t="s">
        <v>352</v>
      </c>
      <c r="E60" s="55">
        <v>30</v>
      </c>
      <c r="F60" s="55" t="s">
        <v>352</v>
      </c>
      <c r="G60" s="55">
        <v>100</v>
      </c>
      <c r="H60" s="8" t="s">
        <v>409</v>
      </c>
      <c r="I60" s="8" t="s">
        <v>18</v>
      </c>
      <c r="J60" s="8">
        <v>1975</v>
      </c>
      <c r="K60" s="8">
        <v>1000</v>
      </c>
      <c r="L60" s="8">
        <v>31</v>
      </c>
      <c r="M60" s="59">
        <f t="shared" si="0"/>
        <v>1975</v>
      </c>
      <c r="N60" s="59">
        <f t="shared" si="1"/>
        <v>1000</v>
      </c>
      <c r="O60" s="59">
        <f t="shared" si="31"/>
        <v>995</v>
      </c>
      <c r="P60" s="59">
        <f t="shared" si="2"/>
        <v>31</v>
      </c>
      <c r="Q60" s="69">
        <f t="shared" si="23"/>
        <v>2280.59001354167</v>
      </c>
      <c r="R60" s="70">
        <f t="shared" si="32"/>
        <v>2270.3338250000002</v>
      </c>
      <c r="S60" s="70">
        <v>6</v>
      </c>
      <c r="T60" s="70">
        <v>6</v>
      </c>
      <c r="U60" s="60" t="str">
        <f t="shared" si="33"/>
        <v/>
      </c>
      <c r="V60" s="68">
        <f t="shared" si="3"/>
        <v>25</v>
      </c>
      <c r="W60" s="68">
        <f t="shared" si="4"/>
        <v>5</v>
      </c>
      <c r="X60" s="68">
        <f t="shared" si="5"/>
        <v>1000</v>
      </c>
      <c r="Y60" s="68">
        <f t="shared" si="34"/>
        <v>995</v>
      </c>
      <c r="Z60" s="68">
        <v>2</v>
      </c>
      <c r="AA60" s="68">
        <f t="shared" si="6"/>
        <v>62</v>
      </c>
      <c r="AB60" s="73">
        <f t="shared" si="7"/>
        <v>60.837499999999999</v>
      </c>
      <c r="AC60" s="73">
        <f t="shared" si="35"/>
        <v>60.533312500000001</v>
      </c>
      <c r="AD60" s="68">
        <f t="shared" si="8"/>
        <v>25</v>
      </c>
      <c r="AE60" s="68">
        <f t="shared" si="9"/>
        <v>5</v>
      </c>
      <c r="AF60" s="55">
        <f t="shared" si="10"/>
        <v>1963</v>
      </c>
      <c r="AG60" s="55">
        <f t="shared" si="11"/>
        <v>34.1666666666667</v>
      </c>
      <c r="AH60" s="55">
        <f t="shared" si="36"/>
        <v>34</v>
      </c>
      <c r="AI60" s="55">
        <f t="shared" si="12"/>
        <v>1059.1666666666699</v>
      </c>
      <c r="AJ60" s="55">
        <f t="shared" si="37"/>
        <v>1054</v>
      </c>
      <c r="AK60" s="74">
        <f t="shared" si="13"/>
        <v>2040.1602135416699</v>
      </c>
      <c r="AL60" s="74">
        <f t="shared" si="38"/>
        <v>2030.2082124999999</v>
      </c>
      <c r="AM60" s="68">
        <v>6</v>
      </c>
      <c r="AN60" s="68">
        <f t="shared" si="14"/>
        <v>37.5</v>
      </c>
      <c r="AO60" s="61">
        <f t="shared" si="15"/>
        <v>37.5</v>
      </c>
      <c r="AP60" s="68">
        <v>1025</v>
      </c>
      <c r="AQ60" s="68">
        <f t="shared" si="16"/>
        <v>20</v>
      </c>
      <c r="AR60" s="55">
        <f t="shared" si="17"/>
        <v>20</v>
      </c>
      <c r="AS60" s="67">
        <f t="shared" si="18"/>
        <v>179.59229999999999</v>
      </c>
      <c r="AT60" s="55">
        <f t="shared" si="19"/>
        <v>620</v>
      </c>
      <c r="AU60" s="20">
        <f t="shared" si="20"/>
        <v>31000</v>
      </c>
      <c r="AV60" s="20" t="str">
        <f t="shared" si="21"/>
        <v>P13</v>
      </c>
    </row>
    <row r="61" spans="1:48" s="20" customFormat="1" ht="22.5" customHeight="1" x14ac:dyDescent="0.25">
      <c r="A61" s="55" t="s">
        <v>351</v>
      </c>
      <c r="B61" s="55">
        <v>25</v>
      </c>
      <c r="C61" s="55">
        <v>5</v>
      </c>
      <c r="D61" s="55" t="s">
        <v>352</v>
      </c>
      <c r="E61" s="55">
        <v>30</v>
      </c>
      <c r="F61" s="55" t="s">
        <v>352</v>
      </c>
      <c r="G61" s="55">
        <v>100</v>
      </c>
      <c r="H61" s="8" t="s">
        <v>410</v>
      </c>
      <c r="I61" s="8" t="s">
        <v>18</v>
      </c>
      <c r="J61" s="8">
        <v>978</v>
      </c>
      <c r="K61" s="8">
        <v>1000</v>
      </c>
      <c r="L61" s="8">
        <v>2</v>
      </c>
      <c r="M61" s="59">
        <f t="shared" si="0"/>
        <v>978</v>
      </c>
      <c r="N61" s="59">
        <f t="shared" si="1"/>
        <v>1000</v>
      </c>
      <c r="O61" s="59">
        <f t="shared" si="31"/>
        <v>995</v>
      </c>
      <c r="P61" s="59">
        <f t="shared" si="2"/>
        <v>2</v>
      </c>
      <c r="Q61" s="69">
        <f t="shared" si="23"/>
        <v>74.490612499999997</v>
      </c>
      <c r="R61" s="70">
        <f t="shared" si="32"/>
        <v>74.155024999999995</v>
      </c>
      <c r="S61" s="70">
        <v>6</v>
      </c>
      <c r="T61" s="70">
        <v>6</v>
      </c>
      <c r="U61" s="60" t="str">
        <f t="shared" si="33"/>
        <v/>
      </c>
      <c r="V61" s="68">
        <f t="shared" si="3"/>
        <v>25</v>
      </c>
      <c r="W61" s="68">
        <f t="shared" si="4"/>
        <v>5</v>
      </c>
      <c r="X61" s="68">
        <f t="shared" si="5"/>
        <v>1000</v>
      </c>
      <c r="Y61" s="68">
        <f t="shared" si="34"/>
        <v>995</v>
      </c>
      <c r="Z61" s="68">
        <v>2</v>
      </c>
      <c r="AA61" s="68">
        <f t="shared" si="6"/>
        <v>4</v>
      </c>
      <c r="AB61" s="73">
        <f t="shared" si="7"/>
        <v>3.9249999999999998</v>
      </c>
      <c r="AC61" s="73">
        <f t="shared" si="35"/>
        <v>3.9053749999999998</v>
      </c>
      <c r="AD61" s="68">
        <f t="shared" si="8"/>
        <v>25</v>
      </c>
      <c r="AE61" s="68">
        <f t="shared" si="9"/>
        <v>5</v>
      </c>
      <c r="AF61" s="55">
        <f t="shared" si="10"/>
        <v>966</v>
      </c>
      <c r="AG61" s="55">
        <f t="shared" si="11"/>
        <v>34.1666666666667</v>
      </c>
      <c r="AH61" s="55">
        <f t="shared" si="36"/>
        <v>34</v>
      </c>
      <c r="AI61" s="55">
        <f t="shared" si="12"/>
        <v>68.3333333333333</v>
      </c>
      <c r="AJ61" s="55">
        <f t="shared" si="37"/>
        <v>68</v>
      </c>
      <c r="AK61" s="74">
        <f t="shared" si="13"/>
        <v>64.772312499999998</v>
      </c>
      <c r="AL61" s="74">
        <f t="shared" si="38"/>
        <v>64.45635</v>
      </c>
      <c r="AM61" s="68">
        <v>6</v>
      </c>
      <c r="AN61" s="68">
        <f t="shared" si="14"/>
        <v>39</v>
      </c>
      <c r="AO61" s="61">
        <f t="shared" si="15"/>
        <v>39</v>
      </c>
      <c r="AP61" s="68">
        <v>1025</v>
      </c>
      <c r="AQ61" s="68">
        <f t="shared" si="16"/>
        <v>10</v>
      </c>
      <c r="AR61" s="55">
        <f t="shared" si="17"/>
        <v>10</v>
      </c>
      <c r="AS61" s="67">
        <f t="shared" si="18"/>
        <v>5.7933000000000003</v>
      </c>
      <c r="AT61" s="55">
        <f t="shared" si="19"/>
        <v>20</v>
      </c>
      <c r="AU61" s="20">
        <f t="shared" si="20"/>
        <v>2000</v>
      </c>
      <c r="AV61" s="20" t="str">
        <f t="shared" si="21"/>
        <v>P13</v>
      </c>
    </row>
    <row r="62" spans="1:48" s="20" customFormat="1" ht="22.5" customHeight="1" x14ac:dyDescent="0.25">
      <c r="A62" s="55" t="s">
        <v>351</v>
      </c>
      <c r="B62" s="55">
        <v>25</v>
      </c>
      <c r="C62" s="55">
        <v>5</v>
      </c>
      <c r="D62" s="55" t="s">
        <v>352</v>
      </c>
      <c r="E62" s="55">
        <v>30</v>
      </c>
      <c r="F62" s="55" t="s">
        <v>352</v>
      </c>
      <c r="G62" s="55">
        <v>100</v>
      </c>
      <c r="H62" s="8" t="s">
        <v>411</v>
      </c>
      <c r="I62" s="8" t="s">
        <v>18</v>
      </c>
      <c r="J62" s="8">
        <v>1983</v>
      </c>
      <c r="K62" s="8">
        <v>1266</v>
      </c>
      <c r="L62" s="8">
        <v>1</v>
      </c>
      <c r="M62" s="59">
        <f t="shared" si="0"/>
        <v>1983</v>
      </c>
      <c r="N62" s="59">
        <f t="shared" si="1"/>
        <v>1266</v>
      </c>
      <c r="O62" s="59">
        <f t="shared" si="31"/>
        <v>1265</v>
      </c>
      <c r="P62" s="59">
        <f t="shared" si="2"/>
        <v>1</v>
      </c>
      <c r="Q62" s="69">
        <f t="shared" si="23"/>
        <v>91.506174375000001</v>
      </c>
      <c r="R62" s="70">
        <f t="shared" si="32"/>
        <v>91.439743750000005</v>
      </c>
      <c r="S62" s="70">
        <v>6</v>
      </c>
      <c r="T62" s="70">
        <v>6</v>
      </c>
      <c r="U62" s="60" t="str">
        <f t="shared" si="33"/>
        <v/>
      </c>
      <c r="V62" s="68">
        <f t="shared" si="3"/>
        <v>25</v>
      </c>
      <c r="W62" s="68">
        <f t="shared" si="4"/>
        <v>5</v>
      </c>
      <c r="X62" s="68">
        <f t="shared" si="5"/>
        <v>1266</v>
      </c>
      <c r="Y62" s="68">
        <f t="shared" si="34"/>
        <v>1265</v>
      </c>
      <c r="Z62" s="68">
        <v>2</v>
      </c>
      <c r="AA62" s="68">
        <f t="shared" si="6"/>
        <v>2</v>
      </c>
      <c r="AB62" s="73">
        <f t="shared" si="7"/>
        <v>2.4845250000000001</v>
      </c>
      <c r="AC62" s="73">
        <f t="shared" si="35"/>
        <v>2.4825624999999998</v>
      </c>
      <c r="AD62" s="68">
        <f t="shared" si="8"/>
        <v>25</v>
      </c>
      <c r="AE62" s="68">
        <f t="shared" si="9"/>
        <v>5</v>
      </c>
      <c r="AF62" s="55">
        <f t="shared" si="10"/>
        <v>1971</v>
      </c>
      <c r="AG62" s="55">
        <f t="shared" si="11"/>
        <v>43.033333333333303</v>
      </c>
      <c r="AH62" s="55">
        <f t="shared" si="36"/>
        <v>43</v>
      </c>
      <c r="AI62" s="55">
        <f t="shared" si="12"/>
        <v>43.033333333333303</v>
      </c>
      <c r="AJ62" s="55">
        <f t="shared" si="37"/>
        <v>43</v>
      </c>
      <c r="AK62" s="74">
        <f t="shared" si="13"/>
        <v>83.228349374999993</v>
      </c>
      <c r="AL62" s="74">
        <f t="shared" si="38"/>
        <v>83.163881250000003</v>
      </c>
      <c r="AM62" s="68">
        <v>6</v>
      </c>
      <c r="AN62" s="68">
        <f t="shared" si="14"/>
        <v>41.5</v>
      </c>
      <c r="AO62" s="61">
        <f t="shared" si="15"/>
        <v>41.5</v>
      </c>
      <c r="AP62" s="68">
        <v>1025</v>
      </c>
      <c r="AQ62" s="68">
        <f t="shared" si="16"/>
        <v>20</v>
      </c>
      <c r="AR62" s="55">
        <f t="shared" si="17"/>
        <v>20</v>
      </c>
      <c r="AS62" s="67">
        <f t="shared" si="18"/>
        <v>5.7933000000000003</v>
      </c>
      <c r="AT62" s="55">
        <f t="shared" si="19"/>
        <v>20</v>
      </c>
      <c r="AU62" s="20">
        <f t="shared" si="20"/>
        <v>1266</v>
      </c>
      <c r="AV62" s="20" t="str">
        <f t="shared" si="21"/>
        <v>P13</v>
      </c>
    </row>
    <row r="63" spans="1:48" s="20" customFormat="1" ht="22.5" customHeight="1" x14ac:dyDescent="0.25">
      <c r="A63" s="55" t="s">
        <v>351</v>
      </c>
      <c r="B63" s="55">
        <v>25</v>
      </c>
      <c r="C63" s="55">
        <v>5</v>
      </c>
      <c r="D63" s="55" t="s">
        <v>352</v>
      </c>
      <c r="E63" s="55">
        <v>30</v>
      </c>
      <c r="F63" s="55" t="s">
        <v>352</v>
      </c>
      <c r="G63" s="55">
        <v>100</v>
      </c>
      <c r="H63" s="8" t="s">
        <v>412</v>
      </c>
      <c r="I63" s="8" t="s">
        <v>18</v>
      </c>
      <c r="J63" s="8">
        <v>990</v>
      </c>
      <c r="K63" s="8">
        <v>1279</v>
      </c>
      <c r="L63" s="8">
        <v>1</v>
      </c>
      <c r="M63" s="59">
        <f t="shared" si="0"/>
        <v>990</v>
      </c>
      <c r="N63" s="59">
        <f t="shared" si="1"/>
        <v>1279</v>
      </c>
      <c r="O63" s="59">
        <f t="shared" si="31"/>
        <v>1265</v>
      </c>
      <c r="P63" s="59">
        <f t="shared" si="2"/>
        <v>1</v>
      </c>
      <c r="Q63" s="69">
        <f t="shared" si="23"/>
        <v>47.120017500000003</v>
      </c>
      <c r="R63" s="70">
        <f t="shared" si="32"/>
        <v>46.6447</v>
      </c>
      <c r="S63" s="70">
        <v>6</v>
      </c>
      <c r="T63" s="70">
        <v>6</v>
      </c>
      <c r="U63" s="60" t="str">
        <f t="shared" si="33"/>
        <v>单边留</v>
      </c>
      <c r="V63" s="68">
        <f t="shared" si="3"/>
        <v>25</v>
      </c>
      <c r="W63" s="68">
        <f t="shared" si="4"/>
        <v>5</v>
      </c>
      <c r="X63" s="68">
        <f t="shared" si="5"/>
        <v>1279</v>
      </c>
      <c r="Y63" s="68">
        <f t="shared" si="34"/>
        <v>1265</v>
      </c>
      <c r="Z63" s="68">
        <v>2</v>
      </c>
      <c r="AA63" s="68">
        <f t="shared" si="6"/>
        <v>2</v>
      </c>
      <c r="AB63" s="73">
        <f t="shared" si="7"/>
        <v>2.5100375000000001</v>
      </c>
      <c r="AC63" s="73">
        <f t="shared" si="35"/>
        <v>2.4825624999999998</v>
      </c>
      <c r="AD63" s="68">
        <f t="shared" si="8"/>
        <v>25</v>
      </c>
      <c r="AE63" s="68">
        <f t="shared" si="9"/>
        <v>5</v>
      </c>
      <c r="AF63" s="55">
        <f t="shared" si="10"/>
        <v>978</v>
      </c>
      <c r="AG63" s="55">
        <f t="shared" si="11"/>
        <v>43.466666666666697</v>
      </c>
      <c r="AH63" s="55">
        <f t="shared" si="36"/>
        <v>43</v>
      </c>
      <c r="AI63" s="55">
        <f t="shared" si="12"/>
        <v>43.466666666666697</v>
      </c>
      <c r="AJ63" s="55">
        <f t="shared" si="37"/>
        <v>43</v>
      </c>
      <c r="AK63" s="74">
        <f t="shared" si="13"/>
        <v>41.713329999999999</v>
      </c>
      <c r="AL63" s="74">
        <f t="shared" si="38"/>
        <v>41.265487499999999</v>
      </c>
      <c r="AM63" s="68">
        <v>6</v>
      </c>
      <c r="AN63" s="68">
        <f t="shared" si="14"/>
        <v>45</v>
      </c>
      <c r="AO63" s="61">
        <f t="shared" si="15"/>
        <v>45</v>
      </c>
      <c r="AP63" s="68">
        <v>1025</v>
      </c>
      <c r="AQ63" s="68">
        <f t="shared" si="16"/>
        <v>10</v>
      </c>
      <c r="AR63" s="55">
        <f t="shared" si="17"/>
        <v>10</v>
      </c>
      <c r="AS63" s="67">
        <f t="shared" si="18"/>
        <v>2.8966500000000002</v>
      </c>
      <c r="AT63" s="55">
        <f t="shared" si="19"/>
        <v>10</v>
      </c>
      <c r="AU63" s="20">
        <f t="shared" si="20"/>
        <v>1279</v>
      </c>
      <c r="AV63" s="20" t="str">
        <f t="shared" si="21"/>
        <v>P13</v>
      </c>
    </row>
    <row r="64" spans="1:48" s="20" customFormat="1" ht="22.5" customHeight="1" x14ac:dyDescent="0.25">
      <c r="A64" s="55" t="s">
        <v>351</v>
      </c>
      <c r="B64" s="55">
        <v>25</v>
      </c>
      <c r="C64" s="55">
        <v>5</v>
      </c>
      <c r="D64" s="55" t="s">
        <v>352</v>
      </c>
      <c r="E64" s="55">
        <v>30</v>
      </c>
      <c r="F64" s="55" t="s">
        <v>352</v>
      </c>
      <c r="G64" s="55">
        <v>100</v>
      </c>
      <c r="H64" s="8" t="s">
        <v>413</v>
      </c>
      <c r="I64" s="8" t="s">
        <v>18</v>
      </c>
      <c r="J64" s="8">
        <v>1968</v>
      </c>
      <c r="K64" s="8">
        <v>758</v>
      </c>
      <c r="L64" s="8">
        <v>1</v>
      </c>
      <c r="M64" s="59">
        <f t="shared" si="0"/>
        <v>1968</v>
      </c>
      <c r="N64" s="59">
        <f t="shared" si="1"/>
        <v>758</v>
      </c>
      <c r="O64" s="59">
        <f t="shared" si="31"/>
        <v>755</v>
      </c>
      <c r="P64" s="59">
        <f t="shared" si="2"/>
        <v>1</v>
      </c>
      <c r="Q64" s="69">
        <f t="shared" si="23"/>
        <v>57.375257499999996</v>
      </c>
      <c r="R64" s="70">
        <f t="shared" si="32"/>
        <v>57.177437500000003</v>
      </c>
      <c r="S64" s="70">
        <v>6</v>
      </c>
      <c r="T64" s="70">
        <v>6</v>
      </c>
      <c r="U64" s="60" t="str">
        <f t="shared" si="33"/>
        <v/>
      </c>
      <c r="V64" s="68">
        <f t="shared" si="3"/>
        <v>25</v>
      </c>
      <c r="W64" s="68">
        <f t="shared" si="4"/>
        <v>5</v>
      </c>
      <c r="X64" s="68">
        <f t="shared" si="5"/>
        <v>758</v>
      </c>
      <c r="Y64" s="68">
        <f t="shared" si="34"/>
        <v>755</v>
      </c>
      <c r="Z64" s="68">
        <v>2</v>
      </c>
      <c r="AA64" s="68">
        <f t="shared" si="6"/>
        <v>2</v>
      </c>
      <c r="AB64" s="73">
        <f t="shared" si="7"/>
        <v>1.4875750000000001</v>
      </c>
      <c r="AC64" s="73">
        <f t="shared" si="35"/>
        <v>1.4816875</v>
      </c>
      <c r="AD64" s="68">
        <f t="shared" si="8"/>
        <v>25</v>
      </c>
      <c r="AE64" s="68">
        <f t="shared" si="9"/>
        <v>5</v>
      </c>
      <c r="AF64" s="55">
        <f t="shared" si="10"/>
        <v>1956</v>
      </c>
      <c r="AG64" s="55">
        <f t="shared" si="11"/>
        <v>26.1</v>
      </c>
      <c r="AH64" s="55">
        <f t="shared" si="36"/>
        <v>26</v>
      </c>
      <c r="AI64" s="55">
        <f t="shared" si="12"/>
        <v>26.1</v>
      </c>
      <c r="AJ64" s="55">
        <f t="shared" si="37"/>
        <v>26</v>
      </c>
      <c r="AK64" s="74">
        <f t="shared" si="13"/>
        <v>50.094382500000002</v>
      </c>
      <c r="AL64" s="74">
        <f t="shared" si="38"/>
        <v>49.902450000000002</v>
      </c>
      <c r="AM64" s="68">
        <v>6</v>
      </c>
      <c r="AN64" s="68">
        <f t="shared" si="14"/>
        <v>34</v>
      </c>
      <c r="AO64" s="61">
        <f t="shared" si="15"/>
        <v>34</v>
      </c>
      <c r="AP64" s="68">
        <v>1025</v>
      </c>
      <c r="AQ64" s="68">
        <f t="shared" si="16"/>
        <v>20</v>
      </c>
      <c r="AR64" s="55">
        <f t="shared" si="17"/>
        <v>20</v>
      </c>
      <c r="AS64" s="67">
        <f t="shared" si="18"/>
        <v>5.7933000000000003</v>
      </c>
      <c r="AT64" s="55">
        <f t="shared" si="19"/>
        <v>20</v>
      </c>
      <c r="AU64" s="20">
        <f t="shared" si="20"/>
        <v>758</v>
      </c>
      <c r="AV64" s="20" t="str">
        <f t="shared" si="21"/>
        <v>P14</v>
      </c>
    </row>
    <row r="65" spans="1:48" s="20" customFormat="1" ht="22.5" customHeight="1" x14ac:dyDescent="0.25">
      <c r="A65" s="55" t="s">
        <v>351</v>
      </c>
      <c r="B65" s="55">
        <v>25</v>
      </c>
      <c r="C65" s="55">
        <v>5</v>
      </c>
      <c r="D65" s="55" t="s">
        <v>352</v>
      </c>
      <c r="E65" s="55">
        <v>30</v>
      </c>
      <c r="F65" s="55" t="s">
        <v>352</v>
      </c>
      <c r="G65" s="55">
        <v>100</v>
      </c>
      <c r="H65" s="8" t="s">
        <v>414</v>
      </c>
      <c r="I65" s="8" t="s">
        <v>18</v>
      </c>
      <c r="J65" s="8">
        <v>1975</v>
      </c>
      <c r="K65" s="8">
        <v>1000</v>
      </c>
      <c r="L65" s="8">
        <v>29</v>
      </c>
      <c r="M65" s="59">
        <f t="shared" si="0"/>
        <v>1975</v>
      </c>
      <c r="N65" s="59">
        <f t="shared" si="1"/>
        <v>1000</v>
      </c>
      <c r="O65" s="59">
        <f t="shared" si="31"/>
        <v>995</v>
      </c>
      <c r="P65" s="59">
        <f t="shared" si="2"/>
        <v>29</v>
      </c>
      <c r="Q65" s="69">
        <f t="shared" si="23"/>
        <v>2133.4551739583299</v>
      </c>
      <c r="R65" s="70">
        <f t="shared" si="32"/>
        <v>2123.8606749999999</v>
      </c>
      <c r="S65" s="70">
        <v>6</v>
      </c>
      <c r="T65" s="70">
        <v>6</v>
      </c>
      <c r="U65" s="60" t="str">
        <f t="shared" si="33"/>
        <v/>
      </c>
      <c r="V65" s="68">
        <f t="shared" si="3"/>
        <v>25</v>
      </c>
      <c r="W65" s="68">
        <f t="shared" si="4"/>
        <v>5</v>
      </c>
      <c r="X65" s="68">
        <f t="shared" si="5"/>
        <v>1000</v>
      </c>
      <c r="Y65" s="68">
        <f t="shared" si="34"/>
        <v>995</v>
      </c>
      <c r="Z65" s="68">
        <v>2</v>
      </c>
      <c r="AA65" s="68">
        <f t="shared" si="6"/>
        <v>58</v>
      </c>
      <c r="AB65" s="73">
        <f t="shared" si="7"/>
        <v>56.912500000000001</v>
      </c>
      <c r="AC65" s="73">
        <f t="shared" si="35"/>
        <v>56.627937500000002</v>
      </c>
      <c r="AD65" s="68">
        <f t="shared" si="8"/>
        <v>25</v>
      </c>
      <c r="AE65" s="68">
        <f t="shared" si="9"/>
        <v>5</v>
      </c>
      <c r="AF65" s="55">
        <f t="shared" si="10"/>
        <v>1963</v>
      </c>
      <c r="AG65" s="55">
        <f t="shared" si="11"/>
        <v>34.1666666666667</v>
      </c>
      <c r="AH65" s="55">
        <f t="shared" si="36"/>
        <v>34</v>
      </c>
      <c r="AI65" s="55">
        <f t="shared" si="12"/>
        <v>990.83333333333303</v>
      </c>
      <c r="AJ65" s="55">
        <f t="shared" si="37"/>
        <v>986</v>
      </c>
      <c r="AK65" s="74">
        <f t="shared" si="13"/>
        <v>1908.53697395833</v>
      </c>
      <c r="AL65" s="74">
        <f t="shared" si="38"/>
        <v>1899.2270375000001</v>
      </c>
      <c r="AM65" s="68">
        <v>6</v>
      </c>
      <c r="AN65" s="68">
        <f t="shared" si="14"/>
        <v>37.5</v>
      </c>
      <c r="AO65" s="61">
        <f t="shared" si="15"/>
        <v>37.5</v>
      </c>
      <c r="AP65" s="68">
        <v>1025</v>
      </c>
      <c r="AQ65" s="68">
        <f t="shared" si="16"/>
        <v>20</v>
      </c>
      <c r="AR65" s="55">
        <f t="shared" si="17"/>
        <v>20</v>
      </c>
      <c r="AS65" s="67">
        <f t="shared" si="18"/>
        <v>168.00569999999999</v>
      </c>
      <c r="AT65" s="55">
        <f t="shared" si="19"/>
        <v>580</v>
      </c>
      <c r="AU65" s="20">
        <f t="shared" si="20"/>
        <v>29000</v>
      </c>
      <c r="AV65" s="20" t="str">
        <f t="shared" si="21"/>
        <v>P14</v>
      </c>
    </row>
    <row r="66" spans="1:48" s="20" customFormat="1" ht="22.5" customHeight="1" x14ac:dyDescent="0.25">
      <c r="A66" s="55" t="s">
        <v>351</v>
      </c>
      <c r="B66" s="55">
        <v>25</v>
      </c>
      <c r="C66" s="55">
        <v>5</v>
      </c>
      <c r="D66" s="55" t="s">
        <v>352</v>
      </c>
      <c r="E66" s="55">
        <v>30</v>
      </c>
      <c r="F66" s="55" t="s">
        <v>352</v>
      </c>
      <c r="G66" s="55">
        <v>100</v>
      </c>
      <c r="H66" s="8" t="s">
        <v>415</v>
      </c>
      <c r="I66" s="8" t="s">
        <v>18</v>
      </c>
      <c r="J66" s="8">
        <v>1975</v>
      </c>
      <c r="K66" s="8">
        <v>1017</v>
      </c>
      <c r="L66" s="8">
        <v>1</v>
      </c>
      <c r="M66" s="59">
        <f t="shared" si="0"/>
        <v>1975</v>
      </c>
      <c r="N66" s="59">
        <f t="shared" si="1"/>
        <v>1017</v>
      </c>
      <c r="O66" s="59">
        <f t="shared" si="31"/>
        <v>995</v>
      </c>
      <c r="P66" s="59">
        <f t="shared" si="2"/>
        <v>1</v>
      </c>
      <c r="Q66" s="69">
        <f t="shared" si="23"/>
        <v>74.6922920833333</v>
      </c>
      <c r="R66" s="70">
        <f t="shared" si="32"/>
        <v>73.236575000000002</v>
      </c>
      <c r="S66" s="70">
        <v>6</v>
      </c>
      <c r="T66" s="70">
        <v>6</v>
      </c>
      <c r="U66" s="60" t="str">
        <f t="shared" si="33"/>
        <v>单边留</v>
      </c>
      <c r="V66" s="68">
        <f t="shared" si="3"/>
        <v>25</v>
      </c>
      <c r="W66" s="68">
        <f t="shared" si="4"/>
        <v>5</v>
      </c>
      <c r="X66" s="68">
        <f t="shared" si="5"/>
        <v>1017</v>
      </c>
      <c r="Y66" s="68">
        <f t="shared" si="34"/>
        <v>995</v>
      </c>
      <c r="Z66" s="68">
        <v>2</v>
      </c>
      <c r="AA66" s="68">
        <f t="shared" si="6"/>
        <v>2</v>
      </c>
      <c r="AB66" s="73">
        <f t="shared" si="7"/>
        <v>1.9958625000000001</v>
      </c>
      <c r="AC66" s="73">
        <f t="shared" si="35"/>
        <v>1.9526874999999999</v>
      </c>
      <c r="AD66" s="68">
        <f t="shared" si="8"/>
        <v>25</v>
      </c>
      <c r="AE66" s="68">
        <f t="shared" si="9"/>
        <v>5</v>
      </c>
      <c r="AF66" s="55">
        <f t="shared" si="10"/>
        <v>1963</v>
      </c>
      <c r="AG66" s="55">
        <f t="shared" si="11"/>
        <v>34.733333333333299</v>
      </c>
      <c r="AH66" s="55">
        <f t="shared" si="36"/>
        <v>34</v>
      </c>
      <c r="AI66" s="55">
        <f t="shared" si="12"/>
        <v>34.733333333333299</v>
      </c>
      <c r="AJ66" s="55">
        <f t="shared" si="37"/>
        <v>34</v>
      </c>
      <c r="AK66" s="74">
        <f t="shared" si="13"/>
        <v>66.903129583333296</v>
      </c>
      <c r="AL66" s="74">
        <f t="shared" si="38"/>
        <v>65.490587500000004</v>
      </c>
      <c r="AM66" s="68">
        <v>6</v>
      </c>
      <c r="AN66" s="68">
        <f t="shared" si="14"/>
        <v>37.5</v>
      </c>
      <c r="AO66" s="61">
        <f t="shared" si="15"/>
        <v>37.5</v>
      </c>
      <c r="AP66" s="68">
        <v>1025</v>
      </c>
      <c r="AQ66" s="68">
        <f t="shared" si="16"/>
        <v>20</v>
      </c>
      <c r="AR66" s="55">
        <f t="shared" si="17"/>
        <v>20</v>
      </c>
      <c r="AS66" s="67">
        <f t="shared" si="18"/>
        <v>5.7933000000000003</v>
      </c>
      <c r="AT66" s="55">
        <f t="shared" si="19"/>
        <v>20</v>
      </c>
      <c r="AU66" s="20">
        <f t="shared" si="20"/>
        <v>1017</v>
      </c>
      <c r="AV66" s="20" t="str">
        <f t="shared" si="21"/>
        <v>P14</v>
      </c>
    </row>
    <row r="67" spans="1:48" s="20" customFormat="1" ht="22.5" customHeight="1" x14ac:dyDescent="0.25">
      <c r="A67" s="55" t="s">
        <v>351</v>
      </c>
      <c r="B67" s="55">
        <v>25</v>
      </c>
      <c r="C67" s="55">
        <v>5</v>
      </c>
      <c r="D67" s="55" t="s">
        <v>352</v>
      </c>
      <c r="E67" s="55">
        <v>30</v>
      </c>
      <c r="F67" s="55" t="s">
        <v>352</v>
      </c>
      <c r="G67" s="55">
        <v>100</v>
      </c>
      <c r="H67" s="8" t="s">
        <v>416</v>
      </c>
      <c r="I67" s="8" t="s">
        <v>18</v>
      </c>
      <c r="J67" s="8">
        <v>978</v>
      </c>
      <c r="K67" s="8">
        <v>1000</v>
      </c>
      <c r="L67" s="8">
        <v>2</v>
      </c>
      <c r="M67" s="59">
        <f t="shared" si="0"/>
        <v>978</v>
      </c>
      <c r="N67" s="59">
        <f t="shared" si="1"/>
        <v>1000</v>
      </c>
      <c r="O67" s="59">
        <f t="shared" si="31"/>
        <v>995</v>
      </c>
      <c r="P67" s="59">
        <f t="shared" si="2"/>
        <v>2</v>
      </c>
      <c r="Q67" s="69">
        <f t="shared" si="23"/>
        <v>74.490612499999997</v>
      </c>
      <c r="R67" s="70">
        <f t="shared" si="32"/>
        <v>74.155024999999995</v>
      </c>
      <c r="S67" s="70">
        <v>6</v>
      </c>
      <c r="T67" s="70">
        <v>6</v>
      </c>
      <c r="U67" s="60" t="str">
        <f t="shared" si="33"/>
        <v/>
      </c>
      <c r="V67" s="68">
        <f t="shared" si="3"/>
        <v>25</v>
      </c>
      <c r="W67" s="68">
        <f t="shared" si="4"/>
        <v>5</v>
      </c>
      <c r="X67" s="68">
        <f t="shared" si="5"/>
        <v>1000</v>
      </c>
      <c r="Y67" s="68">
        <f t="shared" si="34"/>
        <v>995</v>
      </c>
      <c r="Z67" s="68">
        <v>2</v>
      </c>
      <c r="AA67" s="68">
        <f t="shared" si="6"/>
        <v>4</v>
      </c>
      <c r="AB67" s="73">
        <f t="shared" si="7"/>
        <v>3.9249999999999998</v>
      </c>
      <c r="AC67" s="73">
        <f t="shared" si="35"/>
        <v>3.9053749999999998</v>
      </c>
      <c r="AD67" s="68">
        <f t="shared" si="8"/>
        <v>25</v>
      </c>
      <c r="AE67" s="68">
        <f t="shared" si="9"/>
        <v>5</v>
      </c>
      <c r="AF67" s="55">
        <f t="shared" si="10"/>
        <v>966</v>
      </c>
      <c r="AG67" s="55">
        <f t="shared" si="11"/>
        <v>34.1666666666667</v>
      </c>
      <c r="AH67" s="55">
        <f t="shared" si="36"/>
        <v>34</v>
      </c>
      <c r="AI67" s="55">
        <f t="shared" si="12"/>
        <v>68.3333333333333</v>
      </c>
      <c r="AJ67" s="55">
        <f t="shared" si="37"/>
        <v>68</v>
      </c>
      <c r="AK67" s="74">
        <f t="shared" si="13"/>
        <v>64.772312499999998</v>
      </c>
      <c r="AL67" s="74">
        <f t="shared" si="38"/>
        <v>64.45635</v>
      </c>
      <c r="AM67" s="68">
        <v>6</v>
      </c>
      <c r="AN67" s="68">
        <f t="shared" si="14"/>
        <v>39</v>
      </c>
      <c r="AO67" s="61">
        <f t="shared" si="15"/>
        <v>39</v>
      </c>
      <c r="AP67" s="68">
        <v>1025</v>
      </c>
      <c r="AQ67" s="68">
        <f t="shared" si="16"/>
        <v>10</v>
      </c>
      <c r="AR67" s="55">
        <f t="shared" si="17"/>
        <v>10</v>
      </c>
      <c r="AS67" s="67">
        <f t="shared" si="18"/>
        <v>5.7933000000000003</v>
      </c>
      <c r="AT67" s="55">
        <f t="shared" si="19"/>
        <v>20</v>
      </c>
      <c r="AU67" s="20">
        <f t="shared" si="20"/>
        <v>2000</v>
      </c>
      <c r="AV67" s="20" t="str">
        <f t="shared" si="21"/>
        <v>P14</v>
      </c>
    </row>
    <row r="68" spans="1:48" s="20" customFormat="1" ht="22.5" customHeight="1" x14ac:dyDescent="0.25">
      <c r="A68" s="55" t="s">
        <v>351</v>
      </c>
      <c r="B68" s="55">
        <v>25</v>
      </c>
      <c r="C68" s="55">
        <v>5</v>
      </c>
      <c r="D68" s="55" t="s">
        <v>352</v>
      </c>
      <c r="E68" s="55">
        <v>30</v>
      </c>
      <c r="F68" s="55" t="s">
        <v>352</v>
      </c>
      <c r="G68" s="55">
        <v>100</v>
      </c>
      <c r="H68" s="8" t="s">
        <v>417</v>
      </c>
      <c r="I68" s="8" t="s">
        <v>18</v>
      </c>
      <c r="J68" s="8">
        <v>990</v>
      </c>
      <c r="K68" s="8">
        <v>1278</v>
      </c>
      <c r="L68" s="8">
        <v>1</v>
      </c>
      <c r="M68" s="59">
        <f t="shared" ref="M68:M131" si="39">J68</f>
        <v>990</v>
      </c>
      <c r="N68" s="59">
        <f t="shared" ref="N68:N131" si="40">K68</f>
        <v>1278</v>
      </c>
      <c r="O68" s="59">
        <f t="shared" si="31"/>
        <v>1265</v>
      </c>
      <c r="P68" s="59">
        <f t="shared" ref="P68:P131" si="41">L68</f>
        <v>1</v>
      </c>
      <c r="Q68" s="69">
        <f t="shared" ref="Q68:Q131" si="42">AB68+AK68+AS68</f>
        <v>47.086066250000002</v>
      </c>
      <c r="R68" s="70">
        <f t="shared" si="32"/>
        <v>46.6447</v>
      </c>
      <c r="S68" s="70">
        <v>6</v>
      </c>
      <c r="T68" s="70">
        <v>6</v>
      </c>
      <c r="U68" s="60" t="str">
        <f t="shared" si="33"/>
        <v>单边留</v>
      </c>
      <c r="V68" s="68">
        <f t="shared" ref="V68:V131" si="43">B68</f>
        <v>25</v>
      </c>
      <c r="W68" s="68">
        <f t="shared" ref="W68:W131" si="44">C68</f>
        <v>5</v>
      </c>
      <c r="X68" s="68">
        <f t="shared" ref="X68:X131" si="45">N68</f>
        <v>1278</v>
      </c>
      <c r="Y68" s="68">
        <f t="shared" si="34"/>
        <v>1265</v>
      </c>
      <c r="Z68" s="68">
        <v>2</v>
      </c>
      <c r="AA68" s="68">
        <f t="shared" ref="AA68:AA131" si="46">Z68*P68</f>
        <v>2</v>
      </c>
      <c r="AB68" s="73">
        <f t="shared" ref="AB68:AB131" si="47">B68*C68*7.85*0.001*X68*0.001*AA68</f>
        <v>2.5080749999999998</v>
      </c>
      <c r="AC68" s="73">
        <f t="shared" si="35"/>
        <v>2.4825624999999998</v>
      </c>
      <c r="AD68" s="68">
        <f t="shared" ref="AD68:AD131" si="48">B68</f>
        <v>25</v>
      </c>
      <c r="AE68" s="68">
        <f t="shared" ref="AE68:AE131" si="49">C68</f>
        <v>5</v>
      </c>
      <c r="AF68" s="55">
        <f t="shared" ref="AF68:AF131" si="50">M68-AE68*2-2</f>
        <v>978</v>
      </c>
      <c r="AG68" s="55">
        <f t="shared" ref="AG68:AG131" si="51">(N68-AE68)/E68+1</f>
        <v>43.433333333333302</v>
      </c>
      <c r="AH68" s="55">
        <f t="shared" si="36"/>
        <v>43</v>
      </c>
      <c r="AI68" s="55">
        <f t="shared" ref="AI68:AI131" si="52">AG68*P68</f>
        <v>43.433333333333302</v>
      </c>
      <c r="AJ68" s="55">
        <f t="shared" si="37"/>
        <v>43</v>
      </c>
      <c r="AK68" s="74">
        <f t="shared" ref="AK68:AK131" si="53">AD68*AE68*7.85*0.001*AF68*0.001*AI68</f>
        <v>41.681341250000003</v>
      </c>
      <c r="AL68" s="74">
        <f t="shared" si="38"/>
        <v>41.265487499999999</v>
      </c>
      <c r="AM68" s="68">
        <v>6</v>
      </c>
      <c r="AN68" s="68">
        <f t="shared" ref="AN68:AN131" si="54">(M68-G68*(AQ68-1))/2</f>
        <v>45</v>
      </c>
      <c r="AO68" s="61">
        <f t="shared" ref="AO68:AO131" si="55">(M68-G68*(AR68-1))/2</f>
        <v>45</v>
      </c>
      <c r="AP68" s="68">
        <v>1025</v>
      </c>
      <c r="AQ68" s="68">
        <f t="shared" ref="AQ68:AQ131" si="56">IF(INT(M68/G68+1)/2=INT(INT(M68/G68+1)/2),INT(M68/G68)+1,INT(M68/G68))</f>
        <v>10</v>
      </c>
      <c r="AR68" s="55">
        <f t="shared" ref="AR68:AR131" si="57">IF(AN68&lt;=0.2*G68,AQ68-2,AQ68)</f>
        <v>10</v>
      </c>
      <c r="AS68" s="67">
        <f t="shared" ref="AS68:AS131" si="58">AM68*AM68*7.85*AP68*0.001*0.001*AR68*P68</f>
        <v>2.8966500000000002</v>
      </c>
      <c r="AT68" s="55">
        <f t="shared" ref="AT68:AT131" si="59">AR68*P68</f>
        <v>10</v>
      </c>
      <c r="AU68" s="20">
        <f t="shared" ref="AU68:AU131" si="60">K68*L68</f>
        <v>1278</v>
      </c>
      <c r="AV68" s="20" t="str">
        <f t="shared" ref="AV68:AV131" si="61">LEFT(H68,3)</f>
        <v>P14</v>
      </c>
    </row>
    <row r="69" spans="1:48" s="20" customFormat="1" ht="22.5" customHeight="1" x14ac:dyDescent="0.25">
      <c r="A69" s="55" t="s">
        <v>351</v>
      </c>
      <c r="B69" s="55">
        <v>25</v>
      </c>
      <c r="C69" s="55">
        <v>5</v>
      </c>
      <c r="D69" s="55" t="s">
        <v>352</v>
      </c>
      <c r="E69" s="55">
        <v>30</v>
      </c>
      <c r="F69" s="55" t="s">
        <v>352</v>
      </c>
      <c r="G69" s="55">
        <v>100</v>
      </c>
      <c r="H69" s="8" t="s">
        <v>418</v>
      </c>
      <c r="I69" s="8" t="s">
        <v>18</v>
      </c>
      <c r="J69" s="8">
        <v>1992</v>
      </c>
      <c r="K69" s="8">
        <v>1479</v>
      </c>
      <c r="L69" s="8">
        <v>1</v>
      </c>
      <c r="M69" s="59">
        <f t="shared" si="39"/>
        <v>1992</v>
      </c>
      <c r="N69" s="59">
        <f t="shared" si="40"/>
        <v>1479</v>
      </c>
      <c r="O69" s="59">
        <f t="shared" ref="O69:O100" si="62">(AH69-1)*30+5</f>
        <v>1475</v>
      </c>
      <c r="P69" s="59">
        <f t="shared" si="41"/>
        <v>1</v>
      </c>
      <c r="Q69" s="69">
        <f t="shared" si="42"/>
        <v>106.0986375</v>
      </c>
      <c r="R69" s="70">
        <f t="shared" ref="R69:R100" si="63">AC69+AL69+AS69</f>
        <v>105.8317375</v>
      </c>
      <c r="S69" s="70">
        <v>6</v>
      </c>
      <c r="T69" s="70">
        <v>6</v>
      </c>
      <c r="U69" s="60" t="str">
        <f t="shared" ref="U69:U100" si="64">IF(AND(MOD(K69-C69,E69)&gt;S69,MOD(K69-C69,E69)&lt;(E69-T69)),"单边留","")</f>
        <v/>
      </c>
      <c r="V69" s="68">
        <f t="shared" si="43"/>
        <v>25</v>
      </c>
      <c r="W69" s="68">
        <f t="shared" si="44"/>
        <v>5</v>
      </c>
      <c r="X69" s="68">
        <f t="shared" si="45"/>
        <v>1479</v>
      </c>
      <c r="Y69" s="68">
        <f t="shared" ref="Y69:Y100" si="65">O69</f>
        <v>1475</v>
      </c>
      <c r="Z69" s="68">
        <v>2</v>
      </c>
      <c r="AA69" s="68">
        <f t="shared" si="46"/>
        <v>2</v>
      </c>
      <c r="AB69" s="73">
        <f t="shared" si="47"/>
        <v>2.9025375000000002</v>
      </c>
      <c r="AC69" s="73">
        <f t="shared" ref="AC69:AC100" si="66">B69*C69*7.85*0.001*Y69*0.001*AA69</f>
        <v>2.8946874999999999</v>
      </c>
      <c r="AD69" s="68">
        <f t="shared" si="48"/>
        <v>25</v>
      </c>
      <c r="AE69" s="68">
        <f t="shared" si="49"/>
        <v>5</v>
      </c>
      <c r="AF69" s="55">
        <f t="shared" si="50"/>
        <v>1980</v>
      </c>
      <c r="AG69" s="55">
        <f t="shared" si="51"/>
        <v>50.133333333333297</v>
      </c>
      <c r="AH69" s="55">
        <f t="shared" ref="AH69:AH100" si="67">IF(MOD(K69-C69,E69)&lt;(E69-T69),ROUNDDOWN((K69-C69)/E69+1,0),ROUNDUP((K69-C69)/E69+1,0))</f>
        <v>50</v>
      </c>
      <c r="AI69" s="55">
        <f t="shared" si="52"/>
        <v>50.133333333333297</v>
      </c>
      <c r="AJ69" s="55">
        <f t="shared" ref="AJ69:AJ100" si="68">AH69*P69</f>
        <v>50</v>
      </c>
      <c r="AK69" s="74">
        <f t="shared" si="53"/>
        <v>97.402799999999999</v>
      </c>
      <c r="AL69" s="74">
        <f t="shared" ref="AL69:AL100" si="69">AD69*AE69*7.85*0.001*AF69*0.001*AJ69</f>
        <v>97.143749999999997</v>
      </c>
      <c r="AM69" s="68">
        <v>6</v>
      </c>
      <c r="AN69" s="68">
        <f t="shared" si="54"/>
        <v>46</v>
      </c>
      <c r="AO69" s="61">
        <f t="shared" si="55"/>
        <v>46</v>
      </c>
      <c r="AP69" s="68">
        <v>1025</v>
      </c>
      <c r="AQ69" s="68">
        <f t="shared" si="56"/>
        <v>20</v>
      </c>
      <c r="AR69" s="55">
        <f t="shared" si="57"/>
        <v>20</v>
      </c>
      <c r="AS69" s="67">
        <f t="shared" si="58"/>
        <v>5.7933000000000003</v>
      </c>
      <c r="AT69" s="55">
        <f t="shared" si="59"/>
        <v>20</v>
      </c>
      <c r="AU69" s="20">
        <f t="shared" si="60"/>
        <v>1479</v>
      </c>
      <c r="AV69" s="20" t="str">
        <f t="shared" si="61"/>
        <v>P14</v>
      </c>
    </row>
    <row r="70" spans="1:48" s="20" customFormat="1" ht="22.5" customHeight="1" x14ac:dyDescent="0.25">
      <c r="A70" s="55" t="s">
        <v>351</v>
      </c>
      <c r="B70" s="55">
        <v>25</v>
      </c>
      <c r="C70" s="55">
        <v>5</v>
      </c>
      <c r="D70" s="55" t="s">
        <v>352</v>
      </c>
      <c r="E70" s="55">
        <v>30</v>
      </c>
      <c r="F70" s="55" t="s">
        <v>352</v>
      </c>
      <c r="G70" s="55">
        <v>100</v>
      </c>
      <c r="H70" s="8" t="s">
        <v>419</v>
      </c>
      <c r="I70" s="8" t="s">
        <v>18</v>
      </c>
      <c r="J70" s="8">
        <v>1970</v>
      </c>
      <c r="K70" s="8">
        <v>828</v>
      </c>
      <c r="L70" s="8">
        <v>1</v>
      </c>
      <c r="M70" s="59">
        <f t="shared" si="39"/>
        <v>1970</v>
      </c>
      <c r="N70" s="59">
        <f t="shared" si="40"/>
        <v>828</v>
      </c>
      <c r="O70" s="59">
        <f t="shared" si="62"/>
        <v>815</v>
      </c>
      <c r="P70" s="59">
        <f t="shared" si="41"/>
        <v>1</v>
      </c>
      <c r="Q70" s="69">
        <f t="shared" si="42"/>
        <v>62.046857916666703</v>
      </c>
      <c r="R70" s="70">
        <f t="shared" si="63"/>
        <v>61.188787499999997</v>
      </c>
      <c r="S70" s="70">
        <v>6</v>
      </c>
      <c r="T70" s="70">
        <v>6</v>
      </c>
      <c r="U70" s="60" t="str">
        <f t="shared" si="64"/>
        <v>单边留</v>
      </c>
      <c r="V70" s="68">
        <f t="shared" si="43"/>
        <v>25</v>
      </c>
      <c r="W70" s="68">
        <f t="shared" si="44"/>
        <v>5</v>
      </c>
      <c r="X70" s="68">
        <f t="shared" si="45"/>
        <v>828</v>
      </c>
      <c r="Y70" s="68">
        <f t="shared" si="65"/>
        <v>815</v>
      </c>
      <c r="Z70" s="68">
        <v>2</v>
      </c>
      <c r="AA70" s="68">
        <f t="shared" si="46"/>
        <v>2</v>
      </c>
      <c r="AB70" s="73">
        <f t="shared" si="47"/>
        <v>1.6249499999999999</v>
      </c>
      <c r="AC70" s="73">
        <f t="shared" si="66"/>
        <v>1.5994375000000001</v>
      </c>
      <c r="AD70" s="68">
        <f t="shared" si="48"/>
        <v>25</v>
      </c>
      <c r="AE70" s="68">
        <f t="shared" si="49"/>
        <v>5</v>
      </c>
      <c r="AF70" s="55">
        <f t="shared" si="50"/>
        <v>1958</v>
      </c>
      <c r="AG70" s="55">
        <f t="shared" si="51"/>
        <v>28.433333333333302</v>
      </c>
      <c r="AH70" s="55">
        <f t="shared" si="67"/>
        <v>28</v>
      </c>
      <c r="AI70" s="55">
        <f t="shared" si="52"/>
        <v>28.433333333333302</v>
      </c>
      <c r="AJ70" s="55">
        <f t="shared" si="68"/>
        <v>28</v>
      </c>
      <c r="AK70" s="74">
        <f t="shared" si="53"/>
        <v>54.628607916666702</v>
      </c>
      <c r="AL70" s="74">
        <f t="shared" si="69"/>
        <v>53.796050000000001</v>
      </c>
      <c r="AM70" s="68">
        <v>6</v>
      </c>
      <c r="AN70" s="68">
        <f t="shared" si="54"/>
        <v>35</v>
      </c>
      <c r="AO70" s="61">
        <f t="shared" si="55"/>
        <v>35</v>
      </c>
      <c r="AP70" s="68">
        <v>1025</v>
      </c>
      <c r="AQ70" s="68">
        <f t="shared" si="56"/>
        <v>20</v>
      </c>
      <c r="AR70" s="55">
        <f t="shared" si="57"/>
        <v>20</v>
      </c>
      <c r="AS70" s="67">
        <f t="shared" si="58"/>
        <v>5.7933000000000003</v>
      </c>
      <c r="AT70" s="55">
        <f t="shared" si="59"/>
        <v>20</v>
      </c>
      <c r="AU70" s="20">
        <f t="shared" si="60"/>
        <v>828</v>
      </c>
      <c r="AV70" s="20" t="str">
        <f t="shared" si="61"/>
        <v>P15</v>
      </c>
    </row>
    <row r="71" spans="1:48" s="20" customFormat="1" ht="22.5" customHeight="1" x14ac:dyDescent="0.25">
      <c r="A71" s="55" t="s">
        <v>351</v>
      </c>
      <c r="B71" s="55">
        <v>25</v>
      </c>
      <c r="C71" s="55">
        <v>5</v>
      </c>
      <c r="D71" s="55" t="s">
        <v>352</v>
      </c>
      <c r="E71" s="55">
        <v>30</v>
      </c>
      <c r="F71" s="55" t="s">
        <v>352</v>
      </c>
      <c r="G71" s="55">
        <v>100</v>
      </c>
      <c r="H71" s="8" t="s">
        <v>420</v>
      </c>
      <c r="I71" s="8" t="s">
        <v>18</v>
      </c>
      <c r="J71" s="8">
        <v>1975</v>
      </c>
      <c r="K71" s="8">
        <v>1000</v>
      </c>
      <c r="L71" s="8">
        <v>10</v>
      </c>
      <c r="M71" s="59">
        <f t="shared" si="39"/>
        <v>1975</v>
      </c>
      <c r="N71" s="59">
        <f t="shared" si="40"/>
        <v>1000</v>
      </c>
      <c r="O71" s="59">
        <f t="shared" si="62"/>
        <v>995</v>
      </c>
      <c r="P71" s="59">
        <f t="shared" si="41"/>
        <v>10</v>
      </c>
      <c r="Q71" s="69">
        <f t="shared" si="42"/>
        <v>735.67419791666703</v>
      </c>
      <c r="R71" s="70">
        <f t="shared" si="63"/>
        <v>732.36575000000005</v>
      </c>
      <c r="S71" s="70">
        <v>6</v>
      </c>
      <c r="T71" s="70">
        <v>6</v>
      </c>
      <c r="U71" s="60" t="str">
        <f t="shared" si="64"/>
        <v/>
      </c>
      <c r="V71" s="68">
        <f t="shared" si="43"/>
        <v>25</v>
      </c>
      <c r="W71" s="68">
        <f t="shared" si="44"/>
        <v>5</v>
      </c>
      <c r="X71" s="68">
        <f t="shared" si="45"/>
        <v>1000</v>
      </c>
      <c r="Y71" s="68">
        <f t="shared" si="65"/>
        <v>995</v>
      </c>
      <c r="Z71" s="68">
        <v>2</v>
      </c>
      <c r="AA71" s="68">
        <f t="shared" si="46"/>
        <v>20</v>
      </c>
      <c r="AB71" s="73">
        <f t="shared" si="47"/>
        <v>19.625</v>
      </c>
      <c r="AC71" s="73">
        <f t="shared" si="66"/>
        <v>19.526875</v>
      </c>
      <c r="AD71" s="68">
        <f t="shared" si="48"/>
        <v>25</v>
      </c>
      <c r="AE71" s="68">
        <f t="shared" si="49"/>
        <v>5</v>
      </c>
      <c r="AF71" s="55">
        <f t="shared" si="50"/>
        <v>1963</v>
      </c>
      <c r="AG71" s="55">
        <f t="shared" si="51"/>
        <v>34.1666666666667</v>
      </c>
      <c r="AH71" s="55">
        <f t="shared" si="67"/>
        <v>34</v>
      </c>
      <c r="AI71" s="55">
        <f t="shared" si="52"/>
        <v>341.66666666666703</v>
      </c>
      <c r="AJ71" s="55">
        <f t="shared" si="68"/>
        <v>340</v>
      </c>
      <c r="AK71" s="74">
        <f t="shared" si="53"/>
        <v>658.11619791666703</v>
      </c>
      <c r="AL71" s="74">
        <f t="shared" si="69"/>
        <v>654.90587500000004</v>
      </c>
      <c r="AM71" s="68">
        <v>6</v>
      </c>
      <c r="AN71" s="68">
        <f t="shared" si="54"/>
        <v>37.5</v>
      </c>
      <c r="AO71" s="61">
        <f t="shared" si="55"/>
        <v>37.5</v>
      </c>
      <c r="AP71" s="68">
        <v>1025</v>
      </c>
      <c r="AQ71" s="68">
        <f t="shared" si="56"/>
        <v>20</v>
      </c>
      <c r="AR71" s="55">
        <f t="shared" si="57"/>
        <v>20</v>
      </c>
      <c r="AS71" s="67">
        <f t="shared" si="58"/>
        <v>57.933</v>
      </c>
      <c r="AT71" s="55">
        <f t="shared" si="59"/>
        <v>200</v>
      </c>
      <c r="AU71" s="20">
        <f t="shared" si="60"/>
        <v>10000</v>
      </c>
      <c r="AV71" s="20" t="str">
        <f t="shared" si="61"/>
        <v>P15</v>
      </c>
    </row>
    <row r="72" spans="1:48" s="20" customFormat="1" ht="22.5" customHeight="1" x14ac:dyDescent="0.25">
      <c r="A72" s="55" t="s">
        <v>351</v>
      </c>
      <c r="B72" s="55">
        <v>25</v>
      </c>
      <c r="C72" s="55">
        <v>5</v>
      </c>
      <c r="D72" s="55" t="s">
        <v>352</v>
      </c>
      <c r="E72" s="55">
        <v>30</v>
      </c>
      <c r="F72" s="55" t="s">
        <v>352</v>
      </c>
      <c r="G72" s="55">
        <v>100</v>
      </c>
      <c r="H72" s="8" t="s">
        <v>421</v>
      </c>
      <c r="I72" s="8" t="s">
        <v>18</v>
      </c>
      <c r="J72" s="8">
        <v>1970</v>
      </c>
      <c r="K72" s="8">
        <v>824</v>
      </c>
      <c r="L72" s="8">
        <v>1</v>
      </c>
      <c r="M72" s="59">
        <f t="shared" si="39"/>
        <v>1970</v>
      </c>
      <c r="N72" s="59">
        <f t="shared" si="40"/>
        <v>824</v>
      </c>
      <c r="O72" s="59">
        <f t="shared" si="62"/>
        <v>815</v>
      </c>
      <c r="P72" s="59">
        <f t="shared" si="41"/>
        <v>1</v>
      </c>
      <c r="Q72" s="69">
        <f t="shared" si="42"/>
        <v>61.782836250000003</v>
      </c>
      <c r="R72" s="70">
        <f t="shared" si="63"/>
        <v>61.188787499999997</v>
      </c>
      <c r="S72" s="70">
        <v>6</v>
      </c>
      <c r="T72" s="70">
        <v>6</v>
      </c>
      <c r="U72" s="60" t="str">
        <f t="shared" si="64"/>
        <v>单边留</v>
      </c>
      <c r="V72" s="68">
        <f t="shared" si="43"/>
        <v>25</v>
      </c>
      <c r="W72" s="68">
        <f t="shared" si="44"/>
        <v>5</v>
      </c>
      <c r="X72" s="68">
        <f t="shared" si="45"/>
        <v>824</v>
      </c>
      <c r="Y72" s="68">
        <f t="shared" si="65"/>
        <v>815</v>
      </c>
      <c r="Z72" s="68">
        <v>2</v>
      </c>
      <c r="AA72" s="68">
        <f t="shared" si="46"/>
        <v>2</v>
      </c>
      <c r="AB72" s="73">
        <f t="shared" si="47"/>
        <v>1.6171</v>
      </c>
      <c r="AC72" s="73">
        <f t="shared" si="66"/>
        <v>1.5994375000000001</v>
      </c>
      <c r="AD72" s="68">
        <f t="shared" si="48"/>
        <v>25</v>
      </c>
      <c r="AE72" s="68">
        <f t="shared" si="49"/>
        <v>5</v>
      </c>
      <c r="AF72" s="55">
        <f t="shared" si="50"/>
        <v>1958</v>
      </c>
      <c r="AG72" s="55">
        <f t="shared" si="51"/>
        <v>28.3</v>
      </c>
      <c r="AH72" s="55">
        <f t="shared" si="67"/>
        <v>28</v>
      </c>
      <c r="AI72" s="55">
        <f t="shared" si="52"/>
        <v>28.3</v>
      </c>
      <c r="AJ72" s="55">
        <f t="shared" si="68"/>
        <v>28</v>
      </c>
      <c r="AK72" s="74">
        <f t="shared" si="53"/>
        <v>54.37243625</v>
      </c>
      <c r="AL72" s="74">
        <f t="shared" si="69"/>
        <v>53.796050000000001</v>
      </c>
      <c r="AM72" s="68">
        <v>6</v>
      </c>
      <c r="AN72" s="68">
        <f t="shared" si="54"/>
        <v>35</v>
      </c>
      <c r="AO72" s="61">
        <f t="shared" si="55"/>
        <v>35</v>
      </c>
      <c r="AP72" s="68">
        <v>1025</v>
      </c>
      <c r="AQ72" s="68">
        <f t="shared" si="56"/>
        <v>20</v>
      </c>
      <c r="AR72" s="55">
        <f t="shared" si="57"/>
        <v>20</v>
      </c>
      <c r="AS72" s="67">
        <f t="shared" si="58"/>
        <v>5.7933000000000003</v>
      </c>
      <c r="AT72" s="55">
        <f t="shared" si="59"/>
        <v>20</v>
      </c>
      <c r="AU72" s="20">
        <f t="shared" si="60"/>
        <v>824</v>
      </c>
      <c r="AV72" s="20" t="str">
        <f t="shared" si="61"/>
        <v>P16</v>
      </c>
    </row>
    <row r="73" spans="1:48" s="20" customFormat="1" ht="22.5" customHeight="1" x14ac:dyDescent="0.25">
      <c r="A73" s="55" t="s">
        <v>351</v>
      </c>
      <c r="B73" s="55">
        <v>25</v>
      </c>
      <c r="C73" s="55">
        <v>5</v>
      </c>
      <c r="D73" s="55" t="s">
        <v>352</v>
      </c>
      <c r="E73" s="55">
        <v>30</v>
      </c>
      <c r="F73" s="55" t="s">
        <v>352</v>
      </c>
      <c r="G73" s="55">
        <v>100</v>
      </c>
      <c r="H73" s="8" t="s">
        <v>422</v>
      </c>
      <c r="I73" s="8" t="s">
        <v>18</v>
      </c>
      <c r="J73" s="8">
        <v>1975</v>
      </c>
      <c r="K73" s="8">
        <v>1000</v>
      </c>
      <c r="L73" s="8">
        <v>10</v>
      </c>
      <c r="M73" s="59">
        <f t="shared" si="39"/>
        <v>1975</v>
      </c>
      <c r="N73" s="59">
        <f t="shared" si="40"/>
        <v>1000</v>
      </c>
      <c r="O73" s="59">
        <f t="shared" si="62"/>
        <v>995</v>
      </c>
      <c r="P73" s="59">
        <f t="shared" si="41"/>
        <v>10</v>
      </c>
      <c r="Q73" s="69">
        <f t="shared" si="42"/>
        <v>735.67419791666703</v>
      </c>
      <c r="R73" s="70">
        <f t="shared" si="63"/>
        <v>732.36575000000005</v>
      </c>
      <c r="S73" s="70">
        <v>6</v>
      </c>
      <c r="T73" s="70">
        <v>6</v>
      </c>
      <c r="U73" s="60" t="str">
        <f t="shared" si="64"/>
        <v/>
      </c>
      <c r="V73" s="68">
        <f t="shared" si="43"/>
        <v>25</v>
      </c>
      <c r="W73" s="68">
        <f t="shared" si="44"/>
        <v>5</v>
      </c>
      <c r="X73" s="68">
        <f t="shared" si="45"/>
        <v>1000</v>
      </c>
      <c r="Y73" s="68">
        <f t="shared" si="65"/>
        <v>995</v>
      </c>
      <c r="Z73" s="68">
        <v>2</v>
      </c>
      <c r="AA73" s="68">
        <f t="shared" si="46"/>
        <v>20</v>
      </c>
      <c r="AB73" s="73">
        <f t="shared" si="47"/>
        <v>19.625</v>
      </c>
      <c r="AC73" s="73">
        <f t="shared" si="66"/>
        <v>19.526875</v>
      </c>
      <c r="AD73" s="68">
        <f t="shared" si="48"/>
        <v>25</v>
      </c>
      <c r="AE73" s="68">
        <f t="shared" si="49"/>
        <v>5</v>
      </c>
      <c r="AF73" s="55">
        <f t="shared" si="50"/>
        <v>1963</v>
      </c>
      <c r="AG73" s="55">
        <f t="shared" si="51"/>
        <v>34.1666666666667</v>
      </c>
      <c r="AH73" s="55">
        <f t="shared" si="67"/>
        <v>34</v>
      </c>
      <c r="AI73" s="55">
        <f t="shared" si="52"/>
        <v>341.66666666666703</v>
      </c>
      <c r="AJ73" s="55">
        <f t="shared" si="68"/>
        <v>340</v>
      </c>
      <c r="AK73" s="74">
        <f t="shared" si="53"/>
        <v>658.11619791666703</v>
      </c>
      <c r="AL73" s="74">
        <f t="shared" si="69"/>
        <v>654.90587500000004</v>
      </c>
      <c r="AM73" s="68">
        <v>6</v>
      </c>
      <c r="AN73" s="68">
        <f t="shared" si="54"/>
        <v>37.5</v>
      </c>
      <c r="AO73" s="61">
        <f t="shared" si="55"/>
        <v>37.5</v>
      </c>
      <c r="AP73" s="68">
        <v>1025</v>
      </c>
      <c r="AQ73" s="68">
        <f t="shared" si="56"/>
        <v>20</v>
      </c>
      <c r="AR73" s="55">
        <f t="shared" si="57"/>
        <v>20</v>
      </c>
      <c r="AS73" s="67">
        <f t="shared" si="58"/>
        <v>57.933</v>
      </c>
      <c r="AT73" s="55">
        <f t="shared" si="59"/>
        <v>200</v>
      </c>
      <c r="AU73" s="20">
        <f t="shared" si="60"/>
        <v>10000</v>
      </c>
      <c r="AV73" s="20" t="str">
        <f t="shared" si="61"/>
        <v>P16</v>
      </c>
    </row>
    <row r="74" spans="1:48" s="20" customFormat="1" ht="22.5" customHeight="1" x14ac:dyDescent="0.25">
      <c r="A74" s="55" t="s">
        <v>351</v>
      </c>
      <c r="B74" s="55">
        <v>25</v>
      </c>
      <c r="C74" s="55">
        <v>5</v>
      </c>
      <c r="D74" s="55" t="s">
        <v>352</v>
      </c>
      <c r="E74" s="55">
        <v>30</v>
      </c>
      <c r="F74" s="55" t="s">
        <v>352</v>
      </c>
      <c r="G74" s="55">
        <v>100</v>
      </c>
      <c r="H74" s="8" t="s">
        <v>423</v>
      </c>
      <c r="I74" s="8" t="s">
        <v>18</v>
      </c>
      <c r="J74" s="8">
        <v>1968</v>
      </c>
      <c r="K74" s="8">
        <v>762</v>
      </c>
      <c r="L74" s="8">
        <v>1</v>
      </c>
      <c r="M74" s="59">
        <f t="shared" si="39"/>
        <v>1968</v>
      </c>
      <c r="N74" s="59">
        <f t="shared" si="40"/>
        <v>762</v>
      </c>
      <c r="O74" s="59">
        <f t="shared" si="62"/>
        <v>755</v>
      </c>
      <c r="P74" s="59">
        <f t="shared" si="41"/>
        <v>1</v>
      </c>
      <c r="Q74" s="69">
        <f t="shared" si="42"/>
        <v>57.639017500000001</v>
      </c>
      <c r="R74" s="70">
        <f t="shared" si="63"/>
        <v>57.177437500000003</v>
      </c>
      <c r="S74" s="70">
        <v>6</v>
      </c>
      <c r="T74" s="70">
        <v>6</v>
      </c>
      <c r="U74" s="60" t="str">
        <f t="shared" si="64"/>
        <v>单边留</v>
      </c>
      <c r="V74" s="68">
        <f t="shared" si="43"/>
        <v>25</v>
      </c>
      <c r="W74" s="68">
        <f t="shared" si="44"/>
        <v>5</v>
      </c>
      <c r="X74" s="68">
        <f t="shared" si="45"/>
        <v>762</v>
      </c>
      <c r="Y74" s="68">
        <f t="shared" si="65"/>
        <v>755</v>
      </c>
      <c r="Z74" s="68">
        <v>2</v>
      </c>
      <c r="AA74" s="68">
        <f t="shared" si="46"/>
        <v>2</v>
      </c>
      <c r="AB74" s="73">
        <f t="shared" si="47"/>
        <v>1.495425</v>
      </c>
      <c r="AC74" s="73">
        <f t="shared" si="66"/>
        <v>1.4816875</v>
      </c>
      <c r="AD74" s="68">
        <f t="shared" si="48"/>
        <v>25</v>
      </c>
      <c r="AE74" s="68">
        <f t="shared" si="49"/>
        <v>5</v>
      </c>
      <c r="AF74" s="55">
        <f t="shared" si="50"/>
        <v>1956</v>
      </c>
      <c r="AG74" s="55">
        <f t="shared" si="51"/>
        <v>26.233333333333299</v>
      </c>
      <c r="AH74" s="55">
        <f t="shared" si="67"/>
        <v>26</v>
      </c>
      <c r="AI74" s="55">
        <f t="shared" si="52"/>
        <v>26.233333333333299</v>
      </c>
      <c r="AJ74" s="55">
        <f t="shared" si="68"/>
        <v>26</v>
      </c>
      <c r="AK74" s="74">
        <f t="shared" si="53"/>
        <v>50.350292500000002</v>
      </c>
      <c r="AL74" s="74">
        <f t="shared" si="69"/>
        <v>49.902450000000002</v>
      </c>
      <c r="AM74" s="68">
        <v>6</v>
      </c>
      <c r="AN74" s="68">
        <f t="shared" si="54"/>
        <v>34</v>
      </c>
      <c r="AO74" s="61">
        <f t="shared" si="55"/>
        <v>34</v>
      </c>
      <c r="AP74" s="68">
        <v>1025</v>
      </c>
      <c r="AQ74" s="68">
        <f t="shared" si="56"/>
        <v>20</v>
      </c>
      <c r="AR74" s="55">
        <f t="shared" si="57"/>
        <v>20</v>
      </c>
      <c r="AS74" s="67">
        <f t="shared" si="58"/>
        <v>5.7933000000000003</v>
      </c>
      <c r="AT74" s="55">
        <f t="shared" si="59"/>
        <v>20</v>
      </c>
      <c r="AU74" s="20">
        <f t="shared" si="60"/>
        <v>762</v>
      </c>
      <c r="AV74" s="20" t="str">
        <f t="shared" si="61"/>
        <v>P17</v>
      </c>
    </row>
    <row r="75" spans="1:48" s="20" customFormat="1" ht="22.5" customHeight="1" x14ac:dyDescent="0.25">
      <c r="A75" s="55" t="s">
        <v>351</v>
      </c>
      <c r="B75" s="55">
        <v>25</v>
      </c>
      <c r="C75" s="55">
        <v>5</v>
      </c>
      <c r="D75" s="55" t="s">
        <v>352</v>
      </c>
      <c r="E75" s="55">
        <v>30</v>
      </c>
      <c r="F75" s="55" t="s">
        <v>352</v>
      </c>
      <c r="G75" s="55">
        <v>100</v>
      </c>
      <c r="H75" s="8" t="s">
        <v>424</v>
      </c>
      <c r="I75" s="8" t="s">
        <v>18</v>
      </c>
      <c r="J75" s="8">
        <v>1975</v>
      </c>
      <c r="K75" s="8">
        <v>1000</v>
      </c>
      <c r="L75" s="8">
        <v>29</v>
      </c>
      <c r="M75" s="59">
        <f t="shared" si="39"/>
        <v>1975</v>
      </c>
      <c r="N75" s="59">
        <f t="shared" si="40"/>
        <v>1000</v>
      </c>
      <c r="O75" s="59">
        <f t="shared" si="62"/>
        <v>995</v>
      </c>
      <c r="P75" s="59">
        <f t="shared" si="41"/>
        <v>29</v>
      </c>
      <c r="Q75" s="69">
        <f t="shared" si="42"/>
        <v>2133.4551739583299</v>
      </c>
      <c r="R75" s="70">
        <f t="shared" si="63"/>
        <v>2123.8606749999999</v>
      </c>
      <c r="S75" s="70">
        <v>6</v>
      </c>
      <c r="T75" s="70">
        <v>6</v>
      </c>
      <c r="U75" s="60" t="str">
        <f t="shared" si="64"/>
        <v/>
      </c>
      <c r="V75" s="68">
        <f t="shared" si="43"/>
        <v>25</v>
      </c>
      <c r="W75" s="68">
        <f t="shared" si="44"/>
        <v>5</v>
      </c>
      <c r="X75" s="68">
        <f t="shared" si="45"/>
        <v>1000</v>
      </c>
      <c r="Y75" s="68">
        <f t="shared" si="65"/>
        <v>995</v>
      </c>
      <c r="Z75" s="68">
        <v>2</v>
      </c>
      <c r="AA75" s="68">
        <f t="shared" si="46"/>
        <v>58</v>
      </c>
      <c r="AB75" s="73">
        <f t="shared" si="47"/>
        <v>56.912500000000001</v>
      </c>
      <c r="AC75" s="73">
        <f t="shared" si="66"/>
        <v>56.627937500000002</v>
      </c>
      <c r="AD75" s="68">
        <f t="shared" si="48"/>
        <v>25</v>
      </c>
      <c r="AE75" s="68">
        <f t="shared" si="49"/>
        <v>5</v>
      </c>
      <c r="AF75" s="55">
        <f t="shared" si="50"/>
        <v>1963</v>
      </c>
      <c r="AG75" s="55">
        <f t="shared" si="51"/>
        <v>34.1666666666667</v>
      </c>
      <c r="AH75" s="55">
        <f t="shared" si="67"/>
        <v>34</v>
      </c>
      <c r="AI75" s="55">
        <f t="shared" si="52"/>
        <v>990.83333333333303</v>
      </c>
      <c r="AJ75" s="55">
        <f t="shared" si="68"/>
        <v>986</v>
      </c>
      <c r="AK75" s="74">
        <f t="shared" si="53"/>
        <v>1908.53697395833</v>
      </c>
      <c r="AL75" s="74">
        <f t="shared" si="69"/>
        <v>1899.2270375000001</v>
      </c>
      <c r="AM75" s="68">
        <v>6</v>
      </c>
      <c r="AN75" s="68">
        <f t="shared" si="54"/>
        <v>37.5</v>
      </c>
      <c r="AO75" s="61">
        <f t="shared" si="55"/>
        <v>37.5</v>
      </c>
      <c r="AP75" s="68">
        <v>1025</v>
      </c>
      <c r="AQ75" s="68">
        <f t="shared" si="56"/>
        <v>20</v>
      </c>
      <c r="AR75" s="55">
        <f t="shared" si="57"/>
        <v>20</v>
      </c>
      <c r="AS75" s="67">
        <f t="shared" si="58"/>
        <v>168.00569999999999</v>
      </c>
      <c r="AT75" s="55">
        <f t="shared" si="59"/>
        <v>580</v>
      </c>
      <c r="AU75" s="20">
        <f t="shared" si="60"/>
        <v>29000</v>
      </c>
      <c r="AV75" s="20" t="str">
        <f t="shared" si="61"/>
        <v>P17</v>
      </c>
    </row>
    <row r="76" spans="1:48" s="20" customFormat="1" ht="22.5" customHeight="1" x14ac:dyDescent="0.25">
      <c r="A76" s="55" t="s">
        <v>351</v>
      </c>
      <c r="B76" s="55">
        <v>25</v>
      </c>
      <c r="C76" s="55">
        <v>5</v>
      </c>
      <c r="D76" s="55" t="s">
        <v>352</v>
      </c>
      <c r="E76" s="55">
        <v>30</v>
      </c>
      <c r="F76" s="55" t="s">
        <v>352</v>
      </c>
      <c r="G76" s="55">
        <v>100</v>
      </c>
      <c r="H76" s="8" t="s">
        <v>425</v>
      </c>
      <c r="I76" s="8" t="s">
        <v>18</v>
      </c>
      <c r="J76" s="8">
        <v>978</v>
      </c>
      <c r="K76" s="8">
        <v>1000</v>
      </c>
      <c r="L76" s="8">
        <v>2</v>
      </c>
      <c r="M76" s="59">
        <f t="shared" si="39"/>
        <v>978</v>
      </c>
      <c r="N76" s="59">
        <f t="shared" si="40"/>
        <v>1000</v>
      </c>
      <c r="O76" s="59">
        <f t="shared" si="62"/>
        <v>995</v>
      </c>
      <c r="P76" s="59">
        <f t="shared" si="41"/>
        <v>2</v>
      </c>
      <c r="Q76" s="69">
        <f t="shared" si="42"/>
        <v>74.490612499999997</v>
      </c>
      <c r="R76" s="70">
        <f t="shared" si="63"/>
        <v>74.155024999999995</v>
      </c>
      <c r="S76" s="70">
        <v>6</v>
      </c>
      <c r="T76" s="70">
        <v>6</v>
      </c>
      <c r="U76" s="60" t="str">
        <f t="shared" si="64"/>
        <v/>
      </c>
      <c r="V76" s="68">
        <f t="shared" si="43"/>
        <v>25</v>
      </c>
      <c r="W76" s="68">
        <f t="shared" si="44"/>
        <v>5</v>
      </c>
      <c r="X76" s="68">
        <f t="shared" si="45"/>
        <v>1000</v>
      </c>
      <c r="Y76" s="68">
        <f t="shared" si="65"/>
        <v>995</v>
      </c>
      <c r="Z76" s="68">
        <v>2</v>
      </c>
      <c r="AA76" s="68">
        <f t="shared" si="46"/>
        <v>4</v>
      </c>
      <c r="AB76" s="73">
        <f t="shared" si="47"/>
        <v>3.9249999999999998</v>
      </c>
      <c r="AC76" s="73">
        <f t="shared" si="66"/>
        <v>3.9053749999999998</v>
      </c>
      <c r="AD76" s="68">
        <f t="shared" si="48"/>
        <v>25</v>
      </c>
      <c r="AE76" s="68">
        <f t="shared" si="49"/>
        <v>5</v>
      </c>
      <c r="AF76" s="55">
        <f t="shared" si="50"/>
        <v>966</v>
      </c>
      <c r="AG76" s="55">
        <f t="shared" si="51"/>
        <v>34.1666666666667</v>
      </c>
      <c r="AH76" s="55">
        <f t="shared" si="67"/>
        <v>34</v>
      </c>
      <c r="AI76" s="55">
        <f t="shared" si="52"/>
        <v>68.3333333333333</v>
      </c>
      <c r="AJ76" s="55">
        <f t="shared" si="68"/>
        <v>68</v>
      </c>
      <c r="AK76" s="74">
        <f t="shared" si="53"/>
        <v>64.772312499999998</v>
      </c>
      <c r="AL76" s="74">
        <f t="shared" si="69"/>
        <v>64.45635</v>
      </c>
      <c r="AM76" s="68">
        <v>6</v>
      </c>
      <c r="AN76" s="68">
        <f t="shared" si="54"/>
        <v>39</v>
      </c>
      <c r="AO76" s="61">
        <f t="shared" si="55"/>
        <v>39</v>
      </c>
      <c r="AP76" s="68">
        <v>1025</v>
      </c>
      <c r="AQ76" s="68">
        <f t="shared" si="56"/>
        <v>10</v>
      </c>
      <c r="AR76" s="55">
        <f t="shared" si="57"/>
        <v>10</v>
      </c>
      <c r="AS76" s="67">
        <f t="shared" si="58"/>
        <v>5.7933000000000003</v>
      </c>
      <c r="AT76" s="55">
        <f t="shared" si="59"/>
        <v>20</v>
      </c>
      <c r="AU76" s="20">
        <f t="shared" si="60"/>
        <v>2000</v>
      </c>
      <c r="AV76" s="20" t="str">
        <f t="shared" si="61"/>
        <v>P17</v>
      </c>
    </row>
    <row r="77" spans="1:48" s="20" customFormat="1" ht="22.5" customHeight="1" x14ac:dyDescent="0.25">
      <c r="A77" s="55" t="s">
        <v>351</v>
      </c>
      <c r="B77" s="55">
        <v>25</v>
      </c>
      <c r="C77" s="55">
        <v>5</v>
      </c>
      <c r="D77" s="55" t="s">
        <v>352</v>
      </c>
      <c r="E77" s="55">
        <v>30</v>
      </c>
      <c r="F77" s="55" t="s">
        <v>352</v>
      </c>
      <c r="G77" s="55">
        <v>100</v>
      </c>
      <c r="H77" s="8" t="s">
        <v>426</v>
      </c>
      <c r="I77" s="8" t="s">
        <v>18</v>
      </c>
      <c r="J77" s="8">
        <v>1982</v>
      </c>
      <c r="K77" s="8">
        <v>1238</v>
      </c>
      <c r="L77" s="8">
        <v>1</v>
      </c>
      <c r="M77" s="59">
        <f t="shared" si="39"/>
        <v>1982</v>
      </c>
      <c r="N77" s="59">
        <f t="shared" si="40"/>
        <v>1238</v>
      </c>
      <c r="O77" s="59">
        <f t="shared" si="62"/>
        <v>1235</v>
      </c>
      <c r="P77" s="59">
        <f t="shared" si="41"/>
        <v>1</v>
      </c>
      <c r="Q77" s="69">
        <f t="shared" si="42"/>
        <v>89.604806249999996</v>
      </c>
      <c r="R77" s="70">
        <f t="shared" si="63"/>
        <v>89.405612500000004</v>
      </c>
      <c r="S77" s="70">
        <v>6</v>
      </c>
      <c r="T77" s="70">
        <v>6</v>
      </c>
      <c r="U77" s="60" t="str">
        <f t="shared" si="64"/>
        <v/>
      </c>
      <c r="V77" s="68">
        <f t="shared" si="43"/>
        <v>25</v>
      </c>
      <c r="W77" s="68">
        <f t="shared" si="44"/>
        <v>5</v>
      </c>
      <c r="X77" s="68">
        <f t="shared" si="45"/>
        <v>1238</v>
      </c>
      <c r="Y77" s="68">
        <f t="shared" si="65"/>
        <v>1235</v>
      </c>
      <c r="Z77" s="68">
        <v>2</v>
      </c>
      <c r="AA77" s="68">
        <f t="shared" si="46"/>
        <v>2</v>
      </c>
      <c r="AB77" s="73">
        <f t="shared" si="47"/>
        <v>2.4295749999999998</v>
      </c>
      <c r="AC77" s="73">
        <f t="shared" si="66"/>
        <v>2.4236875000000002</v>
      </c>
      <c r="AD77" s="68">
        <f t="shared" si="48"/>
        <v>25</v>
      </c>
      <c r="AE77" s="68">
        <f t="shared" si="49"/>
        <v>5</v>
      </c>
      <c r="AF77" s="55">
        <f t="shared" si="50"/>
        <v>1970</v>
      </c>
      <c r="AG77" s="55">
        <f t="shared" si="51"/>
        <v>42.1</v>
      </c>
      <c r="AH77" s="55">
        <f t="shared" si="67"/>
        <v>42</v>
      </c>
      <c r="AI77" s="55">
        <f t="shared" si="52"/>
        <v>42.1</v>
      </c>
      <c r="AJ77" s="55">
        <f t="shared" si="68"/>
        <v>42</v>
      </c>
      <c r="AK77" s="74">
        <f t="shared" si="53"/>
        <v>81.381931249999994</v>
      </c>
      <c r="AL77" s="74">
        <f t="shared" si="69"/>
        <v>81.188625000000002</v>
      </c>
      <c r="AM77" s="68">
        <v>6</v>
      </c>
      <c r="AN77" s="68">
        <f t="shared" si="54"/>
        <v>41</v>
      </c>
      <c r="AO77" s="61">
        <f t="shared" si="55"/>
        <v>41</v>
      </c>
      <c r="AP77" s="68">
        <v>1025</v>
      </c>
      <c r="AQ77" s="68">
        <f t="shared" si="56"/>
        <v>20</v>
      </c>
      <c r="AR77" s="55">
        <f t="shared" si="57"/>
        <v>20</v>
      </c>
      <c r="AS77" s="67">
        <f t="shared" si="58"/>
        <v>5.7933000000000003</v>
      </c>
      <c r="AT77" s="55">
        <f t="shared" si="59"/>
        <v>20</v>
      </c>
      <c r="AU77" s="20">
        <f t="shared" si="60"/>
        <v>1238</v>
      </c>
      <c r="AV77" s="20" t="str">
        <f t="shared" si="61"/>
        <v>P17</v>
      </c>
    </row>
    <row r="78" spans="1:48" s="20" customFormat="1" ht="22.5" customHeight="1" x14ac:dyDescent="0.25">
      <c r="A78" s="55" t="s">
        <v>351</v>
      </c>
      <c r="B78" s="55">
        <v>25</v>
      </c>
      <c r="C78" s="55">
        <v>5</v>
      </c>
      <c r="D78" s="55" t="s">
        <v>352</v>
      </c>
      <c r="E78" s="55">
        <v>30</v>
      </c>
      <c r="F78" s="55" t="s">
        <v>352</v>
      </c>
      <c r="G78" s="55">
        <v>100</v>
      </c>
      <c r="H78" s="8" t="s">
        <v>427</v>
      </c>
      <c r="I78" s="8" t="s">
        <v>18</v>
      </c>
      <c r="J78" s="8">
        <v>1983</v>
      </c>
      <c r="K78" s="8">
        <v>1254</v>
      </c>
      <c r="L78" s="8">
        <v>1</v>
      </c>
      <c r="M78" s="59">
        <f t="shared" si="39"/>
        <v>1983</v>
      </c>
      <c r="N78" s="59">
        <f t="shared" si="40"/>
        <v>1254</v>
      </c>
      <c r="O78" s="59">
        <f t="shared" si="62"/>
        <v>1235</v>
      </c>
      <c r="P78" s="59">
        <f t="shared" si="41"/>
        <v>1</v>
      </c>
      <c r="Q78" s="69">
        <f t="shared" si="42"/>
        <v>90.709006875</v>
      </c>
      <c r="R78" s="70">
        <f t="shared" si="63"/>
        <v>89.446825000000004</v>
      </c>
      <c r="S78" s="70">
        <v>6</v>
      </c>
      <c r="T78" s="70">
        <v>6</v>
      </c>
      <c r="U78" s="60" t="str">
        <f t="shared" si="64"/>
        <v>单边留</v>
      </c>
      <c r="V78" s="68">
        <f t="shared" si="43"/>
        <v>25</v>
      </c>
      <c r="W78" s="68">
        <f t="shared" si="44"/>
        <v>5</v>
      </c>
      <c r="X78" s="68">
        <f t="shared" si="45"/>
        <v>1254</v>
      </c>
      <c r="Y78" s="68">
        <f t="shared" si="65"/>
        <v>1235</v>
      </c>
      <c r="Z78" s="68">
        <v>2</v>
      </c>
      <c r="AA78" s="68">
        <f t="shared" si="46"/>
        <v>2</v>
      </c>
      <c r="AB78" s="73">
        <f t="shared" si="47"/>
        <v>2.4609749999999999</v>
      </c>
      <c r="AC78" s="73">
        <f t="shared" si="66"/>
        <v>2.4236875000000002</v>
      </c>
      <c r="AD78" s="68">
        <f t="shared" si="48"/>
        <v>25</v>
      </c>
      <c r="AE78" s="68">
        <f t="shared" si="49"/>
        <v>5</v>
      </c>
      <c r="AF78" s="55">
        <f t="shared" si="50"/>
        <v>1971</v>
      </c>
      <c r="AG78" s="55">
        <f t="shared" si="51"/>
        <v>42.633333333333297</v>
      </c>
      <c r="AH78" s="55">
        <f t="shared" si="67"/>
        <v>42</v>
      </c>
      <c r="AI78" s="55">
        <f t="shared" si="52"/>
        <v>42.633333333333297</v>
      </c>
      <c r="AJ78" s="55">
        <f t="shared" si="68"/>
        <v>42</v>
      </c>
      <c r="AK78" s="74">
        <f t="shared" si="53"/>
        <v>82.454731874999993</v>
      </c>
      <c r="AL78" s="74">
        <f t="shared" si="69"/>
        <v>81.229837500000002</v>
      </c>
      <c r="AM78" s="68">
        <v>6</v>
      </c>
      <c r="AN78" s="68">
        <f t="shared" si="54"/>
        <v>41.5</v>
      </c>
      <c r="AO78" s="61">
        <f t="shared" si="55"/>
        <v>41.5</v>
      </c>
      <c r="AP78" s="68">
        <v>1025</v>
      </c>
      <c r="AQ78" s="68">
        <f t="shared" si="56"/>
        <v>20</v>
      </c>
      <c r="AR78" s="55">
        <f t="shared" si="57"/>
        <v>20</v>
      </c>
      <c r="AS78" s="67">
        <f t="shared" si="58"/>
        <v>5.7933000000000003</v>
      </c>
      <c r="AT78" s="55">
        <f t="shared" si="59"/>
        <v>20</v>
      </c>
      <c r="AU78" s="20">
        <f t="shared" si="60"/>
        <v>1254</v>
      </c>
      <c r="AV78" s="20" t="str">
        <f t="shared" si="61"/>
        <v>P17</v>
      </c>
    </row>
    <row r="79" spans="1:48" s="20" customFormat="1" ht="22.5" customHeight="1" x14ac:dyDescent="0.25">
      <c r="A79" s="55" t="s">
        <v>351</v>
      </c>
      <c r="B79" s="55">
        <v>25</v>
      </c>
      <c r="C79" s="55">
        <v>5</v>
      </c>
      <c r="D79" s="55" t="s">
        <v>352</v>
      </c>
      <c r="E79" s="55">
        <v>30</v>
      </c>
      <c r="F79" s="55" t="s">
        <v>352</v>
      </c>
      <c r="G79" s="55">
        <v>100</v>
      </c>
      <c r="H79" s="8" t="s">
        <v>428</v>
      </c>
      <c r="I79" s="8" t="s">
        <v>18</v>
      </c>
      <c r="J79" s="8">
        <v>990</v>
      </c>
      <c r="K79" s="8">
        <v>1278</v>
      </c>
      <c r="L79" s="8">
        <v>1</v>
      </c>
      <c r="M79" s="59">
        <f t="shared" si="39"/>
        <v>990</v>
      </c>
      <c r="N79" s="59">
        <f t="shared" si="40"/>
        <v>1278</v>
      </c>
      <c r="O79" s="59">
        <f t="shared" si="62"/>
        <v>1265</v>
      </c>
      <c r="P79" s="59">
        <f t="shared" si="41"/>
        <v>1</v>
      </c>
      <c r="Q79" s="69">
        <f t="shared" si="42"/>
        <v>47.086066250000002</v>
      </c>
      <c r="R79" s="70">
        <f t="shared" si="63"/>
        <v>46.6447</v>
      </c>
      <c r="S79" s="70">
        <v>6</v>
      </c>
      <c r="T79" s="70">
        <v>6</v>
      </c>
      <c r="U79" s="60" t="str">
        <f t="shared" si="64"/>
        <v>单边留</v>
      </c>
      <c r="V79" s="68">
        <f t="shared" si="43"/>
        <v>25</v>
      </c>
      <c r="W79" s="68">
        <f t="shared" si="44"/>
        <v>5</v>
      </c>
      <c r="X79" s="68">
        <f t="shared" si="45"/>
        <v>1278</v>
      </c>
      <c r="Y79" s="68">
        <f t="shared" si="65"/>
        <v>1265</v>
      </c>
      <c r="Z79" s="68">
        <v>2</v>
      </c>
      <c r="AA79" s="68">
        <f t="shared" si="46"/>
        <v>2</v>
      </c>
      <c r="AB79" s="73">
        <f t="shared" si="47"/>
        <v>2.5080749999999998</v>
      </c>
      <c r="AC79" s="73">
        <f t="shared" si="66"/>
        <v>2.4825624999999998</v>
      </c>
      <c r="AD79" s="68">
        <f t="shared" si="48"/>
        <v>25</v>
      </c>
      <c r="AE79" s="68">
        <f t="shared" si="49"/>
        <v>5</v>
      </c>
      <c r="AF79" s="55">
        <f t="shared" si="50"/>
        <v>978</v>
      </c>
      <c r="AG79" s="55">
        <f t="shared" si="51"/>
        <v>43.433333333333302</v>
      </c>
      <c r="AH79" s="55">
        <f t="shared" si="67"/>
        <v>43</v>
      </c>
      <c r="AI79" s="55">
        <f t="shared" si="52"/>
        <v>43.433333333333302</v>
      </c>
      <c r="AJ79" s="55">
        <f t="shared" si="68"/>
        <v>43</v>
      </c>
      <c r="AK79" s="74">
        <f t="shared" si="53"/>
        <v>41.681341250000003</v>
      </c>
      <c r="AL79" s="74">
        <f t="shared" si="69"/>
        <v>41.265487499999999</v>
      </c>
      <c r="AM79" s="68">
        <v>6</v>
      </c>
      <c r="AN79" s="68">
        <f t="shared" si="54"/>
        <v>45</v>
      </c>
      <c r="AO79" s="61">
        <f t="shared" si="55"/>
        <v>45</v>
      </c>
      <c r="AP79" s="68">
        <v>1025</v>
      </c>
      <c r="AQ79" s="68">
        <f t="shared" si="56"/>
        <v>10</v>
      </c>
      <c r="AR79" s="55">
        <f t="shared" si="57"/>
        <v>10</v>
      </c>
      <c r="AS79" s="67">
        <f t="shared" si="58"/>
        <v>2.8966500000000002</v>
      </c>
      <c r="AT79" s="55">
        <f t="shared" si="59"/>
        <v>10</v>
      </c>
      <c r="AU79" s="20">
        <f t="shared" si="60"/>
        <v>1278</v>
      </c>
      <c r="AV79" s="20" t="str">
        <f t="shared" si="61"/>
        <v>P17</v>
      </c>
    </row>
    <row r="80" spans="1:48" s="20" customFormat="1" ht="22.5" customHeight="1" x14ac:dyDescent="0.25">
      <c r="A80" s="55" t="s">
        <v>351</v>
      </c>
      <c r="B80" s="55">
        <v>25</v>
      </c>
      <c r="C80" s="55">
        <v>5</v>
      </c>
      <c r="D80" s="55" t="s">
        <v>352</v>
      </c>
      <c r="E80" s="55">
        <v>30</v>
      </c>
      <c r="F80" s="55" t="s">
        <v>352</v>
      </c>
      <c r="G80" s="55">
        <v>100</v>
      </c>
      <c r="H80" s="8" t="s">
        <v>429</v>
      </c>
      <c r="I80" s="8" t="s">
        <v>18</v>
      </c>
      <c r="J80" s="8">
        <v>1970</v>
      </c>
      <c r="K80" s="8">
        <v>824</v>
      </c>
      <c r="L80" s="8">
        <v>1</v>
      </c>
      <c r="M80" s="59">
        <f t="shared" si="39"/>
        <v>1970</v>
      </c>
      <c r="N80" s="59">
        <f t="shared" si="40"/>
        <v>824</v>
      </c>
      <c r="O80" s="59">
        <f t="shared" si="62"/>
        <v>815</v>
      </c>
      <c r="P80" s="59">
        <f t="shared" si="41"/>
        <v>1</v>
      </c>
      <c r="Q80" s="69">
        <f t="shared" si="42"/>
        <v>61.782836250000003</v>
      </c>
      <c r="R80" s="70">
        <f t="shared" si="63"/>
        <v>61.188787499999997</v>
      </c>
      <c r="S80" s="70">
        <v>6</v>
      </c>
      <c r="T80" s="70">
        <v>6</v>
      </c>
      <c r="U80" s="60" t="str">
        <f t="shared" si="64"/>
        <v>单边留</v>
      </c>
      <c r="V80" s="68">
        <f t="shared" si="43"/>
        <v>25</v>
      </c>
      <c r="W80" s="68">
        <f t="shared" si="44"/>
        <v>5</v>
      </c>
      <c r="X80" s="68">
        <f t="shared" si="45"/>
        <v>824</v>
      </c>
      <c r="Y80" s="68">
        <f t="shared" si="65"/>
        <v>815</v>
      </c>
      <c r="Z80" s="68">
        <v>2</v>
      </c>
      <c r="AA80" s="68">
        <f t="shared" si="46"/>
        <v>2</v>
      </c>
      <c r="AB80" s="73">
        <f t="shared" si="47"/>
        <v>1.6171</v>
      </c>
      <c r="AC80" s="73">
        <f t="shared" si="66"/>
        <v>1.5994375000000001</v>
      </c>
      <c r="AD80" s="68">
        <f t="shared" si="48"/>
        <v>25</v>
      </c>
      <c r="AE80" s="68">
        <f t="shared" si="49"/>
        <v>5</v>
      </c>
      <c r="AF80" s="55">
        <f t="shared" si="50"/>
        <v>1958</v>
      </c>
      <c r="AG80" s="55">
        <f t="shared" si="51"/>
        <v>28.3</v>
      </c>
      <c r="AH80" s="55">
        <f t="shared" si="67"/>
        <v>28</v>
      </c>
      <c r="AI80" s="55">
        <f t="shared" si="52"/>
        <v>28.3</v>
      </c>
      <c r="AJ80" s="55">
        <f t="shared" si="68"/>
        <v>28</v>
      </c>
      <c r="AK80" s="74">
        <f t="shared" si="53"/>
        <v>54.37243625</v>
      </c>
      <c r="AL80" s="74">
        <f t="shared" si="69"/>
        <v>53.796050000000001</v>
      </c>
      <c r="AM80" s="68">
        <v>6</v>
      </c>
      <c r="AN80" s="68">
        <f t="shared" si="54"/>
        <v>35</v>
      </c>
      <c r="AO80" s="61">
        <f t="shared" si="55"/>
        <v>35</v>
      </c>
      <c r="AP80" s="68">
        <v>1025</v>
      </c>
      <c r="AQ80" s="68">
        <f t="shared" si="56"/>
        <v>20</v>
      </c>
      <c r="AR80" s="55">
        <f t="shared" si="57"/>
        <v>20</v>
      </c>
      <c r="AS80" s="67">
        <f t="shared" si="58"/>
        <v>5.7933000000000003</v>
      </c>
      <c r="AT80" s="55">
        <f t="shared" si="59"/>
        <v>20</v>
      </c>
      <c r="AU80" s="20">
        <f t="shared" si="60"/>
        <v>824</v>
      </c>
      <c r="AV80" s="20" t="str">
        <f t="shared" si="61"/>
        <v>P18</v>
      </c>
    </row>
    <row r="81" spans="1:48" s="20" customFormat="1" ht="22.5" customHeight="1" x14ac:dyDescent="0.25">
      <c r="A81" s="55" t="s">
        <v>351</v>
      </c>
      <c r="B81" s="55">
        <v>25</v>
      </c>
      <c r="C81" s="55">
        <v>5</v>
      </c>
      <c r="D81" s="55" t="s">
        <v>352</v>
      </c>
      <c r="E81" s="55">
        <v>30</v>
      </c>
      <c r="F81" s="55" t="s">
        <v>352</v>
      </c>
      <c r="G81" s="55">
        <v>100</v>
      </c>
      <c r="H81" s="8" t="s">
        <v>430</v>
      </c>
      <c r="I81" s="8" t="s">
        <v>18</v>
      </c>
      <c r="J81" s="8">
        <v>1975</v>
      </c>
      <c r="K81" s="8">
        <v>1000</v>
      </c>
      <c r="L81" s="8">
        <v>10</v>
      </c>
      <c r="M81" s="59">
        <f t="shared" si="39"/>
        <v>1975</v>
      </c>
      <c r="N81" s="59">
        <f t="shared" si="40"/>
        <v>1000</v>
      </c>
      <c r="O81" s="59">
        <f t="shared" si="62"/>
        <v>995</v>
      </c>
      <c r="P81" s="59">
        <f t="shared" si="41"/>
        <v>10</v>
      </c>
      <c r="Q81" s="69">
        <f t="shared" si="42"/>
        <v>735.67419791666703</v>
      </c>
      <c r="R81" s="70">
        <f t="shared" si="63"/>
        <v>732.36575000000005</v>
      </c>
      <c r="S81" s="70">
        <v>6</v>
      </c>
      <c r="T81" s="70">
        <v>6</v>
      </c>
      <c r="U81" s="60" t="str">
        <f t="shared" si="64"/>
        <v/>
      </c>
      <c r="V81" s="68">
        <f t="shared" si="43"/>
        <v>25</v>
      </c>
      <c r="W81" s="68">
        <f t="shared" si="44"/>
        <v>5</v>
      </c>
      <c r="X81" s="68">
        <f t="shared" si="45"/>
        <v>1000</v>
      </c>
      <c r="Y81" s="68">
        <f t="shared" si="65"/>
        <v>995</v>
      </c>
      <c r="Z81" s="68">
        <v>2</v>
      </c>
      <c r="AA81" s="68">
        <f t="shared" si="46"/>
        <v>20</v>
      </c>
      <c r="AB81" s="73">
        <f t="shared" si="47"/>
        <v>19.625</v>
      </c>
      <c r="AC81" s="73">
        <f t="shared" si="66"/>
        <v>19.526875</v>
      </c>
      <c r="AD81" s="68">
        <f t="shared" si="48"/>
        <v>25</v>
      </c>
      <c r="AE81" s="68">
        <f t="shared" si="49"/>
        <v>5</v>
      </c>
      <c r="AF81" s="55">
        <f t="shared" si="50"/>
        <v>1963</v>
      </c>
      <c r="AG81" s="55">
        <f t="shared" si="51"/>
        <v>34.1666666666667</v>
      </c>
      <c r="AH81" s="55">
        <f t="shared" si="67"/>
        <v>34</v>
      </c>
      <c r="AI81" s="55">
        <f t="shared" si="52"/>
        <v>341.66666666666703</v>
      </c>
      <c r="AJ81" s="55">
        <f t="shared" si="68"/>
        <v>340</v>
      </c>
      <c r="AK81" s="74">
        <f t="shared" si="53"/>
        <v>658.11619791666703</v>
      </c>
      <c r="AL81" s="74">
        <f t="shared" si="69"/>
        <v>654.90587500000004</v>
      </c>
      <c r="AM81" s="68">
        <v>6</v>
      </c>
      <c r="AN81" s="68">
        <f t="shared" si="54"/>
        <v>37.5</v>
      </c>
      <c r="AO81" s="61">
        <f t="shared" si="55"/>
        <v>37.5</v>
      </c>
      <c r="AP81" s="68">
        <v>1025</v>
      </c>
      <c r="AQ81" s="68">
        <f t="shared" si="56"/>
        <v>20</v>
      </c>
      <c r="AR81" s="55">
        <f t="shared" si="57"/>
        <v>20</v>
      </c>
      <c r="AS81" s="67">
        <f t="shared" si="58"/>
        <v>57.933</v>
      </c>
      <c r="AT81" s="55">
        <f t="shared" si="59"/>
        <v>200</v>
      </c>
      <c r="AU81" s="20">
        <f t="shared" si="60"/>
        <v>10000</v>
      </c>
      <c r="AV81" s="20" t="str">
        <f t="shared" si="61"/>
        <v>P18</v>
      </c>
    </row>
    <row r="82" spans="1:48" s="20" customFormat="1" ht="22.5" customHeight="1" x14ac:dyDescent="0.25">
      <c r="A82" s="55" t="s">
        <v>351</v>
      </c>
      <c r="B82" s="55">
        <v>25</v>
      </c>
      <c r="C82" s="55">
        <v>5</v>
      </c>
      <c r="D82" s="55" t="s">
        <v>352</v>
      </c>
      <c r="E82" s="55">
        <v>30</v>
      </c>
      <c r="F82" s="55" t="s">
        <v>352</v>
      </c>
      <c r="G82" s="55">
        <v>100</v>
      </c>
      <c r="H82" s="8" t="s">
        <v>431</v>
      </c>
      <c r="I82" s="8" t="s">
        <v>18</v>
      </c>
      <c r="J82" s="8">
        <v>1970</v>
      </c>
      <c r="K82" s="8">
        <v>837</v>
      </c>
      <c r="L82" s="8">
        <v>1</v>
      </c>
      <c r="M82" s="59">
        <f t="shared" si="39"/>
        <v>1970</v>
      </c>
      <c r="N82" s="59">
        <f t="shared" si="40"/>
        <v>837</v>
      </c>
      <c r="O82" s="59">
        <f t="shared" si="62"/>
        <v>815</v>
      </c>
      <c r="P82" s="59">
        <f t="shared" si="41"/>
        <v>1</v>
      </c>
      <c r="Q82" s="69">
        <f t="shared" si="42"/>
        <v>62.640906666666702</v>
      </c>
      <c r="R82" s="70">
        <f t="shared" si="63"/>
        <v>61.188787499999997</v>
      </c>
      <c r="S82" s="70">
        <v>6</v>
      </c>
      <c r="T82" s="70">
        <v>6</v>
      </c>
      <c r="U82" s="60" t="str">
        <f t="shared" si="64"/>
        <v>单边留</v>
      </c>
      <c r="V82" s="68">
        <f t="shared" si="43"/>
        <v>25</v>
      </c>
      <c r="W82" s="68">
        <f t="shared" si="44"/>
        <v>5</v>
      </c>
      <c r="X82" s="68">
        <f t="shared" si="45"/>
        <v>837</v>
      </c>
      <c r="Y82" s="68">
        <f t="shared" si="65"/>
        <v>815</v>
      </c>
      <c r="Z82" s="68">
        <v>2</v>
      </c>
      <c r="AA82" s="68">
        <f t="shared" si="46"/>
        <v>2</v>
      </c>
      <c r="AB82" s="73">
        <f t="shared" si="47"/>
        <v>1.6426125</v>
      </c>
      <c r="AC82" s="73">
        <f t="shared" si="66"/>
        <v>1.5994375000000001</v>
      </c>
      <c r="AD82" s="68">
        <f t="shared" si="48"/>
        <v>25</v>
      </c>
      <c r="AE82" s="68">
        <f t="shared" si="49"/>
        <v>5</v>
      </c>
      <c r="AF82" s="55">
        <f t="shared" si="50"/>
        <v>1958</v>
      </c>
      <c r="AG82" s="55">
        <f t="shared" si="51"/>
        <v>28.733333333333299</v>
      </c>
      <c r="AH82" s="55">
        <f t="shared" si="67"/>
        <v>28</v>
      </c>
      <c r="AI82" s="55">
        <f t="shared" si="52"/>
        <v>28.733333333333299</v>
      </c>
      <c r="AJ82" s="55">
        <f t="shared" si="68"/>
        <v>28</v>
      </c>
      <c r="AK82" s="74">
        <f t="shared" si="53"/>
        <v>55.204994166666701</v>
      </c>
      <c r="AL82" s="74">
        <f t="shared" si="69"/>
        <v>53.796050000000001</v>
      </c>
      <c r="AM82" s="68">
        <v>6</v>
      </c>
      <c r="AN82" s="68">
        <f t="shared" si="54"/>
        <v>35</v>
      </c>
      <c r="AO82" s="61">
        <f t="shared" si="55"/>
        <v>35</v>
      </c>
      <c r="AP82" s="68">
        <v>1025</v>
      </c>
      <c r="AQ82" s="68">
        <f t="shared" si="56"/>
        <v>20</v>
      </c>
      <c r="AR82" s="55">
        <f t="shared" si="57"/>
        <v>20</v>
      </c>
      <c r="AS82" s="67">
        <f t="shared" si="58"/>
        <v>5.7933000000000003</v>
      </c>
      <c r="AT82" s="55">
        <f t="shared" si="59"/>
        <v>20</v>
      </c>
      <c r="AU82" s="20">
        <f t="shared" si="60"/>
        <v>837</v>
      </c>
      <c r="AV82" s="20" t="str">
        <f t="shared" si="61"/>
        <v>P19</v>
      </c>
    </row>
    <row r="83" spans="1:48" s="20" customFormat="1" ht="22.5" customHeight="1" x14ac:dyDescent="0.25">
      <c r="A83" s="55" t="s">
        <v>351</v>
      </c>
      <c r="B83" s="55">
        <v>25</v>
      </c>
      <c r="C83" s="55">
        <v>5</v>
      </c>
      <c r="D83" s="55" t="s">
        <v>352</v>
      </c>
      <c r="E83" s="55">
        <v>30</v>
      </c>
      <c r="F83" s="55" t="s">
        <v>352</v>
      </c>
      <c r="G83" s="55">
        <v>100</v>
      </c>
      <c r="H83" s="8" t="s">
        <v>432</v>
      </c>
      <c r="I83" s="8" t="s">
        <v>18</v>
      </c>
      <c r="J83" s="8">
        <v>1974</v>
      </c>
      <c r="K83" s="8">
        <v>968</v>
      </c>
      <c r="L83" s="8">
        <v>1</v>
      </c>
      <c r="M83" s="59">
        <f t="shared" si="39"/>
        <v>1974</v>
      </c>
      <c r="N83" s="59">
        <f t="shared" si="40"/>
        <v>968</v>
      </c>
      <c r="O83" s="59">
        <f t="shared" si="62"/>
        <v>965</v>
      </c>
      <c r="P83" s="59">
        <f t="shared" si="41"/>
        <v>1</v>
      </c>
      <c r="Q83" s="69">
        <f t="shared" si="42"/>
        <v>71.417533750000004</v>
      </c>
      <c r="R83" s="70">
        <f t="shared" si="63"/>
        <v>71.219125000000005</v>
      </c>
      <c r="S83" s="70">
        <v>6</v>
      </c>
      <c r="T83" s="70">
        <v>6</v>
      </c>
      <c r="U83" s="60" t="str">
        <f t="shared" si="64"/>
        <v/>
      </c>
      <c r="V83" s="68">
        <f t="shared" si="43"/>
        <v>25</v>
      </c>
      <c r="W83" s="68">
        <f t="shared" si="44"/>
        <v>5</v>
      </c>
      <c r="X83" s="68">
        <f t="shared" si="45"/>
        <v>968</v>
      </c>
      <c r="Y83" s="68">
        <f t="shared" si="65"/>
        <v>965</v>
      </c>
      <c r="Z83" s="68">
        <v>2</v>
      </c>
      <c r="AA83" s="68">
        <f t="shared" si="46"/>
        <v>2</v>
      </c>
      <c r="AB83" s="73">
        <f t="shared" si="47"/>
        <v>1.8996999999999999</v>
      </c>
      <c r="AC83" s="73">
        <f t="shared" si="66"/>
        <v>1.8938124999999999</v>
      </c>
      <c r="AD83" s="68">
        <f t="shared" si="48"/>
        <v>25</v>
      </c>
      <c r="AE83" s="68">
        <f t="shared" si="49"/>
        <v>5</v>
      </c>
      <c r="AF83" s="55">
        <f t="shared" si="50"/>
        <v>1962</v>
      </c>
      <c r="AG83" s="55">
        <f t="shared" si="51"/>
        <v>33.1</v>
      </c>
      <c r="AH83" s="55">
        <f t="shared" si="67"/>
        <v>33</v>
      </c>
      <c r="AI83" s="55">
        <f t="shared" si="52"/>
        <v>33.1</v>
      </c>
      <c r="AJ83" s="55">
        <f t="shared" si="68"/>
        <v>33</v>
      </c>
      <c r="AK83" s="74">
        <f t="shared" si="53"/>
        <v>63.724533749999999</v>
      </c>
      <c r="AL83" s="74">
        <f t="shared" si="69"/>
        <v>63.5320125</v>
      </c>
      <c r="AM83" s="68">
        <v>6</v>
      </c>
      <c r="AN83" s="68">
        <f t="shared" si="54"/>
        <v>37</v>
      </c>
      <c r="AO83" s="61">
        <f t="shared" si="55"/>
        <v>37</v>
      </c>
      <c r="AP83" s="68">
        <v>1025</v>
      </c>
      <c r="AQ83" s="68">
        <f t="shared" si="56"/>
        <v>20</v>
      </c>
      <c r="AR83" s="55">
        <f t="shared" si="57"/>
        <v>20</v>
      </c>
      <c r="AS83" s="67">
        <f t="shared" si="58"/>
        <v>5.7933000000000003</v>
      </c>
      <c r="AT83" s="55">
        <f t="shared" si="59"/>
        <v>20</v>
      </c>
      <c r="AU83" s="20">
        <f t="shared" si="60"/>
        <v>968</v>
      </c>
      <c r="AV83" s="20" t="str">
        <f t="shared" si="61"/>
        <v>P19</v>
      </c>
    </row>
    <row r="84" spans="1:48" s="20" customFormat="1" ht="22.5" customHeight="1" x14ac:dyDescent="0.25">
      <c r="A84" s="55" t="s">
        <v>351</v>
      </c>
      <c r="B84" s="55">
        <v>25</v>
      </c>
      <c r="C84" s="55">
        <v>5</v>
      </c>
      <c r="D84" s="55" t="s">
        <v>352</v>
      </c>
      <c r="E84" s="55">
        <v>30</v>
      </c>
      <c r="F84" s="55" t="s">
        <v>352</v>
      </c>
      <c r="G84" s="55">
        <v>100</v>
      </c>
      <c r="H84" s="8" t="s">
        <v>433</v>
      </c>
      <c r="I84" s="8" t="s">
        <v>18</v>
      </c>
      <c r="J84" s="8">
        <v>1975</v>
      </c>
      <c r="K84" s="8">
        <v>1000</v>
      </c>
      <c r="L84" s="8">
        <v>21</v>
      </c>
      <c r="M84" s="59">
        <f t="shared" si="39"/>
        <v>1975</v>
      </c>
      <c r="N84" s="59">
        <f t="shared" si="40"/>
        <v>1000</v>
      </c>
      <c r="O84" s="59">
        <f t="shared" si="62"/>
        <v>995</v>
      </c>
      <c r="P84" s="59">
        <f t="shared" si="41"/>
        <v>21</v>
      </c>
      <c r="Q84" s="69">
        <f t="shared" si="42"/>
        <v>1544.9158156250001</v>
      </c>
      <c r="R84" s="70">
        <f t="shared" si="63"/>
        <v>1537.968075</v>
      </c>
      <c r="S84" s="70">
        <v>6</v>
      </c>
      <c r="T84" s="70">
        <v>6</v>
      </c>
      <c r="U84" s="60" t="str">
        <f t="shared" si="64"/>
        <v/>
      </c>
      <c r="V84" s="68">
        <f t="shared" si="43"/>
        <v>25</v>
      </c>
      <c r="W84" s="68">
        <f t="shared" si="44"/>
        <v>5</v>
      </c>
      <c r="X84" s="68">
        <f t="shared" si="45"/>
        <v>1000</v>
      </c>
      <c r="Y84" s="68">
        <f t="shared" si="65"/>
        <v>995</v>
      </c>
      <c r="Z84" s="68">
        <v>2</v>
      </c>
      <c r="AA84" s="68">
        <f t="shared" si="46"/>
        <v>42</v>
      </c>
      <c r="AB84" s="73">
        <f t="shared" si="47"/>
        <v>41.212499999999999</v>
      </c>
      <c r="AC84" s="73">
        <f t="shared" si="66"/>
        <v>41.006437499999997</v>
      </c>
      <c r="AD84" s="68">
        <f t="shared" si="48"/>
        <v>25</v>
      </c>
      <c r="AE84" s="68">
        <f t="shared" si="49"/>
        <v>5</v>
      </c>
      <c r="AF84" s="55">
        <f t="shared" si="50"/>
        <v>1963</v>
      </c>
      <c r="AG84" s="55">
        <f t="shared" si="51"/>
        <v>34.1666666666667</v>
      </c>
      <c r="AH84" s="55">
        <f t="shared" si="67"/>
        <v>34</v>
      </c>
      <c r="AI84" s="55">
        <f t="shared" si="52"/>
        <v>717.5</v>
      </c>
      <c r="AJ84" s="55">
        <f t="shared" si="68"/>
        <v>714</v>
      </c>
      <c r="AK84" s="74">
        <f t="shared" si="53"/>
        <v>1382.0440156249999</v>
      </c>
      <c r="AL84" s="74">
        <f t="shared" si="69"/>
        <v>1375.3023375</v>
      </c>
      <c r="AM84" s="68">
        <v>6</v>
      </c>
      <c r="AN84" s="68">
        <f t="shared" si="54"/>
        <v>37.5</v>
      </c>
      <c r="AO84" s="61">
        <f t="shared" si="55"/>
        <v>37.5</v>
      </c>
      <c r="AP84" s="68">
        <v>1025</v>
      </c>
      <c r="AQ84" s="68">
        <f t="shared" si="56"/>
        <v>20</v>
      </c>
      <c r="AR84" s="55">
        <f t="shared" si="57"/>
        <v>20</v>
      </c>
      <c r="AS84" s="67">
        <f t="shared" si="58"/>
        <v>121.6593</v>
      </c>
      <c r="AT84" s="55">
        <f t="shared" si="59"/>
        <v>420</v>
      </c>
      <c r="AU84" s="20">
        <f t="shared" si="60"/>
        <v>21000</v>
      </c>
      <c r="AV84" s="20" t="str">
        <f t="shared" si="61"/>
        <v>P19</v>
      </c>
    </row>
    <row r="85" spans="1:48" s="20" customFormat="1" ht="22.5" customHeight="1" x14ac:dyDescent="0.25">
      <c r="A85" s="55" t="s">
        <v>351</v>
      </c>
      <c r="B85" s="55">
        <v>25</v>
      </c>
      <c r="C85" s="55">
        <v>5</v>
      </c>
      <c r="D85" s="55" t="s">
        <v>352</v>
      </c>
      <c r="E85" s="55">
        <v>30</v>
      </c>
      <c r="F85" s="55" t="s">
        <v>352</v>
      </c>
      <c r="G85" s="55">
        <v>100</v>
      </c>
      <c r="H85" s="8" t="s">
        <v>434</v>
      </c>
      <c r="I85" s="8" t="s">
        <v>18</v>
      </c>
      <c r="J85" s="8">
        <v>1975</v>
      </c>
      <c r="K85" s="8">
        <v>1000</v>
      </c>
      <c r="L85" s="8">
        <v>1</v>
      </c>
      <c r="M85" s="59">
        <f t="shared" si="39"/>
        <v>1975</v>
      </c>
      <c r="N85" s="59">
        <f t="shared" si="40"/>
        <v>1000</v>
      </c>
      <c r="O85" s="59">
        <f t="shared" si="62"/>
        <v>995</v>
      </c>
      <c r="P85" s="59">
        <f t="shared" si="41"/>
        <v>1</v>
      </c>
      <c r="Q85" s="69">
        <f t="shared" si="42"/>
        <v>73.567419791666694</v>
      </c>
      <c r="R85" s="70">
        <f t="shared" si="63"/>
        <v>73.236575000000002</v>
      </c>
      <c r="S85" s="70">
        <v>6</v>
      </c>
      <c r="T85" s="70">
        <v>6</v>
      </c>
      <c r="U85" s="60" t="str">
        <f t="shared" si="64"/>
        <v/>
      </c>
      <c r="V85" s="68">
        <f t="shared" si="43"/>
        <v>25</v>
      </c>
      <c r="W85" s="68">
        <f t="shared" si="44"/>
        <v>5</v>
      </c>
      <c r="X85" s="68">
        <f t="shared" si="45"/>
        <v>1000</v>
      </c>
      <c r="Y85" s="68">
        <f t="shared" si="65"/>
        <v>995</v>
      </c>
      <c r="Z85" s="68">
        <v>2</v>
      </c>
      <c r="AA85" s="68">
        <f t="shared" si="46"/>
        <v>2</v>
      </c>
      <c r="AB85" s="73">
        <f t="shared" si="47"/>
        <v>1.9624999999999999</v>
      </c>
      <c r="AC85" s="73">
        <f t="shared" si="66"/>
        <v>1.9526874999999999</v>
      </c>
      <c r="AD85" s="68">
        <f t="shared" si="48"/>
        <v>25</v>
      </c>
      <c r="AE85" s="68">
        <f t="shared" si="49"/>
        <v>5</v>
      </c>
      <c r="AF85" s="55">
        <f t="shared" si="50"/>
        <v>1963</v>
      </c>
      <c r="AG85" s="55">
        <f t="shared" si="51"/>
        <v>34.1666666666667</v>
      </c>
      <c r="AH85" s="55">
        <f t="shared" si="67"/>
        <v>34</v>
      </c>
      <c r="AI85" s="55">
        <f t="shared" si="52"/>
        <v>34.1666666666667</v>
      </c>
      <c r="AJ85" s="55">
        <f t="shared" si="68"/>
        <v>34</v>
      </c>
      <c r="AK85" s="74">
        <f t="shared" si="53"/>
        <v>65.811619791666701</v>
      </c>
      <c r="AL85" s="74">
        <f t="shared" si="69"/>
        <v>65.490587500000004</v>
      </c>
      <c r="AM85" s="68">
        <v>6</v>
      </c>
      <c r="AN85" s="68">
        <f t="shared" si="54"/>
        <v>37.5</v>
      </c>
      <c r="AO85" s="61">
        <f t="shared" si="55"/>
        <v>37.5</v>
      </c>
      <c r="AP85" s="68">
        <v>1025</v>
      </c>
      <c r="AQ85" s="68">
        <f t="shared" si="56"/>
        <v>20</v>
      </c>
      <c r="AR85" s="55">
        <f t="shared" si="57"/>
        <v>20</v>
      </c>
      <c r="AS85" s="67">
        <f t="shared" si="58"/>
        <v>5.7933000000000003</v>
      </c>
      <c r="AT85" s="55">
        <f t="shared" si="59"/>
        <v>20</v>
      </c>
      <c r="AU85" s="20">
        <f t="shared" si="60"/>
        <v>1000</v>
      </c>
      <c r="AV85" s="20" t="str">
        <f t="shared" si="61"/>
        <v>P19</v>
      </c>
    </row>
    <row r="86" spans="1:48" s="20" customFormat="1" ht="22.5" customHeight="1" x14ac:dyDescent="0.25">
      <c r="A86" s="55" t="s">
        <v>351</v>
      </c>
      <c r="B86" s="55">
        <v>25</v>
      </c>
      <c r="C86" s="55">
        <v>5</v>
      </c>
      <c r="D86" s="55" t="s">
        <v>352</v>
      </c>
      <c r="E86" s="55">
        <v>30</v>
      </c>
      <c r="F86" s="55" t="s">
        <v>352</v>
      </c>
      <c r="G86" s="55">
        <v>100</v>
      </c>
      <c r="H86" s="8" t="s">
        <v>435</v>
      </c>
      <c r="I86" s="8" t="s">
        <v>18</v>
      </c>
      <c r="J86" s="8">
        <v>978</v>
      </c>
      <c r="K86" s="8">
        <v>1000</v>
      </c>
      <c r="L86" s="8">
        <v>2</v>
      </c>
      <c r="M86" s="59">
        <f t="shared" si="39"/>
        <v>978</v>
      </c>
      <c r="N86" s="59">
        <f t="shared" si="40"/>
        <v>1000</v>
      </c>
      <c r="O86" s="59">
        <f t="shared" si="62"/>
        <v>995</v>
      </c>
      <c r="P86" s="59">
        <f t="shared" si="41"/>
        <v>2</v>
      </c>
      <c r="Q86" s="69">
        <f t="shared" si="42"/>
        <v>74.490612499999997</v>
      </c>
      <c r="R86" s="70">
        <f t="shared" si="63"/>
        <v>74.155024999999995</v>
      </c>
      <c r="S86" s="70">
        <v>6</v>
      </c>
      <c r="T86" s="70">
        <v>6</v>
      </c>
      <c r="U86" s="60" t="str">
        <f t="shared" si="64"/>
        <v/>
      </c>
      <c r="V86" s="68">
        <f t="shared" si="43"/>
        <v>25</v>
      </c>
      <c r="W86" s="68">
        <f t="shared" si="44"/>
        <v>5</v>
      </c>
      <c r="X86" s="68">
        <f t="shared" si="45"/>
        <v>1000</v>
      </c>
      <c r="Y86" s="68">
        <f t="shared" si="65"/>
        <v>995</v>
      </c>
      <c r="Z86" s="68">
        <v>2</v>
      </c>
      <c r="AA86" s="68">
        <f t="shared" si="46"/>
        <v>4</v>
      </c>
      <c r="AB86" s="73">
        <f t="shared" si="47"/>
        <v>3.9249999999999998</v>
      </c>
      <c r="AC86" s="73">
        <f t="shared" si="66"/>
        <v>3.9053749999999998</v>
      </c>
      <c r="AD86" s="68">
        <f t="shared" si="48"/>
        <v>25</v>
      </c>
      <c r="AE86" s="68">
        <f t="shared" si="49"/>
        <v>5</v>
      </c>
      <c r="AF86" s="55">
        <f t="shared" si="50"/>
        <v>966</v>
      </c>
      <c r="AG86" s="55">
        <f t="shared" si="51"/>
        <v>34.1666666666667</v>
      </c>
      <c r="AH86" s="55">
        <f t="shared" si="67"/>
        <v>34</v>
      </c>
      <c r="AI86" s="55">
        <f t="shared" si="52"/>
        <v>68.3333333333333</v>
      </c>
      <c r="AJ86" s="55">
        <f t="shared" si="68"/>
        <v>68</v>
      </c>
      <c r="AK86" s="74">
        <f t="shared" si="53"/>
        <v>64.772312499999998</v>
      </c>
      <c r="AL86" s="74">
        <f t="shared" si="69"/>
        <v>64.45635</v>
      </c>
      <c r="AM86" s="68">
        <v>6</v>
      </c>
      <c r="AN86" s="68">
        <f t="shared" si="54"/>
        <v>39</v>
      </c>
      <c r="AO86" s="61">
        <f t="shared" si="55"/>
        <v>39</v>
      </c>
      <c r="AP86" s="68">
        <v>1025</v>
      </c>
      <c r="AQ86" s="68">
        <f t="shared" si="56"/>
        <v>10</v>
      </c>
      <c r="AR86" s="55">
        <f t="shared" si="57"/>
        <v>10</v>
      </c>
      <c r="AS86" s="67">
        <f t="shared" si="58"/>
        <v>5.7933000000000003</v>
      </c>
      <c r="AT86" s="55">
        <f t="shared" si="59"/>
        <v>20</v>
      </c>
      <c r="AU86" s="20">
        <f t="shared" si="60"/>
        <v>2000</v>
      </c>
      <c r="AV86" s="20" t="str">
        <f t="shared" si="61"/>
        <v>P19</v>
      </c>
    </row>
    <row r="87" spans="1:48" s="20" customFormat="1" ht="22.5" customHeight="1" x14ac:dyDescent="0.25">
      <c r="A87" s="55" t="s">
        <v>351</v>
      </c>
      <c r="B87" s="55">
        <v>25</v>
      </c>
      <c r="C87" s="55">
        <v>5</v>
      </c>
      <c r="D87" s="55" t="s">
        <v>352</v>
      </c>
      <c r="E87" s="55">
        <v>30</v>
      </c>
      <c r="F87" s="55" t="s">
        <v>352</v>
      </c>
      <c r="G87" s="55">
        <v>100</v>
      </c>
      <c r="H87" s="8" t="s">
        <v>436</v>
      </c>
      <c r="I87" s="8" t="s">
        <v>18</v>
      </c>
      <c r="J87" s="8">
        <v>990</v>
      </c>
      <c r="K87" s="8">
        <v>1278</v>
      </c>
      <c r="L87" s="8">
        <v>1</v>
      </c>
      <c r="M87" s="59">
        <f t="shared" si="39"/>
        <v>990</v>
      </c>
      <c r="N87" s="59">
        <f t="shared" si="40"/>
        <v>1278</v>
      </c>
      <c r="O87" s="59">
        <f t="shared" si="62"/>
        <v>1265</v>
      </c>
      <c r="P87" s="59">
        <f t="shared" si="41"/>
        <v>1</v>
      </c>
      <c r="Q87" s="69">
        <f t="shared" si="42"/>
        <v>47.086066250000002</v>
      </c>
      <c r="R87" s="70">
        <f t="shared" si="63"/>
        <v>46.6447</v>
      </c>
      <c r="S87" s="70">
        <v>6</v>
      </c>
      <c r="T87" s="70">
        <v>6</v>
      </c>
      <c r="U87" s="60" t="str">
        <f t="shared" si="64"/>
        <v>单边留</v>
      </c>
      <c r="V87" s="68">
        <f t="shared" si="43"/>
        <v>25</v>
      </c>
      <c r="W87" s="68">
        <f t="shared" si="44"/>
        <v>5</v>
      </c>
      <c r="X87" s="68">
        <f t="shared" si="45"/>
        <v>1278</v>
      </c>
      <c r="Y87" s="68">
        <f t="shared" si="65"/>
        <v>1265</v>
      </c>
      <c r="Z87" s="68">
        <v>2</v>
      </c>
      <c r="AA87" s="68">
        <f t="shared" si="46"/>
        <v>2</v>
      </c>
      <c r="AB87" s="73">
        <f t="shared" si="47"/>
        <v>2.5080749999999998</v>
      </c>
      <c r="AC87" s="73">
        <f t="shared" si="66"/>
        <v>2.4825624999999998</v>
      </c>
      <c r="AD87" s="68">
        <f t="shared" si="48"/>
        <v>25</v>
      </c>
      <c r="AE87" s="68">
        <f t="shared" si="49"/>
        <v>5</v>
      </c>
      <c r="AF87" s="55">
        <f t="shared" si="50"/>
        <v>978</v>
      </c>
      <c r="AG87" s="55">
        <f t="shared" si="51"/>
        <v>43.433333333333302</v>
      </c>
      <c r="AH87" s="55">
        <f t="shared" si="67"/>
        <v>43</v>
      </c>
      <c r="AI87" s="55">
        <f t="shared" si="52"/>
        <v>43.433333333333302</v>
      </c>
      <c r="AJ87" s="55">
        <f t="shared" si="68"/>
        <v>43</v>
      </c>
      <c r="AK87" s="74">
        <f t="shared" si="53"/>
        <v>41.681341250000003</v>
      </c>
      <c r="AL87" s="74">
        <f t="shared" si="69"/>
        <v>41.265487499999999</v>
      </c>
      <c r="AM87" s="68">
        <v>6</v>
      </c>
      <c r="AN87" s="68">
        <f t="shared" si="54"/>
        <v>45</v>
      </c>
      <c r="AO87" s="61">
        <f t="shared" si="55"/>
        <v>45</v>
      </c>
      <c r="AP87" s="68">
        <v>1025</v>
      </c>
      <c r="AQ87" s="68">
        <f t="shared" si="56"/>
        <v>10</v>
      </c>
      <c r="AR87" s="55">
        <f t="shared" si="57"/>
        <v>10</v>
      </c>
      <c r="AS87" s="67">
        <f t="shared" si="58"/>
        <v>2.8966500000000002</v>
      </c>
      <c r="AT87" s="55">
        <f t="shared" si="59"/>
        <v>10</v>
      </c>
      <c r="AU87" s="20">
        <f t="shared" si="60"/>
        <v>1278</v>
      </c>
      <c r="AV87" s="20" t="str">
        <f t="shared" si="61"/>
        <v>P19</v>
      </c>
    </row>
    <row r="88" spans="1:48" s="20" customFormat="1" ht="22.5" customHeight="1" x14ac:dyDescent="0.25">
      <c r="A88" s="55" t="s">
        <v>351</v>
      </c>
      <c r="B88" s="55">
        <v>25</v>
      </c>
      <c r="C88" s="55">
        <v>5</v>
      </c>
      <c r="D88" s="55" t="s">
        <v>352</v>
      </c>
      <c r="E88" s="55">
        <v>30</v>
      </c>
      <c r="F88" s="55" t="s">
        <v>352</v>
      </c>
      <c r="G88" s="55">
        <v>100</v>
      </c>
      <c r="H88" s="8" t="s">
        <v>437</v>
      </c>
      <c r="I88" s="8" t="s">
        <v>18</v>
      </c>
      <c r="J88" s="8">
        <v>1992</v>
      </c>
      <c r="K88" s="8">
        <v>1496</v>
      </c>
      <c r="L88" s="8">
        <v>1</v>
      </c>
      <c r="M88" s="59">
        <f t="shared" si="39"/>
        <v>1992</v>
      </c>
      <c r="N88" s="59">
        <f t="shared" si="40"/>
        <v>1496</v>
      </c>
      <c r="O88" s="59">
        <f t="shared" si="62"/>
        <v>1475</v>
      </c>
      <c r="P88" s="59">
        <f t="shared" si="41"/>
        <v>1</v>
      </c>
      <c r="Q88" s="69">
        <f t="shared" si="42"/>
        <v>107.2329625</v>
      </c>
      <c r="R88" s="70">
        <f t="shared" si="63"/>
        <v>105.8317375</v>
      </c>
      <c r="S88" s="70">
        <v>6</v>
      </c>
      <c r="T88" s="70">
        <v>6</v>
      </c>
      <c r="U88" s="60" t="str">
        <f t="shared" si="64"/>
        <v>单边留</v>
      </c>
      <c r="V88" s="68">
        <f t="shared" si="43"/>
        <v>25</v>
      </c>
      <c r="W88" s="68">
        <f t="shared" si="44"/>
        <v>5</v>
      </c>
      <c r="X88" s="68">
        <f t="shared" si="45"/>
        <v>1496</v>
      </c>
      <c r="Y88" s="68">
        <f t="shared" si="65"/>
        <v>1475</v>
      </c>
      <c r="Z88" s="68">
        <v>2</v>
      </c>
      <c r="AA88" s="68">
        <f t="shared" si="46"/>
        <v>2</v>
      </c>
      <c r="AB88" s="73">
        <f t="shared" si="47"/>
        <v>2.9359000000000002</v>
      </c>
      <c r="AC88" s="73">
        <f t="shared" si="66"/>
        <v>2.8946874999999999</v>
      </c>
      <c r="AD88" s="68">
        <f t="shared" si="48"/>
        <v>25</v>
      </c>
      <c r="AE88" s="68">
        <f t="shared" si="49"/>
        <v>5</v>
      </c>
      <c r="AF88" s="55">
        <f t="shared" si="50"/>
        <v>1980</v>
      </c>
      <c r="AG88" s="55">
        <f t="shared" si="51"/>
        <v>50.7</v>
      </c>
      <c r="AH88" s="55">
        <f t="shared" si="67"/>
        <v>50</v>
      </c>
      <c r="AI88" s="55">
        <f t="shared" si="52"/>
        <v>50.7</v>
      </c>
      <c r="AJ88" s="55">
        <f t="shared" si="68"/>
        <v>50</v>
      </c>
      <c r="AK88" s="74">
        <f t="shared" si="53"/>
        <v>98.503762499999993</v>
      </c>
      <c r="AL88" s="74">
        <f t="shared" si="69"/>
        <v>97.143749999999997</v>
      </c>
      <c r="AM88" s="68">
        <v>6</v>
      </c>
      <c r="AN88" s="68">
        <f t="shared" si="54"/>
        <v>46</v>
      </c>
      <c r="AO88" s="61">
        <f t="shared" si="55"/>
        <v>46</v>
      </c>
      <c r="AP88" s="68">
        <v>1025</v>
      </c>
      <c r="AQ88" s="68">
        <f t="shared" si="56"/>
        <v>20</v>
      </c>
      <c r="AR88" s="55">
        <f t="shared" si="57"/>
        <v>20</v>
      </c>
      <c r="AS88" s="67">
        <f t="shared" si="58"/>
        <v>5.7933000000000003</v>
      </c>
      <c r="AT88" s="55">
        <f t="shared" si="59"/>
        <v>20</v>
      </c>
      <c r="AU88" s="20">
        <f t="shared" si="60"/>
        <v>1496</v>
      </c>
      <c r="AV88" s="20" t="str">
        <f t="shared" si="61"/>
        <v>P19</v>
      </c>
    </row>
    <row r="89" spans="1:48" s="20" customFormat="1" ht="22.5" customHeight="1" x14ac:dyDescent="0.25">
      <c r="A89" s="55" t="s">
        <v>351</v>
      </c>
      <c r="B89" s="55">
        <v>25</v>
      </c>
      <c r="C89" s="55">
        <v>5</v>
      </c>
      <c r="D89" s="55" t="s">
        <v>352</v>
      </c>
      <c r="E89" s="55">
        <v>30</v>
      </c>
      <c r="F89" s="55" t="s">
        <v>352</v>
      </c>
      <c r="G89" s="55">
        <v>100</v>
      </c>
      <c r="H89" s="8" t="s">
        <v>438</v>
      </c>
      <c r="I89" s="8" t="s">
        <v>18</v>
      </c>
      <c r="J89" s="8">
        <v>1964</v>
      </c>
      <c r="K89" s="8">
        <v>511</v>
      </c>
      <c r="L89" s="8">
        <v>1</v>
      </c>
      <c r="M89" s="59">
        <f t="shared" si="39"/>
        <v>1964</v>
      </c>
      <c r="N89" s="59">
        <f t="shared" si="40"/>
        <v>511</v>
      </c>
      <c r="O89" s="59">
        <f t="shared" si="62"/>
        <v>515</v>
      </c>
      <c r="P89" s="59">
        <f t="shared" si="41"/>
        <v>1</v>
      </c>
      <c r="Q89" s="69">
        <f t="shared" si="42"/>
        <v>41.017950833333302</v>
      </c>
      <c r="R89" s="70">
        <f t="shared" si="63"/>
        <v>41.281187500000001</v>
      </c>
      <c r="S89" s="70">
        <v>6</v>
      </c>
      <c r="T89" s="70">
        <v>6</v>
      </c>
      <c r="U89" s="60" t="str">
        <f t="shared" si="64"/>
        <v/>
      </c>
      <c r="V89" s="68">
        <f t="shared" si="43"/>
        <v>25</v>
      </c>
      <c r="W89" s="68">
        <f t="shared" si="44"/>
        <v>5</v>
      </c>
      <c r="X89" s="68">
        <f t="shared" si="45"/>
        <v>511</v>
      </c>
      <c r="Y89" s="68">
        <f t="shared" si="65"/>
        <v>515</v>
      </c>
      <c r="Z89" s="68">
        <v>2</v>
      </c>
      <c r="AA89" s="68">
        <f t="shared" si="46"/>
        <v>2</v>
      </c>
      <c r="AB89" s="73">
        <f t="shared" si="47"/>
        <v>1.0028375</v>
      </c>
      <c r="AC89" s="73">
        <f t="shared" si="66"/>
        <v>1.0106875</v>
      </c>
      <c r="AD89" s="68">
        <f t="shared" si="48"/>
        <v>25</v>
      </c>
      <c r="AE89" s="68">
        <f t="shared" si="49"/>
        <v>5</v>
      </c>
      <c r="AF89" s="55">
        <f t="shared" si="50"/>
        <v>1952</v>
      </c>
      <c r="AG89" s="55">
        <f t="shared" si="51"/>
        <v>17.866666666666699</v>
      </c>
      <c r="AH89" s="55">
        <f t="shared" si="67"/>
        <v>18</v>
      </c>
      <c r="AI89" s="55">
        <f t="shared" si="52"/>
        <v>17.866666666666699</v>
      </c>
      <c r="AJ89" s="55">
        <f t="shared" si="68"/>
        <v>18</v>
      </c>
      <c r="AK89" s="74">
        <f t="shared" si="53"/>
        <v>34.221813333333301</v>
      </c>
      <c r="AL89" s="74">
        <f t="shared" si="69"/>
        <v>34.477200000000003</v>
      </c>
      <c r="AM89" s="68">
        <v>6</v>
      </c>
      <c r="AN89" s="68">
        <f t="shared" si="54"/>
        <v>32</v>
      </c>
      <c r="AO89" s="61">
        <f t="shared" si="55"/>
        <v>32</v>
      </c>
      <c r="AP89" s="68">
        <v>1025</v>
      </c>
      <c r="AQ89" s="68">
        <f t="shared" si="56"/>
        <v>20</v>
      </c>
      <c r="AR89" s="55">
        <f t="shared" si="57"/>
        <v>20</v>
      </c>
      <c r="AS89" s="67">
        <f t="shared" si="58"/>
        <v>5.7933000000000003</v>
      </c>
      <c r="AT89" s="55">
        <f t="shared" si="59"/>
        <v>20</v>
      </c>
      <c r="AU89" s="20">
        <f t="shared" si="60"/>
        <v>511</v>
      </c>
      <c r="AV89" s="20" t="str">
        <f t="shared" si="61"/>
        <v>P20</v>
      </c>
    </row>
    <row r="90" spans="1:48" s="20" customFormat="1" ht="22.5" customHeight="1" x14ac:dyDescent="0.25">
      <c r="A90" s="55" t="s">
        <v>351</v>
      </c>
      <c r="B90" s="55">
        <v>25</v>
      </c>
      <c r="C90" s="55">
        <v>5</v>
      </c>
      <c r="D90" s="55" t="s">
        <v>352</v>
      </c>
      <c r="E90" s="55">
        <v>30</v>
      </c>
      <c r="F90" s="55" t="s">
        <v>352</v>
      </c>
      <c r="G90" s="55">
        <v>100</v>
      </c>
      <c r="H90" s="8" t="s">
        <v>439</v>
      </c>
      <c r="I90" s="8" t="s">
        <v>18</v>
      </c>
      <c r="J90" s="8">
        <v>1966</v>
      </c>
      <c r="K90" s="8">
        <v>627</v>
      </c>
      <c r="L90" s="8">
        <v>1</v>
      </c>
      <c r="M90" s="59">
        <f t="shared" si="39"/>
        <v>1966</v>
      </c>
      <c r="N90" s="59">
        <f t="shared" si="40"/>
        <v>627</v>
      </c>
      <c r="O90" s="59">
        <f t="shared" si="62"/>
        <v>605</v>
      </c>
      <c r="P90" s="59">
        <f t="shared" si="41"/>
        <v>1</v>
      </c>
      <c r="Q90" s="69">
        <f t="shared" si="42"/>
        <v>48.694465833333297</v>
      </c>
      <c r="R90" s="70">
        <f t="shared" si="63"/>
        <v>47.245224999999998</v>
      </c>
      <c r="S90" s="70">
        <v>6</v>
      </c>
      <c r="T90" s="70">
        <v>6</v>
      </c>
      <c r="U90" s="60" t="str">
        <f t="shared" si="64"/>
        <v>单边留</v>
      </c>
      <c r="V90" s="68">
        <f t="shared" si="43"/>
        <v>25</v>
      </c>
      <c r="W90" s="68">
        <f t="shared" si="44"/>
        <v>5</v>
      </c>
      <c r="X90" s="68">
        <f t="shared" si="45"/>
        <v>627</v>
      </c>
      <c r="Y90" s="68">
        <f t="shared" si="65"/>
        <v>605</v>
      </c>
      <c r="Z90" s="68">
        <v>2</v>
      </c>
      <c r="AA90" s="68">
        <f t="shared" si="46"/>
        <v>2</v>
      </c>
      <c r="AB90" s="73">
        <f t="shared" si="47"/>
        <v>1.2304875</v>
      </c>
      <c r="AC90" s="73">
        <f t="shared" si="66"/>
        <v>1.1873125</v>
      </c>
      <c r="AD90" s="68">
        <f t="shared" si="48"/>
        <v>25</v>
      </c>
      <c r="AE90" s="68">
        <f t="shared" si="49"/>
        <v>5</v>
      </c>
      <c r="AF90" s="55">
        <f t="shared" si="50"/>
        <v>1954</v>
      </c>
      <c r="AG90" s="55">
        <f t="shared" si="51"/>
        <v>21.733333333333299</v>
      </c>
      <c r="AH90" s="55">
        <f t="shared" si="67"/>
        <v>21</v>
      </c>
      <c r="AI90" s="55">
        <f t="shared" si="52"/>
        <v>21.733333333333299</v>
      </c>
      <c r="AJ90" s="55">
        <f t="shared" si="68"/>
        <v>21</v>
      </c>
      <c r="AK90" s="74">
        <f t="shared" si="53"/>
        <v>41.670678333333299</v>
      </c>
      <c r="AL90" s="74">
        <f t="shared" si="69"/>
        <v>40.264612499999998</v>
      </c>
      <c r="AM90" s="68">
        <v>6</v>
      </c>
      <c r="AN90" s="68">
        <f t="shared" si="54"/>
        <v>33</v>
      </c>
      <c r="AO90" s="61">
        <f t="shared" si="55"/>
        <v>33</v>
      </c>
      <c r="AP90" s="68">
        <v>1025</v>
      </c>
      <c r="AQ90" s="68">
        <f t="shared" si="56"/>
        <v>20</v>
      </c>
      <c r="AR90" s="55">
        <f t="shared" si="57"/>
        <v>20</v>
      </c>
      <c r="AS90" s="67">
        <f t="shared" si="58"/>
        <v>5.7933000000000003</v>
      </c>
      <c r="AT90" s="55">
        <f t="shared" si="59"/>
        <v>20</v>
      </c>
      <c r="AU90" s="20">
        <f t="shared" si="60"/>
        <v>627</v>
      </c>
      <c r="AV90" s="20" t="str">
        <f t="shared" si="61"/>
        <v>P20</v>
      </c>
    </row>
    <row r="91" spans="1:48" s="20" customFormat="1" ht="22.5" customHeight="1" x14ac:dyDescent="0.25">
      <c r="A91" s="55" t="s">
        <v>351</v>
      </c>
      <c r="B91" s="55">
        <v>25</v>
      </c>
      <c r="C91" s="55">
        <v>5</v>
      </c>
      <c r="D91" s="55" t="s">
        <v>352</v>
      </c>
      <c r="E91" s="55">
        <v>30</v>
      </c>
      <c r="F91" s="55" t="s">
        <v>352</v>
      </c>
      <c r="G91" s="55">
        <v>100</v>
      </c>
      <c r="H91" s="8" t="s">
        <v>440</v>
      </c>
      <c r="I91" s="8" t="s">
        <v>18</v>
      </c>
      <c r="J91" s="8">
        <v>1973</v>
      </c>
      <c r="K91" s="8">
        <v>968</v>
      </c>
      <c r="L91" s="8">
        <v>1</v>
      </c>
      <c r="M91" s="59">
        <f t="shared" si="39"/>
        <v>1973</v>
      </c>
      <c r="N91" s="59">
        <f t="shared" si="40"/>
        <v>968</v>
      </c>
      <c r="O91" s="59">
        <f t="shared" si="62"/>
        <v>965</v>
      </c>
      <c r="P91" s="59">
        <f t="shared" si="41"/>
        <v>1</v>
      </c>
      <c r="Q91" s="69">
        <f t="shared" si="42"/>
        <v>71.385054374999996</v>
      </c>
      <c r="R91" s="70">
        <f t="shared" si="63"/>
        <v>71.186743750000005</v>
      </c>
      <c r="S91" s="70">
        <v>6</v>
      </c>
      <c r="T91" s="70">
        <v>6</v>
      </c>
      <c r="U91" s="60" t="str">
        <f t="shared" si="64"/>
        <v/>
      </c>
      <c r="V91" s="68">
        <f t="shared" si="43"/>
        <v>25</v>
      </c>
      <c r="W91" s="68">
        <f t="shared" si="44"/>
        <v>5</v>
      </c>
      <c r="X91" s="68">
        <f t="shared" si="45"/>
        <v>968</v>
      </c>
      <c r="Y91" s="68">
        <f t="shared" si="65"/>
        <v>965</v>
      </c>
      <c r="Z91" s="68">
        <v>2</v>
      </c>
      <c r="AA91" s="68">
        <f t="shared" si="46"/>
        <v>2</v>
      </c>
      <c r="AB91" s="73">
        <f t="shared" si="47"/>
        <v>1.8996999999999999</v>
      </c>
      <c r="AC91" s="73">
        <f t="shared" si="66"/>
        <v>1.8938124999999999</v>
      </c>
      <c r="AD91" s="68">
        <f t="shared" si="48"/>
        <v>25</v>
      </c>
      <c r="AE91" s="68">
        <f t="shared" si="49"/>
        <v>5</v>
      </c>
      <c r="AF91" s="55">
        <f t="shared" si="50"/>
        <v>1961</v>
      </c>
      <c r="AG91" s="55">
        <f t="shared" si="51"/>
        <v>33.1</v>
      </c>
      <c r="AH91" s="55">
        <f t="shared" si="67"/>
        <v>33</v>
      </c>
      <c r="AI91" s="55">
        <f t="shared" si="52"/>
        <v>33.1</v>
      </c>
      <c r="AJ91" s="55">
        <f t="shared" si="68"/>
        <v>33</v>
      </c>
      <c r="AK91" s="74">
        <f t="shared" si="53"/>
        <v>63.692054374999998</v>
      </c>
      <c r="AL91" s="74">
        <f t="shared" si="69"/>
        <v>63.49963125</v>
      </c>
      <c r="AM91" s="68">
        <v>6</v>
      </c>
      <c r="AN91" s="68">
        <f t="shared" si="54"/>
        <v>36.5</v>
      </c>
      <c r="AO91" s="61">
        <f t="shared" si="55"/>
        <v>36.5</v>
      </c>
      <c r="AP91" s="68">
        <v>1025</v>
      </c>
      <c r="AQ91" s="68">
        <f t="shared" si="56"/>
        <v>20</v>
      </c>
      <c r="AR91" s="55">
        <f t="shared" si="57"/>
        <v>20</v>
      </c>
      <c r="AS91" s="67">
        <f t="shared" si="58"/>
        <v>5.7933000000000003</v>
      </c>
      <c r="AT91" s="55">
        <f t="shared" si="59"/>
        <v>20</v>
      </c>
      <c r="AU91" s="20">
        <f t="shared" si="60"/>
        <v>968</v>
      </c>
      <c r="AV91" s="20" t="str">
        <f t="shared" si="61"/>
        <v>P20</v>
      </c>
    </row>
    <row r="92" spans="1:48" s="20" customFormat="1" ht="22.5" customHeight="1" x14ac:dyDescent="0.25">
      <c r="A92" s="55" t="s">
        <v>351</v>
      </c>
      <c r="B92" s="55">
        <v>25</v>
      </c>
      <c r="C92" s="55">
        <v>5</v>
      </c>
      <c r="D92" s="55" t="s">
        <v>352</v>
      </c>
      <c r="E92" s="55">
        <v>30</v>
      </c>
      <c r="F92" s="55" t="s">
        <v>352</v>
      </c>
      <c r="G92" s="55">
        <v>100</v>
      </c>
      <c r="H92" s="8" t="s">
        <v>441</v>
      </c>
      <c r="I92" s="8" t="s">
        <v>18</v>
      </c>
      <c r="J92" s="8">
        <v>1974</v>
      </c>
      <c r="K92" s="8">
        <v>988</v>
      </c>
      <c r="L92" s="8">
        <v>1</v>
      </c>
      <c r="M92" s="59">
        <f t="shared" si="39"/>
        <v>1974</v>
      </c>
      <c r="N92" s="59">
        <f t="shared" si="40"/>
        <v>988</v>
      </c>
      <c r="O92" s="59">
        <f t="shared" si="62"/>
        <v>965</v>
      </c>
      <c r="P92" s="59">
        <f t="shared" si="41"/>
        <v>1</v>
      </c>
      <c r="Q92" s="69">
        <f t="shared" si="42"/>
        <v>72.740258749999995</v>
      </c>
      <c r="R92" s="70">
        <f t="shared" si="63"/>
        <v>71.219125000000005</v>
      </c>
      <c r="S92" s="70">
        <v>6</v>
      </c>
      <c r="T92" s="70">
        <v>6</v>
      </c>
      <c r="U92" s="60" t="str">
        <f t="shared" si="64"/>
        <v>单边留</v>
      </c>
      <c r="V92" s="68">
        <f t="shared" si="43"/>
        <v>25</v>
      </c>
      <c r="W92" s="68">
        <f t="shared" si="44"/>
        <v>5</v>
      </c>
      <c r="X92" s="68">
        <f t="shared" si="45"/>
        <v>988</v>
      </c>
      <c r="Y92" s="68">
        <f t="shared" si="65"/>
        <v>965</v>
      </c>
      <c r="Z92" s="68">
        <v>2</v>
      </c>
      <c r="AA92" s="68">
        <f t="shared" si="46"/>
        <v>2</v>
      </c>
      <c r="AB92" s="73">
        <f t="shared" si="47"/>
        <v>1.93895</v>
      </c>
      <c r="AC92" s="73">
        <f t="shared" si="66"/>
        <v>1.8938124999999999</v>
      </c>
      <c r="AD92" s="68">
        <f t="shared" si="48"/>
        <v>25</v>
      </c>
      <c r="AE92" s="68">
        <f t="shared" si="49"/>
        <v>5</v>
      </c>
      <c r="AF92" s="55">
        <f t="shared" si="50"/>
        <v>1962</v>
      </c>
      <c r="AG92" s="55">
        <f t="shared" si="51"/>
        <v>33.766666666666701</v>
      </c>
      <c r="AH92" s="55">
        <f t="shared" si="67"/>
        <v>33</v>
      </c>
      <c r="AI92" s="55">
        <f t="shared" si="52"/>
        <v>33.766666666666701</v>
      </c>
      <c r="AJ92" s="55">
        <f t="shared" si="68"/>
        <v>33</v>
      </c>
      <c r="AK92" s="74">
        <f t="shared" si="53"/>
        <v>65.008008750000002</v>
      </c>
      <c r="AL92" s="74">
        <f t="shared" si="69"/>
        <v>63.5320125</v>
      </c>
      <c r="AM92" s="68">
        <v>6</v>
      </c>
      <c r="AN92" s="68">
        <f t="shared" si="54"/>
        <v>37</v>
      </c>
      <c r="AO92" s="61">
        <f t="shared" si="55"/>
        <v>37</v>
      </c>
      <c r="AP92" s="68">
        <v>1025</v>
      </c>
      <c r="AQ92" s="68">
        <f t="shared" si="56"/>
        <v>20</v>
      </c>
      <c r="AR92" s="55">
        <f t="shared" si="57"/>
        <v>20</v>
      </c>
      <c r="AS92" s="67">
        <f t="shared" si="58"/>
        <v>5.7933000000000003</v>
      </c>
      <c r="AT92" s="55">
        <f t="shared" si="59"/>
        <v>20</v>
      </c>
      <c r="AU92" s="20">
        <f t="shared" si="60"/>
        <v>988</v>
      </c>
      <c r="AV92" s="20" t="str">
        <f t="shared" si="61"/>
        <v>P20</v>
      </c>
    </row>
    <row r="93" spans="1:48" s="20" customFormat="1" ht="22.5" customHeight="1" x14ac:dyDescent="0.25">
      <c r="A93" s="55" t="s">
        <v>351</v>
      </c>
      <c r="B93" s="55">
        <v>25</v>
      </c>
      <c r="C93" s="55">
        <v>5</v>
      </c>
      <c r="D93" s="55" t="s">
        <v>352</v>
      </c>
      <c r="E93" s="55">
        <v>30</v>
      </c>
      <c r="F93" s="55" t="s">
        <v>352</v>
      </c>
      <c r="G93" s="55">
        <v>100</v>
      </c>
      <c r="H93" s="8" t="s">
        <v>442</v>
      </c>
      <c r="I93" s="8" t="s">
        <v>18</v>
      </c>
      <c r="J93" s="8">
        <v>1975</v>
      </c>
      <c r="K93" s="8">
        <v>1000</v>
      </c>
      <c r="L93" s="8">
        <v>22</v>
      </c>
      <c r="M93" s="59">
        <f t="shared" si="39"/>
        <v>1975</v>
      </c>
      <c r="N93" s="59">
        <f t="shared" si="40"/>
        <v>1000</v>
      </c>
      <c r="O93" s="59">
        <f t="shared" si="62"/>
        <v>995</v>
      </c>
      <c r="P93" s="59">
        <f t="shared" si="41"/>
        <v>22</v>
      </c>
      <c r="Q93" s="69">
        <f t="shared" si="42"/>
        <v>1618.4832354166699</v>
      </c>
      <c r="R93" s="70">
        <f t="shared" si="63"/>
        <v>1611.2046499999999</v>
      </c>
      <c r="S93" s="70">
        <v>6</v>
      </c>
      <c r="T93" s="70">
        <v>6</v>
      </c>
      <c r="U93" s="60" t="str">
        <f t="shared" si="64"/>
        <v/>
      </c>
      <c r="V93" s="68">
        <f t="shared" si="43"/>
        <v>25</v>
      </c>
      <c r="W93" s="68">
        <f t="shared" si="44"/>
        <v>5</v>
      </c>
      <c r="X93" s="68">
        <f t="shared" si="45"/>
        <v>1000</v>
      </c>
      <c r="Y93" s="68">
        <f t="shared" si="65"/>
        <v>995</v>
      </c>
      <c r="Z93" s="68">
        <v>2</v>
      </c>
      <c r="AA93" s="68">
        <f t="shared" si="46"/>
        <v>44</v>
      </c>
      <c r="AB93" s="73">
        <f t="shared" si="47"/>
        <v>43.174999999999997</v>
      </c>
      <c r="AC93" s="73">
        <f t="shared" si="66"/>
        <v>42.959125</v>
      </c>
      <c r="AD93" s="68">
        <f t="shared" si="48"/>
        <v>25</v>
      </c>
      <c r="AE93" s="68">
        <f t="shared" si="49"/>
        <v>5</v>
      </c>
      <c r="AF93" s="55">
        <f t="shared" si="50"/>
        <v>1963</v>
      </c>
      <c r="AG93" s="55">
        <f t="shared" si="51"/>
        <v>34.1666666666667</v>
      </c>
      <c r="AH93" s="55">
        <f t="shared" si="67"/>
        <v>34</v>
      </c>
      <c r="AI93" s="55">
        <f t="shared" si="52"/>
        <v>751.66666666666697</v>
      </c>
      <c r="AJ93" s="55">
        <f t="shared" si="68"/>
        <v>748</v>
      </c>
      <c r="AK93" s="74">
        <f t="shared" si="53"/>
        <v>1447.8556354166701</v>
      </c>
      <c r="AL93" s="74">
        <f t="shared" si="69"/>
        <v>1440.792925</v>
      </c>
      <c r="AM93" s="68">
        <v>6</v>
      </c>
      <c r="AN93" s="68">
        <f t="shared" si="54"/>
        <v>37.5</v>
      </c>
      <c r="AO93" s="61">
        <f t="shared" si="55"/>
        <v>37.5</v>
      </c>
      <c r="AP93" s="68">
        <v>1025</v>
      </c>
      <c r="AQ93" s="68">
        <f t="shared" si="56"/>
        <v>20</v>
      </c>
      <c r="AR93" s="55">
        <f t="shared" si="57"/>
        <v>20</v>
      </c>
      <c r="AS93" s="67">
        <f t="shared" si="58"/>
        <v>127.4526</v>
      </c>
      <c r="AT93" s="55">
        <f t="shared" si="59"/>
        <v>440</v>
      </c>
      <c r="AU93" s="20">
        <f t="shared" si="60"/>
        <v>22000</v>
      </c>
      <c r="AV93" s="20" t="str">
        <f t="shared" si="61"/>
        <v>P20</v>
      </c>
    </row>
    <row r="94" spans="1:48" s="20" customFormat="1" ht="22.5" customHeight="1" x14ac:dyDescent="0.25">
      <c r="A94" s="55" t="s">
        <v>351</v>
      </c>
      <c r="B94" s="55">
        <v>25</v>
      </c>
      <c r="C94" s="55">
        <v>5</v>
      </c>
      <c r="D94" s="55" t="s">
        <v>352</v>
      </c>
      <c r="E94" s="55">
        <v>30</v>
      </c>
      <c r="F94" s="55" t="s">
        <v>352</v>
      </c>
      <c r="G94" s="55">
        <v>100</v>
      </c>
      <c r="H94" s="8" t="s">
        <v>443</v>
      </c>
      <c r="I94" s="8" t="s">
        <v>18</v>
      </c>
      <c r="J94" s="8">
        <v>1975</v>
      </c>
      <c r="K94" s="8">
        <v>1000</v>
      </c>
      <c r="L94" s="8">
        <v>1</v>
      </c>
      <c r="M94" s="59">
        <f t="shared" si="39"/>
        <v>1975</v>
      </c>
      <c r="N94" s="59">
        <f t="shared" si="40"/>
        <v>1000</v>
      </c>
      <c r="O94" s="59">
        <f t="shared" si="62"/>
        <v>995</v>
      </c>
      <c r="P94" s="59">
        <f t="shared" si="41"/>
        <v>1</v>
      </c>
      <c r="Q94" s="69">
        <f t="shared" si="42"/>
        <v>73.567419791666694</v>
      </c>
      <c r="R94" s="70">
        <f t="shared" si="63"/>
        <v>73.236575000000002</v>
      </c>
      <c r="S94" s="70">
        <v>6</v>
      </c>
      <c r="T94" s="70">
        <v>6</v>
      </c>
      <c r="U94" s="60" t="str">
        <f t="shared" si="64"/>
        <v/>
      </c>
      <c r="V94" s="68">
        <f t="shared" si="43"/>
        <v>25</v>
      </c>
      <c r="W94" s="68">
        <f t="shared" si="44"/>
        <v>5</v>
      </c>
      <c r="X94" s="68">
        <f t="shared" si="45"/>
        <v>1000</v>
      </c>
      <c r="Y94" s="68">
        <f t="shared" si="65"/>
        <v>995</v>
      </c>
      <c r="Z94" s="68">
        <v>2</v>
      </c>
      <c r="AA94" s="68">
        <f t="shared" si="46"/>
        <v>2</v>
      </c>
      <c r="AB94" s="73">
        <f t="shared" si="47"/>
        <v>1.9624999999999999</v>
      </c>
      <c r="AC94" s="73">
        <f t="shared" si="66"/>
        <v>1.9526874999999999</v>
      </c>
      <c r="AD94" s="68">
        <f t="shared" si="48"/>
        <v>25</v>
      </c>
      <c r="AE94" s="68">
        <f t="shared" si="49"/>
        <v>5</v>
      </c>
      <c r="AF94" s="55">
        <f t="shared" si="50"/>
        <v>1963</v>
      </c>
      <c r="AG94" s="55">
        <f t="shared" si="51"/>
        <v>34.1666666666667</v>
      </c>
      <c r="AH94" s="55">
        <f t="shared" si="67"/>
        <v>34</v>
      </c>
      <c r="AI94" s="55">
        <f t="shared" si="52"/>
        <v>34.1666666666667</v>
      </c>
      <c r="AJ94" s="55">
        <f t="shared" si="68"/>
        <v>34</v>
      </c>
      <c r="AK94" s="74">
        <f t="shared" si="53"/>
        <v>65.811619791666701</v>
      </c>
      <c r="AL94" s="74">
        <f t="shared" si="69"/>
        <v>65.490587500000004</v>
      </c>
      <c r="AM94" s="68">
        <v>6</v>
      </c>
      <c r="AN94" s="68">
        <f t="shared" si="54"/>
        <v>37.5</v>
      </c>
      <c r="AO94" s="61">
        <f t="shared" si="55"/>
        <v>37.5</v>
      </c>
      <c r="AP94" s="68">
        <v>1025</v>
      </c>
      <c r="AQ94" s="68">
        <f t="shared" si="56"/>
        <v>20</v>
      </c>
      <c r="AR94" s="55">
        <f t="shared" si="57"/>
        <v>20</v>
      </c>
      <c r="AS94" s="67">
        <f t="shared" si="58"/>
        <v>5.7933000000000003</v>
      </c>
      <c r="AT94" s="55">
        <f t="shared" si="59"/>
        <v>20</v>
      </c>
      <c r="AU94" s="20">
        <f t="shared" si="60"/>
        <v>1000</v>
      </c>
      <c r="AV94" s="20" t="str">
        <f t="shared" si="61"/>
        <v>P20</v>
      </c>
    </row>
    <row r="95" spans="1:48" s="20" customFormat="1" ht="22.5" customHeight="1" x14ac:dyDescent="0.25">
      <c r="A95" s="55" t="s">
        <v>351</v>
      </c>
      <c r="B95" s="55">
        <v>25</v>
      </c>
      <c r="C95" s="55">
        <v>5</v>
      </c>
      <c r="D95" s="55" t="s">
        <v>352</v>
      </c>
      <c r="E95" s="55">
        <v>30</v>
      </c>
      <c r="F95" s="55" t="s">
        <v>352</v>
      </c>
      <c r="G95" s="55">
        <v>100</v>
      </c>
      <c r="H95" s="8" t="s">
        <v>444</v>
      </c>
      <c r="I95" s="8" t="s">
        <v>18</v>
      </c>
      <c r="J95" s="8">
        <v>978</v>
      </c>
      <c r="K95" s="8">
        <v>1000</v>
      </c>
      <c r="L95" s="8">
        <v>2</v>
      </c>
      <c r="M95" s="59">
        <f t="shared" si="39"/>
        <v>978</v>
      </c>
      <c r="N95" s="59">
        <f t="shared" si="40"/>
        <v>1000</v>
      </c>
      <c r="O95" s="59">
        <f t="shared" si="62"/>
        <v>995</v>
      </c>
      <c r="P95" s="59">
        <f t="shared" si="41"/>
        <v>2</v>
      </c>
      <c r="Q95" s="69">
        <f t="shared" si="42"/>
        <v>74.490612499999997</v>
      </c>
      <c r="R95" s="70">
        <f t="shared" si="63"/>
        <v>74.155024999999995</v>
      </c>
      <c r="S95" s="70">
        <v>6</v>
      </c>
      <c r="T95" s="70">
        <v>6</v>
      </c>
      <c r="U95" s="60" t="str">
        <f t="shared" si="64"/>
        <v/>
      </c>
      <c r="V95" s="68">
        <f t="shared" si="43"/>
        <v>25</v>
      </c>
      <c r="W95" s="68">
        <f t="shared" si="44"/>
        <v>5</v>
      </c>
      <c r="X95" s="68">
        <f t="shared" si="45"/>
        <v>1000</v>
      </c>
      <c r="Y95" s="68">
        <f t="shared" si="65"/>
        <v>995</v>
      </c>
      <c r="Z95" s="68">
        <v>2</v>
      </c>
      <c r="AA95" s="68">
        <f t="shared" si="46"/>
        <v>4</v>
      </c>
      <c r="AB95" s="73">
        <f t="shared" si="47"/>
        <v>3.9249999999999998</v>
      </c>
      <c r="AC95" s="73">
        <f t="shared" si="66"/>
        <v>3.9053749999999998</v>
      </c>
      <c r="AD95" s="68">
        <f t="shared" si="48"/>
        <v>25</v>
      </c>
      <c r="AE95" s="68">
        <f t="shared" si="49"/>
        <v>5</v>
      </c>
      <c r="AF95" s="55">
        <f t="shared" si="50"/>
        <v>966</v>
      </c>
      <c r="AG95" s="55">
        <f t="shared" si="51"/>
        <v>34.1666666666667</v>
      </c>
      <c r="AH95" s="55">
        <f t="shared" si="67"/>
        <v>34</v>
      </c>
      <c r="AI95" s="55">
        <f t="shared" si="52"/>
        <v>68.3333333333333</v>
      </c>
      <c r="AJ95" s="55">
        <f t="shared" si="68"/>
        <v>68</v>
      </c>
      <c r="AK95" s="74">
        <f t="shared" si="53"/>
        <v>64.772312499999998</v>
      </c>
      <c r="AL95" s="74">
        <f t="shared" si="69"/>
        <v>64.45635</v>
      </c>
      <c r="AM95" s="68">
        <v>6</v>
      </c>
      <c r="AN95" s="68">
        <f t="shared" si="54"/>
        <v>39</v>
      </c>
      <c r="AO95" s="61">
        <f t="shared" si="55"/>
        <v>39</v>
      </c>
      <c r="AP95" s="68">
        <v>1025</v>
      </c>
      <c r="AQ95" s="68">
        <f t="shared" si="56"/>
        <v>10</v>
      </c>
      <c r="AR95" s="55">
        <f t="shared" si="57"/>
        <v>10</v>
      </c>
      <c r="AS95" s="67">
        <f t="shared" si="58"/>
        <v>5.7933000000000003</v>
      </c>
      <c r="AT95" s="55">
        <f t="shared" si="59"/>
        <v>20</v>
      </c>
      <c r="AU95" s="20">
        <f t="shared" si="60"/>
        <v>2000</v>
      </c>
      <c r="AV95" s="20" t="str">
        <f t="shared" si="61"/>
        <v>P20</v>
      </c>
    </row>
    <row r="96" spans="1:48" s="20" customFormat="1" ht="22.5" customHeight="1" x14ac:dyDescent="0.25">
      <c r="A96" s="55" t="s">
        <v>351</v>
      </c>
      <c r="B96" s="55">
        <v>25</v>
      </c>
      <c r="C96" s="55">
        <v>5</v>
      </c>
      <c r="D96" s="55" t="s">
        <v>352</v>
      </c>
      <c r="E96" s="55">
        <v>30</v>
      </c>
      <c r="F96" s="55" t="s">
        <v>352</v>
      </c>
      <c r="G96" s="55">
        <v>100</v>
      </c>
      <c r="H96" s="8" t="s">
        <v>445</v>
      </c>
      <c r="I96" s="8" t="s">
        <v>18</v>
      </c>
      <c r="J96" s="8">
        <v>990</v>
      </c>
      <c r="K96" s="8">
        <v>1278</v>
      </c>
      <c r="L96" s="8">
        <v>1</v>
      </c>
      <c r="M96" s="59">
        <f t="shared" si="39"/>
        <v>990</v>
      </c>
      <c r="N96" s="59">
        <f t="shared" si="40"/>
        <v>1278</v>
      </c>
      <c r="O96" s="59">
        <f t="shared" si="62"/>
        <v>1265</v>
      </c>
      <c r="P96" s="59">
        <f t="shared" si="41"/>
        <v>1</v>
      </c>
      <c r="Q96" s="69">
        <f t="shared" si="42"/>
        <v>47.086066250000002</v>
      </c>
      <c r="R96" s="70">
        <f t="shared" si="63"/>
        <v>46.6447</v>
      </c>
      <c r="S96" s="70">
        <v>6</v>
      </c>
      <c r="T96" s="70">
        <v>6</v>
      </c>
      <c r="U96" s="60" t="str">
        <f t="shared" si="64"/>
        <v>单边留</v>
      </c>
      <c r="V96" s="68">
        <f t="shared" si="43"/>
        <v>25</v>
      </c>
      <c r="W96" s="68">
        <f t="shared" si="44"/>
        <v>5</v>
      </c>
      <c r="X96" s="68">
        <f t="shared" si="45"/>
        <v>1278</v>
      </c>
      <c r="Y96" s="68">
        <f t="shared" si="65"/>
        <v>1265</v>
      </c>
      <c r="Z96" s="68">
        <v>2</v>
      </c>
      <c r="AA96" s="68">
        <f t="shared" si="46"/>
        <v>2</v>
      </c>
      <c r="AB96" s="73">
        <f t="shared" si="47"/>
        <v>2.5080749999999998</v>
      </c>
      <c r="AC96" s="73">
        <f t="shared" si="66"/>
        <v>2.4825624999999998</v>
      </c>
      <c r="AD96" s="68">
        <f t="shared" si="48"/>
        <v>25</v>
      </c>
      <c r="AE96" s="68">
        <f t="shared" si="49"/>
        <v>5</v>
      </c>
      <c r="AF96" s="55">
        <f t="shared" si="50"/>
        <v>978</v>
      </c>
      <c r="AG96" s="55">
        <f t="shared" si="51"/>
        <v>43.433333333333302</v>
      </c>
      <c r="AH96" s="55">
        <f t="shared" si="67"/>
        <v>43</v>
      </c>
      <c r="AI96" s="55">
        <f t="shared" si="52"/>
        <v>43.433333333333302</v>
      </c>
      <c r="AJ96" s="55">
        <f t="shared" si="68"/>
        <v>43</v>
      </c>
      <c r="AK96" s="74">
        <f t="shared" si="53"/>
        <v>41.681341250000003</v>
      </c>
      <c r="AL96" s="74">
        <f t="shared" si="69"/>
        <v>41.265487499999999</v>
      </c>
      <c r="AM96" s="68">
        <v>6</v>
      </c>
      <c r="AN96" s="68">
        <f t="shared" si="54"/>
        <v>45</v>
      </c>
      <c r="AO96" s="61">
        <f t="shared" si="55"/>
        <v>45</v>
      </c>
      <c r="AP96" s="68">
        <v>1025</v>
      </c>
      <c r="AQ96" s="68">
        <f t="shared" si="56"/>
        <v>10</v>
      </c>
      <c r="AR96" s="55">
        <f t="shared" si="57"/>
        <v>10</v>
      </c>
      <c r="AS96" s="67">
        <f t="shared" si="58"/>
        <v>2.8966500000000002</v>
      </c>
      <c r="AT96" s="55">
        <f t="shared" si="59"/>
        <v>10</v>
      </c>
      <c r="AU96" s="20">
        <f t="shared" si="60"/>
        <v>1278</v>
      </c>
      <c r="AV96" s="20" t="str">
        <f t="shared" si="61"/>
        <v>P20</v>
      </c>
    </row>
    <row r="97" spans="1:48" s="20" customFormat="1" ht="22.5" customHeight="1" x14ac:dyDescent="0.25">
      <c r="A97" s="55" t="s">
        <v>351</v>
      </c>
      <c r="B97" s="55">
        <v>25</v>
      </c>
      <c r="C97" s="55">
        <v>5</v>
      </c>
      <c r="D97" s="55" t="s">
        <v>352</v>
      </c>
      <c r="E97" s="55">
        <v>30</v>
      </c>
      <c r="F97" s="55" t="s">
        <v>352</v>
      </c>
      <c r="G97" s="55">
        <v>100</v>
      </c>
      <c r="H97" s="8" t="s">
        <v>446</v>
      </c>
      <c r="I97" s="8" t="s">
        <v>18</v>
      </c>
      <c r="J97" s="8">
        <v>1970</v>
      </c>
      <c r="K97" s="8">
        <v>824</v>
      </c>
      <c r="L97" s="8">
        <v>1</v>
      </c>
      <c r="M97" s="59">
        <f t="shared" si="39"/>
        <v>1970</v>
      </c>
      <c r="N97" s="59">
        <f t="shared" si="40"/>
        <v>824</v>
      </c>
      <c r="O97" s="59">
        <f t="shared" si="62"/>
        <v>815</v>
      </c>
      <c r="P97" s="59">
        <f t="shared" si="41"/>
        <v>1</v>
      </c>
      <c r="Q97" s="69">
        <f t="shared" si="42"/>
        <v>61.782836250000003</v>
      </c>
      <c r="R97" s="70">
        <f t="shared" si="63"/>
        <v>61.188787499999997</v>
      </c>
      <c r="S97" s="70">
        <v>6</v>
      </c>
      <c r="T97" s="70">
        <v>6</v>
      </c>
      <c r="U97" s="60" t="str">
        <f t="shared" si="64"/>
        <v>单边留</v>
      </c>
      <c r="V97" s="68">
        <f t="shared" si="43"/>
        <v>25</v>
      </c>
      <c r="W97" s="68">
        <f t="shared" si="44"/>
        <v>5</v>
      </c>
      <c r="X97" s="68">
        <f t="shared" si="45"/>
        <v>824</v>
      </c>
      <c r="Y97" s="68">
        <f t="shared" si="65"/>
        <v>815</v>
      </c>
      <c r="Z97" s="68">
        <v>2</v>
      </c>
      <c r="AA97" s="68">
        <f t="shared" si="46"/>
        <v>2</v>
      </c>
      <c r="AB97" s="73">
        <f t="shared" si="47"/>
        <v>1.6171</v>
      </c>
      <c r="AC97" s="73">
        <f t="shared" si="66"/>
        <v>1.5994375000000001</v>
      </c>
      <c r="AD97" s="68">
        <f t="shared" si="48"/>
        <v>25</v>
      </c>
      <c r="AE97" s="68">
        <f t="shared" si="49"/>
        <v>5</v>
      </c>
      <c r="AF97" s="55">
        <f t="shared" si="50"/>
        <v>1958</v>
      </c>
      <c r="AG97" s="55">
        <f t="shared" si="51"/>
        <v>28.3</v>
      </c>
      <c r="AH97" s="55">
        <f t="shared" si="67"/>
        <v>28</v>
      </c>
      <c r="AI97" s="55">
        <f t="shared" si="52"/>
        <v>28.3</v>
      </c>
      <c r="AJ97" s="55">
        <f t="shared" si="68"/>
        <v>28</v>
      </c>
      <c r="AK97" s="74">
        <f t="shared" si="53"/>
        <v>54.37243625</v>
      </c>
      <c r="AL97" s="74">
        <f t="shared" si="69"/>
        <v>53.796050000000001</v>
      </c>
      <c r="AM97" s="68">
        <v>6</v>
      </c>
      <c r="AN97" s="68">
        <f t="shared" si="54"/>
        <v>35</v>
      </c>
      <c r="AO97" s="61">
        <f t="shared" si="55"/>
        <v>35</v>
      </c>
      <c r="AP97" s="68">
        <v>1025</v>
      </c>
      <c r="AQ97" s="68">
        <f t="shared" si="56"/>
        <v>20</v>
      </c>
      <c r="AR97" s="55">
        <f t="shared" si="57"/>
        <v>20</v>
      </c>
      <c r="AS97" s="67">
        <f t="shared" si="58"/>
        <v>5.7933000000000003</v>
      </c>
      <c r="AT97" s="55">
        <f t="shared" si="59"/>
        <v>20</v>
      </c>
      <c r="AU97" s="20">
        <f t="shared" si="60"/>
        <v>824</v>
      </c>
      <c r="AV97" s="20" t="str">
        <f t="shared" si="61"/>
        <v>P21</v>
      </c>
    </row>
    <row r="98" spans="1:48" s="20" customFormat="1" ht="22.5" customHeight="1" x14ac:dyDescent="0.25">
      <c r="A98" s="55" t="s">
        <v>351</v>
      </c>
      <c r="B98" s="55">
        <v>25</v>
      </c>
      <c r="C98" s="55">
        <v>5</v>
      </c>
      <c r="D98" s="55" t="s">
        <v>352</v>
      </c>
      <c r="E98" s="55">
        <v>30</v>
      </c>
      <c r="F98" s="55" t="s">
        <v>352</v>
      </c>
      <c r="G98" s="55">
        <v>100</v>
      </c>
      <c r="H98" s="8" t="s">
        <v>447</v>
      </c>
      <c r="I98" s="8" t="s">
        <v>18</v>
      </c>
      <c r="J98" s="8">
        <v>1975</v>
      </c>
      <c r="K98" s="8">
        <v>1000</v>
      </c>
      <c r="L98" s="8">
        <v>10</v>
      </c>
      <c r="M98" s="59">
        <f t="shared" si="39"/>
        <v>1975</v>
      </c>
      <c r="N98" s="59">
        <f t="shared" si="40"/>
        <v>1000</v>
      </c>
      <c r="O98" s="59">
        <f t="shared" si="62"/>
        <v>995</v>
      </c>
      <c r="P98" s="59">
        <f t="shared" si="41"/>
        <v>10</v>
      </c>
      <c r="Q98" s="69">
        <f t="shared" si="42"/>
        <v>735.67419791666703</v>
      </c>
      <c r="R98" s="70">
        <f t="shared" si="63"/>
        <v>732.36575000000005</v>
      </c>
      <c r="S98" s="70">
        <v>6</v>
      </c>
      <c r="T98" s="70">
        <v>6</v>
      </c>
      <c r="U98" s="60" t="str">
        <f t="shared" si="64"/>
        <v/>
      </c>
      <c r="V98" s="68">
        <f t="shared" si="43"/>
        <v>25</v>
      </c>
      <c r="W98" s="68">
        <f t="shared" si="44"/>
        <v>5</v>
      </c>
      <c r="X98" s="68">
        <f t="shared" si="45"/>
        <v>1000</v>
      </c>
      <c r="Y98" s="68">
        <f t="shared" si="65"/>
        <v>995</v>
      </c>
      <c r="Z98" s="68">
        <v>2</v>
      </c>
      <c r="AA98" s="68">
        <f t="shared" si="46"/>
        <v>20</v>
      </c>
      <c r="AB98" s="73">
        <f t="shared" si="47"/>
        <v>19.625</v>
      </c>
      <c r="AC98" s="73">
        <f t="shared" si="66"/>
        <v>19.526875</v>
      </c>
      <c r="AD98" s="68">
        <f t="shared" si="48"/>
        <v>25</v>
      </c>
      <c r="AE98" s="68">
        <f t="shared" si="49"/>
        <v>5</v>
      </c>
      <c r="AF98" s="55">
        <f t="shared" si="50"/>
        <v>1963</v>
      </c>
      <c r="AG98" s="55">
        <f t="shared" si="51"/>
        <v>34.1666666666667</v>
      </c>
      <c r="AH98" s="55">
        <f t="shared" si="67"/>
        <v>34</v>
      </c>
      <c r="AI98" s="55">
        <f t="shared" si="52"/>
        <v>341.66666666666703</v>
      </c>
      <c r="AJ98" s="55">
        <f t="shared" si="68"/>
        <v>340</v>
      </c>
      <c r="AK98" s="74">
        <f t="shared" si="53"/>
        <v>658.11619791666703</v>
      </c>
      <c r="AL98" s="74">
        <f t="shared" si="69"/>
        <v>654.90587500000004</v>
      </c>
      <c r="AM98" s="68">
        <v>6</v>
      </c>
      <c r="AN98" s="68">
        <f t="shared" si="54"/>
        <v>37.5</v>
      </c>
      <c r="AO98" s="61">
        <f t="shared" si="55"/>
        <v>37.5</v>
      </c>
      <c r="AP98" s="68">
        <v>1025</v>
      </c>
      <c r="AQ98" s="68">
        <f t="shared" si="56"/>
        <v>20</v>
      </c>
      <c r="AR98" s="55">
        <f t="shared" si="57"/>
        <v>20</v>
      </c>
      <c r="AS98" s="67">
        <f t="shared" si="58"/>
        <v>57.933</v>
      </c>
      <c r="AT98" s="55">
        <f t="shared" si="59"/>
        <v>200</v>
      </c>
      <c r="AU98" s="20">
        <f t="shared" si="60"/>
        <v>10000</v>
      </c>
      <c r="AV98" s="20" t="str">
        <f t="shared" si="61"/>
        <v>P21</v>
      </c>
    </row>
    <row r="99" spans="1:48" s="20" customFormat="1" ht="22.5" customHeight="1" x14ac:dyDescent="0.25">
      <c r="A99" s="55" t="s">
        <v>351</v>
      </c>
      <c r="B99" s="55">
        <v>25</v>
      </c>
      <c r="C99" s="55">
        <v>5</v>
      </c>
      <c r="D99" s="55" t="s">
        <v>352</v>
      </c>
      <c r="E99" s="55">
        <v>30</v>
      </c>
      <c r="F99" s="55" t="s">
        <v>352</v>
      </c>
      <c r="G99" s="55">
        <v>100</v>
      </c>
      <c r="H99" s="8" t="s">
        <v>448</v>
      </c>
      <c r="I99" s="8" t="s">
        <v>18</v>
      </c>
      <c r="J99" s="8">
        <v>1975</v>
      </c>
      <c r="K99" s="8">
        <v>1000</v>
      </c>
      <c r="L99" s="8">
        <v>6</v>
      </c>
      <c r="M99" s="59">
        <f t="shared" si="39"/>
        <v>1975</v>
      </c>
      <c r="N99" s="59">
        <f t="shared" si="40"/>
        <v>1000</v>
      </c>
      <c r="O99" s="59">
        <f t="shared" si="62"/>
        <v>995</v>
      </c>
      <c r="P99" s="59">
        <f t="shared" si="41"/>
        <v>6</v>
      </c>
      <c r="Q99" s="69">
        <f t="shared" si="42"/>
        <v>441.40451875000002</v>
      </c>
      <c r="R99" s="70">
        <f t="shared" si="63"/>
        <v>439.41944999999998</v>
      </c>
      <c r="S99" s="70">
        <v>6</v>
      </c>
      <c r="T99" s="70">
        <v>6</v>
      </c>
      <c r="U99" s="60" t="str">
        <f t="shared" si="64"/>
        <v/>
      </c>
      <c r="V99" s="68">
        <f t="shared" si="43"/>
        <v>25</v>
      </c>
      <c r="W99" s="68">
        <f t="shared" si="44"/>
        <v>5</v>
      </c>
      <c r="X99" s="68">
        <f t="shared" si="45"/>
        <v>1000</v>
      </c>
      <c r="Y99" s="68">
        <f t="shared" si="65"/>
        <v>995</v>
      </c>
      <c r="Z99" s="68">
        <v>2</v>
      </c>
      <c r="AA99" s="68">
        <f t="shared" si="46"/>
        <v>12</v>
      </c>
      <c r="AB99" s="73">
        <f t="shared" si="47"/>
        <v>11.775</v>
      </c>
      <c r="AC99" s="73">
        <f t="shared" si="66"/>
        <v>11.716125</v>
      </c>
      <c r="AD99" s="68">
        <f t="shared" si="48"/>
        <v>25</v>
      </c>
      <c r="AE99" s="68">
        <f t="shared" si="49"/>
        <v>5</v>
      </c>
      <c r="AF99" s="55">
        <f t="shared" si="50"/>
        <v>1963</v>
      </c>
      <c r="AG99" s="55">
        <f t="shared" si="51"/>
        <v>34.1666666666667</v>
      </c>
      <c r="AH99" s="55">
        <f t="shared" si="67"/>
        <v>34</v>
      </c>
      <c r="AI99" s="55">
        <f t="shared" si="52"/>
        <v>205</v>
      </c>
      <c r="AJ99" s="55">
        <f t="shared" si="68"/>
        <v>204</v>
      </c>
      <c r="AK99" s="74">
        <f t="shared" si="53"/>
        <v>394.86971875</v>
      </c>
      <c r="AL99" s="74">
        <f t="shared" si="69"/>
        <v>392.94352500000002</v>
      </c>
      <c r="AM99" s="68">
        <v>6</v>
      </c>
      <c r="AN99" s="68">
        <f t="shared" si="54"/>
        <v>37.5</v>
      </c>
      <c r="AO99" s="61">
        <f t="shared" si="55"/>
        <v>37.5</v>
      </c>
      <c r="AP99" s="68">
        <v>1025</v>
      </c>
      <c r="AQ99" s="68">
        <f t="shared" si="56"/>
        <v>20</v>
      </c>
      <c r="AR99" s="55">
        <f t="shared" si="57"/>
        <v>20</v>
      </c>
      <c r="AS99" s="67">
        <f t="shared" si="58"/>
        <v>34.759799999999998</v>
      </c>
      <c r="AT99" s="55">
        <f t="shared" si="59"/>
        <v>120</v>
      </c>
      <c r="AU99" s="20">
        <f t="shared" si="60"/>
        <v>6000</v>
      </c>
      <c r="AV99" s="20" t="str">
        <f t="shared" si="61"/>
        <v>P22</v>
      </c>
    </row>
    <row r="100" spans="1:48" s="20" customFormat="1" ht="22.5" customHeight="1" x14ac:dyDescent="0.25">
      <c r="A100" s="55" t="s">
        <v>351</v>
      </c>
      <c r="B100" s="55">
        <v>25</v>
      </c>
      <c r="C100" s="55">
        <v>5</v>
      </c>
      <c r="D100" s="55" t="s">
        <v>352</v>
      </c>
      <c r="E100" s="55">
        <v>30</v>
      </c>
      <c r="F100" s="55" t="s">
        <v>352</v>
      </c>
      <c r="G100" s="55">
        <v>100</v>
      </c>
      <c r="H100" s="8" t="s">
        <v>449</v>
      </c>
      <c r="I100" s="8" t="s">
        <v>18</v>
      </c>
      <c r="J100" s="8">
        <v>1983</v>
      </c>
      <c r="K100" s="8">
        <v>1267</v>
      </c>
      <c r="L100" s="8">
        <v>1</v>
      </c>
      <c r="M100" s="59">
        <f t="shared" si="39"/>
        <v>1983</v>
      </c>
      <c r="N100" s="59">
        <f t="shared" si="40"/>
        <v>1267</v>
      </c>
      <c r="O100" s="59">
        <f t="shared" si="62"/>
        <v>1265</v>
      </c>
      <c r="P100" s="59">
        <f t="shared" si="41"/>
        <v>1</v>
      </c>
      <c r="Q100" s="69">
        <f t="shared" si="42"/>
        <v>91.572604999999996</v>
      </c>
      <c r="R100" s="70">
        <f t="shared" si="63"/>
        <v>91.439743750000005</v>
      </c>
      <c r="S100" s="70">
        <v>6</v>
      </c>
      <c r="T100" s="70">
        <v>6</v>
      </c>
      <c r="U100" s="60" t="str">
        <f t="shared" si="64"/>
        <v/>
      </c>
      <c r="V100" s="68">
        <f t="shared" si="43"/>
        <v>25</v>
      </c>
      <c r="W100" s="68">
        <f t="shared" si="44"/>
        <v>5</v>
      </c>
      <c r="X100" s="68">
        <f t="shared" si="45"/>
        <v>1267</v>
      </c>
      <c r="Y100" s="68">
        <f t="shared" si="65"/>
        <v>1265</v>
      </c>
      <c r="Z100" s="68">
        <v>2</v>
      </c>
      <c r="AA100" s="68">
        <f t="shared" si="46"/>
        <v>2</v>
      </c>
      <c r="AB100" s="73">
        <f t="shared" si="47"/>
        <v>2.4864875</v>
      </c>
      <c r="AC100" s="73">
        <f t="shared" si="66"/>
        <v>2.4825624999999998</v>
      </c>
      <c r="AD100" s="68">
        <f t="shared" si="48"/>
        <v>25</v>
      </c>
      <c r="AE100" s="68">
        <f t="shared" si="49"/>
        <v>5</v>
      </c>
      <c r="AF100" s="55">
        <f t="shared" si="50"/>
        <v>1971</v>
      </c>
      <c r="AG100" s="55">
        <f t="shared" si="51"/>
        <v>43.066666666666698</v>
      </c>
      <c r="AH100" s="55">
        <f t="shared" si="67"/>
        <v>43</v>
      </c>
      <c r="AI100" s="55">
        <f t="shared" si="52"/>
        <v>43.066666666666698</v>
      </c>
      <c r="AJ100" s="55">
        <f t="shared" si="68"/>
        <v>43</v>
      </c>
      <c r="AK100" s="74">
        <f t="shared" si="53"/>
        <v>83.292817499999998</v>
      </c>
      <c r="AL100" s="74">
        <f t="shared" si="69"/>
        <v>83.163881250000003</v>
      </c>
      <c r="AM100" s="68">
        <v>6</v>
      </c>
      <c r="AN100" s="68">
        <f t="shared" si="54"/>
        <v>41.5</v>
      </c>
      <c r="AO100" s="61">
        <f t="shared" si="55"/>
        <v>41.5</v>
      </c>
      <c r="AP100" s="68">
        <v>1025</v>
      </c>
      <c r="AQ100" s="68">
        <f t="shared" si="56"/>
        <v>20</v>
      </c>
      <c r="AR100" s="55">
        <f t="shared" si="57"/>
        <v>20</v>
      </c>
      <c r="AS100" s="67">
        <f t="shared" si="58"/>
        <v>5.7933000000000003</v>
      </c>
      <c r="AT100" s="55">
        <f t="shared" si="59"/>
        <v>20</v>
      </c>
      <c r="AU100" s="20">
        <f t="shared" si="60"/>
        <v>1267</v>
      </c>
      <c r="AV100" s="20" t="str">
        <f t="shared" si="61"/>
        <v>P22</v>
      </c>
    </row>
    <row r="101" spans="1:48" s="20" customFormat="1" ht="22.5" customHeight="1" x14ac:dyDescent="0.25">
      <c r="A101" s="55" t="s">
        <v>351</v>
      </c>
      <c r="B101" s="55">
        <v>25</v>
      </c>
      <c r="C101" s="55">
        <v>5</v>
      </c>
      <c r="D101" s="55" t="s">
        <v>352</v>
      </c>
      <c r="E101" s="55">
        <v>30</v>
      </c>
      <c r="F101" s="55" t="s">
        <v>352</v>
      </c>
      <c r="G101" s="55">
        <v>100</v>
      </c>
      <c r="H101" s="8" t="s">
        <v>450</v>
      </c>
      <c r="I101" s="8" t="s">
        <v>18</v>
      </c>
      <c r="J101" s="8">
        <v>1966</v>
      </c>
      <c r="K101" s="8">
        <v>627</v>
      </c>
      <c r="L101" s="8">
        <v>1</v>
      </c>
      <c r="M101" s="59">
        <f t="shared" si="39"/>
        <v>1966</v>
      </c>
      <c r="N101" s="59">
        <f t="shared" si="40"/>
        <v>627</v>
      </c>
      <c r="O101" s="59">
        <f t="shared" ref="O101:O136" si="70">(AH101-1)*30+5</f>
        <v>605</v>
      </c>
      <c r="P101" s="59">
        <f t="shared" si="41"/>
        <v>1</v>
      </c>
      <c r="Q101" s="69">
        <f t="shared" si="42"/>
        <v>48.694465833333297</v>
      </c>
      <c r="R101" s="70">
        <f t="shared" ref="R101:R137" si="71">AC101+AL101+AS101</f>
        <v>47.245224999999998</v>
      </c>
      <c r="S101" s="70">
        <v>6</v>
      </c>
      <c r="T101" s="70">
        <v>6</v>
      </c>
      <c r="U101" s="60" t="str">
        <f t="shared" ref="U101:U136" si="72">IF(AND(MOD(K101-C101,E101)&gt;S101,MOD(K101-C101,E101)&lt;(E101-T101)),"单边留","")</f>
        <v>单边留</v>
      </c>
      <c r="V101" s="68">
        <f t="shared" si="43"/>
        <v>25</v>
      </c>
      <c r="W101" s="68">
        <f t="shared" si="44"/>
        <v>5</v>
      </c>
      <c r="X101" s="68">
        <f t="shared" si="45"/>
        <v>627</v>
      </c>
      <c r="Y101" s="68">
        <f t="shared" ref="Y101:Y137" si="73">O101</f>
        <v>605</v>
      </c>
      <c r="Z101" s="68">
        <v>2</v>
      </c>
      <c r="AA101" s="68">
        <f t="shared" si="46"/>
        <v>2</v>
      </c>
      <c r="AB101" s="73">
        <f t="shared" si="47"/>
        <v>1.2304875</v>
      </c>
      <c r="AC101" s="73">
        <f t="shared" ref="AC101:AC137" si="74">B101*C101*7.85*0.001*Y101*0.001*AA101</f>
        <v>1.1873125</v>
      </c>
      <c r="AD101" s="68">
        <f t="shared" si="48"/>
        <v>25</v>
      </c>
      <c r="AE101" s="68">
        <f t="shared" si="49"/>
        <v>5</v>
      </c>
      <c r="AF101" s="55">
        <f t="shared" si="50"/>
        <v>1954</v>
      </c>
      <c r="AG101" s="55">
        <f t="shared" si="51"/>
        <v>21.733333333333299</v>
      </c>
      <c r="AH101" s="55">
        <f t="shared" ref="AH101:AH137" si="75">IF(MOD(K101-C101,E101)&lt;(E101-T101),ROUNDDOWN((K101-C101)/E101+1,0),ROUNDUP((K101-C101)/E101+1,0))</f>
        <v>21</v>
      </c>
      <c r="AI101" s="55">
        <f t="shared" si="52"/>
        <v>21.733333333333299</v>
      </c>
      <c r="AJ101" s="55">
        <f t="shared" ref="AJ101:AJ137" si="76">AH101*P101</f>
        <v>21</v>
      </c>
      <c r="AK101" s="74">
        <f t="shared" si="53"/>
        <v>41.670678333333299</v>
      </c>
      <c r="AL101" s="74">
        <f t="shared" ref="AL101:AL137" si="77">AD101*AE101*7.85*0.001*AF101*0.001*AJ101</f>
        <v>40.264612499999998</v>
      </c>
      <c r="AM101" s="68">
        <v>6</v>
      </c>
      <c r="AN101" s="68">
        <f t="shared" si="54"/>
        <v>33</v>
      </c>
      <c r="AO101" s="61">
        <f t="shared" si="55"/>
        <v>33</v>
      </c>
      <c r="AP101" s="68">
        <v>1025</v>
      </c>
      <c r="AQ101" s="68">
        <f t="shared" si="56"/>
        <v>20</v>
      </c>
      <c r="AR101" s="55">
        <f t="shared" si="57"/>
        <v>20</v>
      </c>
      <c r="AS101" s="67">
        <f t="shared" si="58"/>
        <v>5.7933000000000003</v>
      </c>
      <c r="AT101" s="55">
        <f t="shared" si="59"/>
        <v>20</v>
      </c>
      <c r="AU101" s="20">
        <f t="shared" si="60"/>
        <v>627</v>
      </c>
      <c r="AV101" s="20" t="str">
        <f t="shared" si="61"/>
        <v>P23</v>
      </c>
    </row>
    <row r="102" spans="1:48" s="20" customFormat="1" ht="22.5" customHeight="1" x14ac:dyDescent="0.25">
      <c r="A102" s="55" t="s">
        <v>351</v>
      </c>
      <c r="B102" s="55">
        <v>25</v>
      </c>
      <c r="C102" s="55">
        <v>5</v>
      </c>
      <c r="D102" s="55" t="s">
        <v>352</v>
      </c>
      <c r="E102" s="55">
        <v>30</v>
      </c>
      <c r="F102" s="55" t="s">
        <v>352</v>
      </c>
      <c r="G102" s="55">
        <v>100</v>
      </c>
      <c r="H102" s="8" t="s">
        <v>451</v>
      </c>
      <c r="I102" s="8" t="s">
        <v>18</v>
      </c>
      <c r="J102" s="8">
        <v>1967</v>
      </c>
      <c r="K102" s="8">
        <v>700</v>
      </c>
      <c r="L102" s="8">
        <v>1</v>
      </c>
      <c r="M102" s="59">
        <f t="shared" si="39"/>
        <v>1967</v>
      </c>
      <c r="N102" s="59">
        <f t="shared" si="40"/>
        <v>700</v>
      </c>
      <c r="O102" s="59">
        <f t="shared" si="70"/>
        <v>695</v>
      </c>
      <c r="P102" s="59">
        <f t="shared" si="41"/>
        <v>1</v>
      </c>
      <c r="Q102" s="69">
        <f t="shared" si="42"/>
        <v>53.527023958333302</v>
      </c>
      <c r="R102" s="70">
        <f t="shared" si="71"/>
        <v>53.197487500000001</v>
      </c>
      <c r="S102" s="70">
        <v>6</v>
      </c>
      <c r="T102" s="70">
        <v>6</v>
      </c>
      <c r="U102" s="60" t="str">
        <f t="shared" si="72"/>
        <v/>
      </c>
      <c r="V102" s="68">
        <f t="shared" si="43"/>
        <v>25</v>
      </c>
      <c r="W102" s="68">
        <f t="shared" si="44"/>
        <v>5</v>
      </c>
      <c r="X102" s="68">
        <f t="shared" si="45"/>
        <v>700</v>
      </c>
      <c r="Y102" s="68">
        <f t="shared" si="73"/>
        <v>695</v>
      </c>
      <c r="Z102" s="68">
        <v>2</v>
      </c>
      <c r="AA102" s="68">
        <f t="shared" si="46"/>
        <v>2</v>
      </c>
      <c r="AB102" s="73">
        <f t="shared" si="47"/>
        <v>1.37375</v>
      </c>
      <c r="AC102" s="73">
        <f t="shared" si="74"/>
        <v>1.3639375</v>
      </c>
      <c r="AD102" s="68">
        <f t="shared" si="48"/>
        <v>25</v>
      </c>
      <c r="AE102" s="68">
        <f t="shared" si="49"/>
        <v>5</v>
      </c>
      <c r="AF102" s="55">
        <f t="shared" si="50"/>
        <v>1955</v>
      </c>
      <c r="AG102" s="55">
        <f t="shared" si="51"/>
        <v>24.1666666666667</v>
      </c>
      <c r="AH102" s="55">
        <f t="shared" si="75"/>
        <v>24</v>
      </c>
      <c r="AI102" s="55">
        <f t="shared" si="52"/>
        <v>24.1666666666667</v>
      </c>
      <c r="AJ102" s="55">
        <f t="shared" si="76"/>
        <v>24</v>
      </c>
      <c r="AK102" s="74">
        <f t="shared" si="53"/>
        <v>46.359973958333299</v>
      </c>
      <c r="AL102" s="74">
        <f t="shared" si="77"/>
        <v>46.04025</v>
      </c>
      <c r="AM102" s="68">
        <v>6</v>
      </c>
      <c r="AN102" s="68">
        <f t="shared" si="54"/>
        <v>33.5</v>
      </c>
      <c r="AO102" s="61">
        <f t="shared" si="55"/>
        <v>33.5</v>
      </c>
      <c r="AP102" s="68">
        <v>1025</v>
      </c>
      <c r="AQ102" s="68">
        <f t="shared" si="56"/>
        <v>20</v>
      </c>
      <c r="AR102" s="55">
        <f t="shared" si="57"/>
        <v>20</v>
      </c>
      <c r="AS102" s="67">
        <f t="shared" si="58"/>
        <v>5.7933000000000003</v>
      </c>
      <c r="AT102" s="55">
        <f t="shared" si="59"/>
        <v>20</v>
      </c>
      <c r="AU102" s="20">
        <f t="shared" si="60"/>
        <v>700</v>
      </c>
      <c r="AV102" s="20" t="str">
        <f t="shared" si="61"/>
        <v>P23</v>
      </c>
    </row>
    <row r="103" spans="1:48" s="20" customFormat="1" ht="22.5" customHeight="1" x14ac:dyDescent="0.25">
      <c r="A103" s="55" t="s">
        <v>351</v>
      </c>
      <c r="B103" s="55">
        <v>25</v>
      </c>
      <c r="C103" s="55">
        <v>5</v>
      </c>
      <c r="D103" s="55" t="s">
        <v>352</v>
      </c>
      <c r="E103" s="55">
        <v>30</v>
      </c>
      <c r="F103" s="55" t="s">
        <v>352</v>
      </c>
      <c r="G103" s="55">
        <v>100</v>
      </c>
      <c r="H103" s="8" t="s">
        <v>452</v>
      </c>
      <c r="I103" s="8" t="s">
        <v>18</v>
      </c>
      <c r="J103" s="8">
        <v>1969</v>
      </c>
      <c r="K103" s="8">
        <v>799</v>
      </c>
      <c r="L103" s="8">
        <v>1</v>
      </c>
      <c r="M103" s="59">
        <f t="shared" si="39"/>
        <v>1969</v>
      </c>
      <c r="N103" s="59">
        <f t="shared" si="40"/>
        <v>799</v>
      </c>
      <c r="O103" s="59">
        <f t="shared" si="70"/>
        <v>785</v>
      </c>
      <c r="P103" s="59">
        <f t="shared" si="41"/>
        <v>1</v>
      </c>
      <c r="Q103" s="69">
        <f t="shared" si="42"/>
        <v>60.105749166666698</v>
      </c>
      <c r="R103" s="70">
        <f t="shared" si="71"/>
        <v>59.182131249999998</v>
      </c>
      <c r="S103" s="70">
        <v>6</v>
      </c>
      <c r="T103" s="70">
        <v>6</v>
      </c>
      <c r="U103" s="60" t="str">
        <f t="shared" si="72"/>
        <v>单边留</v>
      </c>
      <c r="V103" s="68">
        <f t="shared" si="43"/>
        <v>25</v>
      </c>
      <c r="W103" s="68">
        <f t="shared" si="44"/>
        <v>5</v>
      </c>
      <c r="X103" s="68">
        <f t="shared" si="45"/>
        <v>799</v>
      </c>
      <c r="Y103" s="68">
        <f t="shared" si="73"/>
        <v>785</v>
      </c>
      <c r="Z103" s="68">
        <v>2</v>
      </c>
      <c r="AA103" s="68">
        <f t="shared" si="46"/>
        <v>2</v>
      </c>
      <c r="AB103" s="73">
        <f t="shared" si="47"/>
        <v>1.5680375</v>
      </c>
      <c r="AC103" s="73">
        <f t="shared" si="74"/>
        <v>1.5405625000000001</v>
      </c>
      <c r="AD103" s="68">
        <f t="shared" si="48"/>
        <v>25</v>
      </c>
      <c r="AE103" s="68">
        <f t="shared" si="49"/>
        <v>5</v>
      </c>
      <c r="AF103" s="55">
        <f t="shared" si="50"/>
        <v>1957</v>
      </c>
      <c r="AG103" s="55">
        <f t="shared" si="51"/>
        <v>27.466666666666701</v>
      </c>
      <c r="AH103" s="55">
        <f t="shared" si="75"/>
        <v>27</v>
      </c>
      <c r="AI103" s="55">
        <f t="shared" si="52"/>
        <v>27.466666666666701</v>
      </c>
      <c r="AJ103" s="55">
        <f t="shared" si="76"/>
        <v>27</v>
      </c>
      <c r="AK103" s="74">
        <f t="shared" si="53"/>
        <v>52.7444116666667</v>
      </c>
      <c r="AL103" s="74">
        <f t="shared" si="77"/>
        <v>51.848268750000003</v>
      </c>
      <c r="AM103" s="68">
        <v>6</v>
      </c>
      <c r="AN103" s="68">
        <f t="shared" si="54"/>
        <v>34.5</v>
      </c>
      <c r="AO103" s="61">
        <f t="shared" si="55"/>
        <v>34.5</v>
      </c>
      <c r="AP103" s="68">
        <v>1025</v>
      </c>
      <c r="AQ103" s="68">
        <f t="shared" si="56"/>
        <v>20</v>
      </c>
      <c r="AR103" s="55">
        <f t="shared" si="57"/>
        <v>20</v>
      </c>
      <c r="AS103" s="67">
        <f t="shared" si="58"/>
        <v>5.7933000000000003</v>
      </c>
      <c r="AT103" s="55">
        <f t="shared" si="59"/>
        <v>20</v>
      </c>
      <c r="AU103" s="20">
        <f t="shared" si="60"/>
        <v>799</v>
      </c>
      <c r="AV103" s="20" t="str">
        <f t="shared" si="61"/>
        <v>P23</v>
      </c>
    </row>
    <row r="104" spans="1:48" s="20" customFormat="1" ht="22.5" customHeight="1" x14ac:dyDescent="0.25">
      <c r="A104" s="55" t="s">
        <v>351</v>
      </c>
      <c r="B104" s="55">
        <v>25</v>
      </c>
      <c r="C104" s="55">
        <v>5</v>
      </c>
      <c r="D104" s="55" t="s">
        <v>352</v>
      </c>
      <c r="E104" s="55">
        <v>30</v>
      </c>
      <c r="F104" s="55" t="s">
        <v>352</v>
      </c>
      <c r="G104" s="55">
        <v>100</v>
      </c>
      <c r="H104" s="8" t="s">
        <v>453</v>
      </c>
      <c r="I104" s="8" t="s">
        <v>18</v>
      </c>
      <c r="J104" s="8">
        <v>1973</v>
      </c>
      <c r="K104" s="8">
        <v>968</v>
      </c>
      <c r="L104" s="8">
        <v>1</v>
      </c>
      <c r="M104" s="59">
        <f t="shared" si="39"/>
        <v>1973</v>
      </c>
      <c r="N104" s="59">
        <f t="shared" si="40"/>
        <v>968</v>
      </c>
      <c r="O104" s="59">
        <f t="shared" si="70"/>
        <v>965</v>
      </c>
      <c r="P104" s="59">
        <f t="shared" si="41"/>
        <v>1</v>
      </c>
      <c r="Q104" s="69">
        <f t="shared" si="42"/>
        <v>71.385054374999996</v>
      </c>
      <c r="R104" s="70">
        <f t="shared" si="71"/>
        <v>71.186743750000005</v>
      </c>
      <c r="S104" s="70">
        <v>6</v>
      </c>
      <c r="T104" s="70">
        <v>6</v>
      </c>
      <c r="U104" s="60" t="str">
        <f t="shared" si="72"/>
        <v/>
      </c>
      <c r="V104" s="68">
        <f t="shared" si="43"/>
        <v>25</v>
      </c>
      <c r="W104" s="68">
        <f t="shared" si="44"/>
        <v>5</v>
      </c>
      <c r="X104" s="68">
        <f t="shared" si="45"/>
        <v>968</v>
      </c>
      <c r="Y104" s="68">
        <f t="shared" si="73"/>
        <v>965</v>
      </c>
      <c r="Z104" s="68">
        <v>2</v>
      </c>
      <c r="AA104" s="68">
        <f t="shared" si="46"/>
        <v>2</v>
      </c>
      <c r="AB104" s="73">
        <f t="shared" si="47"/>
        <v>1.8996999999999999</v>
      </c>
      <c r="AC104" s="73">
        <f t="shared" si="74"/>
        <v>1.8938124999999999</v>
      </c>
      <c r="AD104" s="68">
        <f t="shared" si="48"/>
        <v>25</v>
      </c>
      <c r="AE104" s="68">
        <f t="shared" si="49"/>
        <v>5</v>
      </c>
      <c r="AF104" s="55">
        <f t="shared" si="50"/>
        <v>1961</v>
      </c>
      <c r="AG104" s="55">
        <f t="shared" si="51"/>
        <v>33.1</v>
      </c>
      <c r="AH104" s="55">
        <f t="shared" si="75"/>
        <v>33</v>
      </c>
      <c r="AI104" s="55">
        <f t="shared" si="52"/>
        <v>33.1</v>
      </c>
      <c r="AJ104" s="55">
        <f t="shared" si="76"/>
        <v>33</v>
      </c>
      <c r="AK104" s="74">
        <f t="shared" si="53"/>
        <v>63.692054374999998</v>
      </c>
      <c r="AL104" s="74">
        <f t="shared" si="77"/>
        <v>63.49963125</v>
      </c>
      <c r="AM104" s="68">
        <v>6</v>
      </c>
      <c r="AN104" s="68">
        <f t="shared" si="54"/>
        <v>36.5</v>
      </c>
      <c r="AO104" s="61">
        <f t="shared" si="55"/>
        <v>36.5</v>
      </c>
      <c r="AP104" s="68">
        <v>1025</v>
      </c>
      <c r="AQ104" s="68">
        <f t="shared" si="56"/>
        <v>20</v>
      </c>
      <c r="AR104" s="55">
        <f t="shared" si="57"/>
        <v>20</v>
      </c>
      <c r="AS104" s="67">
        <f t="shared" si="58"/>
        <v>5.7933000000000003</v>
      </c>
      <c r="AT104" s="55">
        <f t="shared" si="59"/>
        <v>20</v>
      </c>
      <c r="AU104" s="20">
        <f t="shared" si="60"/>
        <v>968</v>
      </c>
      <c r="AV104" s="20" t="str">
        <f t="shared" si="61"/>
        <v>P23</v>
      </c>
    </row>
    <row r="105" spans="1:48" s="20" customFormat="1" ht="22.5" customHeight="1" x14ac:dyDescent="0.25">
      <c r="A105" s="55" t="s">
        <v>351</v>
      </c>
      <c r="B105" s="55">
        <v>25</v>
      </c>
      <c r="C105" s="55">
        <v>5</v>
      </c>
      <c r="D105" s="55" t="s">
        <v>352</v>
      </c>
      <c r="E105" s="55">
        <v>30</v>
      </c>
      <c r="F105" s="55" t="s">
        <v>352</v>
      </c>
      <c r="G105" s="55">
        <v>100</v>
      </c>
      <c r="H105" s="8" t="s">
        <v>454</v>
      </c>
      <c r="I105" s="8" t="s">
        <v>18</v>
      </c>
      <c r="J105" s="8">
        <v>1975</v>
      </c>
      <c r="K105" s="8">
        <v>1000</v>
      </c>
      <c r="L105" s="8">
        <v>22</v>
      </c>
      <c r="M105" s="59">
        <f t="shared" si="39"/>
        <v>1975</v>
      </c>
      <c r="N105" s="59">
        <f t="shared" si="40"/>
        <v>1000</v>
      </c>
      <c r="O105" s="59">
        <f t="shared" si="70"/>
        <v>995</v>
      </c>
      <c r="P105" s="59">
        <f t="shared" si="41"/>
        <v>22</v>
      </c>
      <c r="Q105" s="69">
        <f t="shared" si="42"/>
        <v>1618.4832354166699</v>
      </c>
      <c r="R105" s="70">
        <f t="shared" si="71"/>
        <v>1611.2046499999999</v>
      </c>
      <c r="S105" s="70">
        <v>6</v>
      </c>
      <c r="T105" s="70">
        <v>6</v>
      </c>
      <c r="U105" s="60" t="str">
        <f t="shared" si="72"/>
        <v/>
      </c>
      <c r="V105" s="68">
        <f t="shared" si="43"/>
        <v>25</v>
      </c>
      <c r="W105" s="68">
        <f t="shared" si="44"/>
        <v>5</v>
      </c>
      <c r="X105" s="68">
        <f t="shared" si="45"/>
        <v>1000</v>
      </c>
      <c r="Y105" s="68">
        <f t="shared" si="73"/>
        <v>995</v>
      </c>
      <c r="Z105" s="68">
        <v>2</v>
      </c>
      <c r="AA105" s="68">
        <f t="shared" si="46"/>
        <v>44</v>
      </c>
      <c r="AB105" s="73">
        <f t="shared" si="47"/>
        <v>43.174999999999997</v>
      </c>
      <c r="AC105" s="73">
        <f t="shared" si="74"/>
        <v>42.959125</v>
      </c>
      <c r="AD105" s="68">
        <f t="shared" si="48"/>
        <v>25</v>
      </c>
      <c r="AE105" s="68">
        <f t="shared" si="49"/>
        <v>5</v>
      </c>
      <c r="AF105" s="55">
        <f t="shared" si="50"/>
        <v>1963</v>
      </c>
      <c r="AG105" s="55">
        <f t="shared" si="51"/>
        <v>34.1666666666667</v>
      </c>
      <c r="AH105" s="55">
        <f t="shared" si="75"/>
        <v>34</v>
      </c>
      <c r="AI105" s="55">
        <f t="shared" si="52"/>
        <v>751.66666666666697</v>
      </c>
      <c r="AJ105" s="55">
        <f t="shared" si="76"/>
        <v>748</v>
      </c>
      <c r="AK105" s="74">
        <f t="shared" si="53"/>
        <v>1447.8556354166701</v>
      </c>
      <c r="AL105" s="74">
        <f t="shared" si="77"/>
        <v>1440.792925</v>
      </c>
      <c r="AM105" s="68">
        <v>6</v>
      </c>
      <c r="AN105" s="68">
        <f t="shared" si="54"/>
        <v>37.5</v>
      </c>
      <c r="AO105" s="61">
        <f t="shared" si="55"/>
        <v>37.5</v>
      </c>
      <c r="AP105" s="68">
        <v>1025</v>
      </c>
      <c r="AQ105" s="68">
        <f t="shared" si="56"/>
        <v>20</v>
      </c>
      <c r="AR105" s="55">
        <f t="shared" si="57"/>
        <v>20</v>
      </c>
      <c r="AS105" s="67">
        <f t="shared" si="58"/>
        <v>127.4526</v>
      </c>
      <c r="AT105" s="55">
        <f t="shared" si="59"/>
        <v>440</v>
      </c>
      <c r="AU105" s="20">
        <f t="shared" si="60"/>
        <v>22000</v>
      </c>
      <c r="AV105" s="20" t="str">
        <f t="shared" si="61"/>
        <v>P23</v>
      </c>
    </row>
    <row r="106" spans="1:48" s="20" customFormat="1" ht="22.5" customHeight="1" x14ac:dyDescent="0.25">
      <c r="A106" s="55" t="s">
        <v>351</v>
      </c>
      <c r="B106" s="55">
        <v>25</v>
      </c>
      <c r="C106" s="55">
        <v>5</v>
      </c>
      <c r="D106" s="55" t="s">
        <v>352</v>
      </c>
      <c r="E106" s="55">
        <v>30</v>
      </c>
      <c r="F106" s="55" t="s">
        <v>352</v>
      </c>
      <c r="G106" s="55">
        <v>100</v>
      </c>
      <c r="H106" s="8" t="s">
        <v>455</v>
      </c>
      <c r="I106" s="8" t="s">
        <v>18</v>
      </c>
      <c r="J106" s="8">
        <v>1975</v>
      </c>
      <c r="K106" s="8">
        <v>1000</v>
      </c>
      <c r="L106" s="8">
        <v>1</v>
      </c>
      <c r="M106" s="59">
        <f t="shared" si="39"/>
        <v>1975</v>
      </c>
      <c r="N106" s="59">
        <f t="shared" si="40"/>
        <v>1000</v>
      </c>
      <c r="O106" s="59">
        <f t="shared" si="70"/>
        <v>995</v>
      </c>
      <c r="P106" s="59">
        <f t="shared" si="41"/>
        <v>1</v>
      </c>
      <c r="Q106" s="69">
        <f t="shared" si="42"/>
        <v>73.567419791666694</v>
      </c>
      <c r="R106" s="70">
        <f t="shared" si="71"/>
        <v>73.236575000000002</v>
      </c>
      <c r="S106" s="70">
        <v>6</v>
      </c>
      <c r="T106" s="70">
        <v>6</v>
      </c>
      <c r="U106" s="60" t="str">
        <f t="shared" si="72"/>
        <v/>
      </c>
      <c r="V106" s="68">
        <f t="shared" si="43"/>
        <v>25</v>
      </c>
      <c r="W106" s="68">
        <f t="shared" si="44"/>
        <v>5</v>
      </c>
      <c r="X106" s="68">
        <f t="shared" si="45"/>
        <v>1000</v>
      </c>
      <c r="Y106" s="68">
        <f t="shared" si="73"/>
        <v>995</v>
      </c>
      <c r="Z106" s="68">
        <v>2</v>
      </c>
      <c r="AA106" s="68">
        <f t="shared" si="46"/>
        <v>2</v>
      </c>
      <c r="AB106" s="73">
        <f t="shared" si="47"/>
        <v>1.9624999999999999</v>
      </c>
      <c r="AC106" s="73">
        <f t="shared" si="74"/>
        <v>1.9526874999999999</v>
      </c>
      <c r="AD106" s="68">
        <f t="shared" si="48"/>
        <v>25</v>
      </c>
      <c r="AE106" s="68">
        <f t="shared" si="49"/>
        <v>5</v>
      </c>
      <c r="AF106" s="55">
        <f t="shared" si="50"/>
        <v>1963</v>
      </c>
      <c r="AG106" s="55">
        <f t="shared" si="51"/>
        <v>34.1666666666667</v>
      </c>
      <c r="AH106" s="55">
        <f t="shared" si="75"/>
        <v>34</v>
      </c>
      <c r="AI106" s="55">
        <f t="shared" si="52"/>
        <v>34.1666666666667</v>
      </c>
      <c r="AJ106" s="55">
        <f t="shared" si="76"/>
        <v>34</v>
      </c>
      <c r="AK106" s="74">
        <f t="shared" si="53"/>
        <v>65.811619791666701</v>
      </c>
      <c r="AL106" s="74">
        <f t="shared" si="77"/>
        <v>65.490587500000004</v>
      </c>
      <c r="AM106" s="68">
        <v>6</v>
      </c>
      <c r="AN106" s="68">
        <f t="shared" si="54"/>
        <v>37.5</v>
      </c>
      <c r="AO106" s="61">
        <f t="shared" si="55"/>
        <v>37.5</v>
      </c>
      <c r="AP106" s="68">
        <v>1025</v>
      </c>
      <c r="AQ106" s="68">
        <f t="shared" si="56"/>
        <v>20</v>
      </c>
      <c r="AR106" s="55">
        <f t="shared" si="57"/>
        <v>20</v>
      </c>
      <c r="AS106" s="67">
        <f t="shared" si="58"/>
        <v>5.7933000000000003</v>
      </c>
      <c r="AT106" s="55">
        <f t="shared" si="59"/>
        <v>20</v>
      </c>
      <c r="AU106" s="20">
        <f t="shared" si="60"/>
        <v>1000</v>
      </c>
      <c r="AV106" s="20" t="str">
        <f t="shared" si="61"/>
        <v>P23</v>
      </c>
    </row>
    <row r="107" spans="1:48" s="20" customFormat="1" ht="22.5" customHeight="1" x14ac:dyDescent="0.25">
      <c r="A107" s="55" t="s">
        <v>351</v>
      </c>
      <c r="B107" s="55">
        <v>25</v>
      </c>
      <c r="C107" s="55">
        <v>5</v>
      </c>
      <c r="D107" s="55" t="s">
        <v>352</v>
      </c>
      <c r="E107" s="55">
        <v>30</v>
      </c>
      <c r="F107" s="55" t="s">
        <v>352</v>
      </c>
      <c r="G107" s="55">
        <v>100</v>
      </c>
      <c r="H107" s="8" t="s">
        <v>456</v>
      </c>
      <c r="I107" s="8" t="s">
        <v>18</v>
      </c>
      <c r="J107" s="8">
        <v>978</v>
      </c>
      <c r="K107" s="8">
        <v>1000</v>
      </c>
      <c r="L107" s="8">
        <v>2</v>
      </c>
      <c r="M107" s="59">
        <f t="shared" si="39"/>
        <v>978</v>
      </c>
      <c r="N107" s="59">
        <f t="shared" si="40"/>
        <v>1000</v>
      </c>
      <c r="O107" s="59">
        <f t="shared" si="70"/>
        <v>995</v>
      </c>
      <c r="P107" s="59">
        <f t="shared" si="41"/>
        <v>2</v>
      </c>
      <c r="Q107" s="69">
        <f t="shared" si="42"/>
        <v>74.490612499999997</v>
      </c>
      <c r="R107" s="70">
        <f t="shared" si="71"/>
        <v>74.155024999999995</v>
      </c>
      <c r="S107" s="70">
        <v>6</v>
      </c>
      <c r="T107" s="70">
        <v>6</v>
      </c>
      <c r="U107" s="60" t="str">
        <f t="shared" si="72"/>
        <v/>
      </c>
      <c r="V107" s="68">
        <f t="shared" si="43"/>
        <v>25</v>
      </c>
      <c r="W107" s="68">
        <f t="shared" si="44"/>
        <v>5</v>
      </c>
      <c r="X107" s="68">
        <f t="shared" si="45"/>
        <v>1000</v>
      </c>
      <c r="Y107" s="68">
        <f t="shared" si="73"/>
        <v>995</v>
      </c>
      <c r="Z107" s="68">
        <v>2</v>
      </c>
      <c r="AA107" s="68">
        <f t="shared" si="46"/>
        <v>4</v>
      </c>
      <c r="AB107" s="73">
        <f t="shared" si="47"/>
        <v>3.9249999999999998</v>
      </c>
      <c r="AC107" s="73">
        <f t="shared" si="74"/>
        <v>3.9053749999999998</v>
      </c>
      <c r="AD107" s="68">
        <f t="shared" si="48"/>
        <v>25</v>
      </c>
      <c r="AE107" s="68">
        <f t="shared" si="49"/>
        <v>5</v>
      </c>
      <c r="AF107" s="55">
        <f t="shared" si="50"/>
        <v>966</v>
      </c>
      <c r="AG107" s="55">
        <f t="shared" si="51"/>
        <v>34.1666666666667</v>
      </c>
      <c r="AH107" s="55">
        <f t="shared" si="75"/>
        <v>34</v>
      </c>
      <c r="AI107" s="55">
        <f t="shared" si="52"/>
        <v>68.3333333333333</v>
      </c>
      <c r="AJ107" s="55">
        <f t="shared" si="76"/>
        <v>68</v>
      </c>
      <c r="AK107" s="74">
        <f t="shared" si="53"/>
        <v>64.772312499999998</v>
      </c>
      <c r="AL107" s="74">
        <f t="shared" si="77"/>
        <v>64.45635</v>
      </c>
      <c r="AM107" s="68">
        <v>6</v>
      </c>
      <c r="AN107" s="68">
        <f t="shared" si="54"/>
        <v>39</v>
      </c>
      <c r="AO107" s="61">
        <f t="shared" si="55"/>
        <v>39</v>
      </c>
      <c r="AP107" s="68">
        <v>1025</v>
      </c>
      <c r="AQ107" s="68">
        <f t="shared" si="56"/>
        <v>10</v>
      </c>
      <c r="AR107" s="55">
        <f t="shared" si="57"/>
        <v>10</v>
      </c>
      <c r="AS107" s="67">
        <f t="shared" si="58"/>
        <v>5.7933000000000003</v>
      </c>
      <c r="AT107" s="55">
        <f t="shared" si="59"/>
        <v>20</v>
      </c>
      <c r="AU107" s="20">
        <f t="shared" si="60"/>
        <v>2000</v>
      </c>
      <c r="AV107" s="20" t="str">
        <f t="shared" si="61"/>
        <v>P23</v>
      </c>
    </row>
    <row r="108" spans="1:48" s="20" customFormat="1" ht="22.5" customHeight="1" x14ac:dyDescent="0.25">
      <c r="A108" s="55" t="s">
        <v>351</v>
      </c>
      <c r="B108" s="55">
        <v>25</v>
      </c>
      <c r="C108" s="55">
        <v>5</v>
      </c>
      <c r="D108" s="55" t="s">
        <v>352</v>
      </c>
      <c r="E108" s="55">
        <v>30</v>
      </c>
      <c r="F108" s="55" t="s">
        <v>352</v>
      </c>
      <c r="G108" s="55">
        <v>100</v>
      </c>
      <c r="H108" s="8" t="s">
        <v>457</v>
      </c>
      <c r="I108" s="8" t="s">
        <v>18</v>
      </c>
      <c r="J108" s="8">
        <v>990</v>
      </c>
      <c r="K108" s="8">
        <v>1278</v>
      </c>
      <c r="L108" s="8">
        <v>1</v>
      </c>
      <c r="M108" s="59">
        <f t="shared" si="39"/>
        <v>990</v>
      </c>
      <c r="N108" s="59">
        <f t="shared" si="40"/>
        <v>1278</v>
      </c>
      <c r="O108" s="59">
        <f t="shared" si="70"/>
        <v>1265</v>
      </c>
      <c r="P108" s="59">
        <f t="shared" si="41"/>
        <v>1</v>
      </c>
      <c r="Q108" s="69">
        <f t="shared" si="42"/>
        <v>47.086066250000002</v>
      </c>
      <c r="R108" s="70">
        <f t="shared" si="71"/>
        <v>46.6447</v>
      </c>
      <c r="S108" s="70">
        <v>6</v>
      </c>
      <c r="T108" s="70">
        <v>6</v>
      </c>
      <c r="U108" s="60" t="str">
        <f t="shared" si="72"/>
        <v>单边留</v>
      </c>
      <c r="V108" s="68">
        <f t="shared" si="43"/>
        <v>25</v>
      </c>
      <c r="W108" s="68">
        <f t="shared" si="44"/>
        <v>5</v>
      </c>
      <c r="X108" s="68">
        <f t="shared" si="45"/>
        <v>1278</v>
      </c>
      <c r="Y108" s="68">
        <f t="shared" si="73"/>
        <v>1265</v>
      </c>
      <c r="Z108" s="68">
        <v>2</v>
      </c>
      <c r="AA108" s="68">
        <f t="shared" si="46"/>
        <v>2</v>
      </c>
      <c r="AB108" s="73">
        <f t="shared" si="47"/>
        <v>2.5080749999999998</v>
      </c>
      <c r="AC108" s="73">
        <f t="shared" si="74"/>
        <v>2.4825624999999998</v>
      </c>
      <c r="AD108" s="68">
        <f t="shared" si="48"/>
        <v>25</v>
      </c>
      <c r="AE108" s="68">
        <f t="shared" si="49"/>
        <v>5</v>
      </c>
      <c r="AF108" s="55">
        <f t="shared" si="50"/>
        <v>978</v>
      </c>
      <c r="AG108" s="55">
        <f t="shared" si="51"/>
        <v>43.433333333333302</v>
      </c>
      <c r="AH108" s="55">
        <f t="shared" si="75"/>
        <v>43</v>
      </c>
      <c r="AI108" s="55">
        <f t="shared" si="52"/>
        <v>43.433333333333302</v>
      </c>
      <c r="AJ108" s="55">
        <f t="shared" si="76"/>
        <v>43</v>
      </c>
      <c r="AK108" s="74">
        <f t="shared" si="53"/>
        <v>41.681341250000003</v>
      </c>
      <c r="AL108" s="74">
        <f t="shared" si="77"/>
        <v>41.265487499999999</v>
      </c>
      <c r="AM108" s="68">
        <v>6</v>
      </c>
      <c r="AN108" s="68">
        <f t="shared" si="54"/>
        <v>45</v>
      </c>
      <c r="AO108" s="61">
        <f t="shared" si="55"/>
        <v>45</v>
      </c>
      <c r="AP108" s="68">
        <v>1025</v>
      </c>
      <c r="AQ108" s="68">
        <f t="shared" si="56"/>
        <v>10</v>
      </c>
      <c r="AR108" s="55">
        <f t="shared" si="57"/>
        <v>10</v>
      </c>
      <c r="AS108" s="67">
        <f t="shared" si="58"/>
        <v>2.8966500000000002</v>
      </c>
      <c r="AT108" s="55">
        <f t="shared" si="59"/>
        <v>10</v>
      </c>
      <c r="AU108" s="20">
        <f t="shared" si="60"/>
        <v>1278</v>
      </c>
      <c r="AV108" s="20" t="str">
        <f t="shared" si="61"/>
        <v>P23</v>
      </c>
    </row>
    <row r="109" spans="1:48" s="20" customFormat="1" ht="22.5" customHeight="1" x14ac:dyDescent="0.25">
      <c r="A109" s="55" t="s">
        <v>351</v>
      </c>
      <c r="B109" s="55">
        <v>25</v>
      </c>
      <c r="C109" s="55">
        <v>5</v>
      </c>
      <c r="D109" s="55" t="s">
        <v>352</v>
      </c>
      <c r="E109" s="55">
        <v>30</v>
      </c>
      <c r="F109" s="55" t="s">
        <v>352</v>
      </c>
      <c r="G109" s="55">
        <v>100</v>
      </c>
      <c r="H109" s="8" t="s">
        <v>458</v>
      </c>
      <c r="I109" s="8" t="s">
        <v>18</v>
      </c>
      <c r="J109" s="8">
        <v>1548</v>
      </c>
      <c r="K109" s="8">
        <v>1237</v>
      </c>
      <c r="L109" s="8">
        <v>1</v>
      </c>
      <c r="M109" s="59">
        <f t="shared" si="39"/>
        <v>1548</v>
      </c>
      <c r="N109" s="59">
        <f t="shared" si="40"/>
        <v>1237</v>
      </c>
      <c r="O109" s="59">
        <f t="shared" si="70"/>
        <v>1235</v>
      </c>
      <c r="P109" s="59">
        <f t="shared" si="41"/>
        <v>1</v>
      </c>
      <c r="Q109" s="69">
        <f t="shared" si="42"/>
        <v>70.465132499999996</v>
      </c>
      <c r="R109" s="70">
        <f t="shared" si="71"/>
        <v>70.360727499999996</v>
      </c>
      <c r="S109" s="70">
        <v>6</v>
      </c>
      <c r="T109" s="70">
        <v>6</v>
      </c>
      <c r="U109" s="60" t="str">
        <f t="shared" si="72"/>
        <v/>
      </c>
      <c r="V109" s="68">
        <f t="shared" si="43"/>
        <v>25</v>
      </c>
      <c r="W109" s="68">
        <f t="shared" si="44"/>
        <v>5</v>
      </c>
      <c r="X109" s="68">
        <f t="shared" si="45"/>
        <v>1237</v>
      </c>
      <c r="Y109" s="68">
        <f t="shared" si="73"/>
        <v>1235</v>
      </c>
      <c r="Z109" s="68">
        <v>2</v>
      </c>
      <c r="AA109" s="68">
        <f t="shared" si="46"/>
        <v>2</v>
      </c>
      <c r="AB109" s="73">
        <f t="shared" si="47"/>
        <v>2.4276125</v>
      </c>
      <c r="AC109" s="73">
        <f t="shared" si="74"/>
        <v>2.4236875000000002</v>
      </c>
      <c r="AD109" s="68">
        <f t="shared" si="48"/>
        <v>25</v>
      </c>
      <c r="AE109" s="68">
        <f t="shared" si="49"/>
        <v>5</v>
      </c>
      <c r="AF109" s="55">
        <f t="shared" si="50"/>
        <v>1536</v>
      </c>
      <c r="AG109" s="55">
        <f t="shared" si="51"/>
        <v>42.066666666666698</v>
      </c>
      <c r="AH109" s="55">
        <f t="shared" si="75"/>
        <v>42</v>
      </c>
      <c r="AI109" s="55">
        <f t="shared" si="52"/>
        <v>42.066666666666698</v>
      </c>
      <c r="AJ109" s="55">
        <f t="shared" si="76"/>
        <v>42</v>
      </c>
      <c r="AK109" s="74">
        <f t="shared" si="53"/>
        <v>63.402880000000003</v>
      </c>
      <c r="AL109" s="74">
        <f t="shared" si="77"/>
        <v>63.302399999999999</v>
      </c>
      <c r="AM109" s="68">
        <v>6</v>
      </c>
      <c r="AN109" s="68">
        <f t="shared" si="54"/>
        <v>24</v>
      </c>
      <c r="AO109" s="61">
        <f t="shared" si="55"/>
        <v>24</v>
      </c>
      <c r="AP109" s="68">
        <v>1025</v>
      </c>
      <c r="AQ109" s="68">
        <f t="shared" si="56"/>
        <v>16</v>
      </c>
      <c r="AR109" s="55">
        <f t="shared" si="57"/>
        <v>16</v>
      </c>
      <c r="AS109" s="67">
        <f t="shared" si="58"/>
        <v>4.6346400000000001</v>
      </c>
      <c r="AT109" s="55">
        <f t="shared" si="59"/>
        <v>16</v>
      </c>
      <c r="AU109" s="20">
        <f t="shared" si="60"/>
        <v>1237</v>
      </c>
      <c r="AV109" s="20" t="str">
        <f t="shared" si="61"/>
        <v>P24</v>
      </c>
    </row>
    <row r="110" spans="1:48" s="20" customFormat="1" ht="22.5" customHeight="1" x14ac:dyDescent="0.25">
      <c r="A110" s="55" t="s">
        <v>351</v>
      </c>
      <c r="B110" s="55">
        <v>25</v>
      </c>
      <c r="C110" s="55">
        <v>5</v>
      </c>
      <c r="D110" s="55" t="s">
        <v>352</v>
      </c>
      <c r="E110" s="55">
        <v>30</v>
      </c>
      <c r="F110" s="55" t="s">
        <v>352</v>
      </c>
      <c r="G110" s="55">
        <v>100</v>
      </c>
      <c r="H110" s="8" t="s">
        <v>459</v>
      </c>
      <c r="I110" s="8" t="s">
        <v>18</v>
      </c>
      <c r="J110" s="8">
        <v>1579</v>
      </c>
      <c r="K110" s="8">
        <v>1000</v>
      </c>
      <c r="L110" s="8">
        <v>5</v>
      </c>
      <c r="M110" s="59">
        <f t="shared" si="39"/>
        <v>1579</v>
      </c>
      <c r="N110" s="59">
        <f t="shared" si="40"/>
        <v>1000</v>
      </c>
      <c r="O110" s="59">
        <f t="shared" si="70"/>
        <v>995</v>
      </c>
      <c r="P110" s="59">
        <f t="shared" si="41"/>
        <v>5</v>
      </c>
      <c r="Q110" s="69">
        <f t="shared" si="42"/>
        <v>295.66223645833298</v>
      </c>
      <c r="R110" s="70">
        <f t="shared" si="71"/>
        <v>294.33182499999998</v>
      </c>
      <c r="S110" s="70">
        <v>6</v>
      </c>
      <c r="T110" s="70">
        <v>6</v>
      </c>
      <c r="U110" s="60" t="str">
        <f t="shared" si="72"/>
        <v/>
      </c>
      <c r="V110" s="68">
        <f t="shared" si="43"/>
        <v>25</v>
      </c>
      <c r="W110" s="68">
        <f t="shared" si="44"/>
        <v>5</v>
      </c>
      <c r="X110" s="68">
        <f t="shared" si="45"/>
        <v>1000</v>
      </c>
      <c r="Y110" s="68">
        <f t="shared" si="73"/>
        <v>995</v>
      </c>
      <c r="Z110" s="68">
        <v>2</v>
      </c>
      <c r="AA110" s="68">
        <f t="shared" si="46"/>
        <v>10</v>
      </c>
      <c r="AB110" s="73">
        <f t="shared" si="47"/>
        <v>9.8125</v>
      </c>
      <c r="AC110" s="73">
        <f t="shared" si="74"/>
        <v>9.7634375000000002</v>
      </c>
      <c r="AD110" s="68">
        <f t="shared" si="48"/>
        <v>25</v>
      </c>
      <c r="AE110" s="68">
        <f t="shared" si="49"/>
        <v>5</v>
      </c>
      <c r="AF110" s="55">
        <f t="shared" si="50"/>
        <v>1567</v>
      </c>
      <c r="AG110" s="55">
        <f t="shared" si="51"/>
        <v>34.1666666666667</v>
      </c>
      <c r="AH110" s="55">
        <f t="shared" si="75"/>
        <v>34</v>
      </c>
      <c r="AI110" s="55">
        <f t="shared" si="52"/>
        <v>170.833333333333</v>
      </c>
      <c r="AJ110" s="55">
        <f t="shared" si="76"/>
        <v>170</v>
      </c>
      <c r="AK110" s="74">
        <f t="shared" si="53"/>
        <v>262.67653645833298</v>
      </c>
      <c r="AL110" s="74">
        <f t="shared" si="77"/>
        <v>261.39518750000002</v>
      </c>
      <c r="AM110" s="68">
        <v>6</v>
      </c>
      <c r="AN110" s="68">
        <f t="shared" si="54"/>
        <v>39.5</v>
      </c>
      <c r="AO110" s="61">
        <f t="shared" si="55"/>
        <v>39.5</v>
      </c>
      <c r="AP110" s="68">
        <v>1025</v>
      </c>
      <c r="AQ110" s="68">
        <f t="shared" si="56"/>
        <v>16</v>
      </c>
      <c r="AR110" s="55">
        <f t="shared" si="57"/>
        <v>16</v>
      </c>
      <c r="AS110" s="67">
        <f t="shared" si="58"/>
        <v>23.173200000000001</v>
      </c>
      <c r="AT110" s="55">
        <f t="shared" si="59"/>
        <v>80</v>
      </c>
      <c r="AU110" s="20">
        <f t="shared" si="60"/>
        <v>5000</v>
      </c>
      <c r="AV110" s="20" t="str">
        <f t="shared" si="61"/>
        <v>P24</v>
      </c>
    </row>
    <row r="111" spans="1:48" s="20" customFormat="1" ht="22.5" customHeight="1" x14ac:dyDescent="0.25">
      <c r="A111" s="55" t="s">
        <v>351</v>
      </c>
      <c r="B111" s="55">
        <v>25</v>
      </c>
      <c r="C111" s="55">
        <v>5</v>
      </c>
      <c r="D111" s="55" t="s">
        <v>352</v>
      </c>
      <c r="E111" s="55">
        <v>30</v>
      </c>
      <c r="F111" s="55" t="s">
        <v>352</v>
      </c>
      <c r="G111" s="55">
        <v>100</v>
      </c>
      <c r="H111" s="8" t="s">
        <v>460</v>
      </c>
      <c r="I111" s="8" t="s">
        <v>18</v>
      </c>
      <c r="J111" s="8">
        <v>1585</v>
      </c>
      <c r="K111" s="8">
        <v>1139</v>
      </c>
      <c r="L111" s="8">
        <v>1</v>
      </c>
      <c r="M111" s="59">
        <f t="shared" si="39"/>
        <v>1585</v>
      </c>
      <c r="N111" s="59">
        <f t="shared" si="40"/>
        <v>1139</v>
      </c>
      <c r="O111" s="59">
        <f t="shared" si="70"/>
        <v>1145</v>
      </c>
      <c r="P111" s="59">
        <f t="shared" si="41"/>
        <v>1</v>
      </c>
      <c r="Q111" s="69">
        <f t="shared" si="42"/>
        <v>66.75797</v>
      </c>
      <c r="R111" s="70">
        <f t="shared" si="71"/>
        <v>67.078446249999999</v>
      </c>
      <c r="S111" s="70">
        <v>6</v>
      </c>
      <c r="T111" s="70">
        <v>6</v>
      </c>
      <c r="U111" s="60" t="str">
        <f t="shared" si="72"/>
        <v/>
      </c>
      <c r="V111" s="68">
        <f t="shared" si="43"/>
        <v>25</v>
      </c>
      <c r="W111" s="68">
        <f t="shared" si="44"/>
        <v>5</v>
      </c>
      <c r="X111" s="68">
        <f t="shared" si="45"/>
        <v>1139</v>
      </c>
      <c r="Y111" s="68">
        <f t="shared" si="73"/>
        <v>1145</v>
      </c>
      <c r="Z111" s="68">
        <v>2</v>
      </c>
      <c r="AA111" s="68">
        <f t="shared" si="46"/>
        <v>2</v>
      </c>
      <c r="AB111" s="73">
        <f t="shared" si="47"/>
        <v>2.2352875000000001</v>
      </c>
      <c r="AC111" s="73">
        <f t="shared" si="74"/>
        <v>2.2470625000000002</v>
      </c>
      <c r="AD111" s="68">
        <f t="shared" si="48"/>
        <v>25</v>
      </c>
      <c r="AE111" s="68">
        <f t="shared" si="49"/>
        <v>5</v>
      </c>
      <c r="AF111" s="55">
        <f t="shared" si="50"/>
        <v>1573</v>
      </c>
      <c r="AG111" s="55">
        <f t="shared" si="51"/>
        <v>38.799999999999997</v>
      </c>
      <c r="AH111" s="55">
        <f t="shared" si="75"/>
        <v>39</v>
      </c>
      <c r="AI111" s="55">
        <f t="shared" si="52"/>
        <v>38.799999999999997</v>
      </c>
      <c r="AJ111" s="55">
        <f t="shared" si="76"/>
        <v>39</v>
      </c>
      <c r="AK111" s="74">
        <f t="shared" si="53"/>
        <v>59.888042499999997</v>
      </c>
      <c r="AL111" s="74">
        <f t="shared" si="77"/>
        <v>60.196743750000003</v>
      </c>
      <c r="AM111" s="68">
        <v>6</v>
      </c>
      <c r="AN111" s="68">
        <f t="shared" si="54"/>
        <v>42.5</v>
      </c>
      <c r="AO111" s="61">
        <f t="shared" si="55"/>
        <v>42.5</v>
      </c>
      <c r="AP111" s="68">
        <v>1025</v>
      </c>
      <c r="AQ111" s="68">
        <f t="shared" si="56"/>
        <v>16</v>
      </c>
      <c r="AR111" s="55">
        <f t="shared" si="57"/>
        <v>16</v>
      </c>
      <c r="AS111" s="67">
        <f t="shared" si="58"/>
        <v>4.6346400000000001</v>
      </c>
      <c r="AT111" s="55">
        <f t="shared" si="59"/>
        <v>16</v>
      </c>
      <c r="AU111" s="20">
        <f t="shared" si="60"/>
        <v>1139</v>
      </c>
      <c r="AV111" s="20" t="str">
        <f t="shared" si="61"/>
        <v>P24</v>
      </c>
    </row>
    <row r="112" spans="1:48" s="20" customFormat="1" ht="22.5" customHeight="1" x14ac:dyDescent="0.25">
      <c r="A112" s="55" t="s">
        <v>351</v>
      </c>
      <c r="B112" s="55">
        <v>25</v>
      </c>
      <c r="C112" s="55">
        <v>5</v>
      </c>
      <c r="D112" s="55" t="s">
        <v>352</v>
      </c>
      <c r="E112" s="55">
        <v>30</v>
      </c>
      <c r="F112" s="55" t="s">
        <v>352</v>
      </c>
      <c r="G112" s="55">
        <v>100</v>
      </c>
      <c r="H112" s="8" t="s">
        <v>461</v>
      </c>
      <c r="I112" s="8" t="s">
        <v>18</v>
      </c>
      <c r="J112" s="8">
        <v>1549</v>
      </c>
      <c r="K112" s="8">
        <v>1238</v>
      </c>
      <c r="L112" s="8">
        <v>1</v>
      </c>
      <c r="M112" s="59">
        <f t="shared" si="39"/>
        <v>1549</v>
      </c>
      <c r="N112" s="59">
        <f t="shared" si="40"/>
        <v>1238</v>
      </c>
      <c r="O112" s="59">
        <f t="shared" si="70"/>
        <v>1235</v>
      </c>
      <c r="P112" s="59">
        <f t="shared" si="41"/>
        <v>1</v>
      </c>
      <c r="Q112" s="69">
        <f t="shared" si="42"/>
        <v>70.558645624999997</v>
      </c>
      <c r="R112" s="70">
        <f t="shared" si="71"/>
        <v>70.401939999999996</v>
      </c>
      <c r="S112" s="70">
        <v>6</v>
      </c>
      <c r="T112" s="70">
        <v>6</v>
      </c>
      <c r="U112" s="60" t="str">
        <f t="shared" si="72"/>
        <v/>
      </c>
      <c r="V112" s="68">
        <f t="shared" si="43"/>
        <v>25</v>
      </c>
      <c r="W112" s="68">
        <f t="shared" si="44"/>
        <v>5</v>
      </c>
      <c r="X112" s="68">
        <f t="shared" si="45"/>
        <v>1238</v>
      </c>
      <c r="Y112" s="68">
        <f t="shared" si="73"/>
        <v>1235</v>
      </c>
      <c r="Z112" s="68">
        <v>2</v>
      </c>
      <c r="AA112" s="68">
        <f t="shared" si="46"/>
        <v>2</v>
      </c>
      <c r="AB112" s="73">
        <f t="shared" si="47"/>
        <v>2.4295749999999998</v>
      </c>
      <c r="AC112" s="73">
        <f t="shared" si="74"/>
        <v>2.4236875000000002</v>
      </c>
      <c r="AD112" s="68">
        <f t="shared" si="48"/>
        <v>25</v>
      </c>
      <c r="AE112" s="68">
        <f t="shared" si="49"/>
        <v>5</v>
      </c>
      <c r="AF112" s="55">
        <f t="shared" si="50"/>
        <v>1537</v>
      </c>
      <c r="AG112" s="55">
        <f t="shared" si="51"/>
        <v>42.1</v>
      </c>
      <c r="AH112" s="55">
        <f t="shared" si="75"/>
        <v>42</v>
      </c>
      <c r="AI112" s="55">
        <f t="shared" si="52"/>
        <v>42.1</v>
      </c>
      <c r="AJ112" s="55">
        <f t="shared" si="76"/>
        <v>42</v>
      </c>
      <c r="AK112" s="74">
        <f t="shared" si="53"/>
        <v>63.494430625</v>
      </c>
      <c r="AL112" s="74">
        <f t="shared" si="77"/>
        <v>63.343612499999999</v>
      </c>
      <c r="AM112" s="68">
        <v>6</v>
      </c>
      <c r="AN112" s="68">
        <f t="shared" si="54"/>
        <v>24.5</v>
      </c>
      <c r="AO112" s="61">
        <f t="shared" si="55"/>
        <v>24.5</v>
      </c>
      <c r="AP112" s="68">
        <v>1025</v>
      </c>
      <c r="AQ112" s="68">
        <f t="shared" si="56"/>
        <v>16</v>
      </c>
      <c r="AR112" s="55">
        <f t="shared" si="57"/>
        <v>16</v>
      </c>
      <c r="AS112" s="67">
        <f t="shared" si="58"/>
        <v>4.6346400000000001</v>
      </c>
      <c r="AT112" s="55">
        <f t="shared" si="59"/>
        <v>16</v>
      </c>
      <c r="AU112" s="20">
        <f t="shared" si="60"/>
        <v>1238</v>
      </c>
      <c r="AV112" s="20" t="str">
        <f t="shared" si="61"/>
        <v>P25</v>
      </c>
    </row>
    <row r="113" spans="1:48" s="20" customFormat="1" ht="22.5" customHeight="1" x14ac:dyDescent="0.25">
      <c r="A113" s="55" t="s">
        <v>351</v>
      </c>
      <c r="B113" s="55">
        <v>25</v>
      </c>
      <c r="C113" s="55">
        <v>5</v>
      </c>
      <c r="D113" s="55" t="s">
        <v>352</v>
      </c>
      <c r="E113" s="55">
        <v>30</v>
      </c>
      <c r="F113" s="55" t="s">
        <v>352</v>
      </c>
      <c r="G113" s="55">
        <v>100</v>
      </c>
      <c r="H113" s="8" t="s">
        <v>462</v>
      </c>
      <c r="I113" s="8" t="s">
        <v>18</v>
      </c>
      <c r="J113" s="8">
        <v>1579</v>
      </c>
      <c r="K113" s="8">
        <v>1000</v>
      </c>
      <c r="L113" s="8">
        <v>4</v>
      </c>
      <c r="M113" s="59">
        <f t="shared" si="39"/>
        <v>1579</v>
      </c>
      <c r="N113" s="59">
        <f t="shared" si="40"/>
        <v>1000</v>
      </c>
      <c r="O113" s="59">
        <f t="shared" si="70"/>
        <v>995</v>
      </c>
      <c r="P113" s="59">
        <f t="shared" si="41"/>
        <v>4</v>
      </c>
      <c r="Q113" s="69">
        <f t="shared" si="42"/>
        <v>236.529789166667</v>
      </c>
      <c r="R113" s="70">
        <f t="shared" si="71"/>
        <v>235.46546000000001</v>
      </c>
      <c r="S113" s="70">
        <v>6</v>
      </c>
      <c r="T113" s="70">
        <v>6</v>
      </c>
      <c r="U113" s="60" t="str">
        <f t="shared" si="72"/>
        <v/>
      </c>
      <c r="V113" s="68">
        <f t="shared" si="43"/>
        <v>25</v>
      </c>
      <c r="W113" s="68">
        <f t="shared" si="44"/>
        <v>5</v>
      </c>
      <c r="X113" s="68">
        <f t="shared" si="45"/>
        <v>1000</v>
      </c>
      <c r="Y113" s="68">
        <f t="shared" si="73"/>
        <v>995</v>
      </c>
      <c r="Z113" s="68">
        <v>2</v>
      </c>
      <c r="AA113" s="68">
        <f t="shared" si="46"/>
        <v>8</v>
      </c>
      <c r="AB113" s="73">
        <f t="shared" si="47"/>
        <v>7.85</v>
      </c>
      <c r="AC113" s="73">
        <f t="shared" si="74"/>
        <v>7.8107499999999996</v>
      </c>
      <c r="AD113" s="68">
        <f t="shared" si="48"/>
        <v>25</v>
      </c>
      <c r="AE113" s="68">
        <f t="shared" si="49"/>
        <v>5</v>
      </c>
      <c r="AF113" s="55">
        <f t="shared" si="50"/>
        <v>1567</v>
      </c>
      <c r="AG113" s="55">
        <f t="shared" si="51"/>
        <v>34.1666666666667</v>
      </c>
      <c r="AH113" s="55">
        <f t="shared" si="75"/>
        <v>34</v>
      </c>
      <c r="AI113" s="55">
        <f t="shared" si="52"/>
        <v>136.666666666667</v>
      </c>
      <c r="AJ113" s="55">
        <f t="shared" si="76"/>
        <v>136</v>
      </c>
      <c r="AK113" s="74">
        <f t="shared" si="53"/>
        <v>210.14122916666699</v>
      </c>
      <c r="AL113" s="74">
        <f t="shared" si="77"/>
        <v>209.11615</v>
      </c>
      <c r="AM113" s="68">
        <v>6</v>
      </c>
      <c r="AN113" s="68">
        <f t="shared" si="54"/>
        <v>39.5</v>
      </c>
      <c r="AO113" s="61">
        <f t="shared" si="55"/>
        <v>39.5</v>
      </c>
      <c r="AP113" s="68">
        <v>1025</v>
      </c>
      <c r="AQ113" s="68">
        <f t="shared" si="56"/>
        <v>16</v>
      </c>
      <c r="AR113" s="55">
        <f t="shared" si="57"/>
        <v>16</v>
      </c>
      <c r="AS113" s="67">
        <f t="shared" si="58"/>
        <v>18.53856</v>
      </c>
      <c r="AT113" s="55">
        <f t="shared" si="59"/>
        <v>64</v>
      </c>
      <c r="AU113" s="20">
        <f t="shared" si="60"/>
        <v>4000</v>
      </c>
      <c r="AV113" s="20" t="str">
        <f t="shared" si="61"/>
        <v>P25</v>
      </c>
    </row>
    <row r="114" spans="1:48" s="20" customFormat="1" ht="22.5" customHeight="1" x14ac:dyDescent="0.25">
      <c r="A114" s="55" t="s">
        <v>351</v>
      </c>
      <c r="B114" s="55">
        <v>25</v>
      </c>
      <c r="C114" s="55">
        <v>5</v>
      </c>
      <c r="D114" s="55" t="s">
        <v>352</v>
      </c>
      <c r="E114" s="55">
        <v>30</v>
      </c>
      <c r="F114" s="55" t="s">
        <v>352</v>
      </c>
      <c r="G114" s="55">
        <v>100</v>
      </c>
      <c r="H114" s="8" t="s">
        <v>463</v>
      </c>
      <c r="I114" s="8" t="s">
        <v>18</v>
      </c>
      <c r="J114" s="8">
        <v>1602</v>
      </c>
      <c r="K114" s="8">
        <v>1461</v>
      </c>
      <c r="L114" s="8">
        <v>1</v>
      </c>
      <c r="M114" s="59">
        <f t="shared" si="39"/>
        <v>1602</v>
      </c>
      <c r="N114" s="59">
        <f t="shared" si="40"/>
        <v>1461</v>
      </c>
      <c r="O114" s="59">
        <f t="shared" si="70"/>
        <v>1445</v>
      </c>
      <c r="P114" s="59">
        <f t="shared" si="41"/>
        <v>1</v>
      </c>
      <c r="Q114" s="69">
        <f t="shared" si="42"/>
        <v>84.783140000000003</v>
      </c>
      <c r="R114" s="70">
        <f t="shared" si="71"/>
        <v>83.919640000000001</v>
      </c>
      <c r="S114" s="70">
        <v>6</v>
      </c>
      <c r="T114" s="70">
        <v>6</v>
      </c>
      <c r="U114" s="60" t="str">
        <f t="shared" si="72"/>
        <v>单边留</v>
      </c>
      <c r="V114" s="68">
        <f t="shared" si="43"/>
        <v>25</v>
      </c>
      <c r="W114" s="68">
        <f t="shared" si="44"/>
        <v>5</v>
      </c>
      <c r="X114" s="68">
        <f t="shared" si="45"/>
        <v>1461</v>
      </c>
      <c r="Y114" s="68">
        <f t="shared" si="73"/>
        <v>1445</v>
      </c>
      <c r="Z114" s="68">
        <v>2</v>
      </c>
      <c r="AA114" s="68">
        <f t="shared" si="46"/>
        <v>2</v>
      </c>
      <c r="AB114" s="73">
        <f t="shared" si="47"/>
        <v>2.8672124999999999</v>
      </c>
      <c r="AC114" s="73">
        <f t="shared" si="74"/>
        <v>2.8358124999999998</v>
      </c>
      <c r="AD114" s="68">
        <f t="shared" si="48"/>
        <v>25</v>
      </c>
      <c r="AE114" s="68">
        <f t="shared" si="49"/>
        <v>5</v>
      </c>
      <c r="AF114" s="55">
        <f t="shared" si="50"/>
        <v>1590</v>
      </c>
      <c r="AG114" s="55">
        <f t="shared" si="51"/>
        <v>49.533333333333303</v>
      </c>
      <c r="AH114" s="55">
        <f t="shared" si="75"/>
        <v>49</v>
      </c>
      <c r="AI114" s="55">
        <f t="shared" si="52"/>
        <v>49.533333333333303</v>
      </c>
      <c r="AJ114" s="55">
        <f t="shared" si="76"/>
        <v>49</v>
      </c>
      <c r="AK114" s="74">
        <f t="shared" si="53"/>
        <v>77.281287500000005</v>
      </c>
      <c r="AL114" s="74">
        <f t="shared" si="77"/>
        <v>76.449187499999994</v>
      </c>
      <c r="AM114" s="68">
        <v>6</v>
      </c>
      <c r="AN114" s="68">
        <f t="shared" si="54"/>
        <v>51</v>
      </c>
      <c r="AO114" s="61">
        <f t="shared" si="55"/>
        <v>51</v>
      </c>
      <c r="AP114" s="68">
        <v>1025</v>
      </c>
      <c r="AQ114" s="68">
        <f t="shared" si="56"/>
        <v>16</v>
      </c>
      <c r="AR114" s="55">
        <f t="shared" si="57"/>
        <v>16</v>
      </c>
      <c r="AS114" s="67">
        <f t="shared" si="58"/>
        <v>4.6346400000000001</v>
      </c>
      <c r="AT114" s="55">
        <f t="shared" si="59"/>
        <v>16</v>
      </c>
      <c r="AU114" s="20">
        <f t="shared" si="60"/>
        <v>1461</v>
      </c>
      <c r="AV114" s="20" t="str">
        <f t="shared" si="61"/>
        <v>P25</v>
      </c>
    </row>
    <row r="115" spans="1:48" s="20" customFormat="1" ht="22.5" customHeight="1" x14ac:dyDescent="0.25">
      <c r="A115" s="55" t="s">
        <v>351</v>
      </c>
      <c r="B115" s="55">
        <v>25</v>
      </c>
      <c r="C115" s="55">
        <v>5</v>
      </c>
      <c r="D115" s="55" t="s">
        <v>352</v>
      </c>
      <c r="E115" s="55">
        <v>30</v>
      </c>
      <c r="F115" s="55" t="s">
        <v>352</v>
      </c>
      <c r="G115" s="55">
        <v>100</v>
      </c>
      <c r="H115" s="8" t="s">
        <v>464</v>
      </c>
      <c r="I115" s="8" t="s">
        <v>18</v>
      </c>
      <c r="J115" s="8">
        <v>1579</v>
      </c>
      <c r="K115" s="8">
        <v>1000</v>
      </c>
      <c r="L115" s="8">
        <v>4</v>
      </c>
      <c r="M115" s="59">
        <f t="shared" si="39"/>
        <v>1579</v>
      </c>
      <c r="N115" s="59">
        <f t="shared" si="40"/>
        <v>1000</v>
      </c>
      <c r="O115" s="59">
        <f t="shared" si="70"/>
        <v>995</v>
      </c>
      <c r="P115" s="59">
        <f t="shared" si="41"/>
        <v>4</v>
      </c>
      <c r="Q115" s="69">
        <f t="shared" si="42"/>
        <v>236.529789166667</v>
      </c>
      <c r="R115" s="70">
        <f t="shared" si="71"/>
        <v>235.46546000000001</v>
      </c>
      <c r="S115" s="70">
        <v>6</v>
      </c>
      <c r="T115" s="70">
        <v>6</v>
      </c>
      <c r="U115" s="60" t="str">
        <f t="shared" si="72"/>
        <v/>
      </c>
      <c r="V115" s="68">
        <f t="shared" si="43"/>
        <v>25</v>
      </c>
      <c r="W115" s="68">
        <f t="shared" si="44"/>
        <v>5</v>
      </c>
      <c r="X115" s="68">
        <f t="shared" si="45"/>
        <v>1000</v>
      </c>
      <c r="Y115" s="68">
        <f t="shared" si="73"/>
        <v>995</v>
      </c>
      <c r="Z115" s="68">
        <v>2</v>
      </c>
      <c r="AA115" s="68">
        <f t="shared" si="46"/>
        <v>8</v>
      </c>
      <c r="AB115" s="73">
        <f t="shared" si="47"/>
        <v>7.85</v>
      </c>
      <c r="AC115" s="73">
        <f t="shared" si="74"/>
        <v>7.8107499999999996</v>
      </c>
      <c r="AD115" s="68">
        <f t="shared" si="48"/>
        <v>25</v>
      </c>
      <c r="AE115" s="68">
        <f t="shared" si="49"/>
        <v>5</v>
      </c>
      <c r="AF115" s="55">
        <f t="shared" si="50"/>
        <v>1567</v>
      </c>
      <c r="AG115" s="55">
        <f t="shared" si="51"/>
        <v>34.1666666666667</v>
      </c>
      <c r="AH115" s="55">
        <f t="shared" si="75"/>
        <v>34</v>
      </c>
      <c r="AI115" s="55">
        <f t="shared" si="52"/>
        <v>136.666666666667</v>
      </c>
      <c r="AJ115" s="55">
        <f t="shared" si="76"/>
        <v>136</v>
      </c>
      <c r="AK115" s="74">
        <f t="shared" si="53"/>
        <v>210.14122916666699</v>
      </c>
      <c r="AL115" s="74">
        <f t="shared" si="77"/>
        <v>209.11615</v>
      </c>
      <c r="AM115" s="68">
        <v>6</v>
      </c>
      <c r="AN115" s="68">
        <f t="shared" si="54"/>
        <v>39.5</v>
      </c>
      <c r="AO115" s="61">
        <f t="shared" si="55"/>
        <v>39.5</v>
      </c>
      <c r="AP115" s="68">
        <v>1025</v>
      </c>
      <c r="AQ115" s="68">
        <f t="shared" si="56"/>
        <v>16</v>
      </c>
      <c r="AR115" s="55">
        <f t="shared" si="57"/>
        <v>16</v>
      </c>
      <c r="AS115" s="67">
        <f t="shared" si="58"/>
        <v>18.53856</v>
      </c>
      <c r="AT115" s="55">
        <f t="shared" si="59"/>
        <v>64</v>
      </c>
      <c r="AU115" s="20">
        <f t="shared" si="60"/>
        <v>4000</v>
      </c>
      <c r="AV115" s="20" t="str">
        <f t="shared" si="61"/>
        <v>P26</v>
      </c>
    </row>
    <row r="116" spans="1:48" s="20" customFormat="1" ht="22.5" customHeight="1" x14ac:dyDescent="0.25">
      <c r="A116" s="55" t="s">
        <v>351</v>
      </c>
      <c r="B116" s="55">
        <v>25</v>
      </c>
      <c r="C116" s="55">
        <v>5</v>
      </c>
      <c r="D116" s="55" t="s">
        <v>352</v>
      </c>
      <c r="E116" s="55">
        <v>30</v>
      </c>
      <c r="F116" s="55" t="s">
        <v>352</v>
      </c>
      <c r="G116" s="55">
        <v>100</v>
      </c>
      <c r="H116" s="8" t="s">
        <v>465</v>
      </c>
      <c r="I116" s="8" t="s">
        <v>18</v>
      </c>
      <c r="J116" s="8">
        <v>1587</v>
      </c>
      <c r="K116" s="8">
        <v>1183</v>
      </c>
      <c r="L116" s="8">
        <v>1</v>
      </c>
      <c r="M116" s="59">
        <f t="shared" si="39"/>
        <v>1587</v>
      </c>
      <c r="N116" s="59">
        <f t="shared" si="40"/>
        <v>1183</v>
      </c>
      <c r="O116" s="59">
        <f t="shared" si="70"/>
        <v>1175</v>
      </c>
      <c r="P116" s="59">
        <f t="shared" si="41"/>
        <v>1</v>
      </c>
      <c r="Q116" s="69">
        <f t="shared" si="42"/>
        <v>69.187152499999996</v>
      </c>
      <c r="R116" s="70">
        <f t="shared" si="71"/>
        <v>68.759327499999998</v>
      </c>
      <c r="S116" s="70">
        <v>6</v>
      </c>
      <c r="T116" s="70">
        <v>6</v>
      </c>
      <c r="U116" s="60" t="str">
        <f t="shared" si="72"/>
        <v>单边留</v>
      </c>
      <c r="V116" s="68">
        <f t="shared" si="43"/>
        <v>25</v>
      </c>
      <c r="W116" s="68">
        <f t="shared" si="44"/>
        <v>5</v>
      </c>
      <c r="X116" s="68">
        <f t="shared" si="45"/>
        <v>1183</v>
      </c>
      <c r="Y116" s="68">
        <f t="shared" si="73"/>
        <v>1175</v>
      </c>
      <c r="Z116" s="68">
        <v>2</v>
      </c>
      <c r="AA116" s="68">
        <f t="shared" si="46"/>
        <v>2</v>
      </c>
      <c r="AB116" s="73">
        <f t="shared" si="47"/>
        <v>2.3216375</v>
      </c>
      <c r="AC116" s="73">
        <f t="shared" si="74"/>
        <v>2.3059375000000002</v>
      </c>
      <c r="AD116" s="68">
        <f t="shared" si="48"/>
        <v>25</v>
      </c>
      <c r="AE116" s="68">
        <f t="shared" si="49"/>
        <v>5</v>
      </c>
      <c r="AF116" s="55">
        <f t="shared" si="50"/>
        <v>1575</v>
      </c>
      <c r="AG116" s="55">
        <f t="shared" si="51"/>
        <v>40.266666666666701</v>
      </c>
      <c r="AH116" s="55">
        <f t="shared" si="75"/>
        <v>40</v>
      </c>
      <c r="AI116" s="55">
        <f t="shared" si="52"/>
        <v>40.266666666666701</v>
      </c>
      <c r="AJ116" s="55">
        <f t="shared" si="76"/>
        <v>40</v>
      </c>
      <c r="AK116" s="74">
        <f t="shared" si="53"/>
        <v>62.230874999999997</v>
      </c>
      <c r="AL116" s="74">
        <f t="shared" si="77"/>
        <v>61.818750000000001</v>
      </c>
      <c r="AM116" s="68">
        <v>6</v>
      </c>
      <c r="AN116" s="68">
        <f t="shared" si="54"/>
        <v>43.5</v>
      </c>
      <c r="AO116" s="61">
        <f t="shared" si="55"/>
        <v>43.5</v>
      </c>
      <c r="AP116" s="68">
        <v>1025</v>
      </c>
      <c r="AQ116" s="68">
        <f t="shared" si="56"/>
        <v>16</v>
      </c>
      <c r="AR116" s="55">
        <f t="shared" si="57"/>
        <v>16</v>
      </c>
      <c r="AS116" s="67">
        <f t="shared" si="58"/>
        <v>4.6346400000000001</v>
      </c>
      <c r="AT116" s="55">
        <f t="shared" si="59"/>
        <v>16</v>
      </c>
      <c r="AU116" s="20">
        <f t="shared" si="60"/>
        <v>1183</v>
      </c>
      <c r="AV116" s="20" t="str">
        <f t="shared" si="61"/>
        <v>P26</v>
      </c>
    </row>
    <row r="117" spans="1:48" s="20" customFormat="1" ht="22.5" customHeight="1" x14ac:dyDescent="0.25">
      <c r="A117" s="55" t="s">
        <v>351</v>
      </c>
      <c r="B117" s="55">
        <v>25</v>
      </c>
      <c r="C117" s="55">
        <v>5</v>
      </c>
      <c r="D117" s="55" t="s">
        <v>352</v>
      </c>
      <c r="E117" s="55">
        <v>30</v>
      </c>
      <c r="F117" s="55" t="s">
        <v>352</v>
      </c>
      <c r="G117" s="55">
        <v>100</v>
      </c>
      <c r="H117" s="8" t="s">
        <v>466</v>
      </c>
      <c r="I117" s="8" t="s">
        <v>18</v>
      </c>
      <c r="J117" s="8">
        <v>1470</v>
      </c>
      <c r="K117" s="8">
        <v>638</v>
      </c>
      <c r="L117" s="8">
        <v>1</v>
      </c>
      <c r="M117" s="59">
        <f t="shared" si="39"/>
        <v>1470</v>
      </c>
      <c r="N117" s="59">
        <f t="shared" si="40"/>
        <v>638</v>
      </c>
      <c r="O117" s="59">
        <f t="shared" si="70"/>
        <v>635</v>
      </c>
      <c r="P117" s="59">
        <f t="shared" si="41"/>
        <v>1</v>
      </c>
      <c r="Q117" s="69">
        <f t="shared" si="42"/>
        <v>36.925026250000002</v>
      </c>
      <c r="R117" s="70">
        <f t="shared" si="71"/>
        <v>36.776072499999998</v>
      </c>
      <c r="S117" s="70">
        <v>6</v>
      </c>
      <c r="T117" s="70">
        <v>6</v>
      </c>
      <c r="U117" s="60" t="str">
        <f t="shared" si="72"/>
        <v/>
      </c>
      <c r="V117" s="68">
        <f t="shared" si="43"/>
        <v>25</v>
      </c>
      <c r="W117" s="68">
        <f t="shared" si="44"/>
        <v>5</v>
      </c>
      <c r="X117" s="68">
        <f t="shared" si="45"/>
        <v>638</v>
      </c>
      <c r="Y117" s="68">
        <f t="shared" si="73"/>
        <v>635</v>
      </c>
      <c r="Z117" s="68">
        <v>2</v>
      </c>
      <c r="AA117" s="68">
        <f t="shared" si="46"/>
        <v>2</v>
      </c>
      <c r="AB117" s="73">
        <f t="shared" si="47"/>
        <v>1.252075</v>
      </c>
      <c r="AC117" s="73">
        <f t="shared" si="74"/>
        <v>1.2461875</v>
      </c>
      <c r="AD117" s="68">
        <f t="shared" si="48"/>
        <v>25</v>
      </c>
      <c r="AE117" s="68">
        <f t="shared" si="49"/>
        <v>5</v>
      </c>
      <c r="AF117" s="55">
        <f t="shared" si="50"/>
        <v>1458</v>
      </c>
      <c r="AG117" s="55">
        <f t="shared" si="51"/>
        <v>22.1</v>
      </c>
      <c r="AH117" s="55">
        <f t="shared" si="75"/>
        <v>22</v>
      </c>
      <c r="AI117" s="55">
        <f t="shared" si="52"/>
        <v>22.1</v>
      </c>
      <c r="AJ117" s="55">
        <f t="shared" si="76"/>
        <v>22</v>
      </c>
      <c r="AK117" s="74">
        <f t="shared" si="53"/>
        <v>31.617641249999998</v>
      </c>
      <c r="AL117" s="74">
        <f t="shared" si="77"/>
        <v>31.474575000000002</v>
      </c>
      <c r="AM117" s="68">
        <v>6</v>
      </c>
      <c r="AN117" s="68">
        <f t="shared" si="54"/>
        <v>85</v>
      </c>
      <c r="AO117" s="61">
        <f t="shared" si="55"/>
        <v>85</v>
      </c>
      <c r="AP117" s="68">
        <v>1025</v>
      </c>
      <c r="AQ117" s="68">
        <f t="shared" si="56"/>
        <v>14</v>
      </c>
      <c r="AR117" s="55">
        <f t="shared" si="57"/>
        <v>14</v>
      </c>
      <c r="AS117" s="67">
        <f t="shared" si="58"/>
        <v>4.0553100000000004</v>
      </c>
      <c r="AT117" s="55">
        <f t="shared" si="59"/>
        <v>14</v>
      </c>
      <c r="AU117" s="20">
        <f t="shared" si="60"/>
        <v>638</v>
      </c>
      <c r="AV117" s="20" t="str">
        <f t="shared" si="61"/>
        <v>P26</v>
      </c>
    </row>
    <row r="118" spans="1:48" s="20" customFormat="1" ht="22.5" customHeight="1" x14ac:dyDescent="0.25">
      <c r="A118" s="55" t="s">
        <v>351</v>
      </c>
      <c r="B118" s="55">
        <v>25</v>
      </c>
      <c r="C118" s="55">
        <v>5</v>
      </c>
      <c r="D118" s="55" t="s">
        <v>352</v>
      </c>
      <c r="E118" s="55">
        <v>30</v>
      </c>
      <c r="F118" s="55" t="s">
        <v>352</v>
      </c>
      <c r="G118" s="55">
        <v>100</v>
      </c>
      <c r="H118" s="8" t="s">
        <v>467</v>
      </c>
      <c r="I118" s="8" t="s">
        <v>18</v>
      </c>
      <c r="J118" s="8">
        <v>1511</v>
      </c>
      <c r="K118" s="8">
        <v>1000</v>
      </c>
      <c r="L118" s="8">
        <v>1</v>
      </c>
      <c r="M118" s="59">
        <f t="shared" si="39"/>
        <v>1511</v>
      </c>
      <c r="N118" s="59">
        <f t="shared" si="40"/>
        <v>1000</v>
      </c>
      <c r="O118" s="59">
        <f t="shared" si="70"/>
        <v>995</v>
      </c>
      <c r="P118" s="59">
        <f t="shared" si="41"/>
        <v>1</v>
      </c>
      <c r="Q118" s="69">
        <f t="shared" si="42"/>
        <v>56.2733464583333</v>
      </c>
      <c r="R118" s="70">
        <f t="shared" si="71"/>
        <v>56.018385000000002</v>
      </c>
      <c r="S118" s="70">
        <v>6</v>
      </c>
      <c r="T118" s="70">
        <v>6</v>
      </c>
      <c r="U118" s="60" t="str">
        <f t="shared" si="72"/>
        <v/>
      </c>
      <c r="V118" s="68">
        <f t="shared" si="43"/>
        <v>25</v>
      </c>
      <c r="W118" s="68">
        <f t="shared" si="44"/>
        <v>5</v>
      </c>
      <c r="X118" s="68">
        <f t="shared" si="45"/>
        <v>1000</v>
      </c>
      <c r="Y118" s="68">
        <f t="shared" si="73"/>
        <v>995</v>
      </c>
      <c r="Z118" s="68">
        <v>2</v>
      </c>
      <c r="AA118" s="68">
        <f t="shared" si="46"/>
        <v>2</v>
      </c>
      <c r="AB118" s="73">
        <f t="shared" si="47"/>
        <v>1.9624999999999999</v>
      </c>
      <c r="AC118" s="73">
        <f t="shared" si="74"/>
        <v>1.9526874999999999</v>
      </c>
      <c r="AD118" s="68">
        <f t="shared" si="48"/>
        <v>25</v>
      </c>
      <c r="AE118" s="68">
        <f t="shared" si="49"/>
        <v>5</v>
      </c>
      <c r="AF118" s="55">
        <f t="shared" si="50"/>
        <v>1499</v>
      </c>
      <c r="AG118" s="55">
        <f t="shared" si="51"/>
        <v>34.1666666666667</v>
      </c>
      <c r="AH118" s="55">
        <f t="shared" si="75"/>
        <v>34</v>
      </c>
      <c r="AI118" s="55">
        <f t="shared" si="52"/>
        <v>34.1666666666667</v>
      </c>
      <c r="AJ118" s="55">
        <f t="shared" si="76"/>
        <v>34</v>
      </c>
      <c r="AK118" s="74">
        <f t="shared" si="53"/>
        <v>50.255536458333303</v>
      </c>
      <c r="AL118" s="74">
        <f t="shared" si="77"/>
        <v>50.0103875</v>
      </c>
      <c r="AM118" s="68">
        <v>6</v>
      </c>
      <c r="AN118" s="68">
        <f t="shared" si="54"/>
        <v>5.5</v>
      </c>
      <c r="AO118" s="61">
        <f t="shared" si="55"/>
        <v>105.5</v>
      </c>
      <c r="AP118" s="68">
        <v>1025</v>
      </c>
      <c r="AQ118" s="68">
        <f t="shared" si="56"/>
        <v>16</v>
      </c>
      <c r="AR118" s="55">
        <f t="shared" si="57"/>
        <v>14</v>
      </c>
      <c r="AS118" s="67">
        <f t="shared" si="58"/>
        <v>4.0553100000000004</v>
      </c>
      <c r="AT118" s="55">
        <f t="shared" si="59"/>
        <v>14</v>
      </c>
      <c r="AU118" s="20">
        <f t="shared" si="60"/>
        <v>1000</v>
      </c>
      <c r="AV118" s="20" t="str">
        <f t="shared" si="61"/>
        <v>P26</v>
      </c>
    </row>
    <row r="119" spans="1:48" s="20" customFormat="1" ht="22.5" customHeight="1" x14ac:dyDescent="0.25">
      <c r="A119" s="55" t="s">
        <v>351</v>
      </c>
      <c r="B119" s="55">
        <v>25</v>
      </c>
      <c r="C119" s="55">
        <v>5</v>
      </c>
      <c r="D119" s="55" t="s">
        <v>352</v>
      </c>
      <c r="E119" s="55">
        <v>30</v>
      </c>
      <c r="F119" s="55" t="s">
        <v>352</v>
      </c>
      <c r="G119" s="55">
        <v>100</v>
      </c>
      <c r="H119" s="8" t="s">
        <v>468</v>
      </c>
      <c r="I119" s="8" t="s">
        <v>18</v>
      </c>
      <c r="J119" s="8">
        <v>1579</v>
      </c>
      <c r="K119" s="8">
        <v>1000</v>
      </c>
      <c r="L119" s="8">
        <v>16</v>
      </c>
      <c r="M119" s="59">
        <f t="shared" si="39"/>
        <v>1579</v>
      </c>
      <c r="N119" s="59">
        <f t="shared" si="40"/>
        <v>1000</v>
      </c>
      <c r="O119" s="59">
        <f t="shared" si="70"/>
        <v>995</v>
      </c>
      <c r="P119" s="59">
        <f t="shared" si="41"/>
        <v>16</v>
      </c>
      <c r="Q119" s="69">
        <f t="shared" si="42"/>
        <v>946.11915666666698</v>
      </c>
      <c r="R119" s="70">
        <f t="shared" si="71"/>
        <v>941.86184000000003</v>
      </c>
      <c r="S119" s="70">
        <v>6</v>
      </c>
      <c r="T119" s="70">
        <v>6</v>
      </c>
      <c r="U119" s="60" t="str">
        <f t="shared" si="72"/>
        <v/>
      </c>
      <c r="V119" s="68">
        <f t="shared" si="43"/>
        <v>25</v>
      </c>
      <c r="W119" s="68">
        <f t="shared" si="44"/>
        <v>5</v>
      </c>
      <c r="X119" s="68">
        <f t="shared" si="45"/>
        <v>1000</v>
      </c>
      <c r="Y119" s="68">
        <f t="shared" si="73"/>
        <v>995</v>
      </c>
      <c r="Z119" s="68">
        <v>2</v>
      </c>
      <c r="AA119" s="68">
        <f t="shared" si="46"/>
        <v>32</v>
      </c>
      <c r="AB119" s="73">
        <f t="shared" si="47"/>
        <v>31.4</v>
      </c>
      <c r="AC119" s="73">
        <f t="shared" si="74"/>
        <v>31.242999999999999</v>
      </c>
      <c r="AD119" s="68">
        <f t="shared" si="48"/>
        <v>25</v>
      </c>
      <c r="AE119" s="68">
        <f t="shared" si="49"/>
        <v>5</v>
      </c>
      <c r="AF119" s="55">
        <f t="shared" si="50"/>
        <v>1567</v>
      </c>
      <c r="AG119" s="55">
        <f t="shared" si="51"/>
        <v>34.1666666666667</v>
      </c>
      <c r="AH119" s="55">
        <f t="shared" si="75"/>
        <v>34</v>
      </c>
      <c r="AI119" s="55">
        <f t="shared" si="52"/>
        <v>546.66666666666697</v>
      </c>
      <c r="AJ119" s="55">
        <f t="shared" si="76"/>
        <v>544</v>
      </c>
      <c r="AK119" s="74">
        <f t="shared" si="53"/>
        <v>840.56491666666705</v>
      </c>
      <c r="AL119" s="74">
        <f t="shared" si="77"/>
        <v>836.46460000000002</v>
      </c>
      <c r="AM119" s="68">
        <v>6</v>
      </c>
      <c r="AN119" s="68">
        <f t="shared" si="54"/>
        <v>39.5</v>
      </c>
      <c r="AO119" s="61">
        <f t="shared" si="55"/>
        <v>39.5</v>
      </c>
      <c r="AP119" s="68">
        <v>1025</v>
      </c>
      <c r="AQ119" s="68">
        <f t="shared" si="56"/>
        <v>16</v>
      </c>
      <c r="AR119" s="55">
        <f t="shared" si="57"/>
        <v>16</v>
      </c>
      <c r="AS119" s="67">
        <f t="shared" si="58"/>
        <v>74.154240000000001</v>
      </c>
      <c r="AT119" s="55">
        <f t="shared" si="59"/>
        <v>256</v>
      </c>
      <c r="AU119" s="20">
        <f t="shared" si="60"/>
        <v>16000</v>
      </c>
      <c r="AV119" s="20" t="str">
        <f t="shared" si="61"/>
        <v>P27</v>
      </c>
    </row>
    <row r="120" spans="1:48" s="20" customFormat="1" ht="22.5" customHeight="1" x14ac:dyDescent="0.25">
      <c r="A120" s="55" t="s">
        <v>351</v>
      </c>
      <c r="B120" s="55">
        <v>25</v>
      </c>
      <c r="C120" s="55">
        <v>5</v>
      </c>
      <c r="D120" s="55" t="s">
        <v>352</v>
      </c>
      <c r="E120" s="55">
        <v>30</v>
      </c>
      <c r="F120" s="55" t="s">
        <v>352</v>
      </c>
      <c r="G120" s="55">
        <v>100</v>
      </c>
      <c r="H120" s="8" t="s">
        <v>469</v>
      </c>
      <c r="I120" s="8" t="s">
        <v>18</v>
      </c>
      <c r="J120" s="8">
        <v>1593</v>
      </c>
      <c r="K120" s="8">
        <v>1302</v>
      </c>
      <c r="L120" s="8">
        <v>2</v>
      </c>
      <c r="M120" s="59">
        <f t="shared" si="39"/>
        <v>1593</v>
      </c>
      <c r="N120" s="59">
        <f t="shared" si="40"/>
        <v>1302</v>
      </c>
      <c r="O120" s="59">
        <f t="shared" si="70"/>
        <v>1295</v>
      </c>
      <c r="P120" s="59">
        <f t="shared" si="41"/>
        <v>2</v>
      </c>
      <c r="Q120" s="69">
        <f t="shared" si="42"/>
        <v>151.62294625000001</v>
      </c>
      <c r="R120" s="70">
        <f t="shared" si="71"/>
        <v>150.87150500000001</v>
      </c>
      <c r="S120" s="70">
        <v>6</v>
      </c>
      <c r="T120" s="70">
        <v>6</v>
      </c>
      <c r="U120" s="60" t="str">
        <f t="shared" si="72"/>
        <v>单边留</v>
      </c>
      <c r="V120" s="68">
        <f t="shared" si="43"/>
        <v>25</v>
      </c>
      <c r="W120" s="68">
        <f t="shared" si="44"/>
        <v>5</v>
      </c>
      <c r="X120" s="68">
        <f t="shared" si="45"/>
        <v>1302</v>
      </c>
      <c r="Y120" s="68">
        <f t="shared" si="73"/>
        <v>1295</v>
      </c>
      <c r="Z120" s="68">
        <v>2</v>
      </c>
      <c r="AA120" s="68">
        <f t="shared" si="46"/>
        <v>4</v>
      </c>
      <c r="AB120" s="73">
        <f t="shared" si="47"/>
        <v>5.1103500000000004</v>
      </c>
      <c r="AC120" s="73">
        <f t="shared" si="74"/>
        <v>5.0828749999999996</v>
      </c>
      <c r="AD120" s="68">
        <f t="shared" si="48"/>
        <v>25</v>
      </c>
      <c r="AE120" s="68">
        <f t="shared" si="49"/>
        <v>5</v>
      </c>
      <c r="AF120" s="55">
        <f t="shared" si="50"/>
        <v>1581</v>
      </c>
      <c r="AG120" s="55">
        <f t="shared" si="51"/>
        <v>44.233333333333299</v>
      </c>
      <c r="AH120" s="55">
        <f t="shared" si="75"/>
        <v>44</v>
      </c>
      <c r="AI120" s="55">
        <f t="shared" si="52"/>
        <v>88.466666666666697</v>
      </c>
      <c r="AJ120" s="55">
        <f t="shared" si="76"/>
        <v>88</v>
      </c>
      <c r="AK120" s="74">
        <f t="shared" si="53"/>
        <v>137.24331624999999</v>
      </c>
      <c r="AL120" s="74">
        <f t="shared" si="77"/>
        <v>136.51935</v>
      </c>
      <c r="AM120" s="68">
        <v>6</v>
      </c>
      <c r="AN120" s="68">
        <f t="shared" si="54"/>
        <v>46.5</v>
      </c>
      <c r="AO120" s="61">
        <f t="shared" si="55"/>
        <v>46.5</v>
      </c>
      <c r="AP120" s="68">
        <v>1025</v>
      </c>
      <c r="AQ120" s="68">
        <f t="shared" si="56"/>
        <v>16</v>
      </c>
      <c r="AR120" s="55">
        <f t="shared" si="57"/>
        <v>16</v>
      </c>
      <c r="AS120" s="67">
        <f t="shared" si="58"/>
        <v>9.2692800000000002</v>
      </c>
      <c r="AT120" s="55">
        <f t="shared" si="59"/>
        <v>32</v>
      </c>
      <c r="AU120" s="20">
        <f t="shared" si="60"/>
        <v>2604</v>
      </c>
      <c r="AV120" s="20" t="str">
        <f t="shared" si="61"/>
        <v>P27</v>
      </c>
    </row>
    <row r="121" spans="1:48" s="20" customFormat="1" ht="22.5" customHeight="1" x14ac:dyDescent="0.25">
      <c r="A121" s="55" t="s">
        <v>351</v>
      </c>
      <c r="B121" s="55">
        <v>25</v>
      </c>
      <c r="C121" s="55">
        <v>5</v>
      </c>
      <c r="D121" s="55" t="s">
        <v>352</v>
      </c>
      <c r="E121" s="55">
        <v>30</v>
      </c>
      <c r="F121" s="55" t="s">
        <v>352</v>
      </c>
      <c r="G121" s="55">
        <v>100</v>
      </c>
      <c r="H121" s="8" t="s">
        <v>470</v>
      </c>
      <c r="I121" s="8" t="s">
        <v>18</v>
      </c>
      <c r="J121" s="8">
        <v>1509</v>
      </c>
      <c r="K121" s="8">
        <v>1006</v>
      </c>
      <c r="L121" s="8">
        <v>1</v>
      </c>
      <c r="M121" s="59">
        <f t="shared" si="39"/>
        <v>1509</v>
      </c>
      <c r="N121" s="59">
        <f t="shared" si="40"/>
        <v>1006</v>
      </c>
      <c r="O121" s="59">
        <f t="shared" si="70"/>
        <v>995</v>
      </c>
      <c r="P121" s="59">
        <f t="shared" si="41"/>
        <v>1</v>
      </c>
      <c r="Q121" s="69">
        <f t="shared" si="42"/>
        <v>56.511855625000003</v>
      </c>
      <c r="R121" s="70">
        <f t="shared" si="71"/>
        <v>55.951659999999997</v>
      </c>
      <c r="S121" s="70">
        <v>6</v>
      </c>
      <c r="T121" s="70">
        <v>6</v>
      </c>
      <c r="U121" s="60" t="str">
        <f t="shared" si="72"/>
        <v>单边留</v>
      </c>
      <c r="V121" s="68">
        <f t="shared" si="43"/>
        <v>25</v>
      </c>
      <c r="W121" s="68">
        <f t="shared" si="44"/>
        <v>5</v>
      </c>
      <c r="X121" s="68">
        <f t="shared" si="45"/>
        <v>1006</v>
      </c>
      <c r="Y121" s="68">
        <f t="shared" si="73"/>
        <v>995</v>
      </c>
      <c r="Z121" s="68">
        <v>2</v>
      </c>
      <c r="AA121" s="68">
        <f t="shared" si="46"/>
        <v>2</v>
      </c>
      <c r="AB121" s="73">
        <f t="shared" si="47"/>
        <v>1.974275</v>
      </c>
      <c r="AC121" s="73">
        <f t="shared" si="74"/>
        <v>1.9526874999999999</v>
      </c>
      <c r="AD121" s="68">
        <f t="shared" si="48"/>
        <v>25</v>
      </c>
      <c r="AE121" s="68">
        <f t="shared" si="49"/>
        <v>5</v>
      </c>
      <c r="AF121" s="55">
        <f t="shared" si="50"/>
        <v>1497</v>
      </c>
      <c r="AG121" s="55">
        <f t="shared" si="51"/>
        <v>34.366666666666703</v>
      </c>
      <c r="AH121" s="55">
        <f t="shared" si="75"/>
        <v>34</v>
      </c>
      <c r="AI121" s="55">
        <f t="shared" si="52"/>
        <v>34.366666666666703</v>
      </c>
      <c r="AJ121" s="55">
        <f t="shared" si="76"/>
        <v>34</v>
      </c>
      <c r="AK121" s="74">
        <f t="shared" si="53"/>
        <v>50.482270624999998</v>
      </c>
      <c r="AL121" s="74">
        <f t="shared" si="77"/>
        <v>49.943662500000002</v>
      </c>
      <c r="AM121" s="68">
        <v>6</v>
      </c>
      <c r="AN121" s="68">
        <f t="shared" si="54"/>
        <v>4.5</v>
      </c>
      <c r="AO121" s="61">
        <f t="shared" si="55"/>
        <v>104.5</v>
      </c>
      <c r="AP121" s="68">
        <v>1025</v>
      </c>
      <c r="AQ121" s="68">
        <f t="shared" si="56"/>
        <v>16</v>
      </c>
      <c r="AR121" s="55">
        <f t="shared" si="57"/>
        <v>14</v>
      </c>
      <c r="AS121" s="67">
        <f t="shared" si="58"/>
        <v>4.0553100000000004</v>
      </c>
      <c r="AT121" s="55">
        <f t="shared" si="59"/>
        <v>14</v>
      </c>
      <c r="AU121" s="20">
        <f t="shared" si="60"/>
        <v>1006</v>
      </c>
      <c r="AV121" s="20" t="str">
        <f t="shared" si="61"/>
        <v>P27</v>
      </c>
    </row>
    <row r="122" spans="1:48" s="20" customFormat="1" ht="22.5" customHeight="1" x14ac:dyDescent="0.25">
      <c r="A122" s="55" t="s">
        <v>351</v>
      </c>
      <c r="B122" s="55">
        <v>25</v>
      </c>
      <c r="C122" s="55">
        <v>5</v>
      </c>
      <c r="D122" s="55" t="s">
        <v>352</v>
      </c>
      <c r="E122" s="55">
        <v>30</v>
      </c>
      <c r="F122" s="55" t="s">
        <v>352</v>
      </c>
      <c r="G122" s="55">
        <v>100</v>
      </c>
      <c r="H122" s="8" t="s">
        <v>471</v>
      </c>
      <c r="I122" s="8" t="s">
        <v>18</v>
      </c>
      <c r="J122" s="8">
        <v>1509</v>
      </c>
      <c r="K122" s="8">
        <v>1006</v>
      </c>
      <c r="L122" s="8">
        <v>1</v>
      </c>
      <c r="M122" s="59">
        <f t="shared" si="39"/>
        <v>1509</v>
      </c>
      <c r="N122" s="59">
        <f t="shared" si="40"/>
        <v>1006</v>
      </c>
      <c r="O122" s="59">
        <f t="shared" si="70"/>
        <v>995</v>
      </c>
      <c r="P122" s="59">
        <f t="shared" si="41"/>
        <v>1</v>
      </c>
      <c r="Q122" s="69">
        <f t="shared" si="42"/>
        <v>56.511855625000003</v>
      </c>
      <c r="R122" s="70">
        <f t="shared" si="71"/>
        <v>55.951659999999997</v>
      </c>
      <c r="S122" s="70">
        <v>6</v>
      </c>
      <c r="T122" s="70">
        <v>6</v>
      </c>
      <c r="U122" s="60" t="str">
        <f t="shared" si="72"/>
        <v>单边留</v>
      </c>
      <c r="V122" s="68">
        <f t="shared" si="43"/>
        <v>25</v>
      </c>
      <c r="W122" s="68">
        <f t="shared" si="44"/>
        <v>5</v>
      </c>
      <c r="X122" s="68">
        <f t="shared" si="45"/>
        <v>1006</v>
      </c>
      <c r="Y122" s="68">
        <f t="shared" si="73"/>
        <v>995</v>
      </c>
      <c r="Z122" s="68">
        <v>2</v>
      </c>
      <c r="AA122" s="68">
        <f t="shared" si="46"/>
        <v>2</v>
      </c>
      <c r="AB122" s="73">
        <f t="shared" si="47"/>
        <v>1.974275</v>
      </c>
      <c r="AC122" s="73">
        <f t="shared" si="74"/>
        <v>1.9526874999999999</v>
      </c>
      <c r="AD122" s="68">
        <f t="shared" si="48"/>
        <v>25</v>
      </c>
      <c r="AE122" s="68">
        <f t="shared" si="49"/>
        <v>5</v>
      </c>
      <c r="AF122" s="55">
        <f t="shared" si="50"/>
        <v>1497</v>
      </c>
      <c r="AG122" s="55">
        <f t="shared" si="51"/>
        <v>34.366666666666703</v>
      </c>
      <c r="AH122" s="55">
        <f t="shared" si="75"/>
        <v>34</v>
      </c>
      <c r="AI122" s="55">
        <f t="shared" si="52"/>
        <v>34.366666666666703</v>
      </c>
      <c r="AJ122" s="55">
        <f t="shared" si="76"/>
        <v>34</v>
      </c>
      <c r="AK122" s="74">
        <f t="shared" si="53"/>
        <v>50.482270624999998</v>
      </c>
      <c r="AL122" s="74">
        <f t="shared" si="77"/>
        <v>49.943662500000002</v>
      </c>
      <c r="AM122" s="68">
        <v>6</v>
      </c>
      <c r="AN122" s="68">
        <f t="shared" si="54"/>
        <v>4.5</v>
      </c>
      <c r="AO122" s="61">
        <f t="shared" si="55"/>
        <v>104.5</v>
      </c>
      <c r="AP122" s="68">
        <v>1025</v>
      </c>
      <c r="AQ122" s="68">
        <f t="shared" si="56"/>
        <v>16</v>
      </c>
      <c r="AR122" s="55">
        <f t="shared" si="57"/>
        <v>14</v>
      </c>
      <c r="AS122" s="67">
        <f t="shared" si="58"/>
        <v>4.0553100000000004</v>
      </c>
      <c r="AT122" s="55">
        <f t="shared" si="59"/>
        <v>14</v>
      </c>
      <c r="AU122" s="20">
        <f t="shared" si="60"/>
        <v>1006</v>
      </c>
      <c r="AV122" s="20" t="str">
        <f t="shared" si="61"/>
        <v>P27</v>
      </c>
    </row>
    <row r="123" spans="1:48" s="20" customFormat="1" ht="22.5" customHeight="1" x14ac:dyDescent="0.25">
      <c r="A123" s="55" t="s">
        <v>351</v>
      </c>
      <c r="B123" s="55">
        <v>25</v>
      </c>
      <c r="C123" s="55">
        <v>5</v>
      </c>
      <c r="D123" s="55" t="s">
        <v>352</v>
      </c>
      <c r="E123" s="55">
        <v>30</v>
      </c>
      <c r="F123" s="55" t="s">
        <v>352</v>
      </c>
      <c r="G123" s="55">
        <v>100</v>
      </c>
      <c r="H123" s="8" t="s">
        <v>472</v>
      </c>
      <c r="I123" s="8" t="s">
        <v>18</v>
      </c>
      <c r="J123" s="8">
        <v>1579</v>
      </c>
      <c r="K123" s="8">
        <v>1000</v>
      </c>
      <c r="L123" s="8">
        <v>15</v>
      </c>
      <c r="M123" s="59">
        <f t="shared" si="39"/>
        <v>1579</v>
      </c>
      <c r="N123" s="59">
        <f t="shared" si="40"/>
        <v>1000</v>
      </c>
      <c r="O123" s="59">
        <f t="shared" si="70"/>
        <v>995</v>
      </c>
      <c r="P123" s="59">
        <f t="shared" si="41"/>
        <v>15</v>
      </c>
      <c r="Q123" s="69">
        <f t="shared" si="42"/>
        <v>886.98670937500003</v>
      </c>
      <c r="R123" s="70">
        <f t="shared" si="71"/>
        <v>882.99547500000006</v>
      </c>
      <c r="S123" s="70">
        <v>6</v>
      </c>
      <c r="T123" s="70">
        <v>6</v>
      </c>
      <c r="U123" s="60" t="str">
        <f t="shared" si="72"/>
        <v/>
      </c>
      <c r="V123" s="68">
        <f t="shared" si="43"/>
        <v>25</v>
      </c>
      <c r="W123" s="68">
        <f t="shared" si="44"/>
        <v>5</v>
      </c>
      <c r="X123" s="68">
        <f t="shared" si="45"/>
        <v>1000</v>
      </c>
      <c r="Y123" s="68">
        <f t="shared" si="73"/>
        <v>995</v>
      </c>
      <c r="Z123" s="68">
        <v>2</v>
      </c>
      <c r="AA123" s="68">
        <f t="shared" si="46"/>
        <v>30</v>
      </c>
      <c r="AB123" s="73">
        <f t="shared" si="47"/>
        <v>29.4375</v>
      </c>
      <c r="AC123" s="73">
        <f t="shared" si="74"/>
        <v>29.290312499999999</v>
      </c>
      <c r="AD123" s="68">
        <f t="shared" si="48"/>
        <v>25</v>
      </c>
      <c r="AE123" s="68">
        <f t="shared" si="49"/>
        <v>5</v>
      </c>
      <c r="AF123" s="55">
        <f t="shared" si="50"/>
        <v>1567</v>
      </c>
      <c r="AG123" s="55">
        <f t="shared" si="51"/>
        <v>34.1666666666667</v>
      </c>
      <c r="AH123" s="55">
        <f t="shared" si="75"/>
        <v>34</v>
      </c>
      <c r="AI123" s="55">
        <f t="shared" si="52"/>
        <v>512.5</v>
      </c>
      <c r="AJ123" s="55">
        <f t="shared" si="76"/>
        <v>510</v>
      </c>
      <c r="AK123" s="74">
        <f t="shared" si="53"/>
        <v>788.02960937499995</v>
      </c>
      <c r="AL123" s="74">
        <f t="shared" si="77"/>
        <v>784.18556249999995</v>
      </c>
      <c r="AM123" s="68">
        <v>6</v>
      </c>
      <c r="AN123" s="68">
        <f t="shared" si="54"/>
        <v>39.5</v>
      </c>
      <c r="AO123" s="61">
        <f t="shared" si="55"/>
        <v>39.5</v>
      </c>
      <c r="AP123" s="68">
        <v>1025</v>
      </c>
      <c r="AQ123" s="68">
        <f t="shared" si="56"/>
        <v>16</v>
      </c>
      <c r="AR123" s="55">
        <f t="shared" si="57"/>
        <v>16</v>
      </c>
      <c r="AS123" s="67">
        <f t="shared" si="58"/>
        <v>69.519599999999997</v>
      </c>
      <c r="AT123" s="55">
        <f t="shared" si="59"/>
        <v>240</v>
      </c>
      <c r="AU123" s="20">
        <f t="shared" si="60"/>
        <v>15000</v>
      </c>
      <c r="AV123" s="20" t="str">
        <f t="shared" si="61"/>
        <v>P28</v>
      </c>
    </row>
    <row r="124" spans="1:48" s="20" customFormat="1" ht="22.5" customHeight="1" x14ac:dyDescent="0.25">
      <c r="A124" s="55" t="s">
        <v>351</v>
      </c>
      <c r="B124" s="55">
        <v>25</v>
      </c>
      <c r="C124" s="55">
        <v>5</v>
      </c>
      <c r="D124" s="55" t="s">
        <v>352</v>
      </c>
      <c r="E124" s="55">
        <v>30</v>
      </c>
      <c r="F124" s="55" t="s">
        <v>352</v>
      </c>
      <c r="G124" s="55">
        <v>100</v>
      </c>
      <c r="H124" s="8" t="s">
        <v>473</v>
      </c>
      <c r="I124" s="8" t="s">
        <v>18</v>
      </c>
      <c r="J124" s="8">
        <v>1588</v>
      </c>
      <c r="K124" s="8">
        <v>1197</v>
      </c>
      <c r="L124" s="8">
        <v>1</v>
      </c>
      <c r="M124" s="59">
        <f t="shared" si="39"/>
        <v>1588</v>
      </c>
      <c r="N124" s="59">
        <f t="shared" si="40"/>
        <v>1197</v>
      </c>
      <c r="O124" s="59">
        <f t="shared" si="70"/>
        <v>1175</v>
      </c>
      <c r="P124" s="59">
        <f t="shared" si="41"/>
        <v>1</v>
      </c>
      <c r="Q124" s="69">
        <f t="shared" si="42"/>
        <v>69.9758158333333</v>
      </c>
      <c r="R124" s="70">
        <f t="shared" si="71"/>
        <v>68.798577499999993</v>
      </c>
      <c r="S124" s="70">
        <v>6</v>
      </c>
      <c r="T124" s="70">
        <v>6</v>
      </c>
      <c r="U124" s="60" t="str">
        <f t="shared" si="72"/>
        <v>单边留</v>
      </c>
      <c r="V124" s="68">
        <f t="shared" si="43"/>
        <v>25</v>
      </c>
      <c r="W124" s="68">
        <f t="shared" si="44"/>
        <v>5</v>
      </c>
      <c r="X124" s="68">
        <f t="shared" si="45"/>
        <v>1197</v>
      </c>
      <c r="Y124" s="68">
        <f t="shared" si="73"/>
        <v>1175</v>
      </c>
      <c r="Z124" s="68">
        <v>2</v>
      </c>
      <c r="AA124" s="68">
        <f t="shared" si="46"/>
        <v>2</v>
      </c>
      <c r="AB124" s="73">
        <f t="shared" si="47"/>
        <v>2.3491124999999999</v>
      </c>
      <c r="AC124" s="73">
        <f t="shared" si="74"/>
        <v>2.3059375000000002</v>
      </c>
      <c r="AD124" s="68">
        <f t="shared" si="48"/>
        <v>25</v>
      </c>
      <c r="AE124" s="68">
        <f t="shared" si="49"/>
        <v>5</v>
      </c>
      <c r="AF124" s="55">
        <f t="shared" si="50"/>
        <v>1576</v>
      </c>
      <c r="AG124" s="55">
        <f t="shared" si="51"/>
        <v>40.733333333333299</v>
      </c>
      <c r="AH124" s="55">
        <f t="shared" si="75"/>
        <v>40</v>
      </c>
      <c r="AI124" s="55">
        <f t="shared" si="52"/>
        <v>40.733333333333299</v>
      </c>
      <c r="AJ124" s="55">
        <f t="shared" si="76"/>
        <v>40</v>
      </c>
      <c r="AK124" s="74">
        <f t="shared" si="53"/>
        <v>62.992063333333299</v>
      </c>
      <c r="AL124" s="74">
        <f t="shared" si="77"/>
        <v>61.857999999999997</v>
      </c>
      <c r="AM124" s="68">
        <v>6</v>
      </c>
      <c r="AN124" s="68">
        <f t="shared" si="54"/>
        <v>44</v>
      </c>
      <c r="AO124" s="61">
        <f t="shared" si="55"/>
        <v>44</v>
      </c>
      <c r="AP124" s="68">
        <v>1025</v>
      </c>
      <c r="AQ124" s="68">
        <f t="shared" si="56"/>
        <v>16</v>
      </c>
      <c r="AR124" s="55">
        <f t="shared" si="57"/>
        <v>16</v>
      </c>
      <c r="AS124" s="67">
        <f t="shared" si="58"/>
        <v>4.6346400000000001</v>
      </c>
      <c r="AT124" s="55">
        <f t="shared" si="59"/>
        <v>16</v>
      </c>
      <c r="AU124" s="20">
        <f t="shared" si="60"/>
        <v>1197</v>
      </c>
      <c r="AV124" s="20" t="str">
        <f t="shared" si="61"/>
        <v>P28</v>
      </c>
    </row>
    <row r="125" spans="1:48" s="20" customFormat="1" ht="22.5" customHeight="1" x14ac:dyDescent="0.25">
      <c r="A125" s="55" t="s">
        <v>351</v>
      </c>
      <c r="B125" s="55">
        <v>25</v>
      </c>
      <c r="C125" s="55">
        <v>5</v>
      </c>
      <c r="D125" s="55" t="s">
        <v>352</v>
      </c>
      <c r="E125" s="55">
        <v>30</v>
      </c>
      <c r="F125" s="55" t="s">
        <v>352</v>
      </c>
      <c r="G125" s="55">
        <v>100</v>
      </c>
      <c r="H125" s="8" t="s">
        <v>474</v>
      </c>
      <c r="I125" s="8" t="s">
        <v>18</v>
      </c>
      <c r="J125" s="8">
        <v>1464</v>
      </c>
      <c r="K125" s="8">
        <v>661</v>
      </c>
      <c r="L125" s="8">
        <v>1</v>
      </c>
      <c r="M125" s="59">
        <f t="shared" si="39"/>
        <v>1464</v>
      </c>
      <c r="N125" s="59">
        <f t="shared" si="40"/>
        <v>661</v>
      </c>
      <c r="O125" s="59">
        <f t="shared" si="70"/>
        <v>665</v>
      </c>
      <c r="P125" s="59">
        <f t="shared" si="41"/>
        <v>1</v>
      </c>
      <c r="Q125" s="69">
        <f t="shared" si="42"/>
        <v>37.932377500000001</v>
      </c>
      <c r="R125" s="70">
        <f t="shared" si="71"/>
        <v>38.130197500000001</v>
      </c>
      <c r="S125" s="70">
        <v>6</v>
      </c>
      <c r="T125" s="70">
        <v>6</v>
      </c>
      <c r="U125" s="60" t="str">
        <f t="shared" si="72"/>
        <v/>
      </c>
      <c r="V125" s="68">
        <f t="shared" si="43"/>
        <v>25</v>
      </c>
      <c r="W125" s="68">
        <f t="shared" si="44"/>
        <v>5</v>
      </c>
      <c r="X125" s="68">
        <f t="shared" si="45"/>
        <v>661</v>
      </c>
      <c r="Y125" s="68">
        <f t="shared" si="73"/>
        <v>665</v>
      </c>
      <c r="Z125" s="68">
        <v>2</v>
      </c>
      <c r="AA125" s="68">
        <f t="shared" si="46"/>
        <v>2</v>
      </c>
      <c r="AB125" s="73">
        <f t="shared" si="47"/>
        <v>1.2972125000000001</v>
      </c>
      <c r="AC125" s="73">
        <f t="shared" si="74"/>
        <v>1.3050625</v>
      </c>
      <c r="AD125" s="68">
        <f t="shared" si="48"/>
        <v>25</v>
      </c>
      <c r="AE125" s="68">
        <f t="shared" si="49"/>
        <v>5</v>
      </c>
      <c r="AF125" s="55">
        <f t="shared" si="50"/>
        <v>1452</v>
      </c>
      <c r="AG125" s="55">
        <f t="shared" si="51"/>
        <v>22.866666666666699</v>
      </c>
      <c r="AH125" s="55">
        <f t="shared" si="75"/>
        <v>23</v>
      </c>
      <c r="AI125" s="55">
        <f t="shared" si="52"/>
        <v>22.866666666666699</v>
      </c>
      <c r="AJ125" s="55">
        <f t="shared" si="76"/>
        <v>23</v>
      </c>
      <c r="AK125" s="74">
        <f t="shared" si="53"/>
        <v>32.579855000000002</v>
      </c>
      <c r="AL125" s="74">
        <f t="shared" si="77"/>
        <v>32.769824999999997</v>
      </c>
      <c r="AM125" s="68">
        <v>6</v>
      </c>
      <c r="AN125" s="68">
        <f t="shared" si="54"/>
        <v>82</v>
      </c>
      <c r="AO125" s="61">
        <f t="shared" si="55"/>
        <v>82</v>
      </c>
      <c r="AP125" s="68">
        <v>1025</v>
      </c>
      <c r="AQ125" s="68">
        <f t="shared" si="56"/>
        <v>14</v>
      </c>
      <c r="AR125" s="55">
        <f t="shared" si="57"/>
        <v>14</v>
      </c>
      <c r="AS125" s="67">
        <f t="shared" si="58"/>
        <v>4.0553100000000004</v>
      </c>
      <c r="AT125" s="55">
        <f t="shared" si="59"/>
        <v>14</v>
      </c>
      <c r="AU125" s="20">
        <f t="shared" si="60"/>
        <v>661</v>
      </c>
      <c r="AV125" s="20" t="str">
        <f t="shared" si="61"/>
        <v>P28</v>
      </c>
    </row>
    <row r="126" spans="1:48" s="20" customFormat="1" ht="22.5" customHeight="1" x14ac:dyDescent="0.25">
      <c r="A126" s="55" t="s">
        <v>351</v>
      </c>
      <c r="B126" s="55">
        <v>25</v>
      </c>
      <c r="C126" s="55">
        <v>5</v>
      </c>
      <c r="D126" s="55" t="s">
        <v>352</v>
      </c>
      <c r="E126" s="55">
        <v>30</v>
      </c>
      <c r="F126" s="55" t="s">
        <v>352</v>
      </c>
      <c r="G126" s="55">
        <v>100</v>
      </c>
      <c r="H126" s="8" t="s">
        <v>475</v>
      </c>
      <c r="I126" s="8" t="s">
        <v>18</v>
      </c>
      <c r="J126" s="8">
        <v>1509</v>
      </c>
      <c r="K126" s="8">
        <v>1000</v>
      </c>
      <c r="L126" s="8">
        <v>1</v>
      </c>
      <c r="M126" s="59">
        <f t="shared" si="39"/>
        <v>1509</v>
      </c>
      <c r="N126" s="59">
        <f t="shared" si="40"/>
        <v>1000</v>
      </c>
      <c r="O126" s="59">
        <f t="shared" si="70"/>
        <v>995</v>
      </c>
      <c r="P126" s="59">
        <f t="shared" si="41"/>
        <v>1</v>
      </c>
      <c r="Q126" s="69">
        <f t="shared" si="42"/>
        <v>56.206294374999999</v>
      </c>
      <c r="R126" s="70">
        <f t="shared" si="71"/>
        <v>55.951659999999997</v>
      </c>
      <c r="S126" s="70">
        <v>6</v>
      </c>
      <c r="T126" s="70">
        <v>6</v>
      </c>
      <c r="U126" s="60" t="str">
        <f t="shared" si="72"/>
        <v/>
      </c>
      <c r="V126" s="68">
        <f t="shared" si="43"/>
        <v>25</v>
      </c>
      <c r="W126" s="68">
        <f t="shared" si="44"/>
        <v>5</v>
      </c>
      <c r="X126" s="68">
        <f t="shared" si="45"/>
        <v>1000</v>
      </c>
      <c r="Y126" s="68">
        <f t="shared" si="73"/>
        <v>995</v>
      </c>
      <c r="Z126" s="68">
        <v>2</v>
      </c>
      <c r="AA126" s="68">
        <f t="shared" si="46"/>
        <v>2</v>
      </c>
      <c r="AB126" s="73">
        <f t="shared" si="47"/>
        <v>1.9624999999999999</v>
      </c>
      <c r="AC126" s="73">
        <f t="shared" si="74"/>
        <v>1.9526874999999999</v>
      </c>
      <c r="AD126" s="68">
        <f t="shared" si="48"/>
        <v>25</v>
      </c>
      <c r="AE126" s="68">
        <f t="shared" si="49"/>
        <v>5</v>
      </c>
      <c r="AF126" s="55">
        <f t="shared" si="50"/>
        <v>1497</v>
      </c>
      <c r="AG126" s="55">
        <f t="shared" si="51"/>
        <v>34.1666666666667</v>
      </c>
      <c r="AH126" s="55">
        <f t="shared" si="75"/>
        <v>34</v>
      </c>
      <c r="AI126" s="55">
        <f t="shared" si="52"/>
        <v>34.1666666666667</v>
      </c>
      <c r="AJ126" s="55">
        <f t="shared" si="76"/>
        <v>34</v>
      </c>
      <c r="AK126" s="74">
        <f t="shared" si="53"/>
        <v>50.188484375000002</v>
      </c>
      <c r="AL126" s="74">
        <f t="shared" si="77"/>
        <v>49.943662500000002</v>
      </c>
      <c r="AM126" s="68">
        <v>6</v>
      </c>
      <c r="AN126" s="68">
        <f t="shared" si="54"/>
        <v>4.5</v>
      </c>
      <c r="AO126" s="61">
        <f t="shared" si="55"/>
        <v>104.5</v>
      </c>
      <c r="AP126" s="68">
        <v>1025</v>
      </c>
      <c r="AQ126" s="68">
        <f t="shared" si="56"/>
        <v>16</v>
      </c>
      <c r="AR126" s="55">
        <f t="shared" si="57"/>
        <v>14</v>
      </c>
      <c r="AS126" s="67">
        <f t="shared" si="58"/>
        <v>4.0553100000000004</v>
      </c>
      <c r="AT126" s="55">
        <f t="shared" si="59"/>
        <v>14</v>
      </c>
      <c r="AU126" s="20">
        <f t="shared" si="60"/>
        <v>1000</v>
      </c>
      <c r="AV126" s="20" t="str">
        <f t="shared" si="61"/>
        <v>P28</v>
      </c>
    </row>
    <row r="127" spans="1:48" s="20" customFormat="1" ht="22.5" customHeight="1" x14ac:dyDescent="0.25">
      <c r="A127" s="55" t="s">
        <v>351</v>
      </c>
      <c r="B127" s="55">
        <v>25</v>
      </c>
      <c r="C127" s="55">
        <v>5</v>
      </c>
      <c r="D127" s="55" t="s">
        <v>352</v>
      </c>
      <c r="E127" s="55">
        <v>30</v>
      </c>
      <c r="F127" s="55" t="s">
        <v>352</v>
      </c>
      <c r="G127" s="55">
        <v>100</v>
      </c>
      <c r="H127" s="8" t="s">
        <v>476</v>
      </c>
      <c r="I127" s="8" t="s">
        <v>18</v>
      </c>
      <c r="J127" s="8">
        <v>1579</v>
      </c>
      <c r="K127" s="8">
        <v>1000</v>
      </c>
      <c r="L127" s="8">
        <v>4</v>
      </c>
      <c r="M127" s="59">
        <f t="shared" si="39"/>
        <v>1579</v>
      </c>
      <c r="N127" s="59">
        <f t="shared" si="40"/>
        <v>1000</v>
      </c>
      <c r="O127" s="59">
        <f t="shared" si="70"/>
        <v>995</v>
      </c>
      <c r="P127" s="59">
        <f t="shared" si="41"/>
        <v>4</v>
      </c>
      <c r="Q127" s="69">
        <f t="shared" si="42"/>
        <v>236.529789166667</v>
      </c>
      <c r="R127" s="70">
        <f t="shared" si="71"/>
        <v>235.46546000000001</v>
      </c>
      <c r="S127" s="70">
        <v>6</v>
      </c>
      <c r="T127" s="70">
        <v>6</v>
      </c>
      <c r="U127" s="60" t="str">
        <f t="shared" si="72"/>
        <v/>
      </c>
      <c r="V127" s="68">
        <f t="shared" si="43"/>
        <v>25</v>
      </c>
      <c r="W127" s="68">
        <f t="shared" si="44"/>
        <v>5</v>
      </c>
      <c r="X127" s="68">
        <f t="shared" si="45"/>
        <v>1000</v>
      </c>
      <c r="Y127" s="68">
        <f t="shared" si="73"/>
        <v>995</v>
      </c>
      <c r="Z127" s="68">
        <v>2</v>
      </c>
      <c r="AA127" s="68">
        <f t="shared" si="46"/>
        <v>8</v>
      </c>
      <c r="AB127" s="73">
        <f t="shared" si="47"/>
        <v>7.85</v>
      </c>
      <c r="AC127" s="73">
        <f t="shared" si="74"/>
        <v>7.8107499999999996</v>
      </c>
      <c r="AD127" s="68">
        <f t="shared" si="48"/>
        <v>25</v>
      </c>
      <c r="AE127" s="68">
        <f t="shared" si="49"/>
        <v>5</v>
      </c>
      <c r="AF127" s="55">
        <f t="shared" si="50"/>
        <v>1567</v>
      </c>
      <c r="AG127" s="55">
        <f t="shared" si="51"/>
        <v>34.1666666666667</v>
      </c>
      <c r="AH127" s="55">
        <f t="shared" si="75"/>
        <v>34</v>
      </c>
      <c r="AI127" s="55">
        <f t="shared" si="52"/>
        <v>136.666666666667</v>
      </c>
      <c r="AJ127" s="55">
        <f t="shared" si="76"/>
        <v>136</v>
      </c>
      <c r="AK127" s="74">
        <f t="shared" si="53"/>
        <v>210.14122916666699</v>
      </c>
      <c r="AL127" s="74">
        <f t="shared" si="77"/>
        <v>209.11615</v>
      </c>
      <c r="AM127" s="68">
        <v>6</v>
      </c>
      <c r="AN127" s="68">
        <f t="shared" si="54"/>
        <v>39.5</v>
      </c>
      <c r="AO127" s="61">
        <f t="shared" si="55"/>
        <v>39.5</v>
      </c>
      <c r="AP127" s="68">
        <v>1025</v>
      </c>
      <c r="AQ127" s="68">
        <f t="shared" si="56"/>
        <v>16</v>
      </c>
      <c r="AR127" s="55">
        <f t="shared" si="57"/>
        <v>16</v>
      </c>
      <c r="AS127" s="67">
        <f t="shared" si="58"/>
        <v>18.53856</v>
      </c>
      <c r="AT127" s="55">
        <f t="shared" si="59"/>
        <v>64</v>
      </c>
      <c r="AU127" s="20">
        <f t="shared" si="60"/>
        <v>4000</v>
      </c>
      <c r="AV127" s="20" t="str">
        <f t="shared" si="61"/>
        <v>P29</v>
      </c>
    </row>
    <row r="128" spans="1:48" s="20" customFormat="1" ht="22.5" customHeight="1" x14ac:dyDescent="0.25">
      <c r="A128" s="55" t="s">
        <v>351</v>
      </c>
      <c r="B128" s="55">
        <v>25</v>
      </c>
      <c r="C128" s="55">
        <v>5</v>
      </c>
      <c r="D128" s="55" t="s">
        <v>352</v>
      </c>
      <c r="E128" s="55">
        <v>30</v>
      </c>
      <c r="F128" s="55" t="s">
        <v>352</v>
      </c>
      <c r="G128" s="55">
        <v>100</v>
      </c>
      <c r="H128" s="8" t="s">
        <v>477</v>
      </c>
      <c r="I128" s="8" t="s">
        <v>18</v>
      </c>
      <c r="J128" s="8">
        <v>1585</v>
      </c>
      <c r="K128" s="8">
        <v>1129</v>
      </c>
      <c r="L128" s="8">
        <v>1</v>
      </c>
      <c r="M128" s="59">
        <f t="shared" si="39"/>
        <v>1585</v>
      </c>
      <c r="N128" s="59">
        <f t="shared" si="40"/>
        <v>1129</v>
      </c>
      <c r="O128" s="59">
        <f t="shared" si="70"/>
        <v>1115</v>
      </c>
      <c r="P128" s="59">
        <f t="shared" si="41"/>
        <v>1</v>
      </c>
      <c r="Q128" s="69">
        <f t="shared" si="42"/>
        <v>66.223842916666698</v>
      </c>
      <c r="R128" s="70">
        <f t="shared" si="71"/>
        <v>65.476065000000006</v>
      </c>
      <c r="S128" s="70">
        <v>6</v>
      </c>
      <c r="T128" s="70">
        <v>6</v>
      </c>
      <c r="U128" s="60" t="str">
        <f t="shared" si="72"/>
        <v>单边留</v>
      </c>
      <c r="V128" s="68">
        <f t="shared" si="43"/>
        <v>25</v>
      </c>
      <c r="W128" s="68">
        <f t="shared" si="44"/>
        <v>5</v>
      </c>
      <c r="X128" s="68">
        <f t="shared" si="45"/>
        <v>1129</v>
      </c>
      <c r="Y128" s="68">
        <f t="shared" si="73"/>
        <v>1115</v>
      </c>
      <c r="Z128" s="68">
        <v>2</v>
      </c>
      <c r="AA128" s="68">
        <f t="shared" si="46"/>
        <v>2</v>
      </c>
      <c r="AB128" s="73">
        <f t="shared" si="47"/>
        <v>2.2156625000000001</v>
      </c>
      <c r="AC128" s="73">
        <f t="shared" si="74"/>
        <v>2.1881875000000002</v>
      </c>
      <c r="AD128" s="68">
        <f t="shared" si="48"/>
        <v>25</v>
      </c>
      <c r="AE128" s="68">
        <f t="shared" si="49"/>
        <v>5</v>
      </c>
      <c r="AF128" s="55">
        <f t="shared" si="50"/>
        <v>1573</v>
      </c>
      <c r="AG128" s="55">
        <f t="shared" si="51"/>
        <v>38.466666666666697</v>
      </c>
      <c r="AH128" s="55">
        <f t="shared" si="75"/>
        <v>38</v>
      </c>
      <c r="AI128" s="55">
        <f t="shared" si="52"/>
        <v>38.466666666666697</v>
      </c>
      <c r="AJ128" s="55">
        <f t="shared" si="76"/>
        <v>38</v>
      </c>
      <c r="AK128" s="74">
        <f t="shared" si="53"/>
        <v>59.3735404166667</v>
      </c>
      <c r="AL128" s="74">
        <f t="shared" si="77"/>
        <v>58.653237500000003</v>
      </c>
      <c r="AM128" s="68">
        <v>6</v>
      </c>
      <c r="AN128" s="68">
        <f t="shared" si="54"/>
        <v>42.5</v>
      </c>
      <c r="AO128" s="61">
        <f t="shared" si="55"/>
        <v>42.5</v>
      </c>
      <c r="AP128" s="68">
        <v>1025</v>
      </c>
      <c r="AQ128" s="68">
        <f t="shared" si="56"/>
        <v>16</v>
      </c>
      <c r="AR128" s="55">
        <f t="shared" si="57"/>
        <v>16</v>
      </c>
      <c r="AS128" s="67">
        <f t="shared" si="58"/>
        <v>4.6346400000000001</v>
      </c>
      <c r="AT128" s="55">
        <f t="shared" si="59"/>
        <v>16</v>
      </c>
      <c r="AU128" s="20">
        <f t="shared" si="60"/>
        <v>1129</v>
      </c>
      <c r="AV128" s="20" t="str">
        <f t="shared" si="61"/>
        <v>P29</v>
      </c>
    </row>
    <row r="129" spans="1:48 16374:16384" s="20" customFormat="1" ht="22.5" customHeight="1" x14ac:dyDescent="0.25">
      <c r="A129" s="55" t="s">
        <v>351</v>
      </c>
      <c r="B129" s="55">
        <v>25</v>
      </c>
      <c r="C129" s="55">
        <v>5</v>
      </c>
      <c r="D129" s="55" t="s">
        <v>352</v>
      </c>
      <c r="E129" s="55">
        <v>30</v>
      </c>
      <c r="F129" s="55" t="s">
        <v>352</v>
      </c>
      <c r="G129" s="55">
        <v>100</v>
      </c>
      <c r="H129" s="8" t="s">
        <v>478</v>
      </c>
      <c r="I129" s="8" t="s">
        <v>18</v>
      </c>
      <c r="J129" s="8">
        <v>1573</v>
      </c>
      <c r="K129" s="8">
        <v>816</v>
      </c>
      <c r="L129" s="8">
        <v>1</v>
      </c>
      <c r="M129" s="59">
        <f t="shared" si="39"/>
        <v>1573</v>
      </c>
      <c r="N129" s="59">
        <f t="shared" si="40"/>
        <v>816</v>
      </c>
      <c r="O129" s="59">
        <f t="shared" si="70"/>
        <v>815</v>
      </c>
      <c r="P129" s="59">
        <f t="shared" si="41"/>
        <v>1</v>
      </c>
      <c r="Q129" s="69">
        <f t="shared" si="42"/>
        <v>49.175572708333299</v>
      </c>
      <c r="R129" s="70">
        <f t="shared" si="71"/>
        <v>49.122552499999998</v>
      </c>
      <c r="S129" s="70">
        <v>6</v>
      </c>
      <c r="T129" s="70">
        <v>6</v>
      </c>
      <c r="U129" s="60" t="str">
        <f t="shared" si="72"/>
        <v/>
      </c>
      <c r="V129" s="68">
        <f t="shared" si="43"/>
        <v>25</v>
      </c>
      <c r="W129" s="68">
        <f t="shared" si="44"/>
        <v>5</v>
      </c>
      <c r="X129" s="68">
        <f t="shared" si="45"/>
        <v>816</v>
      </c>
      <c r="Y129" s="68">
        <f t="shared" si="73"/>
        <v>815</v>
      </c>
      <c r="Z129" s="68">
        <v>2</v>
      </c>
      <c r="AA129" s="68">
        <f t="shared" si="46"/>
        <v>2</v>
      </c>
      <c r="AB129" s="73">
        <f t="shared" si="47"/>
        <v>1.6013999999999999</v>
      </c>
      <c r="AC129" s="73">
        <f t="shared" si="74"/>
        <v>1.5994375000000001</v>
      </c>
      <c r="AD129" s="68">
        <f t="shared" si="48"/>
        <v>25</v>
      </c>
      <c r="AE129" s="68">
        <f t="shared" si="49"/>
        <v>5</v>
      </c>
      <c r="AF129" s="55">
        <f t="shared" si="50"/>
        <v>1561</v>
      </c>
      <c r="AG129" s="55">
        <f t="shared" si="51"/>
        <v>28.033333333333299</v>
      </c>
      <c r="AH129" s="55">
        <f t="shared" si="75"/>
        <v>28</v>
      </c>
      <c r="AI129" s="55">
        <f t="shared" si="52"/>
        <v>28.033333333333299</v>
      </c>
      <c r="AJ129" s="55">
        <f t="shared" si="76"/>
        <v>28</v>
      </c>
      <c r="AK129" s="74">
        <f t="shared" si="53"/>
        <v>42.939532708333303</v>
      </c>
      <c r="AL129" s="74">
        <f t="shared" si="77"/>
        <v>42.888475</v>
      </c>
      <c r="AM129" s="68">
        <v>6</v>
      </c>
      <c r="AN129" s="68">
        <f t="shared" si="54"/>
        <v>36.5</v>
      </c>
      <c r="AO129" s="61">
        <f t="shared" si="55"/>
        <v>36.5</v>
      </c>
      <c r="AP129" s="68">
        <v>1025</v>
      </c>
      <c r="AQ129" s="68">
        <f t="shared" si="56"/>
        <v>16</v>
      </c>
      <c r="AR129" s="55">
        <f t="shared" si="57"/>
        <v>16</v>
      </c>
      <c r="AS129" s="67">
        <f t="shared" si="58"/>
        <v>4.6346400000000001</v>
      </c>
      <c r="AT129" s="55">
        <f t="shared" si="59"/>
        <v>16</v>
      </c>
      <c r="AU129" s="20">
        <f t="shared" si="60"/>
        <v>816</v>
      </c>
      <c r="AV129" s="20" t="str">
        <f t="shared" si="61"/>
        <v>P30</v>
      </c>
    </row>
    <row r="130" spans="1:48 16374:16384" s="20" customFormat="1" ht="22.5" customHeight="1" x14ac:dyDescent="0.25">
      <c r="A130" s="55" t="s">
        <v>351</v>
      </c>
      <c r="B130" s="55">
        <v>25</v>
      </c>
      <c r="C130" s="55">
        <v>5</v>
      </c>
      <c r="D130" s="55" t="s">
        <v>352</v>
      </c>
      <c r="E130" s="55">
        <v>30</v>
      </c>
      <c r="F130" s="55" t="s">
        <v>352</v>
      </c>
      <c r="G130" s="55">
        <v>100</v>
      </c>
      <c r="H130" s="8" t="s">
        <v>479</v>
      </c>
      <c r="I130" s="8" t="s">
        <v>18</v>
      </c>
      <c r="J130" s="8">
        <v>1579</v>
      </c>
      <c r="K130" s="8">
        <v>1000</v>
      </c>
      <c r="L130" s="8">
        <v>22</v>
      </c>
      <c r="M130" s="59">
        <f t="shared" si="39"/>
        <v>1579</v>
      </c>
      <c r="N130" s="59">
        <f t="shared" si="40"/>
        <v>1000</v>
      </c>
      <c r="O130" s="59">
        <f t="shared" si="70"/>
        <v>995</v>
      </c>
      <c r="P130" s="59">
        <f t="shared" si="41"/>
        <v>22</v>
      </c>
      <c r="Q130" s="69">
        <f t="shared" si="42"/>
        <v>1300.9138404166699</v>
      </c>
      <c r="R130" s="70">
        <f t="shared" si="71"/>
        <v>1295.0600300000001</v>
      </c>
      <c r="S130" s="70">
        <v>6</v>
      </c>
      <c r="T130" s="70">
        <v>6</v>
      </c>
      <c r="U130" s="60" t="str">
        <f t="shared" si="72"/>
        <v/>
      </c>
      <c r="V130" s="68">
        <f t="shared" si="43"/>
        <v>25</v>
      </c>
      <c r="W130" s="68">
        <f t="shared" si="44"/>
        <v>5</v>
      </c>
      <c r="X130" s="68">
        <f t="shared" si="45"/>
        <v>1000</v>
      </c>
      <c r="Y130" s="68">
        <f t="shared" si="73"/>
        <v>995</v>
      </c>
      <c r="Z130" s="68">
        <v>2</v>
      </c>
      <c r="AA130" s="68">
        <f t="shared" si="46"/>
        <v>44</v>
      </c>
      <c r="AB130" s="73">
        <f t="shared" si="47"/>
        <v>43.174999999999997</v>
      </c>
      <c r="AC130" s="73">
        <f t="shared" si="74"/>
        <v>42.959125</v>
      </c>
      <c r="AD130" s="68">
        <f t="shared" si="48"/>
        <v>25</v>
      </c>
      <c r="AE130" s="68">
        <f t="shared" si="49"/>
        <v>5</v>
      </c>
      <c r="AF130" s="55">
        <f t="shared" si="50"/>
        <v>1567</v>
      </c>
      <c r="AG130" s="55">
        <f t="shared" si="51"/>
        <v>34.1666666666667</v>
      </c>
      <c r="AH130" s="55">
        <f t="shared" si="75"/>
        <v>34</v>
      </c>
      <c r="AI130" s="55">
        <f t="shared" si="52"/>
        <v>751.66666666666697</v>
      </c>
      <c r="AJ130" s="55">
        <f t="shared" si="76"/>
        <v>748</v>
      </c>
      <c r="AK130" s="74">
        <f t="shared" si="53"/>
        <v>1155.77676041667</v>
      </c>
      <c r="AL130" s="74">
        <f t="shared" si="77"/>
        <v>1150.138825</v>
      </c>
      <c r="AM130" s="68">
        <v>6</v>
      </c>
      <c r="AN130" s="68">
        <f t="shared" si="54"/>
        <v>39.5</v>
      </c>
      <c r="AO130" s="61">
        <f t="shared" si="55"/>
        <v>39.5</v>
      </c>
      <c r="AP130" s="68">
        <v>1025</v>
      </c>
      <c r="AQ130" s="68">
        <f t="shared" si="56"/>
        <v>16</v>
      </c>
      <c r="AR130" s="55">
        <f t="shared" si="57"/>
        <v>16</v>
      </c>
      <c r="AS130" s="67">
        <f t="shared" si="58"/>
        <v>101.96208</v>
      </c>
      <c r="AT130" s="55">
        <f t="shared" si="59"/>
        <v>352</v>
      </c>
      <c r="AU130" s="20">
        <f t="shared" si="60"/>
        <v>22000</v>
      </c>
      <c r="AV130" s="20" t="str">
        <f t="shared" si="61"/>
        <v>P30</v>
      </c>
    </row>
    <row r="131" spans="1:48 16374:16384" s="20" customFormat="1" ht="22.5" customHeight="1" x14ac:dyDescent="0.25">
      <c r="A131" s="55" t="s">
        <v>351</v>
      </c>
      <c r="B131" s="55">
        <v>25</v>
      </c>
      <c r="C131" s="55">
        <v>5</v>
      </c>
      <c r="D131" s="55" t="s">
        <v>352</v>
      </c>
      <c r="E131" s="55">
        <v>30</v>
      </c>
      <c r="F131" s="55" t="s">
        <v>352</v>
      </c>
      <c r="G131" s="55">
        <v>100</v>
      </c>
      <c r="H131" s="8" t="s">
        <v>480</v>
      </c>
      <c r="I131" s="8" t="s">
        <v>18</v>
      </c>
      <c r="J131" s="8">
        <v>1579</v>
      </c>
      <c r="K131" s="8">
        <v>1000</v>
      </c>
      <c r="L131" s="8">
        <v>1</v>
      </c>
      <c r="M131" s="59">
        <f t="shared" si="39"/>
        <v>1579</v>
      </c>
      <c r="N131" s="59">
        <f t="shared" si="40"/>
        <v>1000</v>
      </c>
      <c r="O131" s="59">
        <f t="shared" si="70"/>
        <v>995</v>
      </c>
      <c r="P131" s="59">
        <f t="shared" si="41"/>
        <v>1</v>
      </c>
      <c r="Q131" s="69">
        <f t="shared" si="42"/>
        <v>59.132447291666701</v>
      </c>
      <c r="R131" s="70">
        <f t="shared" si="71"/>
        <v>58.866365000000002</v>
      </c>
      <c r="S131" s="70">
        <v>6</v>
      </c>
      <c r="T131" s="70">
        <v>6</v>
      </c>
      <c r="U131" s="60" t="str">
        <f t="shared" si="72"/>
        <v/>
      </c>
      <c r="V131" s="68">
        <f t="shared" si="43"/>
        <v>25</v>
      </c>
      <c r="W131" s="68">
        <f t="shared" si="44"/>
        <v>5</v>
      </c>
      <c r="X131" s="68">
        <f t="shared" si="45"/>
        <v>1000</v>
      </c>
      <c r="Y131" s="68">
        <f t="shared" si="73"/>
        <v>995</v>
      </c>
      <c r="Z131" s="68">
        <v>2</v>
      </c>
      <c r="AA131" s="68">
        <f t="shared" si="46"/>
        <v>2</v>
      </c>
      <c r="AB131" s="73">
        <f t="shared" si="47"/>
        <v>1.9624999999999999</v>
      </c>
      <c r="AC131" s="73">
        <f t="shared" si="74"/>
        <v>1.9526874999999999</v>
      </c>
      <c r="AD131" s="68">
        <f t="shared" si="48"/>
        <v>25</v>
      </c>
      <c r="AE131" s="68">
        <f t="shared" si="49"/>
        <v>5</v>
      </c>
      <c r="AF131" s="55">
        <f t="shared" si="50"/>
        <v>1567</v>
      </c>
      <c r="AG131" s="55">
        <f t="shared" si="51"/>
        <v>34.1666666666667</v>
      </c>
      <c r="AH131" s="55">
        <f t="shared" si="75"/>
        <v>34</v>
      </c>
      <c r="AI131" s="55">
        <f t="shared" si="52"/>
        <v>34.1666666666667</v>
      </c>
      <c r="AJ131" s="55">
        <f t="shared" si="76"/>
        <v>34</v>
      </c>
      <c r="AK131" s="74">
        <f t="shared" si="53"/>
        <v>52.535307291666697</v>
      </c>
      <c r="AL131" s="74">
        <f t="shared" si="77"/>
        <v>52.279037500000001</v>
      </c>
      <c r="AM131" s="68">
        <v>6</v>
      </c>
      <c r="AN131" s="68">
        <f t="shared" si="54"/>
        <v>39.5</v>
      </c>
      <c r="AO131" s="61">
        <f t="shared" si="55"/>
        <v>39.5</v>
      </c>
      <c r="AP131" s="68">
        <v>1025</v>
      </c>
      <c r="AQ131" s="68">
        <f t="shared" si="56"/>
        <v>16</v>
      </c>
      <c r="AR131" s="55">
        <f t="shared" si="57"/>
        <v>16</v>
      </c>
      <c r="AS131" s="67">
        <f t="shared" si="58"/>
        <v>4.6346400000000001</v>
      </c>
      <c r="AT131" s="55">
        <f t="shared" si="59"/>
        <v>16</v>
      </c>
      <c r="AU131" s="20">
        <f t="shared" si="60"/>
        <v>1000</v>
      </c>
      <c r="AV131" s="20" t="str">
        <f t="shared" si="61"/>
        <v>P30</v>
      </c>
    </row>
    <row r="132" spans="1:48 16374:16384" s="20" customFormat="1" ht="22.5" customHeight="1" x14ac:dyDescent="0.25">
      <c r="A132" s="61" t="s">
        <v>351</v>
      </c>
      <c r="B132" s="55">
        <v>25</v>
      </c>
      <c r="C132" s="61">
        <v>5</v>
      </c>
      <c r="D132" s="61" t="s">
        <v>352</v>
      </c>
      <c r="E132" s="61">
        <v>30</v>
      </c>
      <c r="F132" s="61" t="s">
        <v>352</v>
      </c>
      <c r="G132" s="61">
        <v>100</v>
      </c>
      <c r="H132" s="8" t="s">
        <v>481</v>
      </c>
      <c r="I132" s="8" t="s">
        <v>18</v>
      </c>
      <c r="J132" s="8">
        <v>1579</v>
      </c>
      <c r="K132" s="8">
        <v>1000</v>
      </c>
      <c r="L132" s="8">
        <v>1</v>
      </c>
      <c r="M132" s="59">
        <f>J132</f>
        <v>1579</v>
      </c>
      <c r="N132" s="59">
        <f t="shared" ref="N132:N137" si="78">K132</f>
        <v>1000</v>
      </c>
      <c r="O132" s="59">
        <f t="shared" si="70"/>
        <v>995</v>
      </c>
      <c r="P132" s="59">
        <f>L132</f>
        <v>1</v>
      </c>
      <c r="Q132" s="69">
        <f>AB132+AK132+AS132</f>
        <v>59.132447291666701</v>
      </c>
      <c r="R132" s="70">
        <f t="shared" si="71"/>
        <v>58.866365000000002</v>
      </c>
      <c r="S132" s="70">
        <v>6</v>
      </c>
      <c r="T132" s="70">
        <v>6</v>
      </c>
      <c r="U132" s="60" t="str">
        <f t="shared" si="72"/>
        <v/>
      </c>
      <c r="V132" s="68">
        <f t="shared" ref="V132:W136" si="79">B132</f>
        <v>25</v>
      </c>
      <c r="W132" s="68">
        <f t="shared" si="79"/>
        <v>5</v>
      </c>
      <c r="X132" s="68">
        <f>N132</f>
        <v>1000</v>
      </c>
      <c r="Y132" s="68">
        <f t="shared" si="73"/>
        <v>995</v>
      </c>
      <c r="Z132" s="68">
        <v>2</v>
      </c>
      <c r="AA132" s="68">
        <f>Z132*P132</f>
        <v>2</v>
      </c>
      <c r="AB132" s="73">
        <f>B132*C132*7.85*0.001*X132*0.001*AA132</f>
        <v>1.9624999999999999</v>
      </c>
      <c r="AC132" s="73">
        <f t="shared" si="74"/>
        <v>1.9526874999999999</v>
      </c>
      <c r="AD132" s="68">
        <f t="shared" ref="AD132:AE136" si="80">B132</f>
        <v>25</v>
      </c>
      <c r="AE132" s="68">
        <f t="shared" si="80"/>
        <v>5</v>
      </c>
      <c r="AF132" s="55">
        <f>M132-AE132*2-2</f>
        <v>1567</v>
      </c>
      <c r="AG132" s="55">
        <f>(N132-AE132)/E132+1</f>
        <v>34.1666666666667</v>
      </c>
      <c r="AH132" s="55">
        <f t="shared" si="75"/>
        <v>34</v>
      </c>
      <c r="AI132" s="55">
        <f>AG132*P132</f>
        <v>34.1666666666667</v>
      </c>
      <c r="AJ132" s="55">
        <f t="shared" si="76"/>
        <v>34</v>
      </c>
      <c r="AK132" s="74">
        <f>AD132*AE132*7.85*0.001*AF132*0.001*AI132</f>
        <v>52.535307291666697</v>
      </c>
      <c r="AL132" s="74">
        <f t="shared" si="77"/>
        <v>52.279037500000001</v>
      </c>
      <c r="AM132" s="68">
        <v>6</v>
      </c>
      <c r="AN132" s="68">
        <f>(M132-G132*(AQ132-1))/2</f>
        <v>39.5</v>
      </c>
      <c r="AO132" s="61">
        <f>(M132-G132*(AR132-1))/2</f>
        <v>39.5</v>
      </c>
      <c r="AP132" s="68">
        <v>1025</v>
      </c>
      <c r="AQ132" s="68">
        <f>IF(INT(M132/G132+1)/2=INT(INT(M132/G132+1)/2),INT(M132/G132)+1,INT(M132/G132))</f>
        <v>16</v>
      </c>
      <c r="AR132" s="55">
        <f>IF(AN132&lt;=0.2*G132,AQ132-2,AQ132)</f>
        <v>16</v>
      </c>
      <c r="AS132" s="67">
        <f>AM132*AM132*7.85*AP132*0.001*0.001*AR132*P132</f>
        <v>4.6346400000000001</v>
      </c>
      <c r="AT132" s="55">
        <f>AR132*P132</f>
        <v>16</v>
      </c>
      <c r="AU132" s="20">
        <f t="shared" ref="AU132:AU137" si="81">K132*L132</f>
        <v>1000</v>
      </c>
      <c r="AV132" s="20" t="str">
        <f t="shared" ref="AV132:AV137" si="82">LEFT(H132,3)</f>
        <v>P30</v>
      </c>
    </row>
    <row r="133" spans="1:48 16374:16384" s="20" customFormat="1" ht="22.5" customHeight="1" x14ac:dyDescent="0.25">
      <c r="A133" s="55" t="s">
        <v>351</v>
      </c>
      <c r="B133" s="55">
        <v>25</v>
      </c>
      <c r="C133" s="55">
        <v>5</v>
      </c>
      <c r="D133" s="55" t="s">
        <v>352</v>
      </c>
      <c r="E133" s="55">
        <v>30</v>
      </c>
      <c r="F133" s="55" t="s">
        <v>352</v>
      </c>
      <c r="G133" s="55">
        <v>100</v>
      </c>
      <c r="H133" s="8" t="s">
        <v>482</v>
      </c>
      <c r="I133" s="8" t="s">
        <v>18</v>
      </c>
      <c r="J133" s="8">
        <v>1579</v>
      </c>
      <c r="K133" s="8">
        <v>1000</v>
      </c>
      <c r="L133" s="8">
        <v>4</v>
      </c>
      <c r="M133" s="59">
        <f>J133</f>
        <v>1579</v>
      </c>
      <c r="N133" s="59">
        <f t="shared" si="78"/>
        <v>1000</v>
      </c>
      <c r="O133" s="59">
        <f t="shared" si="70"/>
        <v>995</v>
      </c>
      <c r="P133" s="59">
        <f>L133</f>
        <v>4</v>
      </c>
      <c r="Q133" s="69">
        <f>AB133+AK133+AS133</f>
        <v>236.529789166667</v>
      </c>
      <c r="R133" s="70">
        <f t="shared" si="71"/>
        <v>235.46546000000001</v>
      </c>
      <c r="S133" s="70">
        <v>6</v>
      </c>
      <c r="T133" s="70">
        <v>6</v>
      </c>
      <c r="U133" s="60" t="str">
        <f t="shared" si="72"/>
        <v/>
      </c>
      <c r="V133" s="68">
        <f t="shared" si="79"/>
        <v>25</v>
      </c>
      <c r="W133" s="68">
        <f t="shared" si="79"/>
        <v>5</v>
      </c>
      <c r="X133" s="68">
        <f>N133</f>
        <v>1000</v>
      </c>
      <c r="Y133" s="68">
        <f t="shared" si="73"/>
        <v>995</v>
      </c>
      <c r="Z133" s="68">
        <v>2</v>
      </c>
      <c r="AA133" s="68">
        <f>Z133*P133</f>
        <v>8</v>
      </c>
      <c r="AB133" s="73">
        <f>B133*C133*7.85*0.001*X133*0.001*AA133</f>
        <v>7.85</v>
      </c>
      <c r="AC133" s="73">
        <f t="shared" si="74"/>
        <v>7.8107499999999996</v>
      </c>
      <c r="AD133" s="68">
        <f t="shared" si="80"/>
        <v>25</v>
      </c>
      <c r="AE133" s="68">
        <f t="shared" si="80"/>
        <v>5</v>
      </c>
      <c r="AF133" s="55">
        <f>M133-AE133*2-2</f>
        <v>1567</v>
      </c>
      <c r="AG133" s="55">
        <f>(N133-AE133)/E133+1</f>
        <v>34.1666666666667</v>
      </c>
      <c r="AH133" s="55">
        <f t="shared" si="75"/>
        <v>34</v>
      </c>
      <c r="AI133" s="55">
        <f>AG133*P133</f>
        <v>136.666666666667</v>
      </c>
      <c r="AJ133" s="55">
        <f t="shared" si="76"/>
        <v>136</v>
      </c>
      <c r="AK133" s="74">
        <f>AD133*AE133*7.85*0.001*AF133*0.001*AI133</f>
        <v>210.14122916666699</v>
      </c>
      <c r="AL133" s="74">
        <f t="shared" si="77"/>
        <v>209.11615</v>
      </c>
      <c r="AM133" s="68">
        <v>6</v>
      </c>
      <c r="AN133" s="68">
        <f>(M133-G133*(AQ133-1))/2</f>
        <v>39.5</v>
      </c>
      <c r="AO133" s="61">
        <f>(M133-G133*(AR133-1))/2</f>
        <v>39.5</v>
      </c>
      <c r="AP133" s="68">
        <v>1025</v>
      </c>
      <c r="AQ133" s="68">
        <f>IF(INT(M133/G133+1)/2=INT(INT(M133/G133+1)/2),INT(M133/G133)+1,INT(M133/G133))</f>
        <v>16</v>
      </c>
      <c r="AR133" s="55">
        <f>IF(AN133&lt;=0.2*G133,AQ133-2,AQ133)</f>
        <v>16</v>
      </c>
      <c r="AS133" s="67">
        <f>AM133*AM133*7.85*AP133*0.001*0.001*AR133*P133</f>
        <v>18.53856</v>
      </c>
      <c r="AT133" s="55">
        <f>AR133*P133</f>
        <v>64</v>
      </c>
      <c r="AU133" s="20">
        <f t="shared" si="81"/>
        <v>4000</v>
      </c>
      <c r="AV133" s="20" t="str">
        <f t="shared" si="82"/>
        <v>P31</v>
      </c>
    </row>
    <row r="134" spans="1:48 16374:16384" s="20" customFormat="1" ht="22.5" customHeight="1" x14ac:dyDescent="0.25">
      <c r="A134" s="55" t="s">
        <v>351</v>
      </c>
      <c r="B134" s="55">
        <v>25</v>
      </c>
      <c r="C134" s="55">
        <v>5</v>
      </c>
      <c r="D134" s="55" t="s">
        <v>352</v>
      </c>
      <c r="E134" s="55">
        <v>30</v>
      </c>
      <c r="F134" s="55" t="s">
        <v>352</v>
      </c>
      <c r="G134" s="55">
        <v>100</v>
      </c>
      <c r="H134" s="8" t="s">
        <v>483</v>
      </c>
      <c r="I134" s="8" t="s">
        <v>18</v>
      </c>
      <c r="J134" s="8">
        <v>1586</v>
      </c>
      <c r="K134" s="8">
        <v>1168</v>
      </c>
      <c r="L134" s="8">
        <v>1</v>
      </c>
      <c r="M134" s="59">
        <f>J134</f>
        <v>1586</v>
      </c>
      <c r="N134" s="59">
        <f t="shared" si="78"/>
        <v>1168</v>
      </c>
      <c r="O134" s="59">
        <f t="shared" si="70"/>
        <v>1145</v>
      </c>
      <c r="P134" s="59">
        <f>L134</f>
        <v>1</v>
      </c>
      <c r="Q134" s="69">
        <f>AB134+AK134+AS134</f>
        <v>68.345959583333297</v>
      </c>
      <c r="R134" s="70">
        <f t="shared" si="71"/>
        <v>67.116714999999999</v>
      </c>
      <c r="S134" s="70">
        <v>6</v>
      </c>
      <c r="T134" s="70">
        <v>6</v>
      </c>
      <c r="U134" s="60" t="str">
        <f t="shared" si="72"/>
        <v>单边留</v>
      </c>
      <c r="V134" s="68">
        <f t="shared" si="79"/>
        <v>25</v>
      </c>
      <c r="W134" s="68">
        <f t="shared" si="79"/>
        <v>5</v>
      </c>
      <c r="X134" s="68">
        <f>N134</f>
        <v>1168</v>
      </c>
      <c r="Y134" s="68">
        <f t="shared" si="73"/>
        <v>1145</v>
      </c>
      <c r="Z134" s="68">
        <v>2</v>
      </c>
      <c r="AA134" s="68">
        <f>Z134*P134</f>
        <v>2</v>
      </c>
      <c r="AB134" s="73">
        <f>B134*C134*7.85*0.001*X134*0.001*AA134</f>
        <v>2.2921999999999998</v>
      </c>
      <c r="AC134" s="73">
        <f t="shared" si="74"/>
        <v>2.2470625000000002</v>
      </c>
      <c r="AD134" s="68">
        <f t="shared" si="80"/>
        <v>25</v>
      </c>
      <c r="AE134" s="68">
        <f t="shared" si="80"/>
        <v>5</v>
      </c>
      <c r="AF134" s="55">
        <f>M134-AE134*2-2</f>
        <v>1574</v>
      </c>
      <c r="AG134" s="55">
        <f>(N134-AE134)/E134+1</f>
        <v>39.766666666666701</v>
      </c>
      <c r="AH134" s="55">
        <f t="shared" si="75"/>
        <v>39</v>
      </c>
      <c r="AI134" s="55">
        <f>AG134*P134</f>
        <v>39.766666666666701</v>
      </c>
      <c r="AJ134" s="55">
        <f t="shared" si="76"/>
        <v>39</v>
      </c>
      <c r="AK134" s="74">
        <f>AD134*AE134*7.85*0.001*AF134*0.001*AI134</f>
        <v>61.419119583333298</v>
      </c>
      <c r="AL134" s="74">
        <f t="shared" si="77"/>
        <v>60.235012500000003</v>
      </c>
      <c r="AM134" s="68">
        <v>6</v>
      </c>
      <c r="AN134" s="68">
        <f>(M134-G134*(AQ134-1))/2</f>
        <v>43</v>
      </c>
      <c r="AO134" s="61">
        <f>(M134-G134*(AR134-1))/2</f>
        <v>43</v>
      </c>
      <c r="AP134" s="68">
        <v>1025</v>
      </c>
      <c r="AQ134" s="68">
        <f>IF(INT(M134/G134+1)/2=INT(INT(M134/G134+1)/2),INT(M134/G134)+1,INT(M134/G134))</f>
        <v>16</v>
      </c>
      <c r="AR134" s="55">
        <f>IF(AN134&lt;=0.2*G134,AQ134-2,AQ134)</f>
        <v>16</v>
      </c>
      <c r="AS134" s="67">
        <f>AM134*AM134*7.85*AP134*0.001*0.001*AR134*P134</f>
        <v>4.6346400000000001</v>
      </c>
      <c r="AT134" s="55">
        <f>AR134*P134</f>
        <v>16</v>
      </c>
      <c r="AU134" s="20">
        <f t="shared" si="81"/>
        <v>1168</v>
      </c>
      <c r="AV134" s="20" t="str">
        <f t="shared" si="82"/>
        <v>P31</v>
      </c>
    </row>
    <row r="135" spans="1:48 16374:16384" s="20" customFormat="1" ht="22.5" customHeight="1" x14ac:dyDescent="0.25">
      <c r="A135" s="55" t="s">
        <v>351</v>
      </c>
      <c r="B135" s="55">
        <v>25</v>
      </c>
      <c r="C135" s="55">
        <v>5</v>
      </c>
      <c r="D135" s="55" t="s">
        <v>352</v>
      </c>
      <c r="E135" s="55">
        <v>30</v>
      </c>
      <c r="F135" s="55" t="s">
        <v>352</v>
      </c>
      <c r="G135" s="55">
        <v>100</v>
      </c>
      <c r="H135" s="8" t="s">
        <v>484</v>
      </c>
      <c r="I135" s="8" t="s">
        <v>18</v>
      </c>
      <c r="J135" s="8">
        <v>1464</v>
      </c>
      <c r="K135" s="8">
        <v>661</v>
      </c>
      <c r="L135" s="8">
        <v>1</v>
      </c>
      <c r="M135" s="59">
        <f>J135</f>
        <v>1464</v>
      </c>
      <c r="N135" s="59">
        <f t="shared" si="78"/>
        <v>661</v>
      </c>
      <c r="O135" s="59">
        <f t="shared" si="70"/>
        <v>665</v>
      </c>
      <c r="P135" s="59">
        <f>L135</f>
        <v>1</v>
      </c>
      <c r="Q135" s="69">
        <f>AB135+AK135+AS135</f>
        <v>37.932377500000001</v>
      </c>
      <c r="R135" s="70">
        <f t="shared" si="71"/>
        <v>38.130197500000001</v>
      </c>
      <c r="S135" s="70">
        <v>6</v>
      </c>
      <c r="T135" s="70">
        <v>6</v>
      </c>
      <c r="U135" s="60" t="str">
        <f t="shared" si="72"/>
        <v/>
      </c>
      <c r="V135" s="68">
        <f t="shared" si="79"/>
        <v>25</v>
      </c>
      <c r="W135" s="68">
        <f t="shared" si="79"/>
        <v>5</v>
      </c>
      <c r="X135" s="68">
        <f>N135</f>
        <v>661</v>
      </c>
      <c r="Y135" s="68">
        <f t="shared" si="73"/>
        <v>665</v>
      </c>
      <c r="Z135" s="68">
        <v>2</v>
      </c>
      <c r="AA135" s="68">
        <f>Z135*P135</f>
        <v>2</v>
      </c>
      <c r="AB135" s="73">
        <f>B135*C135*7.85*0.001*X135*0.001*AA135</f>
        <v>1.2972125000000001</v>
      </c>
      <c r="AC135" s="73">
        <f t="shared" si="74"/>
        <v>1.3050625</v>
      </c>
      <c r="AD135" s="68">
        <f t="shared" si="80"/>
        <v>25</v>
      </c>
      <c r="AE135" s="68">
        <f t="shared" si="80"/>
        <v>5</v>
      </c>
      <c r="AF135" s="55">
        <f>M135-AE135*2-2</f>
        <v>1452</v>
      </c>
      <c r="AG135" s="55">
        <f>(N135-AE135)/E135+1</f>
        <v>22.866666666666699</v>
      </c>
      <c r="AH135" s="55">
        <f t="shared" si="75"/>
        <v>23</v>
      </c>
      <c r="AI135" s="55">
        <f>AG135*P135</f>
        <v>22.866666666666699</v>
      </c>
      <c r="AJ135" s="55">
        <f t="shared" si="76"/>
        <v>23</v>
      </c>
      <c r="AK135" s="74">
        <f>AD135*AE135*7.85*0.001*AF135*0.001*AI135</f>
        <v>32.579855000000002</v>
      </c>
      <c r="AL135" s="74">
        <f t="shared" si="77"/>
        <v>32.769824999999997</v>
      </c>
      <c r="AM135" s="68">
        <v>6</v>
      </c>
      <c r="AN135" s="68">
        <f>(M135-G135*(AQ135-1))/2</f>
        <v>82</v>
      </c>
      <c r="AO135" s="61">
        <f>(M135-G135*(AR135-1))/2</f>
        <v>82</v>
      </c>
      <c r="AP135" s="68">
        <v>1025</v>
      </c>
      <c r="AQ135" s="68">
        <f>IF(INT(M135/G135+1)/2=INT(INT(M135/G135+1)/2),INT(M135/G135)+1,INT(M135/G135))</f>
        <v>14</v>
      </c>
      <c r="AR135" s="55">
        <f>IF(AN135&lt;=0.2*G135,AQ135-2,AQ135)</f>
        <v>14</v>
      </c>
      <c r="AS135" s="67">
        <f>AM135*AM135*7.85*AP135*0.001*0.001*AR135*P135</f>
        <v>4.0553100000000004</v>
      </c>
      <c r="AT135" s="55">
        <f>AR135*P135</f>
        <v>14</v>
      </c>
      <c r="AU135" s="20">
        <f t="shared" si="81"/>
        <v>661</v>
      </c>
      <c r="AV135" s="20" t="str">
        <f t="shared" si="82"/>
        <v>P31</v>
      </c>
    </row>
    <row r="136" spans="1:48 16374:16384" s="20" customFormat="1" ht="22.5" customHeight="1" x14ac:dyDescent="0.25">
      <c r="A136" s="55" t="s">
        <v>351</v>
      </c>
      <c r="B136" s="55">
        <v>25</v>
      </c>
      <c r="C136" s="55">
        <v>5</v>
      </c>
      <c r="D136" s="55" t="s">
        <v>352</v>
      </c>
      <c r="E136" s="55">
        <v>30</v>
      </c>
      <c r="F136" s="55" t="s">
        <v>352</v>
      </c>
      <c r="G136" s="55">
        <v>100</v>
      </c>
      <c r="H136" s="8" t="s">
        <v>485</v>
      </c>
      <c r="I136" s="8" t="s">
        <v>18</v>
      </c>
      <c r="J136" s="8">
        <v>1509</v>
      </c>
      <c r="K136" s="8">
        <v>1000</v>
      </c>
      <c r="L136" s="8">
        <v>1</v>
      </c>
      <c r="M136" s="59">
        <f>J136</f>
        <v>1509</v>
      </c>
      <c r="N136" s="59">
        <f t="shared" si="78"/>
        <v>1000</v>
      </c>
      <c r="O136" s="59">
        <f t="shared" si="70"/>
        <v>995</v>
      </c>
      <c r="P136" s="59">
        <f>L136</f>
        <v>1</v>
      </c>
      <c r="Q136" s="69">
        <f>AB136+AK136+AS136</f>
        <v>56.206294374999999</v>
      </c>
      <c r="R136" s="70">
        <f t="shared" si="71"/>
        <v>55.951659999999997</v>
      </c>
      <c r="S136" s="70">
        <v>6</v>
      </c>
      <c r="T136" s="70">
        <v>6</v>
      </c>
      <c r="U136" s="60" t="str">
        <f t="shared" si="72"/>
        <v/>
      </c>
      <c r="V136" s="68">
        <f t="shared" si="79"/>
        <v>25</v>
      </c>
      <c r="W136" s="68">
        <f t="shared" si="79"/>
        <v>5</v>
      </c>
      <c r="X136" s="68">
        <f>N136</f>
        <v>1000</v>
      </c>
      <c r="Y136" s="68">
        <f t="shared" si="73"/>
        <v>995</v>
      </c>
      <c r="Z136" s="68">
        <v>2</v>
      </c>
      <c r="AA136" s="68">
        <f>Z136*P136</f>
        <v>2</v>
      </c>
      <c r="AB136" s="73">
        <f>B136*C136*7.85*0.001*X136*0.001*AA136</f>
        <v>1.9624999999999999</v>
      </c>
      <c r="AC136" s="73">
        <f t="shared" si="74"/>
        <v>1.9526874999999999</v>
      </c>
      <c r="AD136" s="68">
        <f t="shared" si="80"/>
        <v>25</v>
      </c>
      <c r="AE136" s="68">
        <f t="shared" si="80"/>
        <v>5</v>
      </c>
      <c r="AF136" s="55">
        <f>M136-AE136*2-2</f>
        <v>1497</v>
      </c>
      <c r="AG136" s="55">
        <f>(N136-AE136)/E136+1</f>
        <v>34.1666666666667</v>
      </c>
      <c r="AH136" s="55">
        <f t="shared" si="75"/>
        <v>34</v>
      </c>
      <c r="AI136" s="55">
        <f>AG136*P136</f>
        <v>34.1666666666667</v>
      </c>
      <c r="AJ136" s="55">
        <f t="shared" si="76"/>
        <v>34</v>
      </c>
      <c r="AK136" s="74">
        <f>AD136*AE136*7.85*0.001*AF136*0.001*AI136</f>
        <v>50.188484375000002</v>
      </c>
      <c r="AL136" s="74">
        <f t="shared" si="77"/>
        <v>49.943662500000002</v>
      </c>
      <c r="AM136" s="68">
        <v>6</v>
      </c>
      <c r="AN136" s="68">
        <f>(M136-G136*(AQ136-1))/2</f>
        <v>4.5</v>
      </c>
      <c r="AO136" s="61">
        <f>(M136-G136*(AR136-1))/2</f>
        <v>104.5</v>
      </c>
      <c r="AP136" s="68">
        <v>1025</v>
      </c>
      <c r="AQ136" s="68">
        <f>IF(INT(M136/G136+1)/2=INT(INT(M136/G136+1)/2),INT(M136/G136)+1,INT(M136/G136))</f>
        <v>16</v>
      </c>
      <c r="AR136" s="55">
        <f>IF(AN136&lt;=0.2*G136,AQ136-2,AQ136)</f>
        <v>14</v>
      </c>
      <c r="AS136" s="67">
        <f>AM136*AM136*7.85*AP136*0.001*0.001*AR136*P136</f>
        <v>4.0553100000000004</v>
      </c>
      <c r="AT136" s="55">
        <f>AR136*P136</f>
        <v>14</v>
      </c>
      <c r="AU136" s="20">
        <f t="shared" si="81"/>
        <v>1000</v>
      </c>
      <c r="AV136" s="20" t="str">
        <f t="shared" si="82"/>
        <v>P31</v>
      </c>
    </row>
    <row r="137" spans="1:48 16374:16384" s="20" customForma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 t="s">
        <v>201</v>
      </c>
      <c r="L137" s="18">
        <f>SUM(L4:L136)</f>
        <v>502</v>
      </c>
      <c r="M137" s="18"/>
      <c r="N137" s="59" t="str">
        <f t="shared" si="78"/>
        <v>合计</v>
      </c>
      <c r="O137" s="59"/>
      <c r="P137" s="59">
        <f>SUM(P4:P136)</f>
        <v>502</v>
      </c>
      <c r="Q137" s="77"/>
      <c r="R137" s="70" t="e">
        <f t="shared" si="71"/>
        <v>#VALUE!</v>
      </c>
      <c r="S137" s="70">
        <v>6</v>
      </c>
      <c r="T137" s="70">
        <v>6</v>
      </c>
      <c r="U137" s="60"/>
      <c r="V137" s="78"/>
      <c r="W137" s="78"/>
      <c r="X137" s="78"/>
      <c r="Y137" s="68">
        <f t="shared" si="73"/>
        <v>0</v>
      </c>
      <c r="Z137" s="78"/>
      <c r="AA137" s="78"/>
      <c r="AB137" s="78"/>
      <c r="AC137" s="73">
        <f t="shared" si="74"/>
        <v>0</v>
      </c>
      <c r="AD137" s="78"/>
      <c r="AE137" s="78"/>
      <c r="AF137" s="18" t="s">
        <v>486</v>
      </c>
      <c r="AG137" s="18"/>
      <c r="AH137" s="55" t="e">
        <f t="shared" si="75"/>
        <v>#VALUE!</v>
      </c>
      <c r="AI137" s="18"/>
      <c r="AJ137" s="55" t="e">
        <f t="shared" si="76"/>
        <v>#VALUE!</v>
      </c>
      <c r="AK137" s="78"/>
      <c r="AL137" s="74" t="e">
        <f t="shared" si="77"/>
        <v>#VALUE!</v>
      </c>
      <c r="AM137" s="78"/>
      <c r="AN137" s="78"/>
      <c r="AO137" s="52" t="s">
        <v>487</v>
      </c>
      <c r="AP137" s="78"/>
      <c r="AQ137" s="78"/>
      <c r="AR137" s="18" t="str">
        <f>'3工艺执行单'!H13</f>
        <v>5.6mm</v>
      </c>
      <c r="AS137" s="77"/>
      <c r="AT137" s="18"/>
      <c r="AU137" s="20" t="e">
        <f t="shared" si="81"/>
        <v>#VALUE!</v>
      </c>
      <c r="AV137" s="20" t="str">
        <f t="shared" si="82"/>
        <v/>
      </c>
      <c r="XET137"/>
      <c r="XEU137"/>
      <c r="XEV137"/>
      <c r="XEW137"/>
      <c r="XEX137"/>
      <c r="XEY137"/>
      <c r="XEZ137"/>
      <c r="XFA137"/>
      <c r="XFB137"/>
      <c r="XFC137"/>
      <c r="XFD137"/>
    </row>
    <row r="138" spans="1:48 16374:16384" s="20" customForma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77"/>
      <c r="R138" s="77"/>
      <c r="S138" s="77"/>
      <c r="T138" s="77"/>
      <c r="U138" s="22"/>
      <c r="V138" s="78"/>
      <c r="W138" s="78"/>
      <c r="X138" s="78"/>
      <c r="Y138" s="78"/>
      <c r="Z138" s="78"/>
      <c r="AA138" s="78"/>
      <c r="AB138" s="78"/>
      <c r="AC138" s="78"/>
      <c r="AD138" s="78"/>
      <c r="AE138" s="78"/>
      <c r="AF138" s="18"/>
      <c r="AG138" s="18"/>
      <c r="AH138" s="18"/>
      <c r="AI138" s="18"/>
      <c r="AJ138" s="18"/>
      <c r="AK138" s="78"/>
      <c r="AL138" s="78"/>
      <c r="AM138" s="78"/>
      <c r="AN138" s="78"/>
      <c r="AO138" s="52"/>
      <c r="AP138" s="78"/>
      <c r="AQ138" s="78"/>
      <c r="AR138" s="18"/>
      <c r="AS138" s="77"/>
      <c r="AT138" s="18"/>
      <c r="XET138"/>
      <c r="XEU138"/>
      <c r="XEV138"/>
      <c r="XEW138"/>
      <c r="XEX138"/>
      <c r="XEY138"/>
      <c r="XEZ138"/>
      <c r="XFA138"/>
      <c r="XFB138"/>
      <c r="XFC138"/>
      <c r="XFD138"/>
    </row>
    <row r="139" spans="1:48 16374:16384" s="20" customForma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 t="s">
        <v>488</v>
      </c>
      <c r="L139" s="18"/>
      <c r="M139" s="18">
        <f>SUM(AU4:AU136)/1000*2</f>
        <v>1006.01</v>
      </c>
      <c r="N139" s="18" t="s">
        <v>200</v>
      </c>
      <c r="O139" s="18"/>
      <c r="P139" s="18"/>
      <c r="Q139" s="77"/>
      <c r="R139" s="77"/>
      <c r="S139" s="77"/>
      <c r="T139" s="77"/>
      <c r="U139" s="22"/>
      <c r="V139" s="78"/>
      <c r="W139" s="78"/>
      <c r="X139" s="78"/>
      <c r="Y139" s="78"/>
      <c r="Z139" s="78"/>
      <c r="AA139" s="78"/>
      <c r="AB139" s="78"/>
      <c r="AC139" s="78"/>
      <c r="AD139" s="78"/>
      <c r="AE139" s="78"/>
      <c r="AF139" s="18"/>
      <c r="AG139" s="18"/>
      <c r="AH139" s="18"/>
      <c r="AI139" s="18"/>
      <c r="AJ139" s="18"/>
      <c r="AK139" s="78"/>
      <c r="AL139" s="78"/>
      <c r="AM139" s="78"/>
      <c r="AN139" s="78"/>
      <c r="AO139" s="52"/>
      <c r="AP139" s="78"/>
      <c r="AQ139" s="78"/>
      <c r="AR139" s="18"/>
      <c r="AS139" s="77"/>
      <c r="AT139" s="18"/>
      <c r="XET139"/>
      <c r="XEU139"/>
      <c r="XEV139"/>
      <c r="XEW139"/>
      <c r="XEX139"/>
      <c r="XEY139"/>
      <c r="XEZ139"/>
      <c r="XFA139"/>
      <c r="XFB139"/>
      <c r="XFC139"/>
      <c r="XFD139"/>
    </row>
    <row r="140" spans="1:48 16374:16384" s="20" customForma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77"/>
      <c r="R140" s="77"/>
      <c r="S140" s="77"/>
      <c r="T140" s="77"/>
      <c r="U140" s="22"/>
      <c r="V140" s="78"/>
      <c r="W140" s="78"/>
      <c r="X140" s="78"/>
      <c r="Y140" s="78"/>
      <c r="Z140" s="78"/>
      <c r="AA140" s="78"/>
      <c r="AB140" s="78"/>
      <c r="AC140" s="78"/>
      <c r="AD140" s="78"/>
      <c r="AE140" s="78"/>
      <c r="AF140" s="18"/>
      <c r="AG140" s="18"/>
      <c r="AH140" s="18"/>
      <c r="AI140" s="18"/>
      <c r="AJ140" s="18"/>
      <c r="AK140" s="78"/>
      <c r="AL140" s="78"/>
      <c r="AM140" s="78"/>
      <c r="AN140" s="78"/>
      <c r="AO140" s="52"/>
      <c r="AP140" s="78"/>
      <c r="AQ140" s="78"/>
      <c r="AR140" s="18"/>
      <c r="AS140" s="77"/>
      <c r="AT140" s="18"/>
      <c r="XET140"/>
      <c r="XEU140"/>
      <c r="XEV140"/>
      <c r="XEW140"/>
      <c r="XEX140"/>
      <c r="XEY140"/>
      <c r="XEZ140"/>
      <c r="XFA140"/>
      <c r="XFB140"/>
      <c r="XFC140"/>
      <c r="XFD140"/>
    </row>
    <row r="141" spans="1:48 16374:16384" s="20" customForma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43" t="s">
        <v>489</v>
      </c>
      <c r="L141" s="18"/>
      <c r="M141" s="18"/>
      <c r="N141" s="18"/>
      <c r="O141" s="43"/>
      <c r="P141" s="43" t="s">
        <v>490</v>
      </c>
      <c r="Q141" s="77"/>
      <c r="R141" s="77"/>
      <c r="S141" s="77"/>
      <c r="T141" s="77"/>
      <c r="U141" s="22"/>
      <c r="V141" s="78"/>
      <c r="W141" s="78"/>
      <c r="X141" s="78"/>
      <c r="Y141" s="78"/>
      <c r="Z141" s="78"/>
      <c r="AA141" s="78"/>
      <c r="AB141" s="78"/>
      <c r="AC141" s="78"/>
      <c r="AD141" s="78"/>
      <c r="AE141" s="78"/>
      <c r="AF141" s="18"/>
      <c r="AG141" s="18"/>
      <c r="AH141" s="43"/>
      <c r="AI141" s="43" t="s">
        <v>231</v>
      </c>
      <c r="AJ141" s="18"/>
      <c r="AK141" s="78"/>
      <c r="AL141" s="78"/>
      <c r="AM141" s="78"/>
      <c r="AN141" s="78"/>
      <c r="AO141" s="52"/>
      <c r="AP141" s="78"/>
      <c r="AQ141" s="78"/>
      <c r="AR141" s="18"/>
      <c r="AS141" s="77"/>
      <c r="AT141" s="18"/>
      <c r="XET141"/>
      <c r="XEU141"/>
      <c r="XEV141"/>
      <c r="XEW141"/>
      <c r="XEX141"/>
      <c r="XEY141"/>
      <c r="XEZ141"/>
      <c r="XFA141"/>
      <c r="XFB141"/>
      <c r="XFC141"/>
      <c r="XFD141"/>
    </row>
    <row r="142" spans="1:48 16374:16384" s="20" customForma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22"/>
      <c r="R142" s="22"/>
      <c r="S142" s="22"/>
      <c r="T142" s="22"/>
      <c r="U142" s="22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52"/>
      <c r="AP142" s="18"/>
      <c r="AQ142" s="18"/>
      <c r="AR142" s="18"/>
      <c r="AS142" s="22"/>
      <c r="AT142" s="18"/>
      <c r="XET142"/>
      <c r="XEU142"/>
      <c r="XEV142"/>
      <c r="XEW142"/>
      <c r="XEX142"/>
      <c r="XEY142"/>
      <c r="XEZ142"/>
      <c r="XFA142"/>
      <c r="XFB142"/>
      <c r="XFC142"/>
      <c r="XFD142"/>
    </row>
    <row r="143" spans="1:48 16374:16384" s="20" customForma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22"/>
      <c r="R143" s="22"/>
      <c r="S143" s="22"/>
      <c r="T143" s="22"/>
      <c r="U143" s="22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52"/>
      <c r="AP143" s="18"/>
      <c r="AQ143" s="18"/>
      <c r="AR143" s="18"/>
      <c r="AS143" s="22"/>
      <c r="AT143" s="18"/>
      <c r="XET143"/>
      <c r="XEU143"/>
      <c r="XEV143"/>
      <c r="XEW143"/>
      <c r="XEX143"/>
      <c r="XEY143"/>
      <c r="XEZ143"/>
      <c r="XFA143"/>
      <c r="XFB143"/>
      <c r="XFC143"/>
      <c r="XFD143"/>
    </row>
    <row r="144" spans="1:48 16374:16384" s="20" customForma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22"/>
      <c r="R144" s="22"/>
      <c r="S144" s="22"/>
      <c r="T144" s="22"/>
      <c r="U144" s="22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52"/>
      <c r="AP144" s="18"/>
      <c r="AQ144" s="18"/>
      <c r="AR144" s="18"/>
      <c r="AS144" s="22"/>
      <c r="AT144" s="18"/>
      <c r="XET144"/>
      <c r="XEU144"/>
      <c r="XEV144"/>
      <c r="XEW144"/>
      <c r="XEX144"/>
      <c r="XEY144"/>
      <c r="XEZ144"/>
      <c r="XFA144"/>
      <c r="XFB144"/>
      <c r="XFC144"/>
      <c r="XFD144"/>
    </row>
    <row r="145" spans="1:46 16374:16384" s="20" customForma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22"/>
      <c r="R145" s="22"/>
      <c r="S145" s="22"/>
      <c r="T145" s="22"/>
      <c r="U145" s="22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52"/>
      <c r="AP145" s="18"/>
      <c r="AQ145" s="18"/>
      <c r="AR145" s="18"/>
      <c r="AS145" s="22"/>
      <c r="AT145" s="18"/>
      <c r="XET145"/>
      <c r="XEU145"/>
      <c r="XEV145"/>
      <c r="XEW145"/>
      <c r="XEX145"/>
      <c r="XEY145"/>
      <c r="XEZ145"/>
      <c r="XFA145"/>
      <c r="XFB145"/>
      <c r="XFC145"/>
      <c r="XFD145"/>
    </row>
    <row r="146" spans="1:46 16374:16384" s="20" customForma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22"/>
      <c r="R146" s="22"/>
      <c r="S146" s="22"/>
      <c r="T146" s="22"/>
      <c r="U146" s="22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52"/>
      <c r="AP146" s="18"/>
      <c r="AQ146" s="18"/>
      <c r="AR146" s="18"/>
      <c r="AS146" s="22"/>
      <c r="AT146" s="18"/>
      <c r="XET146"/>
      <c r="XEU146"/>
      <c r="XEV146"/>
      <c r="XEW146"/>
      <c r="XEX146"/>
      <c r="XEY146"/>
      <c r="XEZ146"/>
      <c r="XFA146"/>
      <c r="XFB146"/>
      <c r="XFC146"/>
      <c r="XFD146"/>
    </row>
    <row r="147" spans="1:46 16374:16384" s="20" customForma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22"/>
      <c r="R147" s="22"/>
      <c r="S147" s="22"/>
      <c r="T147" s="22"/>
      <c r="U147" s="22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52"/>
      <c r="AP147" s="18"/>
      <c r="AQ147" s="18"/>
      <c r="AR147" s="18"/>
      <c r="AS147" s="22"/>
      <c r="AT147" s="18"/>
      <c r="XET147"/>
      <c r="XEU147"/>
      <c r="XEV147"/>
      <c r="XEW147"/>
      <c r="XEX147"/>
      <c r="XEY147"/>
      <c r="XEZ147"/>
      <c r="XFA147"/>
      <c r="XFB147"/>
      <c r="XFC147"/>
      <c r="XFD147"/>
    </row>
    <row r="148" spans="1:46 16374:16384" s="20" customForma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22"/>
      <c r="R148" s="22"/>
      <c r="S148" s="22"/>
      <c r="T148" s="22"/>
      <c r="U148" s="22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52"/>
      <c r="AP148" s="18"/>
      <c r="AQ148" s="18"/>
      <c r="AR148" s="18"/>
      <c r="AS148" s="22"/>
      <c r="AT148" s="18"/>
      <c r="XET148"/>
      <c r="XEU148"/>
      <c r="XEV148"/>
      <c r="XEW148"/>
      <c r="XEX148"/>
      <c r="XEY148"/>
      <c r="XEZ148"/>
      <c r="XFA148"/>
      <c r="XFB148"/>
      <c r="XFC148"/>
      <c r="XFD148"/>
    </row>
    <row r="149" spans="1:46 16374:16384" s="20" customForma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22"/>
      <c r="R149" s="22"/>
      <c r="S149" s="22"/>
      <c r="T149" s="22"/>
      <c r="U149" s="22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52"/>
      <c r="AP149" s="18"/>
      <c r="AQ149" s="18"/>
      <c r="AR149" s="18"/>
      <c r="AS149" s="22"/>
      <c r="AT149" s="18"/>
      <c r="XET149"/>
      <c r="XEU149"/>
      <c r="XEV149"/>
      <c r="XEW149"/>
      <c r="XEX149"/>
      <c r="XEY149"/>
      <c r="XEZ149"/>
      <c r="XFA149"/>
      <c r="XFB149"/>
      <c r="XFC149"/>
      <c r="XFD149"/>
    </row>
    <row r="150" spans="1:46 16374:16384" s="18" customFormat="1" x14ac:dyDescent="0.25">
      <c r="Q150" s="22"/>
      <c r="R150" s="22"/>
      <c r="S150" s="22"/>
      <c r="T150" s="22"/>
      <c r="U150" s="22"/>
      <c r="AO150" s="52"/>
      <c r="AS150" s="22"/>
      <c r="XET150"/>
      <c r="XEU150"/>
      <c r="XEV150"/>
      <c r="XEW150"/>
      <c r="XEX150"/>
      <c r="XEY150"/>
      <c r="XEZ150"/>
      <c r="XFA150"/>
      <c r="XFB150"/>
      <c r="XFC150"/>
      <c r="XFD150"/>
    </row>
    <row r="155" spans="1:46 16374:16384" s="20" customForma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22"/>
      <c r="R155" s="22"/>
      <c r="S155" s="22"/>
      <c r="T155" s="22"/>
      <c r="U155" s="22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52"/>
      <c r="AP155" s="18"/>
      <c r="AQ155" s="18"/>
      <c r="AR155" s="18"/>
      <c r="AS155" s="22"/>
      <c r="AT155" s="18"/>
      <c r="XET155"/>
      <c r="XEU155"/>
      <c r="XEV155"/>
      <c r="XEW155"/>
      <c r="XEX155"/>
      <c r="XEY155"/>
      <c r="XEZ155"/>
      <c r="XFA155"/>
      <c r="XFB155"/>
      <c r="XFC155"/>
      <c r="XFD155"/>
    </row>
    <row r="156" spans="1:46 16374:16384" s="20" customForma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22"/>
      <c r="R156" s="22"/>
      <c r="S156" s="22"/>
      <c r="T156" s="22"/>
      <c r="U156" s="22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52"/>
      <c r="AP156" s="18"/>
      <c r="AQ156" s="18"/>
      <c r="AR156" s="18"/>
      <c r="AS156" s="22"/>
      <c r="AT156" s="18"/>
      <c r="XET156"/>
      <c r="XEU156"/>
      <c r="XEV156"/>
      <c r="XEW156"/>
      <c r="XEX156"/>
      <c r="XEY156"/>
      <c r="XEZ156"/>
      <c r="XFA156"/>
      <c r="XFB156"/>
      <c r="XFC156"/>
      <c r="XFD156"/>
    </row>
    <row r="157" spans="1:46 16374:16384" s="20" customForma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22"/>
      <c r="R157" s="22"/>
      <c r="S157" s="22"/>
      <c r="T157" s="22"/>
      <c r="U157" s="22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52"/>
      <c r="AP157" s="18"/>
      <c r="AQ157" s="18"/>
      <c r="AR157" s="18"/>
      <c r="AS157" s="22"/>
      <c r="AT157" s="18"/>
      <c r="XET157"/>
      <c r="XEU157"/>
      <c r="XEV157"/>
      <c r="XEW157"/>
      <c r="XEX157"/>
      <c r="XEY157"/>
      <c r="XEZ157"/>
      <c r="XFA157"/>
      <c r="XFB157"/>
      <c r="XFC157"/>
      <c r="XFD157"/>
    </row>
    <row r="158" spans="1:46 16374:16384" s="20" customForma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22"/>
      <c r="R158" s="22"/>
      <c r="S158" s="22"/>
      <c r="T158" s="22"/>
      <c r="U158" s="22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52"/>
      <c r="AP158" s="18"/>
      <c r="AQ158" s="18"/>
      <c r="AR158" s="18"/>
      <c r="AS158" s="22"/>
      <c r="AT158" s="18"/>
      <c r="XET158"/>
      <c r="XEU158"/>
      <c r="XEV158"/>
      <c r="XEW158"/>
      <c r="XEX158"/>
      <c r="XEY158"/>
      <c r="XEZ158"/>
      <c r="XFA158"/>
      <c r="XFB158"/>
      <c r="XFC158"/>
      <c r="XFD158"/>
    </row>
    <row r="159" spans="1:46 16374:16384" s="20" customForma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22"/>
      <c r="R159" s="22"/>
      <c r="S159" s="22"/>
      <c r="T159" s="22"/>
      <c r="U159" s="22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52"/>
      <c r="AP159" s="18"/>
      <c r="AQ159" s="18"/>
      <c r="AR159" s="18"/>
      <c r="AS159" s="22"/>
      <c r="AT159" s="18"/>
      <c r="XET159"/>
      <c r="XEU159"/>
      <c r="XEV159"/>
      <c r="XEW159"/>
      <c r="XEX159"/>
      <c r="XEY159"/>
      <c r="XEZ159"/>
      <c r="XFA159"/>
      <c r="XFB159"/>
      <c r="XFC159"/>
      <c r="XFD159"/>
    </row>
    <row r="160" spans="1:46 16374:16384" s="20" customForma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22"/>
      <c r="R160" s="22"/>
      <c r="S160" s="22"/>
      <c r="T160" s="22"/>
      <c r="U160" s="22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52"/>
      <c r="AP160" s="18"/>
      <c r="AQ160" s="18"/>
      <c r="AR160" s="18"/>
      <c r="AS160" s="22"/>
      <c r="AT160" s="18"/>
      <c r="XET160"/>
      <c r="XEU160"/>
      <c r="XEV160"/>
      <c r="XEW160"/>
      <c r="XEX160"/>
      <c r="XEY160"/>
      <c r="XEZ160"/>
      <c r="XFA160"/>
      <c r="XFB160"/>
      <c r="XFC160"/>
      <c r="XFD160"/>
    </row>
    <row r="161" spans="1:46 16374:16384" s="20" customForma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22"/>
      <c r="R161" s="22"/>
      <c r="S161" s="22"/>
      <c r="T161" s="22"/>
      <c r="U161" s="22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52"/>
      <c r="AP161" s="18"/>
      <c r="AQ161" s="18"/>
      <c r="AR161" s="18"/>
      <c r="AS161" s="22"/>
      <c r="AT161" s="18"/>
      <c r="XET161"/>
      <c r="XEU161"/>
      <c r="XEV161"/>
      <c r="XEW161"/>
      <c r="XEX161"/>
      <c r="XEY161"/>
      <c r="XEZ161"/>
      <c r="XFA161"/>
      <c r="XFB161"/>
      <c r="XFC161"/>
      <c r="XFD161"/>
    </row>
    <row r="162" spans="1:46 16374:16384" s="20" customForma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22"/>
      <c r="R162" s="22"/>
      <c r="S162" s="22"/>
      <c r="T162" s="22"/>
      <c r="U162" s="22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52"/>
      <c r="AP162" s="18"/>
      <c r="AQ162" s="18"/>
      <c r="AR162" s="18"/>
      <c r="AS162" s="22"/>
      <c r="AT162" s="18"/>
      <c r="XET162"/>
      <c r="XEU162"/>
      <c r="XEV162"/>
      <c r="XEW162"/>
      <c r="XEX162"/>
      <c r="XEY162"/>
      <c r="XEZ162"/>
      <c r="XFA162"/>
      <c r="XFB162"/>
      <c r="XFC162"/>
      <c r="XFD162"/>
    </row>
    <row r="163" spans="1:46 16374:16384" s="20" customForma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22"/>
      <c r="R163" s="22"/>
      <c r="S163" s="22"/>
      <c r="T163" s="22"/>
      <c r="U163" s="22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52"/>
      <c r="AP163" s="18"/>
      <c r="AQ163" s="18"/>
      <c r="AR163" s="18"/>
      <c r="AS163" s="22"/>
      <c r="AT163" s="18"/>
      <c r="XET163"/>
      <c r="XEU163"/>
      <c r="XEV163"/>
      <c r="XEW163"/>
      <c r="XEX163"/>
      <c r="XEY163"/>
      <c r="XEZ163"/>
      <c r="XFA163"/>
      <c r="XFB163"/>
      <c r="XFC163"/>
      <c r="XFD163"/>
    </row>
    <row r="164" spans="1:46 16374:16384" s="20" customForma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22"/>
      <c r="R164" s="22"/>
      <c r="S164" s="22"/>
      <c r="T164" s="22"/>
      <c r="U164" s="22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52"/>
      <c r="AP164" s="18"/>
      <c r="AQ164" s="18"/>
      <c r="AR164" s="18"/>
      <c r="AS164" s="22"/>
      <c r="AT164" s="18"/>
      <c r="XET164"/>
      <c r="XEU164"/>
      <c r="XEV164"/>
      <c r="XEW164"/>
      <c r="XEX164"/>
      <c r="XEY164"/>
      <c r="XEZ164"/>
      <c r="XFA164"/>
      <c r="XFB164"/>
      <c r="XFC164"/>
      <c r="XFD164"/>
    </row>
    <row r="165" spans="1:46 16374:16384" s="20" customForma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22"/>
      <c r="R165" s="22"/>
      <c r="S165" s="22"/>
      <c r="T165" s="22"/>
      <c r="U165" s="22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52"/>
      <c r="AP165" s="18"/>
      <c r="AQ165" s="18"/>
      <c r="AR165" s="18"/>
      <c r="AS165" s="22"/>
      <c r="AT165" s="18"/>
      <c r="XET165"/>
      <c r="XEU165"/>
      <c r="XEV165"/>
      <c r="XEW165"/>
      <c r="XEX165"/>
      <c r="XEY165"/>
      <c r="XEZ165"/>
      <c r="XFA165"/>
      <c r="XFB165"/>
      <c r="XFC165"/>
      <c r="XFD165"/>
    </row>
    <row r="166" spans="1:46 16374:16384" s="20" customForma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22"/>
      <c r="R166" s="22"/>
      <c r="S166" s="22"/>
      <c r="T166" s="22"/>
      <c r="U166" s="22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52"/>
      <c r="AP166" s="18"/>
      <c r="AQ166" s="18"/>
      <c r="AR166" s="18"/>
      <c r="AS166" s="22"/>
      <c r="AT166" s="18"/>
      <c r="XET166"/>
      <c r="XEU166"/>
      <c r="XEV166"/>
      <c r="XEW166"/>
      <c r="XEX166"/>
      <c r="XEY166"/>
      <c r="XEZ166"/>
      <c r="XFA166"/>
      <c r="XFB166"/>
      <c r="XFC166"/>
      <c r="XFD166"/>
    </row>
    <row r="167" spans="1:46 16374:16384" s="20" customForma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22"/>
      <c r="R167" s="22"/>
      <c r="S167" s="22"/>
      <c r="T167" s="22"/>
      <c r="U167" s="22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52"/>
      <c r="AP167" s="18"/>
      <c r="AQ167" s="18"/>
      <c r="AR167" s="18"/>
      <c r="AS167" s="22"/>
      <c r="AT167" s="18"/>
      <c r="XET167"/>
      <c r="XEU167"/>
      <c r="XEV167"/>
      <c r="XEW167"/>
      <c r="XEX167"/>
      <c r="XEY167"/>
      <c r="XEZ167"/>
      <c r="XFA167"/>
      <c r="XFB167"/>
      <c r="XFC167"/>
      <c r="XFD167"/>
    </row>
    <row r="168" spans="1:46 16374:16384" s="20" customForma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22"/>
      <c r="R168" s="22"/>
      <c r="S168" s="22"/>
      <c r="T168" s="22"/>
      <c r="U168" s="22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52"/>
      <c r="AP168" s="18"/>
      <c r="AQ168" s="18"/>
      <c r="AR168" s="18"/>
      <c r="AS168" s="22"/>
      <c r="AT168" s="18"/>
      <c r="XET168"/>
      <c r="XEU168"/>
      <c r="XEV168"/>
      <c r="XEW168"/>
      <c r="XEX168"/>
      <c r="XEY168"/>
      <c r="XEZ168"/>
      <c r="XFA168"/>
      <c r="XFB168"/>
      <c r="XFC168"/>
      <c r="XFD168"/>
    </row>
    <row r="169" spans="1:46 16374:16384" s="20" customForma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22"/>
      <c r="R169" s="22"/>
      <c r="S169" s="22"/>
      <c r="T169" s="22"/>
      <c r="U169" s="22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52"/>
      <c r="AP169" s="18"/>
      <c r="AQ169" s="18"/>
      <c r="AR169" s="18"/>
      <c r="AS169" s="22"/>
      <c r="AT169" s="18"/>
      <c r="XET169"/>
      <c r="XEU169"/>
      <c r="XEV169"/>
      <c r="XEW169"/>
      <c r="XEX169"/>
      <c r="XEY169"/>
      <c r="XEZ169"/>
      <c r="XFA169"/>
      <c r="XFB169"/>
      <c r="XFC169"/>
      <c r="XFD169"/>
    </row>
    <row r="170" spans="1:46 16374:16384" s="20" customForma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22"/>
      <c r="R170" s="22"/>
      <c r="S170" s="22"/>
      <c r="T170" s="22"/>
      <c r="U170" s="22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52"/>
      <c r="AP170" s="18"/>
      <c r="AQ170" s="18"/>
      <c r="AR170" s="18"/>
      <c r="AS170" s="22"/>
      <c r="AT170" s="18"/>
      <c r="XET170"/>
      <c r="XEU170"/>
      <c r="XEV170"/>
      <c r="XEW170"/>
      <c r="XEX170"/>
      <c r="XEY170"/>
      <c r="XEZ170"/>
      <c r="XFA170"/>
      <c r="XFB170"/>
      <c r="XFC170"/>
      <c r="XFD170"/>
    </row>
    <row r="171" spans="1:46 16374:16384" s="20" customForma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22"/>
      <c r="R171" s="22"/>
      <c r="S171" s="22"/>
      <c r="T171" s="22"/>
      <c r="U171" s="22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52"/>
      <c r="AP171" s="18"/>
      <c r="AQ171" s="18"/>
      <c r="AR171" s="18"/>
      <c r="AS171" s="22"/>
      <c r="AT171" s="18"/>
      <c r="XET171"/>
      <c r="XEU171"/>
      <c r="XEV171"/>
      <c r="XEW171"/>
      <c r="XEX171"/>
      <c r="XEY171"/>
      <c r="XEZ171"/>
      <c r="XFA171"/>
      <c r="XFB171"/>
      <c r="XFC171"/>
      <c r="XFD171"/>
    </row>
    <row r="172" spans="1:46 16374:16384" s="20" customForma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22"/>
      <c r="R172" s="22"/>
      <c r="S172" s="22"/>
      <c r="T172" s="22"/>
      <c r="U172" s="22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52"/>
      <c r="AP172" s="18"/>
      <c r="AQ172" s="18"/>
      <c r="AR172" s="18"/>
      <c r="AS172" s="22"/>
      <c r="AT172" s="18"/>
      <c r="XET172"/>
      <c r="XEU172"/>
      <c r="XEV172"/>
      <c r="XEW172"/>
      <c r="XEX172"/>
      <c r="XEY172"/>
      <c r="XEZ172"/>
      <c r="XFA172"/>
      <c r="XFB172"/>
      <c r="XFC172"/>
      <c r="XFD172"/>
    </row>
  </sheetData>
  <sheetProtection formatCells="0" insertHyperlinks="0" autoFilter="0"/>
  <sortState xmlns:xlrd2="http://schemas.microsoft.com/office/spreadsheetml/2017/richdata2" ref="A4:XFD136">
    <sortCondition ref="AV4:AV136"/>
    <sortCondition ref="AO4:AO136"/>
  </sortState>
  <mergeCells count="9">
    <mergeCell ref="H1:P1"/>
    <mergeCell ref="U1:AT1"/>
    <mergeCell ref="H2:L2"/>
    <mergeCell ref="M2:R2"/>
    <mergeCell ref="S2:T2"/>
    <mergeCell ref="V2:AC2"/>
    <mergeCell ref="AD2:AK2"/>
    <mergeCell ref="AM2:AT2"/>
    <mergeCell ref="U2:U3"/>
  </mergeCells>
  <phoneticPr fontId="34" type="noConversion"/>
  <pageMargins left="0.16111111111111101" right="0.16111111111111101" top="0.60624999999999996" bottom="1" header="0.5" footer="0.5"/>
  <pageSetup paperSize="9" scale="50" fitToHeight="0" orientation="landscape" r:id="rId1"/>
  <headerFooter>
    <oddFooter>&amp;C第 &amp;P 页，共 &amp;N 页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EP172"/>
  <sheetViews>
    <sheetView tabSelected="1" view="pageBreakPreview" topLeftCell="A123" zoomScale="85" zoomScaleNormal="70" zoomScaleSheetLayoutView="85" workbookViewId="0">
      <selection activeCell="N131" sqref="N131"/>
    </sheetView>
  </sheetViews>
  <sheetFormatPr defaultColWidth="9" defaultRowHeight="15.6" x14ac:dyDescent="0.25"/>
  <cols>
    <col min="1" max="1" width="1.77734375" style="18" customWidth="1"/>
    <col min="2" max="2" width="3.109375" style="18" customWidth="1"/>
    <col min="3" max="3" width="2.88671875" style="18" customWidth="1"/>
    <col min="4" max="4" width="2" style="18" customWidth="1"/>
    <col min="5" max="5" width="3.21875" style="18" customWidth="1"/>
    <col min="6" max="6" width="1.6640625" style="18" customWidth="1"/>
    <col min="7" max="7" width="4" style="18" customWidth="1"/>
    <col min="8" max="8" width="20.33203125" style="18" bestFit="1" customWidth="1"/>
    <col min="9" max="9" width="4.88671875" style="18" customWidth="1"/>
    <col min="10" max="10" width="6.77734375" style="18" customWidth="1"/>
    <col min="11" max="11" width="6" style="18" customWidth="1"/>
    <col min="12" max="12" width="5.88671875" style="18" customWidth="1"/>
    <col min="13" max="13" width="7.44140625" style="18" customWidth="1"/>
    <col min="14" max="14" width="6.5546875" style="18" bestFit="1" customWidth="1"/>
    <col min="15" max="15" width="7.77734375" style="18" bestFit="1" customWidth="1"/>
    <col min="16" max="16" width="7.6640625" style="22" customWidth="1"/>
    <col min="17" max="17" width="10" style="22" customWidth="1"/>
    <col min="18" max="18" width="6.5546875" style="51" customWidth="1"/>
    <col min="19" max="19" width="4.44140625" style="18" customWidth="1"/>
    <col min="20" max="20" width="4.77734375" style="18" customWidth="1"/>
    <col min="21" max="21" width="8.88671875" style="51" customWidth="1"/>
    <col min="22" max="22" width="8.77734375" style="18" customWidth="1"/>
    <col min="23" max="25" width="5.33203125" style="51" customWidth="1"/>
    <col min="26" max="26" width="8.33203125" style="51" customWidth="1"/>
    <col min="27" max="27" width="3.88671875" style="18" customWidth="1"/>
    <col min="28" max="28" width="5.21875" style="18" customWidth="1"/>
    <col min="29" max="29" width="6.77734375" style="52" customWidth="1"/>
    <col min="30" max="30" width="6.77734375" style="18" customWidth="1"/>
    <col min="31" max="32" width="6.33203125" style="18" customWidth="1"/>
    <col min="33" max="33" width="6.44140625" style="22" customWidth="1"/>
    <col min="34" max="34" width="8.21875" style="18" customWidth="1"/>
    <col min="35" max="35" width="9" style="18" customWidth="1"/>
    <col min="36" max="36" width="9.109375" style="18" customWidth="1"/>
    <col min="37" max="16359" width="9" style="18"/>
    <col min="16360" max="16370" width="9" style="53"/>
  </cols>
  <sheetData>
    <row r="1" spans="1:36 16360:16370" s="18" customFormat="1" ht="50.25" customHeight="1" x14ac:dyDescent="0.25">
      <c r="A1" s="143"/>
      <c r="H1" s="251" t="str">
        <f>'3工艺执行单'!B5</f>
        <v>XD202507089</v>
      </c>
      <c r="I1" s="251"/>
      <c r="J1" s="251"/>
      <c r="K1" s="251"/>
      <c r="L1" s="251"/>
      <c r="M1" s="251"/>
      <c r="N1" s="252"/>
      <c r="O1" s="251"/>
      <c r="P1" s="160"/>
      <c r="Q1" s="251" t="str">
        <f>'3工艺执行单'!D5</f>
        <v>JG255/30/100FG</v>
      </c>
      <c r="R1" s="252"/>
      <c r="S1" s="251"/>
      <c r="T1" s="251"/>
      <c r="U1" s="252"/>
      <c r="V1" s="251"/>
      <c r="W1" s="252"/>
      <c r="X1" s="252"/>
      <c r="Y1" s="252"/>
      <c r="Z1" s="252"/>
      <c r="AA1" s="251"/>
      <c r="AB1" s="251"/>
      <c r="AC1" s="251"/>
      <c r="AD1" s="251"/>
      <c r="AE1" s="251"/>
      <c r="AF1" s="251"/>
      <c r="AG1" s="251"/>
      <c r="AH1" s="251"/>
      <c r="AI1" s="63" t="s">
        <v>339</v>
      </c>
      <c r="AJ1" s="63" t="s">
        <v>340</v>
      </c>
      <c r="XEF1" s="53"/>
      <c r="XEG1" s="53"/>
      <c r="XEH1" s="53"/>
      <c r="XEI1" s="53"/>
      <c r="XEJ1" s="53"/>
      <c r="XEK1" s="53"/>
      <c r="XEL1" s="53"/>
      <c r="XEM1" s="53"/>
      <c r="XEN1" s="53"/>
      <c r="XEO1" s="53"/>
      <c r="XEP1" s="53"/>
    </row>
    <row r="2" spans="1:36 16360:16370" s="18" customFormat="1" ht="20.25" customHeight="1" x14ac:dyDescent="0.25">
      <c r="A2" s="21"/>
      <c r="B2" s="21"/>
      <c r="C2" s="21"/>
      <c r="D2" s="21"/>
      <c r="E2" s="21"/>
      <c r="F2" s="21"/>
      <c r="G2" s="21"/>
      <c r="H2" s="178" t="s">
        <v>332</v>
      </c>
      <c r="I2" s="178"/>
      <c r="J2" s="178"/>
      <c r="K2" s="178"/>
      <c r="L2" s="178"/>
      <c r="M2" s="178" t="s">
        <v>333</v>
      </c>
      <c r="N2" s="253"/>
      <c r="O2" s="178"/>
      <c r="P2" s="253"/>
      <c r="Q2" s="249" t="s">
        <v>185</v>
      </c>
      <c r="R2" s="244" t="s">
        <v>334</v>
      </c>
      <c r="S2" s="244"/>
      <c r="T2" s="244"/>
      <c r="U2" s="245"/>
      <c r="V2" s="254" t="s">
        <v>335</v>
      </c>
      <c r="W2" s="255"/>
      <c r="X2" s="255"/>
      <c r="Y2" s="255"/>
      <c r="Z2" s="256"/>
      <c r="AA2" s="247" t="s">
        <v>204</v>
      </c>
      <c r="AB2" s="247"/>
      <c r="AC2" s="247"/>
      <c r="AD2" s="247"/>
      <c r="AE2" s="247"/>
      <c r="AF2" s="247"/>
      <c r="AG2" s="248"/>
      <c r="AH2" s="247"/>
      <c r="AI2" s="60">
        <v>6</v>
      </c>
      <c r="AJ2" s="60">
        <v>6</v>
      </c>
    </row>
    <row r="3" spans="1:36 16360:16370" s="20" customFormat="1" ht="20.25" customHeight="1" x14ac:dyDescent="0.25">
      <c r="H3" s="111" t="s">
        <v>336</v>
      </c>
      <c r="I3" s="111"/>
      <c r="J3" s="55" t="s">
        <v>5</v>
      </c>
      <c r="K3" s="55" t="s">
        <v>6</v>
      </c>
      <c r="L3" s="55" t="s">
        <v>7</v>
      </c>
      <c r="M3" s="58" t="s">
        <v>5</v>
      </c>
      <c r="N3" s="58" t="s">
        <v>6</v>
      </c>
      <c r="O3" s="58" t="s">
        <v>7</v>
      </c>
      <c r="P3" s="159" t="s">
        <v>9</v>
      </c>
      <c r="Q3" s="250"/>
      <c r="R3" s="55" t="s">
        <v>5</v>
      </c>
      <c r="S3" s="55" t="s">
        <v>342</v>
      </c>
      <c r="T3" s="55" t="s">
        <v>343</v>
      </c>
      <c r="U3" s="111" t="s">
        <v>9</v>
      </c>
      <c r="V3" s="55" t="s">
        <v>5</v>
      </c>
      <c r="W3" s="55" t="s">
        <v>344</v>
      </c>
      <c r="X3" s="55" t="s">
        <v>344</v>
      </c>
      <c r="Y3" s="111" t="s">
        <v>343</v>
      </c>
      <c r="Z3" s="111" t="s">
        <v>9</v>
      </c>
      <c r="AA3" s="55" t="s">
        <v>180</v>
      </c>
      <c r="AB3" s="55" t="s">
        <v>347</v>
      </c>
      <c r="AC3" s="61" t="s">
        <v>348</v>
      </c>
      <c r="AD3" s="55" t="s">
        <v>5</v>
      </c>
      <c r="AE3" s="62" t="s">
        <v>342</v>
      </c>
      <c r="AF3" s="62" t="s">
        <v>349</v>
      </c>
      <c r="AG3" s="144" t="s">
        <v>9</v>
      </c>
      <c r="AH3" s="62" t="s">
        <v>350</v>
      </c>
    </row>
    <row r="4" spans="1:36 16360:16370" s="20" customFormat="1" ht="22.2" customHeight="1" x14ac:dyDescent="0.25">
      <c r="A4" s="145" t="s">
        <v>351</v>
      </c>
      <c r="B4" s="145" t="str">
        <f t="shared" ref="B4:B19" si="0">MID($Q$1,3,2)</f>
        <v>25</v>
      </c>
      <c r="C4" s="145" t="str">
        <f t="shared" ref="C4:C19" si="1">MID($Q$1,5,1)</f>
        <v>5</v>
      </c>
      <c r="D4" s="145" t="s">
        <v>352</v>
      </c>
      <c r="E4" s="145" t="str">
        <f t="shared" ref="E4:E19" si="2">MID($Q$1,7,2)</f>
        <v>30</v>
      </c>
      <c r="F4" s="145" t="s">
        <v>352</v>
      </c>
      <c r="G4" s="145" t="str">
        <f t="shared" ref="G4:G19" si="3">MID($Q$1,10,3)</f>
        <v>100</v>
      </c>
      <c r="H4" s="146" t="s">
        <v>491</v>
      </c>
      <c r="I4" s="146"/>
      <c r="J4" s="146">
        <v>871</v>
      </c>
      <c r="K4" s="146">
        <v>1049</v>
      </c>
      <c r="L4" s="146">
        <v>1</v>
      </c>
      <c r="M4" s="147">
        <f t="shared" ref="M4:M19" si="4">J4</f>
        <v>871</v>
      </c>
      <c r="N4" s="147">
        <f t="shared" ref="N4:N36" si="5">(W4-1)*E4+C4</f>
        <v>1055</v>
      </c>
      <c r="O4" s="147">
        <f>L4</f>
        <v>1</v>
      </c>
      <c r="P4" s="148">
        <f>U4+Z4+AG4</f>
        <v>34.731932500000006</v>
      </c>
      <c r="Q4" s="148" t="str">
        <f>IF(OR(AND(MOD(K4-C4,E4)&gt;$AI$2,MOD(K4-C4,E4)&lt;(E4-$AJ$2)),W4=35),"单边留","")</f>
        <v/>
      </c>
      <c r="R4" s="129">
        <f t="shared" ref="R4:R19" si="6">N4</f>
        <v>1055</v>
      </c>
      <c r="S4" s="129">
        <v>2</v>
      </c>
      <c r="T4" s="129">
        <f t="shared" ref="T4:T19" si="7">S4*O4</f>
        <v>2</v>
      </c>
      <c r="U4" s="161">
        <f t="shared" ref="U4:U19" si="8">B4*C4*7.85*0.001*R4*0.001*T4</f>
        <v>2.0704375000000002</v>
      </c>
      <c r="V4" s="129">
        <f t="shared" ref="V4:V19" si="9">M4-C4*2-2</f>
        <v>859</v>
      </c>
      <c r="W4" s="129">
        <f>IF(MOD(K4-C4,E4)&lt;(E4-$AJ$2),ROUNDDOWN((K4-C4)/E4+1,0),ROUNDUP((K4-C4)/E4+1,0))</f>
        <v>36</v>
      </c>
      <c r="X4" s="129">
        <f>(N4-C4)/E4+1</f>
        <v>36</v>
      </c>
      <c r="Y4" s="129">
        <f>X4*O4</f>
        <v>36</v>
      </c>
      <c r="Z4" s="162">
        <f t="shared" ref="Z4:Z19" si="10">B4*C4*7.85*0.001*V4*0.001*Y4</f>
        <v>30.344175000000003</v>
      </c>
      <c r="AA4" s="129">
        <v>6</v>
      </c>
      <c r="AB4" s="129">
        <f t="shared" ref="AB4:AB19" si="11">(M4-G4*(AE4-1))/2</f>
        <v>85.5</v>
      </c>
      <c r="AC4" s="149">
        <f t="shared" ref="AC4:AC19" si="12">(M4-G4*(AF4-1))/2</f>
        <v>85.5</v>
      </c>
      <c r="AD4" s="129">
        <v>1025</v>
      </c>
      <c r="AE4" s="129">
        <f t="shared" ref="AE4:AE19" si="13">IF(INT(M4/G4+1)/2=INT(INT(M4/G4+1)/2),INT(M4/G4)+1,INT(M4/G4))</f>
        <v>8</v>
      </c>
      <c r="AF4" s="129">
        <f t="shared" ref="AF4:AF19" si="14">IF(AB4&lt;=0.2*G4,AE4-2,AE4)</f>
        <v>8</v>
      </c>
      <c r="AG4" s="150">
        <f t="shared" ref="AG4:AG19" si="15">AA4*AA4*7.85*AD4*0.001*0.001*AF4*O4</f>
        <v>2.3173199999999996</v>
      </c>
      <c r="AH4" s="129">
        <f t="shared" ref="AH4:AH19" si="16">AF4*O4</f>
        <v>8</v>
      </c>
      <c r="AI4" s="129">
        <f t="shared" ref="AI4:AI19" si="17">K4*L4</f>
        <v>1049</v>
      </c>
      <c r="AJ4" s="129" t="str">
        <f t="shared" ref="AJ4:AJ19" si="18">LEFT(H4,3)</f>
        <v>P11</v>
      </c>
    </row>
    <row r="5" spans="1:36 16360:16370" s="20" customFormat="1" ht="22.5" customHeight="1" x14ac:dyDescent="0.25">
      <c r="A5" s="145" t="s">
        <v>351</v>
      </c>
      <c r="B5" s="145" t="str">
        <f t="shared" si="0"/>
        <v>25</v>
      </c>
      <c r="C5" s="145" t="str">
        <f t="shared" si="1"/>
        <v>5</v>
      </c>
      <c r="D5" s="145" t="s">
        <v>352</v>
      </c>
      <c r="E5" s="145" t="str">
        <f t="shared" si="2"/>
        <v>30</v>
      </c>
      <c r="F5" s="145" t="s">
        <v>352</v>
      </c>
      <c r="G5" s="145" t="str">
        <f t="shared" si="3"/>
        <v>100</v>
      </c>
      <c r="H5" s="146" t="s">
        <v>492</v>
      </c>
      <c r="I5" s="146"/>
      <c r="J5" s="146">
        <v>1042</v>
      </c>
      <c r="K5" s="146">
        <v>707</v>
      </c>
      <c r="L5" s="146">
        <v>6</v>
      </c>
      <c r="M5" s="147">
        <f t="shared" si="4"/>
        <v>1042</v>
      </c>
      <c r="N5" s="147">
        <f t="shared" si="5"/>
        <v>695</v>
      </c>
      <c r="O5" s="147">
        <f t="shared" ref="O5:O36" si="19">L5</f>
        <v>6</v>
      </c>
      <c r="P5" s="148">
        <f t="shared" ref="P5:P36" si="20">U5+Z5+AG5</f>
        <v>171.10252500000001</v>
      </c>
      <c r="Q5" s="148" t="str">
        <f t="shared" ref="Q5:Q67" si="21">IF(OR(AND(MOD(K5-C5,E5)&gt;$AI$2,MOD(K5-C5,E5)&lt;(E5-$AJ$2)),W5=35),"单边留","")</f>
        <v>单边留</v>
      </c>
      <c r="R5" s="129">
        <f t="shared" si="6"/>
        <v>695</v>
      </c>
      <c r="S5" s="129">
        <v>2</v>
      </c>
      <c r="T5" s="129">
        <f t="shared" si="7"/>
        <v>12</v>
      </c>
      <c r="U5" s="161">
        <f t="shared" si="8"/>
        <v>8.1836249999999993</v>
      </c>
      <c r="V5" s="129">
        <f t="shared" si="9"/>
        <v>1030</v>
      </c>
      <c r="W5" s="129">
        <f t="shared" ref="W5:W67" si="22">IF(MOD(K5-C5,E5)&lt;(E5-$AJ$2),ROUNDDOWN((K5-C5)/E5+1,0),ROUNDUP((K5-C5)/E5+1,0))</f>
        <v>24</v>
      </c>
      <c r="X5" s="129">
        <f t="shared" ref="X5:X67" si="23">(N5-C5)/E5+1</f>
        <v>24</v>
      </c>
      <c r="Y5" s="129">
        <f t="shared" ref="Y5:Y36" si="24">X5*O5</f>
        <v>144</v>
      </c>
      <c r="Z5" s="162">
        <f t="shared" si="10"/>
        <v>145.53900000000002</v>
      </c>
      <c r="AA5" s="129">
        <v>6</v>
      </c>
      <c r="AB5" s="129">
        <f t="shared" si="11"/>
        <v>71</v>
      </c>
      <c r="AC5" s="149">
        <f t="shared" si="12"/>
        <v>71</v>
      </c>
      <c r="AD5" s="129">
        <v>1025</v>
      </c>
      <c r="AE5" s="129">
        <f t="shared" si="13"/>
        <v>10</v>
      </c>
      <c r="AF5" s="129">
        <f t="shared" si="14"/>
        <v>10</v>
      </c>
      <c r="AG5" s="150">
        <f t="shared" si="15"/>
        <v>17.379899999999996</v>
      </c>
      <c r="AH5" s="129">
        <f t="shared" si="16"/>
        <v>60</v>
      </c>
      <c r="AI5" s="129">
        <f t="shared" si="17"/>
        <v>4242</v>
      </c>
      <c r="AJ5" s="129" t="str">
        <f t="shared" si="18"/>
        <v>P12</v>
      </c>
    </row>
    <row r="6" spans="1:36 16360:16370" s="20" customFormat="1" ht="22.5" customHeight="1" x14ac:dyDescent="0.25">
      <c r="A6" s="129" t="s">
        <v>351</v>
      </c>
      <c r="B6" s="145" t="str">
        <f t="shared" si="0"/>
        <v>25</v>
      </c>
      <c r="C6" s="145" t="str">
        <f t="shared" si="1"/>
        <v>5</v>
      </c>
      <c r="D6" s="129" t="s">
        <v>352</v>
      </c>
      <c r="E6" s="145" t="str">
        <f t="shared" si="2"/>
        <v>30</v>
      </c>
      <c r="F6" s="129" t="s">
        <v>352</v>
      </c>
      <c r="G6" s="145" t="str">
        <f t="shared" si="3"/>
        <v>100</v>
      </c>
      <c r="H6" s="151" t="s">
        <v>493</v>
      </c>
      <c r="I6" s="151"/>
      <c r="J6" s="151">
        <v>1549</v>
      </c>
      <c r="K6" s="151">
        <v>995</v>
      </c>
      <c r="L6" s="151">
        <v>1</v>
      </c>
      <c r="M6" s="147">
        <f t="shared" si="4"/>
        <v>1549</v>
      </c>
      <c r="N6" s="147">
        <f t="shared" si="5"/>
        <v>995</v>
      </c>
      <c r="O6" s="147">
        <f t="shared" si="19"/>
        <v>1</v>
      </c>
      <c r="P6" s="148">
        <f t="shared" si="20"/>
        <v>57.865490000000001</v>
      </c>
      <c r="Q6" s="148" t="str">
        <f t="shared" si="21"/>
        <v/>
      </c>
      <c r="R6" s="129">
        <f t="shared" si="6"/>
        <v>995</v>
      </c>
      <c r="S6" s="129">
        <v>2</v>
      </c>
      <c r="T6" s="129">
        <f t="shared" si="7"/>
        <v>2</v>
      </c>
      <c r="U6" s="161">
        <f t="shared" si="8"/>
        <v>1.9526875000000004</v>
      </c>
      <c r="V6" s="129">
        <f t="shared" si="9"/>
        <v>1537</v>
      </c>
      <c r="W6" s="129">
        <f t="shared" si="22"/>
        <v>34</v>
      </c>
      <c r="X6" s="129">
        <f t="shared" si="23"/>
        <v>34</v>
      </c>
      <c r="Y6" s="129">
        <f t="shared" si="24"/>
        <v>34</v>
      </c>
      <c r="Z6" s="162">
        <f t="shared" si="10"/>
        <v>51.278162500000001</v>
      </c>
      <c r="AA6" s="129">
        <v>6</v>
      </c>
      <c r="AB6" s="129">
        <f t="shared" si="11"/>
        <v>24.5</v>
      </c>
      <c r="AC6" s="149">
        <f t="shared" si="12"/>
        <v>24.5</v>
      </c>
      <c r="AD6" s="129">
        <v>1025</v>
      </c>
      <c r="AE6" s="129">
        <f t="shared" si="13"/>
        <v>16</v>
      </c>
      <c r="AF6" s="129">
        <f t="shared" si="14"/>
        <v>16</v>
      </c>
      <c r="AG6" s="150">
        <f t="shared" si="15"/>
        <v>4.6346399999999992</v>
      </c>
      <c r="AH6" s="129">
        <f t="shared" si="16"/>
        <v>16</v>
      </c>
      <c r="AI6" s="129">
        <f t="shared" si="17"/>
        <v>995</v>
      </c>
      <c r="AJ6" s="129" t="str">
        <f t="shared" si="18"/>
        <v>P12</v>
      </c>
    </row>
    <row r="7" spans="1:36 16360:16370" s="20" customFormat="1" ht="22.5" customHeight="1" x14ac:dyDescent="0.25">
      <c r="A7" s="129" t="s">
        <v>351</v>
      </c>
      <c r="B7" s="145" t="str">
        <f t="shared" si="0"/>
        <v>25</v>
      </c>
      <c r="C7" s="145" t="str">
        <f t="shared" si="1"/>
        <v>5</v>
      </c>
      <c r="D7" s="129" t="s">
        <v>352</v>
      </c>
      <c r="E7" s="145" t="str">
        <f t="shared" si="2"/>
        <v>30</v>
      </c>
      <c r="F7" s="129" t="s">
        <v>352</v>
      </c>
      <c r="G7" s="145" t="str">
        <f t="shared" si="3"/>
        <v>100</v>
      </c>
      <c r="H7" s="151" t="s">
        <v>494</v>
      </c>
      <c r="I7" s="151" t="s">
        <v>495</v>
      </c>
      <c r="J7" s="151">
        <v>1165</v>
      </c>
      <c r="K7" s="151">
        <v>935</v>
      </c>
      <c r="L7" s="151">
        <v>1</v>
      </c>
      <c r="M7" s="147">
        <f t="shared" si="4"/>
        <v>1165</v>
      </c>
      <c r="N7" s="147">
        <f t="shared" si="5"/>
        <v>935</v>
      </c>
      <c r="O7" s="147">
        <f t="shared" si="19"/>
        <v>1</v>
      </c>
      <c r="P7" s="148">
        <f t="shared" si="20"/>
        <v>41.515117500000009</v>
      </c>
      <c r="Q7" s="148" t="str">
        <f t="shared" si="21"/>
        <v/>
      </c>
      <c r="R7" s="129">
        <f t="shared" si="6"/>
        <v>935</v>
      </c>
      <c r="S7" s="129">
        <v>2</v>
      </c>
      <c r="T7" s="129">
        <f t="shared" si="7"/>
        <v>2</v>
      </c>
      <c r="U7" s="161">
        <f t="shared" si="8"/>
        <v>1.8349375000000003</v>
      </c>
      <c r="V7" s="129">
        <f t="shared" si="9"/>
        <v>1153</v>
      </c>
      <c r="W7" s="129">
        <f t="shared" si="22"/>
        <v>32</v>
      </c>
      <c r="X7" s="129">
        <f t="shared" si="23"/>
        <v>32</v>
      </c>
      <c r="Y7" s="129">
        <f t="shared" si="24"/>
        <v>32</v>
      </c>
      <c r="Z7" s="162">
        <f t="shared" si="10"/>
        <v>36.204200000000007</v>
      </c>
      <c r="AA7" s="129">
        <v>6</v>
      </c>
      <c r="AB7" s="129">
        <f t="shared" si="11"/>
        <v>32.5</v>
      </c>
      <c r="AC7" s="149">
        <f t="shared" si="12"/>
        <v>32.5</v>
      </c>
      <c r="AD7" s="129">
        <v>1025</v>
      </c>
      <c r="AE7" s="129">
        <f t="shared" si="13"/>
        <v>12</v>
      </c>
      <c r="AF7" s="129">
        <f t="shared" si="14"/>
        <v>12</v>
      </c>
      <c r="AG7" s="150">
        <f t="shared" si="15"/>
        <v>3.4759799999999994</v>
      </c>
      <c r="AH7" s="129">
        <f t="shared" si="16"/>
        <v>12</v>
      </c>
      <c r="AI7" s="129">
        <f t="shared" si="17"/>
        <v>935</v>
      </c>
      <c r="AJ7" s="129" t="str">
        <f t="shared" si="18"/>
        <v>P23</v>
      </c>
    </row>
    <row r="8" spans="1:36 16360:16370" s="20" customFormat="1" ht="22.5" customHeight="1" x14ac:dyDescent="0.25">
      <c r="A8" s="129" t="s">
        <v>351</v>
      </c>
      <c r="B8" s="145" t="str">
        <f t="shared" si="0"/>
        <v>25</v>
      </c>
      <c r="C8" s="145" t="str">
        <f t="shared" si="1"/>
        <v>5</v>
      </c>
      <c r="D8" s="129" t="s">
        <v>352</v>
      </c>
      <c r="E8" s="145" t="str">
        <f t="shared" si="2"/>
        <v>30</v>
      </c>
      <c r="F8" s="129" t="s">
        <v>352</v>
      </c>
      <c r="G8" s="145" t="str">
        <f t="shared" si="3"/>
        <v>100</v>
      </c>
      <c r="H8" s="56" t="s">
        <v>357</v>
      </c>
      <c r="I8" s="56" t="s">
        <v>18</v>
      </c>
      <c r="J8" s="56">
        <v>1479</v>
      </c>
      <c r="K8" s="56">
        <v>995</v>
      </c>
      <c r="L8" s="56">
        <v>1</v>
      </c>
      <c r="M8" s="147">
        <f t="shared" si="4"/>
        <v>1479</v>
      </c>
      <c r="N8" s="147">
        <f t="shared" si="5"/>
        <v>995</v>
      </c>
      <c r="O8" s="147">
        <f t="shared" si="19"/>
        <v>1</v>
      </c>
      <c r="P8" s="148">
        <f t="shared" si="20"/>
        <v>54.950785000000003</v>
      </c>
      <c r="Q8" s="148" t="str">
        <f t="shared" si="21"/>
        <v/>
      </c>
      <c r="R8" s="129">
        <f t="shared" si="6"/>
        <v>995</v>
      </c>
      <c r="S8" s="129">
        <v>2</v>
      </c>
      <c r="T8" s="129">
        <f t="shared" si="7"/>
        <v>2</v>
      </c>
      <c r="U8" s="161">
        <f t="shared" si="8"/>
        <v>1.9526875000000004</v>
      </c>
      <c r="V8" s="129">
        <f t="shared" si="9"/>
        <v>1467</v>
      </c>
      <c r="W8" s="129">
        <f t="shared" si="22"/>
        <v>34</v>
      </c>
      <c r="X8" s="129">
        <f t="shared" si="23"/>
        <v>34</v>
      </c>
      <c r="Y8" s="129">
        <f t="shared" si="24"/>
        <v>34</v>
      </c>
      <c r="Z8" s="162">
        <f t="shared" si="10"/>
        <v>48.942787500000001</v>
      </c>
      <c r="AA8" s="129">
        <v>6</v>
      </c>
      <c r="AB8" s="129">
        <f t="shared" si="11"/>
        <v>89.5</v>
      </c>
      <c r="AC8" s="149">
        <f t="shared" si="12"/>
        <v>89.5</v>
      </c>
      <c r="AD8" s="129">
        <v>1025</v>
      </c>
      <c r="AE8" s="129">
        <f t="shared" si="13"/>
        <v>14</v>
      </c>
      <c r="AF8" s="129">
        <f t="shared" si="14"/>
        <v>14</v>
      </c>
      <c r="AG8" s="150">
        <f t="shared" si="15"/>
        <v>4.0553099999999995</v>
      </c>
      <c r="AH8" s="129">
        <f t="shared" si="16"/>
        <v>14</v>
      </c>
      <c r="AI8" s="129">
        <f t="shared" si="17"/>
        <v>995</v>
      </c>
      <c r="AJ8" s="129" t="str">
        <f t="shared" si="18"/>
        <v>P01</v>
      </c>
    </row>
    <row r="9" spans="1:36 16360:16370" s="20" customFormat="1" ht="22.5" customHeight="1" x14ac:dyDescent="0.25">
      <c r="A9" s="129" t="s">
        <v>351</v>
      </c>
      <c r="B9" s="145" t="str">
        <f t="shared" si="0"/>
        <v>25</v>
      </c>
      <c r="C9" s="145" t="str">
        <f t="shared" si="1"/>
        <v>5</v>
      </c>
      <c r="D9" s="129" t="s">
        <v>352</v>
      </c>
      <c r="E9" s="145" t="str">
        <f t="shared" si="2"/>
        <v>30</v>
      </c>
      <c r="F9" s="129" t="s">
        <v>352</v>
      </c>
      <c r="G9" s="145" t="str">
        <f t="shared" si="3"/>
        <v>100</v>
      </c>
      <c r="H9" s="151" t="s">
        <v>496</v>
      </c>
      <c r="I9" s="151" t="s">
        <v>495</v>
      </c>
      <c r="J9" s="151">
        <v>1165</v>
      </c>
      <c r="K9" s="151">
        <v>575</v>
      </c>
      <c r="L9" s="151">
        <v>1</v>
      </c>
      <c r="M9" s="147">
        <f t="shared" si="4"/>
        <v>1165</v>
      </c>
      <c r="N9" s="147">
        <f t="shared" si="5"/>
        <v>575</v>
      </c>
      <c r="O9" s="147">
        <f t="shared" si="19"/>
        <v>1</v>
      </c>
      <c r="P9" s="148">
        <f t="shared" si="20"/>
        <v>27.232042500000006</v>
      </c>
      <c r="Q9" s="148" t="str">
        <f t="shared" si="21"/>
        <v/>
      </c>
      <c r="R9" s="129">
        <f t="shared" si="6"/>
        <v>575</v>
      </c>
      <c r="S9" s="129">
        <v>2</v>
      </c>
      <c r="T9" s="129">
        <f t="shared" si="7"/>
        <v>2</v>
      </c>
      <c r="U9" s="161">
        <f t="shared" si="8"/>
        <v>1.1284375</v>
      </c>
      <c r="V9" s="129">
        <f t="shared" si="9"/>
        <v>1153</v>
      </c>
      <c r="W9" s="129">
        <f t="shared" si="22"/>
        <v>20</v>
      </c>
      <c r="X9" s="129">
        <f t="shared" si="23"/>
        <v>20</v>
      </c>
      <c r="Y9" s="129">
        <f t="shared" si="24"/>
        <v>20</v>
      </c>
      <c r="Z9" s="162">
        <f t="shared" si="10"/>
        <v>22.627625000000005</v>
      </c>
      <c r="AA9" s="129">
        <v>6</v>
      </c>
      <c r="AB9" s="129">
        <f t="shared" si="11"/>
        <v>32.5</v>
      </c>
      <c r="AC9" s="149">
        <f t="shared" si="12"/>
        <v>32.5</v>
      </c>
      <c r="AD9" s="129">
        <v>1025</v>
      </c>
      <c r="AE9" s="129">
        <f t="shared" si="13"/>
        <v>12</v>
      </c>
      <c r="AF9" s="129">
        <f t="shared" si="14"/>
        <v>12</v>
      </c>
      <c r="AG9" s="150">
        <f t="shared" si="15"/>
        <v>3.4759799999999994</v>
      </c>
      <c r="AH9" s="129">
        <f t="shared" si="16"/>
        <v>12</v>
      </c>
      <c r="AI9" s="129">
        <f t="shared" si="17"/>
        <v>575</v>
      </c>
      <c r="AJ9" s="129" t="str">
        <f t="shared" si="18"/>
        <v>P26</v>
      </c>
    </row>
    <row r="10" spans="1:36 16360:16370" s="20" customFormat="1" ht="22.5" customHeight="1" x14ac:dyDescent="0.25">
      <c r="A10" s="129" t="s">
        <v>351</v>
      </c>
      <c r="B10" s="145" t="str">
        <f t="shared" si="0"/>
        <v>25</v>
      </c>
      <c r="C10" s="145" t="str">
        <f t="shared" si="1"/>
        <v>5</v>
      </c>
      <c r="D10" s="129" t="s">
        <v>352</v>
      </c>
      <c r="E10" s="145" t="str">
        <f t="shared" si="2"/>
        <v>30</v>
      </c>
      <c r="F10" s="129" t="s">
        <v>352</v>
      </c>
      <c r="G10" s="145" t="str">
        <f t="shared" si="3"/>
        <v>100</v>
      </c>
      <c r="H10" s="56" t="s">
        <v>359</v>
      </c>
      <c r="I10" s="56" t="s">
        <v>18</v>
      </c>
      <c r="J10" s="56">
        <v>1589</v>
      </c>
      <c r="K10" s="56">
        <v>845</v>
      </c>
      <c r="L10" s="56">
        <v>1</v>
      </c>
      <c r="M10" s="147">
        <f t="shared" si="4"/>
        <v>1589</v>
      </c>
      <c r="N10" s="147">
        <f t="shared" si="5"/>
        <v>845</v>
      </c>
      <c r="O10" s="147">
        <f t="shared" si="19"/>
        <v>1</v>
      </c>
      <c r="P10" s="148">
        <f t="shared" si="20"/>
        <v>51.168458749999999</v>
      </c>
      <c r="Q10" s="148" t="str">
        <f t="shared" si="21"/>
        <v/>
      </c>
      <c r="R10" s="129">
        <f t="shared" si="6"/>
        <v>845</v>
      </c>
      <c r="S10" s="129">
        <v>2</v>
      </c>
      <c r="T10" s="129">
        <f t="shared" si="7"/>
        <v>2</v>
      </c>
      <c r="U10" s="161">
        <f t="shared" si="8"/>
        <v>1.6583125000000001</v>
      </c>
      <c r="V10" s="129">
        <f t="shared" si="9"/>
        <v>1577</v>
      </c>
      <c r="W10" s="129">
        <f t="shared" si="22"/>
        <v>29</v>
      </c>
      <c r="X10" s="129">
        <f t="shared" si="23"/>
        <v>29</v>
      </c>
      <c r="Y10" s="129">
        <f t="shared" si="24"/>
        <v>29</v>
      </c>
      <c r="Z10" s="162">
        <f t="shared" si="10"/>
        <v>44.875506250000001</v>
      </c>
      <c r="AA10" s="129">
        <v>6</v>
      </c>
      <c r="AB10" s="129">
        <f t="shared" si="11"/>
        <v>44.5</v>
      </c>
      <c r="AC10" s="149">
        <f t="shared" si="12"/>
        <v>44.5</v>
      </c>
      <c r="AD10" s="129">
        <v>1025</v>
      </c>
      <c r="AE10" s="129">
        <f t="shared" si="13"/>
        <v>16</v>
      </c>
      <c r="AF10" s="129">
        <f t="shared" si="14"/>
        <v>16</v>
      </c>
      <c r="AG10" s="150">
        <f t="shared" si="15"/>
        <v>4.6346399999999992</v>
      </c>
      <c r="AH10" s="129">
        <f t="shared" si="16"/>
        <v>16</v>
      </c>
      <c r="AI10" s="129">
        <f t="shared" si="17"/>
        <v>845</v>
      </c>
      <c r="AJ10" s="129" t="str">
        <f t="shared" si="18"/>
        <v>P02</v>
      </c>
    </row>
    <row r="11" spans="1:36 16360:16370" s="20" customFormat="1" ht="22.5" customHeight="1" x14ac:dyDescent="0.25">
      <c r="A11" s="129" t="s">
        <v>351</v>
      </c>
      <c r="B11" s="145" t="str">
        <f t="shared" si="0"/>
        <v>25</v>
      </c>
      <c r="C11" s="145" t="str">
        <f t="shared" si="1"/>
        <v>5</v>
      </c>
      <c r="D11" s="129" t="s">
        <v>352</v>
      </c>
      <c r="E11" s="145" t="str">
        <f t="shared" si="2"/>
        <v>30</v>
      </c>
      <c r="F11" s="129" t="s">
        <v>352</v>
      </c>
      <c r="G11" s="145" t="str">
        <f t="shared" si="3"/>
        <v>100</v>
      </c>
      <c r="H11" s="56" t="s">
        <v>360</v>
      </c>
      <c r="I11" s="56" t="s">
        <v>18</v>
      </c>
      <c r="J11" s="56">
        <v>2610</v>
      </c>
      <c r="K11" s="56">
        <v>995</v>
      </c>
      <c r="L11" s="56">
        <v>1</v>
      </c>
      <c r="M11" s="147">
        <f t="shared" si="4"/>
        <v>2610</v>
      </c>
      <c r="N11" s="147">
        <f t="shared" si="5"/>
        <v>995</v>
      </c>
      <c r="O11" s="147">
        <f t="shared" si="19"/>
        <v>1</v>
      </c>
      <c r="P11" s="148">
        <f t="shared" si="20"/>
        <v>96.15975250000001</v>
      </c>
      <c r="Q11" s="148" t="str">
        <f t="shared" si="21"/>
        <v/>
      </c>
      <c r="R11" s="129">
        <f t="shared" si="6"/>
        <v>995</v>
      </c>
      <c r="S11" s="129">
        <v>2</v>
      </c>
      <c r="T11" s="129">
        <f t="shared" si="7"/>
        <v>2</v>
      </c>
      <c r="U11" s="161">
        <f t="shared" si="8"/>
        <v>1.9526875000000004</v>
      </c>
      <c r="V11" s="129">
        <f t="shared" si="9"/>
        <v>2598</v>
      </c>
      <c r="W11" s="129">
        <f t="shared" si="22"/>
        <v>34</v>
      </c>
      <c r="X11" s="129">
        <f t="shared" si="23"/>
        <v>34</v>
      </c>
      <c r="Y11" s="129">
        <f t="shared" si="24"/>
        <v>34</v>
      </c>
      <c r="Z11" s="162">
        <f t="shared" si="10"/>
        <v>86.675775000000016</v>
      </c>
      <c r="AA11" s="129">
        <v>6</v>
      </c>
      <c r="AB11" s="129">
        <f t="shared" si="11"/>
        <v>55</v>
      </c>
      <c r="AC11" s="149">
        <f t="shared" si="12"/>
        <v>55</v>
      </c>
      <c r="AD11" s="129">
        <v>1025</v>
      </c>
      <c r="AE11" s="129">
        <f t="shared" si="13"/>
        <v>26</v>
      </c>
      <c r="AF11" s="129">
        <f t="shared" si="14"/>
        <v>26</v>
      </c>
      <c r="AG11" s="150">
        <f t="shared" si="15"/>
        <v>7.5312899999999985</v>
      </c>
      <c r="AH11" s="129">
        <f t="shared" si="16"/>
        <v>26</v>
      </c>
      <c r="AI11" s="129">
        <f t="shared" si="17"/>
        <v>995</v>
      </c>
      <c r="AJ11" s="129" t="str">
        <f t="shared" si="18"/>
        <v>P02</v>
      </c>
    </row>
    <row r="12" spans="1:36 16360:16370" s="20" customFormat="1" ht="22.5" customHeight="1" x14ac:dyDescent="0.25">
      <c r="A12" s="129" t="s">
        <v>351</v>
      </c>
      <c r="B12" s="145" t="str">
        <f t="shared" si="0"/>
        <v>25</v>
      </c>
      <c r="C12" s="145" t="str">
        <f t="shared" si="1"/>
        <v>5</v>
      </c>
      <c r="D12" s="129" t="s">
        <v>352</v>
      </c>
      <c r="E12" s="145" t="str">
        <f t="shared" si="2"/>
        <v>30</v>
      </c>
      <c r="F12" s="129" t="s">
        <v>352</v>
      </c>
      <c r="G12" s="145" t="str">
        <f t="shared" si="3"/>
        <v>100</v>
      </c>
      <c r="H12" s="56" t="s">
        <v>361</v>
      </c>
      <c r="I12" s="56" t="s">
        <v>18</v>
      </c>
      <c r="J12" s="56">
        <v>2014</v>
      </c>
      <c r="K12" s="56">
        <v>995</v>
      </c>
      <c r="L12" s="56">
        <v>1</v>
      </c>
      <c r="M12" s="147">
        <f t="shared" si="4"/>
        <v>2014</v>
      </c>
      <c r="N12" s="147">
        <f t="shared" si="5"/>
        <v>995</v>
      </c>
      <c r="O12" s="147">
        <f t="shared" si="19"/>
        <v>1</v>
      </c>
      <c r="P12" s="148">
        <f t="shared" si="20"/>
        <v>74.537712500000012</v>
      </c>
      <c r="Q12" s="148" t="str">
        <f t="shared" si="21"/>
        <v/>
      </c>
      <c r="R12" s="129">
        <f t="shared" si="6"/>
        <v>995</v>
      </c>
      <c r="S12" s="129">
        <v>2</v>
      </c>
      <c r="T12" s="129">
        <f t="shared" si="7"/>
        <v>2</v>
      </c>
      <c r="U12" s="161">
        <f t="shared" si="8"/>
        <v>1.9526875000000004</v>
      </c>
      <c r="V12" s="129">
        <f t="shared" si="9"/>
        <v>2002</v>
      </c>
      <c r="W12" s="129">
        <f t="shared" si="22"/>
        <v>34</v>
      </c>
      <c r="X12" s="129">
        <f t="shared" si="23"/>
        <v>34</v>
      </c>
      <c r="Y12" s="129">
        <f t="shared" si="24"/>
        <v>34</v>
      </c>
      <c r="Z12" s="162">
        <f t="shared" si="10"/>
        <v>66.791725000000014</v>
      </c>
      <c r="AA12" s="129">
        <v>6</v>
      </c>
      <c r="AB12" s="129">
        <f t="shared" si="11"/>
        <v>57</v>
      </c>
      <c r="AC12" s="149">
        <f t="shared" si="12"/>
        <v>57</v>
      </c>
      <c r="AD12" s="129">
        <v>1025</v>
      </c>
      <c r="AE12" s="129">
        <f t="shared" si="13"/>
        <v>20</v>
      </c>
      <c r="AF12" s="129">
        <f t="shared" si="14"/>
        <v>20</v>
      </c>
      <c r="AG12" s="150">
        <f t="shared" si="15"/>
        <v>5.7932999999999986</v>
      </c>
      <c r="AH12" s="129">
        <f t="shared" si="16"/>
        <v>20</v>
      </c>
      <c r="AI12" s="129">
        <f t="shared" si="17"/>
        <v>995</v>
      </c>
      <c r="AJ12" s="129" t="str">
        <f t="shared" si="18"/>
        <v>P02</v>
      </c>
    </row>
    <row r="13" spans="1:36 16360:16370" s="20" customFormat="1" ht="22.5" customHeight="1" x14ac:dyDescent="0.25">
      <c r="A13" s="129" t="s">
        <v>351</v>
      </c>
      <c r="B13" s="145" t="str">
        <f t="shared" si="0"/>
        <v>25</v>
      </c>
      <c r="C13" s="145" t="str">
        <f t="shared" si="1"/>
        <v>5</v>
      </c>
      <c r="D13" s="129" t="s">
        <v>352</v>
      </c>
      <c r="E13" s="145" t="str">
        <f t="shared" si="2"/>
        <v>30</v>
      </c>
      <c r="F13" s="129" t="s">
        <v>352</v>
      </c>
      <c r="G13" s="145" t="str">
        <f t="shared" si="3"/>
        <v>100</v>
      </c>
      <c r="H13" s="56" t="s">
        <v>362</v>
      </c>
      <c r="I13" s="56" t="s">
        <v>18</v>
      </c>
      <c r="J13" s="56">
        <v>1434</v>
      </c>
      <c r="K13" s="56">
        <v>995</v>
      </c>
      <c r="L13" s="56">
        <v>1</v>
      </c>
      <c r="M13" s="147">
        <f t="shared" si="4"/>
        <v>1434</v>
      </c>
      <c r="N13" s="147">
        <f t="shared" si="5"/>
        <v>995</v>
      </c>
      <c r="O13" s="147">
        <f t="shared" si="19"/>
        <v>1</v>
      </c>
      <c r="P13" s="148">
        <f t="shared" si="20"/>
        <v>53.449472500000006</v>
      </c>
      <c r="Q13" s="148" t="str">
        <f t="shared" si="21"/>
        <v/>
      </c>
      <c r="R13" s="129">
        <f t="shared" si="6"/>
        <v>995</v>
      </c>
      <c r="S13" s="129">
        <v>2</v>
      </c>
      <c r="T13" s="129">
        <f t="shared" si="7"/>
        <v>2</v>
      </c>
      <c r="U13" s="161">
        <f t="shared" si="8"/>
        <v>1.9526875000000004</v>
      </c>
      <c r="V13" s="129">
        <f t="shared" si="9"/>
        <v>1422</v>
      </c>
      <c r="W13" s="129">
        <f t="shared" si="22"/>
        <v>34</v>
      </c>
      <c r="X13" s="129">
        <f t="shared" si="23"/>
        <v>34</v>
      </c>
      <c r="Y13" s="129">
        <f t="shared" si="24"/>
        <v>34</v>
      </c>
      <c r="Z13" s="162">
        <f t="shared" si="10"/>
        <v>47.441475000000004</v>
      </c>
      <c r="AA13" s="129">
        <v>6</v>
      </c>
      <c r="AB13" s="129">
        <f t="shared" si="11"/>
        <v>67</v>
      </c>
      <c r="AC13" s="149">
        <f t="shared" si="12"/>
        <v>67</v>
      </c>
      <c r="AD13" s="129">
        <v>1025</v>
      </c>
      <c r="AE13" s="129">
        <f t="shared" si="13"/>
        <v>14</v>
      </c>
      <c r="AF13" s="129">
        <f t="shared" si="14"/>
        <v>14</v>
      </c>
      <c r="AG13" s="150">
        <f t="shared" si="15"/>
        <v>4.0553099999999995</v>
      </c>
      <c r="AH13" s="129">
        <f t="shared" si="16"/>
        <v>14</v>
      </c>
      <c r="AI13" s="129">
        <f t="shared" si="17"/>
        <v>995</v>
      </c>
      <c r="AJ13" s="129" t="str">
        <f t="shared" si="18"/>
        <v>P02</v>
      </c>
    </row>
    <row r="14" spans="1:36 16360:16370" s="20" customFormat="1" ht="22.5" customHeight="1" x14ac:dyDescent="0.25">
      <c r="A14" s="129" t="s">
        <v>351</v>
      </c>
      <c r="B14" s="145" t="str">
        <f t="shared" si="0"/>
        <v>25</v>
      </c>
      <c r="C14" s="145" t="str">
        <f t="shared" si="1"/>
        <v>5</v>
      </c>
      <c r="D14" s="129" t="s">
        <v>352</v>
      </c>
      <c r="E14" s="145" t="str">
        <f t="shared" si="2"/>
        <v>30</v>
      </c>
      <c r="F14" s="129" t="s">
        <v>352</v>
      </c>
      <c r="G14" s="145" t="str">
        <f t="shared" si="3"/>
        <v>100</v>
      </c>
      <c r="H14" s="56" t="s">
        <v>363</v>
      </c>
      <c r="I14" s="56" t="s">
        <v>18</v>
      </c>
      <c r="J14" s="56">
        <v>708</v>
      </c>
      <c r="K14" s="56">
        <v>995</v>
      </c>
      <c r="L14" s="56">
        <v>1</v>
      </c>
      <c r="M14" s="147">
        <f t="shared" si="4"/>
        <v>708</v>
      </c>
      <c r="N14" s="147">
        <f t="shared" si="5"/>
        <v>995</v>
      </c>
      <c r="O14" s="147">
        <f t="shared" si="19"/>
        <v>1</v>
      </c>
      <c r="P14" s="148">
        <f t="shared" si="20"/>
        <v>26.910977500000001</v>
      </c>
      <c r="Q14" s="148" t="str">
        <f t="shared" si="21"/>
        <v/>
      </c>
      <c r="R14" s="129">
        <f t="shared" si="6"/>
        <v>995</v>
      </c>
      <c r="S14" s="129">
        <v>2</v>
      </c>
      <c r="T14" s="129">
        <f t="shared" si="7"/>
        <v>2</v>
      </c>
      <c r="U14" s="161">
        <f t="shared" si="8"/>
        <v>1.9526875000000004</v>
      </c>
      <c r="V14" s="129">
        <f t="shared" si="9"/>
        <v>696</v>
      </c>
      <c r="W14" s="129">
        <f t="shared" si="22"/>
        <v>34</v>
      </c>
      <c r="X14" s="129">
        <f t="shared" si="23"/>
        <v>34</v>
      </c>
      <c r="Y14" s="129">
        <f t="shared" si="24"/>
        <v>34</v>
      </c>
      <c r="Z14" s="162">
        <f t="shared" si="10"/>
        <v>23.220300000000002</v>
      </c>
      <c r="AA14" s="129">
        <v>6</v>
      </c>
      <c r="AB14" s="129">
        <f t="shared" si="11"/>
        <v>4</v>
      </c>
      <c r="AC14" s="149">
        <f t="shared" si="12"/>
        <v>104</v>
      </c>
      <c r="AD14" s="129">
        <v>1025</v>
      </c>
      <c r="AE14" s="129">
        <f t="shared" si="13"/>
        <v>8</v>
      </c>
      <c r="AF14" s="129">
        <f t="shared" si="14"/>
        <v>6</v>
      </c>
      <c r="AG14" s="150">
        <f t="shared" si="15"/>
        <v>1.7379899999999997</v>
      </c>
      <c r="AH14" s="129">
        <f t="shared" si="16"/>
        <v>6</v>
      </c>
      <c r="AI14" s="129">
        <f t="shared" si="17"/>
        <v>995</v>
      </c>
      <c r="AJ14" s="129" t="str">
        <f t="shared" si="18"/>
        <v>P03</v>
      </c>
    </row>
    <row r="15" spans="1:36 16360:16370" s="20" customFormat="1" ht="22.5" customHeight="1" x14ac:dyDescent="0.25">
      <c r="A15" s="129" t="s">
        <v>351</v>
      </c>
      <c r="B15" s="145" t="str">
        <f t="shared" si="0"/>
        <v>25</v>
      </c>
      <c r="C15" s="145" t="str">
        <f t="shared" si="1"/>
        <v>5</v>
      </c>
      <c r="D15" s="129" t="s">
        <v>352</v>
      </c>
      <c r="E15" s="145" t="str">
        <f t="shared" si="2"/>
        <v>30</v>
      </c>
      <c r="F15" s="129" t="s">
        <v>352</v>
      </c>
      <c r="G15" s="145" t="str">
        <f t="shared" si="3"/>
        <v>100</v>
      </c>
      <c r="H15" s="56" t="s">
        <v>364</v>
      </c>
      <c r="I15" s="56" t="s">
        <v>18</v>
      </c>
      <c r="J15" s="56">
        <v>922</v>
      </c>
      <c r="K15" s="56">
        <v>1181</v>
      </c>
      <c r="L15" s="56">
        <v>1</v>
      </c>
      <c r="M15" s="147">
        <f t="shared" si="4"/>
        <v>922</v>
      </c>
      <c r="N15" s="147">
        <f t="shared" si="5"/>
        <v>1175</v>
      </c>
      <c r="O15" s="147">
        <f t="shared" si="19"/>
        <v>1</v>
      </c>
      <c r="P15" s="148">
        <f t="shared" si="20"/>
        <v>40.340757500000009</v>
      </c>
      <c r="Q15" s="148" t="str">
        <f t="shared" si="21"/>
        <v/>
      </c>
      <c r="R15" s="129">
        <f t="shared" si="6"/>
        <v>1175</v>
      </c>
      <c r="S15" s="129">
        <v>2</v>
      </c>
      <c r="T15" s="129">
        <f t="shared" si="7"/>
        <v>2</v>
      </c>
      <c r="U15" s="161">
        <f t="shared" si="8"/>
        <v>2.3059375000000002</v>
      </c>
      <c r="V15" s="129">
        <f t="shared" si="9"/>
        <v>910</v>
      </c>
      <c r="W15" s="129">
        <f t="shared" si="22"/>
        <v>40</v>
      </c>
      <c r="X15" s="129">
        <f t="shared" si="23"/>
        <v>40</v>
      </c>
      <c r="Y15" s="129">
        <f t="shared" si="24"/>
        <v>40</v>
      </c>
      <c r="Z15" s="162">
        <f t="shared" si="10"/>
        <v>35.717500000000008</v>
      </c>
      <c r="AA15" s="129">
        <v>6</v>
      </c>
      <c r="AB15" s="129">
        <f t="shared" si="11"/>
        <v>11</v>
      </c>
      <c r="AC15" s="149">
        <f t="shared" si="12"/>
        <v>111</v>
      </c>
      <c r="AD15" s="129">
        <v>1025</v>
      </c>
      <c r="AE15" s="129">
        <f t="shared" si="13"/>
        <v>10</v>
      </c>
      <c r="AF15" s="129">
        <f t="shared" si="14"/>
        <v>8</v>
      </c>
      <c r="AG15" s="150">
        <f t="shared" si="15"/>
        <v>2.3173199999999996</v>
      </c>
      <c r="AH15" s="129">
        <f t="shared" si="16"/>
        <v>8</v>
      </c>
      <c r="AI15" s="129">
        <f t="shared" si="17"/>
        <v>1181</v>
      </c>
      <c r="AJ15" s="129" t="str">
        <f t="shared" si="18"/>
        <v>P03</v>
      </c>
    </row>
    <row r="16" spans="1:36 16360:16370" s="20" customFormat="1" ht="22.5" customHeight="1" x14ac:dyDescent="0.25">
      <c r="A16" s="129" t="s">
        <v>351</v>
      </c>
      <c r="B16" s="145" t="str">
        <f t="shared" si="0"/>
        <v>25</v>
      </c>
      <c r="C16" s="145" t="str">
        <f t="shared" si="1"/>
        <v>5</v>
      </c>
      <c r="D16" s="129" t="s">
        <v>352</v>
      </c>
      <c r="E16" s="145" t="str">
        <f t="shared" si="2"/>
        <v>30</v>
      </c>
      <c r="F16" s="129" t="s">
        <v>352</v>
      </c>
      <c r="G16" s="145" t="str">
        <f t="shared" si="3"/>
        <v>100</v>
      </c>
      <c r="H16" s="56" t="s">
        <v>365</v>
      </c>
      <c r="I16" s="56" t="s">
        <v>18</v>
      </c>
      <c r="J16" s="56">
        <v>1333</v>
      </c>
      <c r="K16" s="56">
        <v>1000</v>
      </c>
      <c r="L16" s="56">
        <v>11</v>
      </c>
      <c r="M16" s="147">
        <f t="shared" si="4"/>
        <v>1333</v>
      </c>
      <c r="N16" s="147">
        <f t="shared" si="5"/>
        <v>995</v>
      </c>
      <c r="O16" s="147">
        <f t="shared" si="19"/>
        <v>11</v>
      </c>
      <c r="P16" s="148">
        <f t="shared" si="20"/>
        <v>544.50583000000006</v>
      </c>
      <c r="Q16" s="148" t="str">
        <f t="shared" si="21"/>
        <v/>
      </c>
      <c r="R16" s="129">
        <f t="shared" si="6"/>
        <v>995</v>
      </c>
      <c r="S16" s="129">
        <v>2</v>
      </c>
      <c r="T16" s="129">
        <f t="shared" si="7"/>
        <v>22</v>
      </c>
      <c r="U16" s="161">
        <f t="shared" si="8"/>
        <v>21.479562500000004</v>
      </c>
      <c r="V16" s="129">
        <f t="shared" si="9"/>
        <v>1321</v>
      </c>
      <c r="W16" s="129">
        <f t="shared" si="22"/>
        <v>34</v>
      </c>
      <c r="X16" s="129">
        <f t="shared" si="23"/>
        <v>34</v>
      </c>
      <c r="Y16" s="129">
        <f t="shared" si="24"/>
        <v>374</v>
      </c>
      <c r="Z16" s="162">
        <f t="shared" si="10"/>
        <v>484.79048750000004</v>
      </c>
      <c r="AA16" s="129">
        <v>6</v>
      </c>
      <c r="AB16" s="129">
        <f t="shared" si="11"/>
        <v>16.5</v>
      </c>
      <c r="AC16" s="149">
        <f t="shared" si="12"/>
        <v>116.5</v>
      </c>
      <c r="AD16" s="129">
        <v>1025</v>
      </c>
      <c r="AE16" s="129">
        <f t="shared" si="13"/>
        <v>14</v>
      </c>
      <c r="AF16" s="129">
        <f t="shared" si="14"/>
        <v>12</v>
      </c>
      <c r="AG16" s="150">
        <f t="shared" si="15"/>
        <v>38.235779999999991</v>
      </c>
      <c r="AH16" s="129">
        <f t="shared" si="16"/>
        <v>132</v>
      </c>
      <c r="AI16" s="129">
        <f t="shared" si="17"/>
        <v>11000</v>
      </c>
      <c r="AJ16" s="129" t="str">
        <f t="shared" si="18"/>
        <v>P03</v>
      </c>
    </row>
    <row r="17" spans="1:36" s="20" customFormat="1" ht="22.5" customHeight="1" x14ac:dyDescent="0.25">
      <c r="A17" s="129" t="s">
        <v>351</v>
      </c>
      <c r="B17" s="145" t="str">
        <f t="shared" si="0"/>
        <v>25</v>
      </c>
      <c r="C17" s="145" t="str">
        <f t="shared" si="1"/>
        <v>5</v>
      </c>
      <c r="D17" s="129" t="s">
        <v>352</v>
      </c>
      <c r="E17" s="145" t="str">
        <f t="shared" si="2"/>
        <v>30</v>
      </c>
      <c r="F17" s="129" t="s">
        <v>352</v>
      </c>
      <c r="G17" s="145" t="str">
        <f t="shared" si="3"/>
        <v>100</v>
      </c>
      <c r="H17" s="56" t="s">
        <v>366</v>
      </c>
      <c r="I17" s="56" t="s">
        <v>18</v>
      </c>
      <c r="J17" s="56">
        <v>1337</v>
      </c>
      <c r="K17" s="56">
        <v>1077</v>
      </c>
      <c r="L17" s="56">
        <v>1</v>
      </c>
      <c r="M17" s="147">
        <f t="shared" si="4"/>
        <v>1337</v>
      </c>
      <c r="N17" s="147">
        <f t="shared" si="5"/>
        <v>1055</v>
      </c>
      <c r="O17" s="147">
        <f t="shared" si="19"/>
        <v>1</v>
      </c>
      <c r="P17" s="148">
        <f t="shared" si="20"/>
        <v>52.352042500000003</v>
      </c>
      <c r="Q17" s="148" t="str">
        <f t="shared" si="21"/>
        <v>单边留</v>
      </c>
      <c r="R17" s="129">
        <f t="shared" si="6"/>
        <v>1055</v>
      </c>
      <c r="S17" s="129">
        <v>2</v>
      </c>
      <c r="T17" s="129">
        <f t="shared" si="7"/>
        <v>2</v>
      </c>
      <c r="U17" s="161">
        <f t="shared" si="8"/>
        <v>2.0704375000000002</v>
      </c>
      <c r="V17" s="129">
        <f t="shared" si="9"/>
        <v>1325</v>
      </c>
      <c r="W17" s="129">
        <f t="shared" si="22"/>
        <v>36</v>
      </c>
      <c r="X17" s="129">
        <f t="shared" si="23"/>
        <v>36</v>
      </c>
      <c r="Y17" s="129">
        <f t="shared" si="24"/>
        <v>36</v>
      </c>
      <c r="Z17" s="162">
        <f t="shared" si="10"/>
        <v>46.805625000000006</v>
      </c>
      <c r="AA17" s="129">
        <v>6</v>
      </c>
      <c r="AB17" s="129">
        <f t="shared" si="11"/>
        <v>18.5</v>
      </c>
      <c r="AC17" s="149">
        <f t="shared" si="12"/>
        <v>118.5</v>
      </c>
      <c r="AD17" s="129">
        <v>1025</v>
      </c>
      <c r="AE17" s="129">
        <f t="shared" si="13"/>
        <v>14</v>
      </c>
      <c r="AF17" s="129">
        <f t="shared" si="14"/>
        <v>12</v>
      </c>
      <c r="AG17" s="150">
        <f t="shared" si="15"/>
        <v>3.4759799999999994</v>
      </c>
      <c r="AH17" s="129">
        <f t="shared" si="16"/>
        <v>12</v>
      </c>
      <c r="AI17" s="129">
        <f t="shared" si="17"/>
        <v>1077</v>
      </c>
      <c r="AJ17" s="129" t="str">
        <f t="shared" si="18"/>
        <v>P03</v>
      </c>
    </row>
    <row r="18" spans="1:36" s="20" customFormat="1" ht="22.5" customHeight="1" x14ac:dyDescent="0.25">
      <c r="A18" s="129" t="s">
        <v>351</v>
      </c>
      <c r="B18" s="145" t="str">
        <f t="shared" si="0"/>
        <v>25</v>
      </c>
      <c r="C18" s="145" t="str">
        <f t="shared" si="1"/>
        <v>5</v>
      </c>
      <c r="D18" s="129" t="s">
        <v>352</v>
      </c>
      <c r="E18" s="145" t="str">
        <f t="shared" si="2"/>
        <v>30</v>
      </c>
      <c r="F18" s="129" t="s">
        <v>352</v>
      </c>
      <c r="G18" s="145" t="str">
        <f t="shared" si="3"/>
        <v>100</v>
      </c>
      <c r="H18" s="56" t="s">
        <v>367</v>
      </c>
      <c r="I18" s="56" t="s">
        <v>18</v>
      </c>
      <c r="J18" s="56">
        <v>973</v>
      </c>
      <c r="K18" s="56">
        <v>995</v>
      </c>
      <c r="L18" s="56">
        <v>1</v>
      </c>
      <c r="M18" s="147">
        <f t="shared" si="4"/>
        <v>973</v>
      </c>
      <c r="N18" s="147">
        <f t="shared" si="5"/>
        <v>995</v>
      </c>
      <c r="O18" s="147">
        <f t="shared" si="19"/>
        <v>1</v>
      </c>
      <c r="P18" s="148">
        <f t="shared" si="20"/>
        <v>36.910700000000006</v>
      </c>
      <c r="Q18" s="148" t="str">
        <f t="shared" si="21"/>
        <v/>
      </c>
      <c r="R18" s="129">
        <f t="shared" si="6"/>
        <v>995</v>
      </c>
      <c r="S18" s="129">
        <v>2</v>
      </c>
      <c r="T18" s="129">
        <f t="shared" si="7"/>
        <v>2</v>
      </c>
      <c r="U18" s="161">
        <f t="shared" si="8"/>
        <v>1.9526875000000004</v>
      </c>
      <c r="V18" s="129">
        <f t="shared" si="9"/>
        <v>961</v>
      </c>
      <c r="W18" s="129">
        <f t="shared" si="22"/>
        <v>34</v>
      </c>
      <c r="X18" s="129">
        <f t="shared" si="23"/>
        <v>34</v>
      </c>
      <c r="Y18" s="129">
        <f t="shared" si="24"/>
        <v>34</v>
      </c>
      <c r="Z18" s="162">
        <f t="shared" si="10"/>
        <v>32.061362500000001</v>
      </c>
      <c r="AA18" s="129">
        <v>6</v>
      </c>
      <c r="AB18" s="129">
        <f t="shared" si="11"/>
        <v>36.5</v>
      </c>
      <c r="AC18" s="149">
        <f t="shared" si="12"/>
        <v>36.5</v>
      </c>
      <c r="AD18" s="129">
        <v>1025</v>
      </c>
      <c r="AE18" s="129">
        <f t="shared" si="13"/>
        <v>10</v>
      </c>
      <c r="AF18" s="129">
        <f t="shared" si="14"/>
        <v>10</v>
      </c>
      <c r="AG18" s="150">
        <f t="shared" si="15"/>
        <v>2.8966499999999993</v>
      </c>
      <c r="AH18" s="129">
        <f t="shared" si="16"/>
        <v>10</v>
      </c>
      <c r="AI18" s="129">
        <f t="shared" si="17"/>
        <v>995</v>
      </c>
      <c r="AJ18" s="129" t="str">
        <f t="shared" si="18"/>
        <v>P04</v>
      </c>
    </row>
    <row r="19" spans="1:36" s="20" customFormat="1" ht="22.5" customHeight="1" x14ac:dyDescent="0.25">
      <c r="A19" s="129" t="s">
        <v>351</v>
      </c>
      <c r="B19" s="145" t="str">
        <f t="shared" si="0"/>
        <v>25</v>
      </c>
      <c r="C19" s="145" t="str">
        <f t="shared" si="1"/>
        <v>5</v>
      </c>
      <c r="D19" s="129" t="s">
        <v>352</v>
      </c>
      <c r="E19" s="145" t="str">
        <f t="shared" si="2"/>
        <v>30</v>
      </c>
      <c r="F19" s="129" t="s">
        <v>352</v>
      </c>
      <c r="G19" s="152" t="str">
        <f t="shared" si="3"/>
        <v>100</v>
      </c>
      <c r="H19" s="153" t="s">
        <v>368</v>
      </c>
      <c r="I19" s="153" t="s">
        <v>18</v>
      </c>
      <c r="J19" s="153">
        <v>973</v>
      </c>
      <c r="K19" s="153">
        <v>1255</v>
      </c>
      <c r="L19" s="153">
        <v>1</v>
      </c>
      <c r="M19" s="147">
        <f t="shared" si="4"/>
        <v>973</v>
      </c>
      <c r="N19" s="147">
        <f t="shared" si="5"/>
        <v>1235</v>
      </c>
      <c r="O19" s="147">
        <f t="shared" si="19"/>
        <v>1</v>
      </c>
      <c r="P19" s="148">
        <f t="shared" si="20"/>
        <v>44.925550000000008</v>
      </c>
      <c r="Q19" s="148" t="str">
        <f t="shared" si="21"/>
        <v>单边留</v>
      </c>
      <c r="R19" s="129">
        <f t="shared" si="6"/>
        <v>1235</v>
      </c>
      <c r="S19" s="129">
        <v>2</v>
      </c>
      <c r="T19" s="129">
        <f t="shared" si="7"/>
        <v>2</v>
      </c>
      <c r="U19" s="161">
        <f t="shared" si="8"/>
        <v>2.4236875000000002</v>
      </c>
      <c r="V19" s="129">
        <f t="shared" si="9"/>
        <v>961</v>
      </c>
      <c r="W19" s="129">
        <f t="shared" si="22"/>
        <v>42</v>
      </c>
      <c r="X19" s="129">
        <f t="shared" si="23"/>
        <v>42</v>
      </c>
      <c r="Y19" s="129">
        <f t="shared" si="24"/>
        <v>42</v>
      </c>
      <c r="Z19" s="162">
        <f t="shared" si="10"/>
        <v>39.605212500000007</v>
      </c>
      <c r="AA19" s="129">
        <v>6</v>
      </c>
      <c r="AB19" s="129">
        <f t="shared" si="11"/>
        <v>36.5</v>
      </c>
      <c r="AC19" s="149">
        <f t="shared" si="12"/>
        <v>36.5</v>
      </c>
      <c r="AD19" s="129">
        <v>1025</v>
      </c>
      <c r="AE19" s="129">
        <f t="shared" si="13"/>
        <v>10</v>
      </c>
      <c r="AF19" s="129">
        <f t="shared" si="14"/>
        <v>10</v>
      </c>
      <c r="AG19" s="150">
        <f t="shared" si="15"/>
        <v>2.8966499999999993</v>
      </c>
      <c r="AH19" s="129">
        <f t="shared" si="16"/>
        <v>10</v>
      </c>
      <c r="AI19" s="129">
        <f t="shared" si="17"/>
        <v>1255</v>
      </c>
      <c r="AJ19" s="129" t="str">
        <f t="shared" si="18"/>
        <v>P04</v>
      </c>
    </row>
    <row r="20" spans="1:36" s="20" customFormat="1" ht="22.5" customHeight="1" x14ac:dyDescent="0.25">
      <c r="A20" s="129" t="s">
        <v>351</v>
      </c>
      <c r="B20" s="145" t="str">
        <f t="shared" ref="B20:B68" si="25">MID($Q$1,3,2)</f>
        <v>25</v>
      </c>
      <c r="C20" s="145" t="str">
        <f t="shared" ref="C20:C68" si="26">MID($Q$1,5,1)</f>
        <v>5</v>
      </c>
      <c r="D20" s="129" t="s">
        <v>352</v>
      </c>
      <c r="E20" s="145" t="str">
        <f t="shared" ref="E20:E68" si="27">MID($Q$1,7,2)</f>
        <v>30</v>
      </c>
      <c r="F20" s="129" t="s">
        <v>352</v>
      </c>
      <c r="G20" s="145" t="str">
        <f t="shared" ref="G20:G68" si="28">MID($Q$1,10,3)</f>
        <v>100</v>
      </c>
      <c r="H20" s="56" t="s">
        <v>369</v>
      </c>
      <c r="I20" s="56" t="s">
        <v>18</v>
      </c>
      <c r="J20" s="56">
        <v>1383</v>
      </c>
      <c r="K20" s="56">
        <v>1000</v>
      </c>
      <c r="L20" s="56">
        <v>13</v>
      </c>
      <c r="M20" s="147">
        <f t="shared" ref="M20:M67" si="29">J20</f>
        <v>1383</v>
      </c>
      <c r="N20" s="147">
        <f t="shared" si="5"/>
        <v>995</v>
      </c>
      <c r="O20" s="147">
        <f t="shared" si="19"/>
        <v>13</v>
      </c>
      <c r="P20" s="148">
        <f t="shared" si="20"/>
        <v>672.72380500000008</v>
      </c>
      <c r="Q20" s="148" t="str">
        <f t="shared" si="21"/>
        <v/>
      </c>
      <c r="R20" s="129">
        <f t="shared" ref="R20:R67" si="30">N20</f>
        <v>995</v>
      </c>
      <c r="S20" s="129">
        <v>2</v>
      </c>
      <c r="T20" s="129">
        <f t="shared" ref="T20:T67" si="31">S20*O20</f>
        <v>26</v>
      </c>
      <c r="U20" s="161">
        <f t="shared" ref="U20:U67" si="32">B20*C20*7.85*0.001*R20*0.001*T20</f>
        <v>25.384937500000003</v>
      </c>
      <c r="V20" s="129">
        <f t="shared" ref="V20:V36" si="33">M20-C20*2-2</f>
        <v>1371</v>
      </c>
      <c r="W20" s="129">
        <f t="shared" si="22"/>
        <v>34</v>
      </c>
      <c r="X20" s="129">
        <f t="shared" si="23"/>
        <v>34</v>
      </c>
      <c r="Y20" s="129">
        <f t="shared" si="24"/>
        <v>442</v>
      </c>
      <c r="Z20" s="162">
        <f t="shared" ref="Z20:Z35" si="34">B20*C20*7.85*0.001*V20*0.001*Y20</f>
        <v>594.61983750000013</v>
      </c>
      <c r="AA20" s="129">
        <v>6</v>
      </c>
      <c r="AB20" s="129">
        <f t="shared" ref="AB20:AB67" si="35">(M20-G20*(AE20-1))/2</f>
        <v>41.5</v>
      </c>
      <c r="AC20" s="149">
        <f t="shared" ref="AC20:AC67" si="36">(M20-G20*(AF20-1))/2</f>
        <v>41.5</v>
      </c>
      <c r="AD20" s="129">
        <v>1025</v>
      </c>
      <c r="AE20" s="129">
        <f t="shared" ref="AE20:AE67" si="37">IF(INT(M20/G20+1)/2=INT(INT(M20/G20+1)/2),INT(M20/G20)+1,INT(M20/G20))</f>
        <v>14</v>
      </c>
      <c r="AF20" s="129">
        <f t="shared" ref="AF20:AF67" si="38">IF(AB20&lt;=0.2*G20,AE20-2,AE20)</f>
        <v>14</v>
      </c>
      <c r="AG20" s="150">
        <f t="shared" ref="AG20:AG67" si="39">AA20*AA20*7.85*AD20*0.001*0.001*AF20*O20</f>
        <v>52.719029999999997</v>
      </c>
      <c r="AH20" s="129">
        <f t="shared" ref="AH20:AH67" si="40">AF20*O20</f>
        <v>182</v>
      </c>
      <c r="AI20" s="129">
        <f t="shared" ref="AI20:AI67" si="41">K20*L20</f>
        <v>13000</v>
      </c>
      <c r="AJ20" s="129" t="str">
        <f t="shared" ref="AJ20:AJ67" si="42">LEFT(H20,3)</f>
        <v>P04</v>
      </c>
    </row>
    <row r="21" spans="1:36" s="20" customFormat="1" ht="22.5" customHeight="1" x14ac:dyDescent="0.25">
      <c r="A21" s="129" t="s">
        <v>351</v>
      </c>
      <c r="B21" s="145" t="str">
        <f t="shared" si="25"/>
        <v>25</v>
      </c>
      <c r="C21" s="145" t="str">
        <f t="shared" si="26"/>
        <v>5</v>
      </c>
      <c r="D21" s="129" t="s">
        <v>352</v>
      </c>
      <c r="E21" s="145" t="str">
        <f t="shared" si="27"/>
        <v>30</v>
      </c>
      <c r="F21" s="129" t="s">
        <v>352</v>
      </c>
      <c r="G21" s="145" t="str">
        <f t="shared" si="28"/>
        <v>100</v>
      </c>
      <c r="H21" s="56" t="s">
        <v>370</v>
      </c>
      <c r="I21" s="56" t="s">
        <v>18</v>
      </c>
      <c r="J21" s="56">
        <v>1402</v>
      </c>
      <c r="K21" s="56">
        <v>1358</v>
      </c>
      <c r="L21" s="56">
        <v>1</v>
      </c>
      <c r="M21" s="147">
        <f t="shared" si="29"/>
        <v>1402</v>
      </c>
      <c r="N21" s="147">
        <f t="shared" si="5"/>
        <v>1355</v>
      </c>
      <c r="O21" s="147">
        <f t="shared" si="19"/>
        <v>1</v>
      </c>
      <c r="P21" s="148">
        <f t="shared" si="20"/>
        <v>69.455622500000004</v>
      </c>
      <c r="Q21" s="148" t="str">
        <f t="shared" si="21"/>
        <v/>
      </c>
      <c r="R21" s="129">
        <f t="shared" si="30"/>
        <v>1355</v>
      </c>
      <c r="S21" s="129">
        <v>2</v>
      </c>
      <c r="T21" s="129">
        <f t="shared" si="31"/>
        <v>2</v>
      </c>
      <c r="U21" s="161">
        <f t="shared" si="32"/>
        <v>2.6591875000000003</v>
      </c>
      <c r="V21" s="129">
        <f t="shared" si="33"/>
        <v>1390</v>
      </c>
      <c r="W21" s="129">
        <f t="shared" si="22"/>
        <v>46</v>
      </c>
      <c r="X21" s="129">
        <f t="shared" si="23"/>
        <v>46</v>
      </c>
      <c r="Y21" s="129">
        <f t="shared" si="24"/>
        <v>46</v>
      </c>
      <c r="Z21" s="162">
        <f t="shared" si="34"/>
        <v>62.741125000000004</v>
      </c>
      <c r="AA21" s="129">
        <v>6</v>
      </c>
      <c r="AB21" s="129">
        <f t="shared" si="35"/>
        <v>51</v>
      </c>
      <c r="AC21" s="149">
        <f t="shared" si="36"/>
        <v>51</v>
      </c>
      <c r="AD21" s="129">
        <v>1025</v>
      </c>
      <c r="AE21" s="129">
        <f t="shared" si="37"/>
        <v>14</v>
      </c>
      <c r="AF21" s="129">
        <f t="shared" si="38"/>
        <v>14</v>
      </c>
      <c r="AG21" s="150">
        <f t="shared" si="39"/>
        <v>4.0553099999999995</v>
      </c>
      <c r="AH21" s="129">
        <f t="shared" si="40"/>
        <v>14</v>
      </c>
      <c r="AI21" s="129">
        <f t="shared" si="41"/>
        <v>1358</v>
      </c>
      <c r="AJ21" s="129" t="str">
        <f t="shared" si="42"/>
        <v>P04</v>
      </c>
    </row>
    <row r="22" spans="1:36" s="20" customFormat="1" ht="22.5" customHeight="1" x14ac:dyDescent="0.25">
      <c r="A22" s="129" t="s">
        <v>351</v>
      </c>
      <c r="B22" s="145" t="str">
        <f t="shared" si="25"/>
        <v>25</v>
      </c>
      <c r="C22" s="145" t="str">
        <f t="shared" si="26"/>
        <v>5</v>
      </c>
      <c r="D22" s="129" t="s">
        <v>352</v>
      </c>
      <c r="E22" s="145" t="str">
        <f t="shared" si="27"/>
        <v>30</v>
      </c>
      <c r="F22" s="129" t="s">
        <v>352</v>
      </c>
      <c r="G22" s="145" t="str">
        <f t="shared" si="28"/>
        <v>100</v>
      </c>
      <c r="H22" s="56" t="s">
        <v>371</v>
      </c>
      <c r="I22" s="56" t="s">
        <v>18</v>
      </c>
      <c r="J22" s="56">
        <v>926</v>
      </c>
      <c r="K22" s="56">
        <v>995</v>
      </c>
      <c r="L22" s="56">
        <v>1</v>
      </c>
      <c r="M22" s="147">
        <f t="shared" si="29"/>
        <v>926</v>
      </c>
      <c r="N22" s="147">
        <f t="shared" si="5"/>
        <v>995</v>
      </c>
      <c r="O22" s="147">
        <f t="shared" si="19"/>
        <v>1</v>
      </c>
      <c r="P22" s="148">
        <f t="shared" si="20"/>
        <v>34.763332500000011</v>
      </c>
      <c r="Q22" s="148" t="str">
        <f t="shared" si="21"/>
        <v/>
      </c>
      <c r="R22" s="129">
        <f t="shared" si="30"/>
        <v>995</v>
      </c>
      <c r="S22" s="129">
        <v>2</v>
      </c>
      <c r="T22" s="129">
        <f t="shared" si="31"/>
        <v>2</v>
      </c>
      <c r="U22" s="161">
        <f t="shared" si="32"/>
        <v>1.9526875000000004</v>
      </c>
      <c r="V22" s="129">
        <f t="shared" si="33"/>
        <v>914</v>
      </c>
      <c r="W22" s="129">
        <f t="shared" si="22"/>
        <v>34</v>
      </c>
      <c r="X22" s="129">
        <f t="shared" si="23"/>
        <v>34</v>
      </c>
      <c r="Y22" s="129">
        <f t="shared" si="24"/>
        <v>34</v>
      </c>
      <c r="Z22" s="162">
        <f t="shared" si="34"/>
        <v>30.493325000000006</v>
      </c>
      <c r="AA22" s="129">
        <v>6</v>
      </c>
      <c r="AB22" s="129">
        <f t="shared" si="35"/>
        <v>13</v>
      </c>
      <c r="AC22" s="149">
        <f t="shared" si="36"/>
        <v>113</v>
      </c>
      <c r="AD22" s="129">
        <v>1025</v>
      </c>
      <c r="AE22" s="129">
        <f t="shared" si="37"/>
        <v>10</v>
      </c>
      <c r="AF22" s="129">
        <f t="shared" si="38"/>
        <v>8</v>
      </c>
      <c r="AG22" s="150">
        <f t="shared" si="39"/>
        <v>2.3173199999999996</v>
      </c>
      <c r="AH22" s="129">
        <f t="shared" si="40"/>
        <v>8</v>
      </c>
      <c r="AI22" s="129">
        <f t="shared" si="41"/>
        <v>995</v>
      </c>
      <c r="AJ22" s="129" t="str">
        <f t="shared" si="42"/>
        <v>P04</v>
      </c>
    </row>
    <row r="23" spans="1:36" s="20" customFormat="1" ht="22.5" customHeight="1" x14ac:dyDescent="0.25">
      <c r="A23" s="129" t="s">
        <v>351</v>
      </c>
      <c r="B23" s="145" t="str">
        <f t="shared" si="25"/>
        <v>25</v>
      </c>
      <c r="C23" s="145" t="str">
        <f t="shared" si="26"/>
        <v>5</v>
      </c>
      <c r="D23" s="129" t="s">
        <v>352</v>
      </c>
      <c r="E23" s="145" t="str">
        <f t="shared" si="27"/>
        <v>30</v>
      </c>
      <c r="F23" s="129" t="s">
        <v>352</v>
      </c>
      <c r="G23" s="145" t="str">
        <f t="shared" si="28"/>
        <v>100</v>
      </c>
      <c r="H23" s="56" t="s">
        <v>372</v>
      </c>
      <c r="I23" s="56" t="s">
        <v>18</v>
      </c>
      <c r="J23" s="56">
        <v>734</v>
      </c>
      <c r="K23" s="56">
        <v>995</v>
      </c>
      <c r="L23" s="56">
        <v>1</v>
      </c>
      <c r="M23" s="147">
        <f t="shared" si="29"/>
        <v>734</v>
      </c>
      <c r="N23" s="147">
        <f t="shared" si="5"/>
        <v>995</v>
      </c>
      <c r="O23" s="147">
        <f t="shared" si="19"/>
        <v>1</v>
      </c>
      <c r="P23" s="148">
        <f t="shared" si="20"/>
        <v>27.778402500000002</v>
      </c>
      <c r="Q23" s="148" t="str">
        <f t="shared" si="21"/>
        <v/>
      </c>
      <c r="R23" s="129">
        <f t="shared" si="30"/>
        <v>995</v>
      </c>
      <c r="S23" s="129">
        <v>2</v>
      </c>
      <c r="T23" s="129">
        <f t="shared" si="31"/>
        <v>2</v>
      </c>
      <c r="U23" s="161">
        <f t="shared" si="32"/>
        <v>1.9526875000000004</v>
      </c>
      <c r="V23" s="129">
        <f t="shared" si="33"/>
        <v>722</v>
      </c>
      <c r="W23" s="129">
        <f t="shared" si="22"/>
        <v>34</v>
      </c>
      <c r="X23" s="129">
        <f t="shared" si="23"/>
        <v>34</v>
      </c>
      <c r="Y23" s="129">
        <f t="shared" si="24"/>
        <v>34</v>
      </c>
      <c r="Z23" s="162">
        <f t="shared" si="34"/>
        <v>24.087725000000002</v>
      </c>
      <c r="AA23" s="129">
        <v>6</v>
      </c>
      <c r="AB23" s="129">
        <f t="shared" si="35"/>
        <v>17</v>
      </c>
      <c r="AC23" s="149">
        <f t="shared" si="36"/>
        <v>117</v>
      </c>
      <c r="AD23" s="129">
        <v>1025</v>
      </c>
      <c r="AE23" s="129">
        <f t="shared" si="37"/>
        <v>8</v>
      </c>
      <c r="AF23" s="129">
        <f t="shared" si="38"/>
        <v>6</v>
      </c>
      <c r="AG23" s="150">
        <f t="shared" si="39"/>
        <v>1.7379899999999997</v>
      </c>
      <c r="AH23" s="129">
        <f t="shared" si="40"/>
        <v>6</v>
      </c>
      <c r="AI23" s="129">
        <f t="shared" si="41"/>
        <v>995</v>
      </c>
      <c r="AJ23" s="129" t="str">
        <f t="shared" si="42"/>
        <v>P04</v>
      </c>
    </row>
    <row r="24" spans="1:36" s="20" customFormat="1" ht="22.5" customHeight="1" x14ac:dyDescent="0.25">
      <c r="A24" s="129" t="s">
        <v>351</v>
      </c>
      <c r="B24" s="145" t="str">
        <f t="shared" si="25"/>
        <v>25</v>
      </c>
      <c r="C24" s="145" t="str">
        <f t="shared" si="26"/>
        <v>5</v>
      </c>
      <c r="D24" s="129" t="s">
        <v>352</v>
      </c>
      <c r="E24" s="145" t="str">
        <f t="shared" si="27"/>
        <v>30</v>
      </c>
      <c r="F24" s="129" t="s">
        <v>352</v>
      </c>
      <c r="G24" s="145" t="str">
        <f t="shared" si="28"/>
        <v>100</v>
      </c>
      <c r="H24" s="56" t="s">
        <v>373</v>
      </c>
      <c r="I24" s="56" t="s">
        <v>18</v>
      </c>
      <c r="J24" s="56">
        <v>973</v>
      </c>
      <c r="K24" s="56">
        <v>1110</v>
      </c>
      <c r="L24" s="56">
        <v>1</v>
      </c>
      <c r="M24" s="147">
        <f t="shared" si="29"/>
        <v>973</v>
      </c>
      <c r="N24" s="147">
        <f t="shared" si="5"/>
        <v>1115</v>
      </c>
      <c r="O24" s="147">
        <f t="shared" si="19"/>
        <v>1</v>
      </c>
      <c r="P24" s="148">
        <f t="shared" si="20"/>
        <v>40.918125000000003</v>
      </c>
      <c r="Q24" s="148" t="str">
        <f t="shared" si="21"/>
        <v/>
      </c>
      <c r="R24" s="129">
        <f t="shared" si="30"/>
        <v>1115</v>
      </c>
      <c r="S24" s="129">
        <v>2</v>
      </c>
      <c r="T24" s="129">
        <f t="shared" si="31"/>
        <v>2</v>
      </c>
      <c r="U24" s="161">
        <f t="shared" si="32"/>
        <v>2.1881875000000002</v>
      </c>
      <c r="V24" s="129">
        <f t="shared" si="33"/>
        <v>961</v>
      </c>
      <c r="W24" s="129">
        <f t="shared" si="22"/>
        <v>38</v>
      </c>
      <c r="X24" s="129">
        <f t="shared" si="23"/>
        <v>38</v>
      </c>
      <c r="Y24" s="129">
        <f t="shared" si="24"/>
        <v>38</v>
      </c>
      <c r="Z24" s="162">
        <f t="shared" si="34"/>
        <v>35.833287500000004</v>
      </c>
      <c r="AA24" s="129">
        <v>6</v>
      </c>
      <c r="AB24" s="129">
        <f t="shared" si="35"/>
        <v>36.5</v>
      </c>
      <c r="AC24" s="149">
        <f t="shared" si="36"/>
        <v>36.5</v>
      </c>
      <c r="AD24" s="129">
        <v>1025</v>
      </c>
      <c r="AE24" s="129">
        <f t="shared" si="37"/>
        <v>10</v>
      </c>
      <c r="AF24" s="129">
        <f t="shared" si="38"/>
        <v>10</v>
      </c>
      <c r="AG24" s="150">
        <f t="shared" si="39"/>
        <v>2.8966499999999993</v>
      </c>
      <c r="AH24" s="129">
        <f t="shared" si="40"/>
        <v>10</v>
      </c>
      <c r="AI24" s="129">
        <f t="shared" si="41"/>
        <v>1110</v>
      </c>
      <c r="AJ24" s="129" t="str">
        <f t="shared" si="42"/>
        <v>P05</v>
      </c>
    </row>
    <row r="25" spans="1:36" s="20" customFormat="1" ht="22.5" customHeight="1" x14ac:dyDescent="0.25">
      <c r="A25" s="129" t="s">
        <v>351</v>
      </c>
      <c r="B25" s="145" t="str">
        <f t="shared" si="25"/>
        <v>25</v>
      </c>
      <c r="C25" s="145" t="str">
        <f t="shared" si="26"/>
        <v>5</v>
      </c>
      <c r="D25" s="129" t="s">
        <v>352</v>
      </c>
      <c r="E25" s="145" t="str">
        <f t="shared" si="27"/>
        <v>30</v>
      </c>
      <c r="F25" s="129" t="s">
        <v>352</v>
      </c>
      <c r="G25" s="145" t="str">
        <f t="shared" si="28"/>
        <v>100</v>
      </c>
      <c r="H25" s="56" t="s">
        <v>374</v>
      </c>
      <c r="I25" s="56" t="s">
        <v>18</v>
      </c>
      <c r="J25" s="56">
        <v>1374</v>
      </c>
      <c r="K25" s="56">
        <v>773</v>
      </c>
      <c r="L25" s="56">
        <v>1</v>
      </c>
      <c r="M25" s="147">
        <f t="shared" si="29"/>
        <v>1374</v>
      </c>
      <c r="N25" s="147">
        <f t="shared" si="5"/>
        <v>755</v>
      </c>
      <c r="O25" s="147">
        <f t="shared" si="19"/>
        <v>1</v>
      </c>
      <c r="P25" s="148">
        <f t="shared" si="20"/>
        <v>40.285022500000004</v>
      </c>
      <c r="Q25" s="148" t="str">
        <f t="shared" si="21"/>
        <v>单边留</v>
      </c>
      <c r="R25" s="129">
        <f t="shared" si="30"/>
        <v>755</v>
      </c>
      <c r="S25" s="129">
        <v>2</v>
      </c>
      <c r="T25" s="129">
        <f t="shared" si="31"/>
        <v>2</v>
      </c>
      <c r="U25" s="161">
        <f t="shared" si="32"/>
        <v>1.4816875</v>
      </c>
      <c r="V25" s="129">
        <f t="shared" si="33"/>
        <v>1362</v>
      </c>
      <c r="W25" s="129">
        <f t="shared" si="22"/>
        <v>26</v>
      </c>
      <c r="X25" s="129">
        <f t="shared" si="23"/>
        <v>26</v>
      </c>
      <c r="Y25" s="129">
        <f t="shared" si="24"/>
        <v>26</v>
      </c>
      <c r="Z25" s="162">
        <f t="shared" si="34"/>
        <v>34.748025000000005</v>
      </c>
      <c r="AA25" s="129">
        <v>6</v>
      </c>
      <c r="AB25" s="129">
        <f t="shared" si="35"/>
        <v>37</v>
      </c>
      <c r="AC25" s="149">
        <f t="shared" si="36"/>
        <v>37</v>
      </c>
      <c r="AD25" s="129">
        <v>1025</v>
      </c>
      <c r="AE25" s="129">
        <f t="shared" si="37"/>
        <v>14</v>
      </c>
      <c r="AF25" s="129">
        <f t="shared" si="38"/>
        <v>14</v>
      </c>
      <c r="AG25" s="150">
        <f t="shared" si="39"/>
        <v>4.0553099999999995</v>
      </c>
      <c r="AH25" s="129">
        <f t="shared" si="40"/>
        <v>14</v>
      </c>
      <c r="AI25" s="129">
        <f t="shared" si="41"/>
        <v>773</v>
      </c>
      <c r="AJ25" s="129" t="str">
        <f t="shared" si="42"/>
        <v>P05</v>
      </c>
    </row>
    <row r="26" spans="1:36" s="20" customFormat="1" ht="22.5" customHeight="1" x14ac:dyDescent="0.25">
      <c r="A26" s="129" t="s">
        <v>351</v>
      </c>
      <c r="B26" s="145" t="str">
        <f t="shared" si="25"/>
        <v>25</v>
      </c>
      <c r="C26" s="145" t="str">
        <f t="shared" si="26"/>
        <v>5</v>
      </c>
      <c r="D26" s="129" t="s">
        <v>352</v>
      </c>
      <c r="E26" s="145" t="str">
        <f t="shared" si="27"/>
        <v>30</v>
      </c>
      <c r="F26" s="129" t="s">
        <v>352</v>
      </c>
      <c r="G26" s="145" t="str">
        <f t="shared" si="28"/>
        <v>100</v>
      </c>
      <c r="H26" s="56" t="s">
        <v>375</v>
      </c>
      <c r="I26" s="56" t="s">
        <v>18</v>
      </c>
      <c r="J26" s="56">
        <v>1383</v>
      </c>
      <c r="K26" s="56">
        <v>1000</v>
      </c>
      <c r="L26" s="56">
        <v>11</v>
      </c>
      <c r="M26" s="147">
        <f t="shared" si="29"/>
        <v>1383</v>
      </c>
      <c r="N26" s="147">
        <f t="shared" si="5"/>
        <v>995</v>
      </c>
      <c r="O26" s="147">
        <f t="shared" si="19"/>
        <v>11</v>
      </c>
      <c r="P26" s="148">
        <f t="shared" si="20"/>
        <v>569.22783500000014</v>
      </c>
      <c r="Q26" s="148" t="str">
        <f t="shared" si="21"/>
        <v/>
      </c>
      <c r="R26" s="129">
        <f t="shared" si="30"/>
        <v>995</v>
      </c>
      <c r="S26" s="129">
        <v>2</v>
      </c>
      <c r="T26" s="129">
        <f t="shared" si="31"/>
        <v>22</v>
      </c>
      <c r="U26" s="161">
        <f t="shared" si="32"/>
        <v>21.479562500000004</v>
      </c>
      <c r="V26" s="129">
        <f t="shared" si="33"/>
        <v>1371</v>
      </c>
      <c r="W26" s="129">
        <f t="shared" si="22"/>
        <v>34</v>
      </c>
      <c r="X26" s="129">
        <f t="shared" si="23"/>
        <v>34</v>
      </c>
      <c r="Y26" s="129">
        <f t="shared" si="24"/>
        <v>374</v>
      </c>
      <c r="Z26" s="162">
        <f t="shared" si="34"/>
        <v>503.13986250000005</v>
      </c>
      <c r="AA26" s="129">
        <v>6</v>
      </c>
      <c r="AB26" s="129">
        <f t="shared" si="35"/>
        <v>41.5</v>
      </c>
      <c r="AC26" s="149">
        <f t="shared" si="36"/>
        <v>41.5</v>
      </c>
      <c r="AD26" s="129">
        <v>1025</v>
      </c>
      <c r="AE26" s="129">
        <f t="shared" si="37"/>
        <v>14</v>
      </c>
      <c r="AF26" s="129">
        <f t="shared" si="38"/>
        <v>14</v>
      </c>
      <c r="AG26" s="150">
        <f t="shared" si="39"/>
        <v>44.608409999999992</v>
      </c>
      <c r="AH26" s="129">
        <f t="shared" si="40"/>
        <v>154</v>
      </c>
      <c r="AI26" s="129">
        <f t="shared" si="41"/>
        <v>11000</v>
      </c>
      <c r="AJ26" s="129" t="str">
        <f t="shared" si="42"/>
        <v>P05</v>
      </c>
    </row>
    <row r="27" spans="1:36" s="20" customFormat="1" ht="22.5" customHeight="1" x14ac:dyDescent="0.25">
      <c r="A27" s="129" t="s">
        <v>351</v>
      </c>
      <c r="B27" s="145" t="str">
        <f t="shared" si="25"/>
        <v>25</v>
      </c>
      <c r="C27" s="145" t="str">
        <f t="shared" si="26"/>
        <v>5</v>
      </c>
      <c r="D27" s="129" t="s">
        <v>352</v>
      </c>
      <c r="E27" s="145" t="str">
        <f t="shared" si="27"/>
        <v>30</v>
      </c>
      <c r="F27" s="129" t="s">
        <v>352</v>
      </c>
      <c r="G27" s="145" t="str">
        <f t="shared" si="28"/>
        <v>100</v>
      </c>
      <c r="H27" s="56" t="s">
        <v>376</v>
      </c>
      <c r="I27" s="56" t="s">
        <v>18</v>
      </c>
      <c r="J27" s="56">
        <v>831</v>
      </c>
      <c r="K27" s="56">
        <v>995</v>
      </c>
      <c r="L27" s="56">
        <v>1</v>
      </c>
      <c r="M27" s="147">
        <f t="shared" si="29"/>
        <v>831</v>
      </c>
      <c r="N27" s="147">
        <f t="shared" si="5"/>
        <v>995</v>
      </c>
      <c r="O27" s="147">
        <f t="shared" si="19"/>
        <v>1</v>
      </c>
      <c r="P27" s="148">
        <f t="shared" si="20"/>
        <v>31.593895000000003</v>
      </c>
      <c r="Q27" s="148" t="str">
        <f t="shared" si="21"/>
        <v/>
      </c>
      <c r="R27" s="129">
        <f t="shared" si="30"/>
        <v>995</v>
      </c>
      <c r="S27" s="129">
        <v>2</v>
      </c>
      <c r="T27" s="129">
        <f t="shared" si="31"/>
        <v>2</v>
      </c>
      <c r="U27" s="161">
        <f t="shared" si="32"/>
        <v>1.9526875000000004</v>
      </c>
      <c r="V27" s="129">
        <f t="shared" si="33"/>
        <v>819</v>
      </c>
      <c r="W27" s="129">
        <f t="shared" si="22"/>
        <v>34</v>
      </c>
      <c r="X27" s="129">
        <f t="shared" si="23"/>
        <v>34</v>
      </c>
      <c r="Y27" s="129">
        <f t="shared" si="24"/>
        <v>34</v>
      </c>
      <c r="Z27" s="162">
        <f t="shared" si="34"/>
        <v>27.323887500000005</v>
      </c>
      <c r="AA27" s="129">
        <v>6</v>
      </c>
      <c r="AB27" s="129">
        <f t="shared" si="35"/>
        <v>65.5</v>
      </c>
      <c r="AC27" s="149">
        <f t="shared" si="36"/>
        <v>65.5</v>
      </c>
      <c r="AD27" s="129">
        <v>1025</v>
      </c>
      <c r="AE27" s="129">
        <f t="shared" si="37"/>
        <v>8</v>
      </c>
      <c r="AF27" s="129">
        <f t="shared" si="38"/>
        <v>8</v>
      </c>
      <c r="AG27" s="150">
        <f t="shared" si="39"/>
        <v>2.3173199999999996</v>
      </c>
      <c r="AH27" s="129">
        <f t="shared" si="40"/>
        <v>8</v>
      </c>
      <c r="AI27" s="129">
        <f t="shared" si="41"/>
        <v>995</v>
      </c>
      <c r="AJ27" s="129" t="str">
        <f t="shared" si="42"/>
        <v>P05</v>
      </c>
    </row>
    <row r="28" spans="1:36" s="20" customFormat="1" ht="22.5" customHeight="1" x14ac:dyDescent="0.25">
      <c r="A28" s="129" t="s">
        <v>351</v>
      </c>
      <c r="B28" s="145" t="str">
        <f t="shared" si="25"/>
        <v>25</v>
      </c>
      <c r="C28" s="145" t="str">
        <f t="shared" si="26"/>
        <v>5</v>
      </c>
      <c r="D28" s="129" t="s">
        <v>352</v>
      </c>
      <c r="E28" s="145" t="str">
        <f t="shared" si="27"/>
        <v>30</v>
      </c>
      <c r="F28" s="129" t="s">
        <v>352</v>
      </c>
      <c r="G28" s="145" t="str">
        <f t="shared" si="28"/>
        <v>100</v>
      </c>
      <c r="H28" s="56" t="s">
        <v>377</v>
      </c>
      <c r="I28" s="56" t="s">
        <v>18</v>
      </c>
      <c r="J28" s="56">
        <v>942</v>
      </c>
      <c r="K28" s="56">
        <v>1251</v>
      </c>
      <c r="L28" s="56">
        <v>1</v>
      </c>
      <c r="M28" s="147">
        <f t="shared" si="29"/>
        <v>942</v>
      </c>
      <c r="N28" s="147">
        <f t="shared" si="5"/>
        <v>1235</v>
      </c>
      <c r="O28" s="147">
        <f t="shared" si="19"/>
        <v>1</v>
      </c>
      <c r="P28" s="148">
        <f t="shared" si="20"/>
        <v>43.647962500000006</v>
      </c>
      <c r="Q28" s="148" t="str">
        <f t="shared" si="21"/>
        <v>单边留</v>
      </c>
      <c r="R28" s="129">
        <f t="shared" si="30"/>
        <v>1235</v>
      </c>
      <c r="S28" s="129">
        <v>2</v>
      </c>
      <c r="T28" s="129">
        <f t="shared" si="31"/>
        <v>2</v>
      </c>
      <c r="U28" s="161">
        <f t="shared" si="32"/>
        <v>2.4236875000000002</v>
      </c>
      <c r="V28" s="129">
        <f t="shared" si="33"/>
        <v>930</v>
      </c>
      <c r="W28" s="129">
        <f t="shared" si="22"/>
        <v>42</v>
      </c>
      <c r="X28" s="129">
        <f t="shared" si="23"/>
        <v>42</v>
      </c>
      <c r="Y28" s="129">
        <f t="shared" si="24"/>
        <v>42</v>
      </c>
      <c r="Z28" s="162">
        <f t="shared" si="34"/>
        <v>38.327625000000005</v>
      </c>
      <c r="AA28" s="129">
        <v>6</v>
      </c>
      <c r="AB28" s="129">
        <f t="shared" si="35"/>
        <v>21</v>
      </c>
      <c r="AC28" s="149">
        <f t="shared" si="36"/>
        <v>21</v>
      </c>
      <c r="AD28" s="129">
        <v>1025</v>
      </c>
      <c r="AE28" s="129">
        <f t="shared" si="37"/>
        <v>10</v>
      </c>
      <c r="AF28" s="129">
        <f t="shared" si="38"/>
        <v>10</v>
      </c>
      <c r="AG28" s="150">
        <f t="shared" si="39"/>
        <v>2.8966499999999993</v>
      </c>
      <c r="AH28" s="129">
        <f t="shared" si="40"/>
        <v>10</v>
      </c>
      <c r="AI28" s="129">
        <f t="shared" si="41"/>
        <v>1251</v>
      </c>
      <c r="AJ28" s="129" t="str">
        <f t="shared" si="42"/>
        <v>P06</v>
      </c>
    </row>
    <row r="29" spans="1:36" s="20" customFormat="1" ht="22.5" customHeight="1" x14ac:dyDescent="0.25">
      <c r="A29" s="129" t="s">
        <v>351</v>
      </c>
      <c r="B29" s="145" t="str">
        <f t="shared" si="25"/>
        <v>25</v>
      </c>
      <c r="C29" s="145" t="str">
        <f t="shared" si="26"/>
        <v>5</v>
      </c>
      <c r="D29" s="129" t="s">
        <v>352</v>
      </c>
      <c r="E29" s="145" t="str">
        <f t="shared" si="27"/>
        <v>30</v>
      </c>
      <c r="F29" s="129" t="s">
        <v>352</v>
      </c>
      <c r="G29" s="145" t="str">
        <f t="shared" si="28"/>
        <v>100</v>
      </c>
      <c r="H29" s="56" t="s">
        <v>378</v>
      </c>
      <c r="I29" s="56" t="s">
        <v>18</v>
      </c>
      <c r="J29" s="56">
        <v>1368</v>
      </c>
      <c r="K29" s="56">
        <v>577</v>
      </c>
      <c r="L29" s="56">
        <v>1</v>
      </c>
      <c r="M29" s="147">
        <f t="shared" si="29"/>
        <v>1368</v>
      </c>
      <c r="N29" s="147">
        <f t="shared" si="5"/>
        <v>575</v>
      </c>
      <c r="O29" s="147">
        <f t="shared" si="19"/>
        <v>1</v>
      </c>
      <c r="P29" s="148">
        <f t="shared" si="20"/>
        <v>31.795247499999999</v>
      </c>
      <c r="Q29" s="148" t="str">
        <f t="shared" si="21"/>
        <v/>
      </c>
      <c r="R29" s="129">
        <f t="shared" si="30"/>
        <v>575</v>
      </c>
      <c r="S29" s="129">
        <v>2</v>
      </c>
      <c r="T29" s="129">
        <f t="shared" si="31"/>
        <v>2</v>
      </c>
      <c r="U29" s="161">
        <f t="shared" si="32"/>
        <v>1.1284375</v>
      </c>
      <c r="V29" s="129">
        <f t="shared" si="33"/>
        <v>1356</v>
      </c>
      <c r="W29" s="129">
        <f t="shared" si="22"/>
        <v>20</v>
      </c>
      <c r="X29" s="129">
        <f t="shared" si="23"/>
        <v>20</v>
      </c>
      <c r="Y29" s="129">
        <f t="shared" si="24"/>
        <v>20</v>
      </c>
      <c r="Z29" s="162">
        <f t="shared" si="34"/>
        <v>26.611499999999999</v>
      </c>
      <c r="AA29" s="129">
        <v>6</v>
      </c>
      <c r="AB29" s="129">
        <f t="shared" si="35"/>
        <v>34</v>
      </c>
      <c r="AC29" s="149">
        <f t="shared" si="36"/>
        <v>34</v>
      </c>
      <c r="AD29" s="129">
        <v>1025</v>
      </c>
      <c r="AE29" s="129">
        <f t="shared" si="37"/>
        <v>14</v>
      </c>
      <c r="AF29" s="129">
        <f t="shared" si="38"/>
        <v>14</v>
      </c>
      <c r="AG29" s="150">
        <f t="shared" si="39"/>
        <v>4.0553099999999995</v>
      </c>
      <c r="AH29" s="129">
        <f t="shared" si="40"/>
        <v>14</v>
      </c>
      <c r="AI29" s="129">
        <f t="shared" si="41"/>
        <v>577</v>
      </c>
      <c r="AJ29" s="129" t="str">
        <f t="shared" si="42"/>
        <v>P06</v>
      </c>
    </row>
    <row r="30" spans="1:36" s="20" customFormat="1" ht="22.5" customHeight="1" x14ac:dyDescent="0.25">
      <c r="A30" s="129" t="s">
        <v>351</v>
      </c>
      <c r="B30" s="145" t="str">
        <f t="shared" si="25"/>
        <v>25</v>
      </c>
      <c r="C30" s="145" t="str">
        <f t="shared" si="26"/>
        <v>5</v>
      </c>
      <c r="D30" s="129" t="s">
        <v>352</v>
      </c>
      <c r="E30" s="145" t="str">
        <f t="shared" si="27"/>
        <v>30</v>
      </c>
      <c r="F30" s="129" t="s">
        <v>352</v>
      </c>
      <c r="G30" s="145" t="str">
        <f t="shared" si="28"/>
        <v>100</v>
      </c>
      <c r="H30" s="56" t="s">
        <v>379</v>
      </c>
      <c r="I30" s="56" t="s">
        <v>18</v>
      </c>
      <c r="J30" s="56">
        <v>1378</v>
      </c>
      <c r="K30" s="56">
        <v>885</v>
      </c>
      <c r="L30" s="56">
        <v>1</v>
      </c>
      <c r="M30" s="147">
        <f t="shared" si="29"/>
        <v>1378</v>
      </c>
      <c r="N30" s="147">
        <f t="shared" si="5"/>
        <v>875</v>
      </c>
      <c r="O30" s="147">
        <f t="shared" si="19"/>
        <v>1</v>
      </c>
      <c r="P30" s="148">
        <f t="shared" si="20"/>
        <v>45.984122500000005</v>
      </c>
      <c r="Q30" s="148" t="str">
        <f t="shared" si="21"/>
        <v>单边留</v>
      </c>
      <c r="R30" s="129">
        <f t="shared" si="30"/>
        <v>875</v>
      </c>
      <c r="S30" s="129">
        <v>2</v>
      </c>
      <c r="T30" s="129">
        <f t="shared" si="31"/>
        <v>2</v>
      </c>
      <c r="U30" s="161">
        <f t="shared" si="32"/>
        <v>1.7171875000000003</v>
      </c>
      <c r="V30" s="129">
        <f t="shared" si="33"/>
        <v>1366</v>
      </c>
      <c r="W30" s="129">
        <f t="shared" si="22"/>
        <v>30</v>
      </c>
      <c r="X30" s="129">
        <f t="shared" si="23"/>
        <v>30</v>
      </c>
      <c r="Y30" s="129">
        <f t="shared" si="24"/>
        <v>30</v>
      </c>
      <c r="Z30" s="162">
        <f t="shared" si="34"/>
        <v>40.211625000000005</v>
      </c>
      <c r="AA30" s="129">
        <v>6</v>
      </c>
      <c r="AB30" s="129">
        <f t="shared" si="35"/>
        <v>39</v>
      </c>
      <c r="AC30" s="149">
        <f t="shared" si="36"/>
        <v>39</v>
      </c>
      <c r="AD30" s="129">
        <v>1025</v>
      </c>
      <c r="AE30" s="129">
        <f t="shared" si="37"/>
        <v>14</v>
      </c>
      <c r="AF30" s="129">
        <f t="shared" si="38"/>
        <v>14</v>
      </c>
      <c r="AG30" s="150">
        <f t="shared" si="39"/>
        <v>4.0553099999999995</v>
      </c>
      <c r="AH30" s="129">
        <f t="shared" si="40"/>
        <v>14</v>
      </c>
      <c r="AI30" s="129">
        <f t="shared" si="41"/>
        <v>885</v>
      </c>
      <c r="AJ30" s="129" t="str">
        <f t="shared" si="42"/>
        <v>P06</v>
      </c>
    </row>
    <row r="31" spans="1:36" s="20" customFormat="1" ht="22.5" customHeight="1" x14ac:dyDescent="0.25">
      <c r="A31" s="129" t="s">
        <v>351</v>
      </c>
      <c r="B31" s="145" t="str">
        <f t="shared" si="25"/>
        <v>25</v>
      </c>
      <c r="C31" s="145" t="str">
        <f t="shared" si="26"/>
        <v>5</v>
      </c>
      <c r="D31" s="129" t="s">
        <v>352</v>
      </c>
      <c r="E31" s="145" t="str">
        <f t="shared" si="27"/>
        <v>30</v>
      </c>
      <c r="F31" s="129" t="s">
        <v>352</v>
      </c>
      <c r="G31" s="145" t="str">
        <f t="shared" si="28"/>
        <v>100</v>
      </c>
      <c r="H31" s="56" t="s">
        <v>380</v>
      </c>
      <c r="I31" s="56" t="s">
        <v>18</v>
      </c>
      <c r="J31" s="56">
        <v>1383</v>
      </c>
      <c r="K31" s="56">
        <v>1000</v>
      </c>
      <c r="L31" s="56">
        <v>10</v>
      </c>
      <c r="M31" s="147">
        <f t="shared" si="29"/>
        <v>1383</v>
      </c>
      <c r="N31" s="147">
        <f t="shared" si="5"/>
        <v>995</v>
      </c>
      <c r="O31" s="147">
        <f t="shared" si="19"/>
        <v>10</v>
      </c>
      <c r="P31" s="148">
        <f t="shared" si="20"/>
        <v>517.47985000000006</v>
      </c>
      <c r="Q31" s="148" t="str">
        <f t="shared" si="21"/>
        <v/>
      </c>
      <c r="R31" s="129">
        <f t="shared" si="30"/>
        <v>995</v>
      </c>
      <c r="S31" s="129">
        <v>2</v>
      </c>
      <c r="T31" s="129">
        <f t="shared" si="31"/>
        <v>20</v>
      </c>
      <c r="U31" s="161">
        <f t="shared" si="32"/>
        <v>19.526875000000004</v>
      </c>
      <c r="V31" s="129">
        <f t="shared" si="33"/>
        <v>1371</v>
      </c>
      <c r="W31" s="129">
        <f t="shared" si="22"/>
        <v>34</v>
      </c>
      <c r="X31" s="129">
        <f t="shared" si="23"/>
        <v>34</v>
      </c>
      <c r="Y31" s="129">
        <f t="shared" si="24"/>
        <v>340</v>
      </c>
      <c r="Z31" s="162">
        <f t="shared" si="34"/>
        <v>457.39987500000007</v>
      </c>
      <c r="AA31" s="129">
        <v>6</v>
      </c>
      <c r="AB31" s="129">
        <f t="shared" si="35"/>
        <v>41.5</v>
      </c>
      <c r="AC31" s="149">
        <f t="shared" si="36"/>
        <v>41.5</v>
      </c>
      <c r="AD31" s="129">
        <v>1025</v>
      </c>
      <c r="AE31" s="129">
        <f t="shared" si="37"/>
        <v>14</v>
      </c>
      <c r="AF31" s="129">
        <f t="shared" si="38"/>
        <v>14</v>
      </c>
      <c r="AG31" s="150">
        <f t="shared" si="39"/>
        <v>40.553099999999993</v>
      </c>
      <c r="AH31" s="129">
        <f t="shared" si="40"/>
        <v>140</v>
      </c>
      <c r="AI31" s="129">
        <f t="shared" si="41"/>
        <v>10000</v>
      </c>
      <c r="AJ31" s="129" t="str">
        <f t="shared" si="42"/>
        <v>P06</v>
      </c>
    </row>
    <row r="32" spans="1:36" s="20" customFormat="1" ht="22.5" customHeight="1" x14ac:dyDescent="0.25">
      <c r="A32" s="129" t="s">
        <v>351</v>
      </c>
      <c r="B32" s="145" t="str">
        <f t="shared" si="25"/>
        <v>25</v>
      </c>
      <c r="C32" s="145" t="str">
        <f t="shared" si="26"/>
        <v>5</v>
      </c>
      <c r="D32" s="129" t="s">
        <v>352</v>
      </c>
      <c r="E32" s="145" t="str">
        <f t="shared" si="27"/>
        <v>30</v>
      </c>
      <c r="F32" s="129" t="s">
        <v>352</v>
      </c>
      <c r="G32" s="145" t="str">
        <f t="shared" si="28"/>
        <v>100</v>
      </c>
      <c r="H32" s="56" t="s">
        <v>381</v>
      </c>
      <c r="I32" s="56" t="s">
        <v>18</v>
      </c>
      <c r="J32" s="56">
        <v>1383</v>
      </c>
      <c r="K32" s="56">
        <v>1000</v>
      </c>
      <c r="L32" s="56">
        <v>1</v>
      </c>
      <c r="M32" s="147">
        <f t="shared" si="29"/>
        <v>1383</v>
      </c>
      <c r="N32" s="147">
        <f t="shared" si="5"/>
        <v>995</v>
      </c>
      <c r="O32" s="147">
        <f t="shared" si="19"/>
        <v>1</v>
      </c>
      <c r="P32" s="148">
        <f t="shared" si="20"/>
        <v>51.747985000000007</v>
      </c>
      <c r="Q32" s="148" t="str">
        <f t="shared" si="21"/>
        <v/>
      </c>
      <c r="R32" s="129">
        <f t="shared" si="30"/>
        <v>995</v>
      </c>
      <c r="S32" s="129">
        <v>2</v>
      </c>
      <c r="T32" s="129">
        <f t="shared" si="31"/>
        <v>2</v>
      </c>
      <c r="U32" s="161">
        <f t="shared" si="32"/>
        <v>1.9526875000000004</v>
      </c>
      <c r="V32" s="129">
        <f t="shared" si="33"/>
        <v>1371</v>
      </c>
      <c r="W32" s="129">
        <f t="shared" si="22"/>
        <v>34</v>
      </c>
      <c r="X32" s="129">
        <f t="shared" si="23"/>
        <v>34</v>
      </c>
      <c r="Y32" s="129">
        <f t="shared" si="24"/>
        <v>34</v>
      </c>
      <c r="Z32" s="162">
        <f t="shared" si="34"/>
        <v>45.739987500000005</v>
      </c>
      <c r="AA32" s="129">
        <v>6</v>
      </c>
      <c r="AB32" s="129">
        <f t="shared" si="35"/>
        <v>41.5</v>
      </c>
      <c r="AC32" s="149">
        <f t="shared" si="36"/>
        <v>41.5</v>
      </c>
      <c r="AD32" s="129">
        <v>1025</v>
      </c>
      <c r="AE32" s="129">
        <f t="shared" si="37"/>
        <v>14</v>
      </c>
      <c r="AF32" s="129">
        <f t="shared" si="38"/>
        <v>14</v>
      </c>
      <c r="AG32" s="150">
        <f t="shared" si="39"/>
        <v>4.0553099999999995</v>
      </c>
      <c r="AH32" s="129">
        <f t="shared" si="40"/>
        <v>14</v>
      </c>
      <c r="AI32" s="129">
        <f t="shared" si="41"/>
        <v>1000</v>
      </c>
      <c r="AJ32" s="129" t="str">
        <f t="shared" si="42"/>
        <v>P06</v>
      </c>
    </row>
    <row r="33" spans="1:36" s="20" customFormat="1" ht="22.5" customHeight="1" x14ac:dyDescent="0.25">
      <c r="A33" s="129" t="s">
        <v>351</v>
      </c>
      <c r="B33" s="145" t="str">
        <f t="shared" si="25"/>
        <v>25</v>
      </c>
      <c r="C33" s="145" t="str">
        <f t="shared" si="26"/>
        <v>5</v>
      </c>
      <c r="D33" s="129" t="s">
        <v>352</v>
      </c>
      <c r="E33" s="145" t="str">
        <f t="shared" si="27"/>
        <v>30</v>
      </c>
      <c r="F33" s="129" t="s">
        <v>352</v>
      </c>
      <c r="G33" s="145" t="str">
        <f t="shared" si="28"/>
        <v>100</v>
      </c>
      <c r="H33" s="56" t="s">
        <v>382</v>
      </c>
      <c r="I33" s="56" t="s">
        <v>18</v>
      </c>
      <c r="J33" s="56">
        <v>708</v>
      </c>
      <c r="K33" s="56">
        <v>995</v>
      </c>
      <c r="L33" s="56">
        <v>1</v>
      </c>
      <c r="M33" s="147">
        <f t="shared" si="29"/>
        <v>708</v>
      </c>
      <c r="N33" s="147">
        <f t="shared" si="5"/>
        <v>995</v>
      </c>
      <c r="O33" s="147">
        <f t="shared" si="19"/>
        <v>1</v>
      </c>
      <c r="P33" s="148">
        <f t="shared" si="20"/>
        <v>26.910977500000001</v>
      </c>
      <c r="Q33" s="148" t="str">
        <f t="shared" si="21"/>
        <v/>
      </c>
      <c r="R33" s="129">
        <f t="shared" si="30"/>
        <v>995</v>
      </c>
      <c r="S33" s="129">
        <v>2</v>
      </c>
      <c r="T33" s="129">
        <f t="shared" si="31"/>
        <v>2</v>
      </c>
      <c r="U33" s="161">
        <f t="shared" si="32"/>
        <v>1.9526875000000004</v>
      </c>
      <c r="V33" s="129">
        <f t="shared" si="33"/>
        <v>696</v>
      </c>
      <c r="W33" s="129">
        <f t="shared" si="22"/>
        <v>34</v>
      </c>
      <c r="X33" s="129">
        <f t="shared" si="23"/>
        <v>34</v>
      </c>
      <c r="Y33" s="129">
        <f t="shared" si="24"/>
        <v>34</v>
      </c>
      <c r="Z33" s="162">
        <f t="shared" si="34"/>
        <v>23.220300000000002</v>
      </c>
      <c r="AA33" s="129">
        <v>6</v>
      </c>
      <c r="AB33" s="129">
        <f t="shared" si="35"/>
        <v>4</v>
      </c>
      <c r="AC33" s="149">
        <f t="shared" si="36"/>
        <v>104</v>
      </c>
      <c r="AD33" s="129">
        <v>1025</v>
      </c>
      <c r="AE33" s="129">
        <f t="shared" si="37"/>
        <v>8</v>
      </c>
      <c r="AF33" s="129">
        <f t="shared" si="38"/>
        <v>6</v>
      </c>
      <c r="AG33" s="150">
        <f t="shared" si="39"/>
        <v>1.7379899999999997</v>
      </c>
      <c r="AH33" s="129">
        <f t="shared" si="40"/>
        <v>6</v>
      </c>
      <c r="AI33" s="129">
        <f t="shared" si="41"/>
        <v>995</v>
      </c>
      <c r="AJ33" s="129" t="str">
        <f t="shared" si="42"/>
        <v>P06</v>
      </c>
    </row>
    <row r="34" spans="1:36" s="20" customFormat="1" ht="22.5" customHeight="1" x14ac:dyDescent="0.25">
      <c r="A34" s="129" t="s">
        <v>351</v>
      </c>
      <c r="B34" s="145" t="str">
        <f t="shared" si="25"/>
        <v>25</v>
      </c>
      <c r="C34" s="145" t="str">
        <f t="shared" si="26"/>
        <v>5</v>
      </c>
      <c r="D34" s="129" t="s">
        <v>352</v>
      </c>
      <c r="E34" s="145" t="str">
        <f t="shared" si="27"/>
        <v>30</v>
      </c>
      <c r="F34" s="129" t="s">
        <v>352</v>
      </c>
      <c r="G34" s="145" t="str">
        <f t="shared" si="28"/>
        <v>100</v>
      </c>
      <c r="H34" s="56" t="s">
        <v>383</v>
      </c>
      <c r="I34" s="56" t="s">
        <v>18</v>
      </c>
      <c r="J34" s="56">
        <v>1554</v>
      </c>
      <c r="K34" s="56">
        <v>1477</v>
      </c>
      <c r="L34" s="56">
        <v>1</v>
      </c>
      <c r="M34" s="147">
        <f t="shared" si="29"/>
        <v>1554</v>
      </c>
      <c r="N34" s="147">
        <f t="shared" si="5"/>
        <v>1475</v>
      </c>
      <c r="O34" s="147">
        <f t="shared" si="19"/>
        <v>1</v>
      </c>
      <c r="P34" s="148">
        <f t="shared" si="20"/>
        <v>83.18370250000001</v>
      </c>
      <c r="Q34" s="148" t="str">
        <f t="shared" si="21"/>
        <v/>
      </c>
      <c r="R34" s="129">
        <f t="shared" si="30"/>
        <v>1475</v>
      </c>
      <c r="S34" s="129">
        <v>2</v>
      </c>
      <c r="T34" s="129">
        <f t="shared" si="31"/>
        <v>2</v>
      </c>
      <c r="U34" s="161">
        <f t="shared" si="32"/>
        <v>2.8946874999999999</v>
      </c>
      <c r="V34" s="129">
        <f t="shared" si="33"/>
        <v>1542</v>
      </c>
      <c r="W34" s="129">
        <f t="shared" si="22"/>
        <v>50</v>
      </c>
      <c r="X34" s="129">
        <f t="shared" si="23"/>
        <v>50</v>
      </c>
      <c r="Y34" s="129">
        <f t="shared" si="24"/>
        <v>50</v>
      </c>
      <c r="Z34" s="162">
        <f t="shared" si="34"/>
        <v>75.654375000000002</v>
      </c>
      <c r="AA34" s="129">
        <v>6</v>
      </c>
      <c r="AB34" s="129">
        <f t="shared" si="35"/>
        <v>27</v>
      </c>
      <c r="AC34" s="149">
        <f t="shared" si="36"/>
        <v>27</v>
      </c>
      <c r="AD34" s="129">
        <v>1025</v>
      </c>
      <c r="AE34" s="129">
        <f t="shared" si="37"/>
        <v>16</v>
      </c>
      <c r="AF34" s="129">
        <f t="shared" si="38"/>
        <v>16</v>
      </c>
      <c r="AG34" s="150">
        <f t="shared" si="39"/>
        <v>4.6346399999999992</v>
      </c>
      <c r="AH34" s="129">
        <f t="shared" si="40"/>
        <v>16</v>
      </c>
      <c r="AI34" s="129">
        <f t="shared" si="41"/>
        <v>1477</v>
      </c>
      <c r="AJ34" s="129" t="str">
        <f t="shared" si="42"/>
        <v>P07</v>
      </c>
    </row>
    <row r="35" spans="1:36" s="20" customFormat="1" ht="22.5" customHeight="1" x14ac:dyDescent="0.25">
      <c r="A35" s="129" t="s">
        <v>351</v>
      </c>
      <c r="B35" s="145" t="str">
        <f t="shared" si="25"/>
        <v>25</v>
      </c>
      <c r="C35" s="145" t="str">
        <f t="shared" si="26"/>
        <v>5</v>
      </c>
      <c r="D35" s="129" t="s">
        <v>352</v>
      </c>
      <c r="E35" s="145" t="str">
        <f t="shared" si="27"/>
        <v>30</v>
      </c>
      <c r="F35" s="129" t="s">
        <v>352</v>
      </c>
      <c r="G35" s="145" t="str">
        <f t="shared" si="28"/>
        <v>100</v>
      </c>
      <c r="H35" s="56" t="s">
        <v>384</v>
      </c>
      <c r="I35" s="56" t="s">
        <v>18</v>
      </c>
      <c r="J35" s="56">
        <v>1368</v>
      </c>
      <c r="K35" s="56">
        <v>666</v>
      </c>
      <c r="L35" s="56">
        <v>1</v>
      </c>
      <c r="M35" s="147">
        <f t="shared" si="29"/>
        <v>1368</v>
      </c>
      <c r="N35" s="147">
        <f t="shared" si="5"/>
        <v>665</v>
      </c>
      <c r="O35" s="147">
        <f t="shared" si="19"/>
        <v>1</v>
      </c>
      <c r="P35" s="148">
        <f t="shared" si="20"/>
        <v>35.963597499999999</v>
      </c>
      <c r="Q35" s="148" t="str">
        <f t="shared" si="21"/>
        <v/>
      </c>
      <c r="R35" s="129">
        <f t="shared" si="30"/>
        <v>665</v>
      </c>
      <c r="S35" s="129">
        <v>2</v>
      </c>
      <c r="T35" s="129">
        <f t="shared" si="31"/>
        <v>2</v>
      </c>
      <c r="U35" s="161">
        <f t="shared" si="32"/>
        <v>1.3050625</v>
      </c>
      <c r="V35" s="129">
        <f t="shared" si="33"/>
        <v>1356</v>
      </c>
      <c r="W35" s="129">
        <f t="shared" si="22"/>
        <v>23</v>
      </c>
      <c r="X35" s="129">
        <f t="shared" si="23"/>
        <v>23</v>
      </c>
      <c r="Y35" s="129">
        <f t="shared" si="24"/>
        <v>23</v>
      </c>
      <c r="Z35" s="162">
        <f t="shared" si="34"/>
        <v>30.603225000000002</v>
      </c>
      <c r="AA35" s="129">
        <v>6</v>
      </c>
      <c r="AB35" s="129">
        <f t="shared" si="35"/>
        <v>34</v>
      </c>
      <c r="AC35" s="149">
        <f t="shared" si="36"/>
        <v>34</v>
      </c>
      <c r="AD35" s="129">
        <v>1025</v>
      </c>
      <c r="AE35" s="129">
        <f t="shared" si="37"/>
        <v>14</v>
      </c>
      <c r="AF35" s="129">
        <f t="shared" si="38"/>
        <v>14</v>
      </c>
      <c r="AG35" s="150">
        <f t="shared" si="39"/>
        <v>4.0553099999999995</v>
      </c>
      <c r="AH35" s="129">
        <f t="shared" si="40"/>
        <v>14</v>
      </c>
      <c r="AI35" s="129">
        <f t="shared" si="41"/>
        <v>666</v>
      </c>
      <c r="AJ35" s="129" t="str">
        <f t="shared" si="42"/>
        <v>P07</v>
      </c>
    </row>
    <row r="36" spans="1:36" s="20" customFormat="1" ht="22.5" customHeight="1" x14ac:dyDescent="0.25">
      <c r="A36" s="129" t="s">
        <v>351</v>
      </c>
      <c r="B36" s="145" t="str">
        <f t="shared" si="25"/>
        <v>25</v>
      </c>
      <c r="C36" s="145" t="str">
        <f t="shared" si="26"/>
        <v>5</v>
      </c>
      <c r="D36" s="129" t="s">
        <v>352</v>
      </c>
      <c r="E36" s="145" t="str">
        <f t="shared" si="27"/>
        <v>30</v>
      </c>
      <c r="F36" s="129" t="s">
        <v>352</v>
      </c>
      <c r="G36" s="145" t="str">
        <f t="shared" si="28"/>
        <v>100</v>
      </c>
      <c r="H36" s="56" t="s">
        <v>385</v>
      </c>
      <c r="I36" s="56" t="s">
        <v>18</v>
      </c>
      <c r="J36" s="56">
        <v>1370</v>
      </c>
      <c r="K36" s="56">
        <v>744</v>
      </c>
      <c r="L36" s="56">
        <v>1</v>
      </c>
      <c r="M36" s="147">
        <f t="shared" si="29"/>
        <v>1370</v>
      </c>
      <c r="N36" s="147">
        <f t="shared" si="5"/>
        <v>725</v>
      </c>
      <c r="O36" s="147">
        <f t="shared" si="19"/>
        <v>1</v>
      </c>
      <c r="P36" s="148">
        <f t="shared" si="20"/>
        <v>38.791560000000004</v>
      </c>
      <c r="Q36" s="148" t="str">
        <f t="shared" si="21"/>
        <v>单边留</v>
      </c>
      <c r="R36" s="129">
        <f t="shared" si="30"/>
        <v>725</v>
      </c>
      <c r="S36" s="129">
        <v>2</v>
      </c>
      <c r="T36" s="129">
        <f t="shared" si="31"/>
        <v>2</v>
      </c>
      <c r="U36" s="161">
        <f t="shared" si="32"/>
        <v>1.4228125</v>
      </c>
      <c r="V36" s="129">
        <f t="shared" si="33"/>
        <v>1358</v>
      </c>
      <c r="W36" s="129">
        <f t="shared" si="22"/>
        <v>25</v>
      </c>
      <c r="X36" s="129">
        <f t="shared" si="23"/>
        <v>25</v>
      </c>
      <c r="Y36" s="129">
        <f t="shared" si="24"/>
        <v>25</v>
      </c>
      <c r="Z36" s="162">
        <f t="shared" ref="Z36:Z67" si="43">B36*C36*7.85*0.001*V36*0.001*Y36</f>
        <v>33.313437500000006</v>
      </c>
      <c r="AA36" s="129">
        <v>6</v>
      </c>
      <c r="AB36" s="129">
        <f t="shared" si="35"/>
        <v>35</v>
      </c>
      <c r="AC36" s="149">
        <f t="shared" si="36"/>
        <v>35</v>
      </c>
      <c r="AD36" s="129">
        <v>1025</v>
      </c>
      <c r="AE36" s="129">
        <f t="shared" si="37"/>
        <v>14</v>
      </c>
      <c r="AF36" s="129">
        <f t="shared" si="38"/>
        <v>14</v>
      </c>
      <c r="AG36" s="150">
        <f t="shared" si="39"/>
        <v>4.0553099999999995</v>
      </c>
      <c r="AH36" s="129">
        <f t="shared" si="40"/>
        <v>14</v>
      </c>
      <c r="AI36" s="129">
        <f t="shared" si="41"/>
        <v>744</v>
      </c>
      <c r="AJ36" s="129" t="str">
        <f t="shared" si="42"/>
        <v>P07</v>
      </c>
    </row>
    <row r="37" spans="1:36" s="20" customFormat="1" ht="22.5" customHeight="1" x14ac:dyDescent="0.25">
      <c r="A37" s="129" t="s">
        <v>351</v>
      </c>
      <c r="B37" s="145" t="str">
        <f t="shared" si="25"/>
        <v>25</v>
      </c>
      <c r="C37" s="145" t="str">
        <f t="shared" si="26"/>
        <v>5</v>
      </c>
      <c r="D37" s="129" t="s">
        <v>352</v>
      </c>
      <c r="E37" s="145" t="str">
        <f t="shared" si="27"/>
        <v>30</v>
      </c>
      <c r="F37" s="129" t="s">
        <v>352</v>
      </c>
      <c r="G37" s="145" t="str">
        <f t="shared" si="28"/>
        <v>100</v>
      </c>
      <c r="H37" s="56" t="s">
        <v>386</v>
      </c>
      <c r="I37" s="56" t="s">
        <v>18</v>
      </c>
      <c r="J37" s="56">
        <v>1378</v>
      </c>
      <c r="K37" s="56">
        <v>1000</v>
      </c>
      <c r="L37" s="56">
        <v>2</v>
      </c>
      <c r="M37" s="147">
        <f t="shared" si="29"/>
        <v>1378</v>
      </c>
      <c r="N37" s="147">
        <f t="shared" ref="N37:N68" si="44">(W37-1)*E37+C37</f>
        <v>995</v>
      </c>
      <c r="O37" s="147">
        <f t="shared" ref="O37:O68" si="45">L37</f>
        <v>2</v>
      </c>
      <c r="P37" s="148">
        <f t="shared" ref="P37:P68" si="46">U37+Z37+AG37</f>
        <v>103.162345</v>
      </c>
      <c r="Q37" s="148" t="str">
        <f t="shared" si="21"/>
        <v/>
      </c>
      <c r="R37" s="129">
        <f t="shared" si="30"/>
        <v>995</v>
      </c>
      <c r="S37" s="129">
        <v>2</v>
      </c>
      <c r="T37" s="129">
        <f t="shared" si="31"/>
        <v>4</v>
      </c>
      <c r="U37" s="161">
        <f t="shared" si="32"/>
        <v>3.9053750000000007</v>
      </c>
      <c r="V37" s="129">
        <f t="shared" ref="V37:V68" si="47">M37-C37*2-2</f>
        <v>1366</v>
      </c>
      <c r="W37" s="129">
        <f t="shared" si="22"/>
        <v>34</v>
      </c>
      <c r="X37" s="129">
        <f t="shared" si="23"/>
        <v>34</v>
      </c>
      <c r="Y37" s="129">
        <f t="shared" ref="Y37:Y68" si="48">X37*O37</f>
        <v>68</v>
      </c>
      <c r="Z37" s="162">
        <f t="shared" si="43"/>
        <v>91.146349999999998</v>
      </c>
      <c r="AA37" s="129">
        <v>6</v>
      </c>
      <c r="AB37" s="129">
        <f t="shared" si="35"/>
        <v>39</v>
      </c>
      <c r="AC37" s="149">
        <f t="shared" si="36"/>
        <v>39</v>
      </c>
      <c r="AD37" s="129">
        <v>1025</v>
      </c>
      <c r="AE37" s="129">
        <f t="shared" si="37"/>
        <v>14</v>
      </c>
      <c r="AF37" s="129">
        <f t="shared" si="38"/>
        <v>14</v>
      </c>
      <c r="AG37" s="150">
        <f t="shared" si="39"/>
        <v>8.1106199999999991</v>
      </c>
      <c r="AH37" s="129">
        <f t="shared" si="40"/>
        <v>28</v>
      </c>
      <c r="AI37" s="129">
        <f t="shared" si="41"/>
        <v>2000</v>
      </c>
      <c r="AJ37" s="129" t="str">
        <f t="shared" si="42"/>
        <v>P07</v>
      </c>
    </row>
    <row r="38" spans="1:36" s="20" customFormat="1" ht="22.5" customHeight="1" x14ac:dyDescent="0.25">
      <c r="A38" s="129" t="s">
        <v>351</v>
      </c>
      <c r="B38" s="145" t="str">
        <f t="shared" si="25"/>
        <v>25</v>
      </c>
      <c r="C38" s="145" t="str">
        <f t="shared" si="26"/>
        <v>5</v>
      </c>
      <c r="D38" s="129" t="s">
        <v>352</v>
      </c>
      <c r="E38" s="145" t="str">
        <f t="shared" si="27"/>
        <v>30</v>
      </c>
      <c r="F38" s="129" t="s">
        <v>352</v>
      </c>
      <c r="G38" s="145" t="str">
        <f t="shared" si="28"/>
        <v>100</v>
      </c>
      <c r="H38" s="56" t="s">
        <v>387</v>
      </c>
      <c r="I38" s="56" t="s">
        <v>18</v>
      </c>
      <c r="J38" s="56">
        <v>1378</v>
      </c>
      <c r="K38" s="56">
        <v>1000</v>
      </c>
      <c r="L38" s="56">
        <v>10</v>
      </c>
      <c r="M38" s="147">
        <f t="shared" si="29"/>
        <v>1378</v>
      </c>
      <c r="N38" s="147">
        <f t="shared" si="44"/>
        <v>995</v>
      </c>
      <c r="O38" s="147">
        <f t="shared" si="45"/>
        <v>10</v>
      </c>
      <c r="P38" s="148">
        <f t="shared" si="46"/>
        <v>515.81172500000002</v>
      </c>
      <c r="Q38" s="148" t="str">
        <f t="shared" si="21"/>
        <v/>
      </c>
      <c r="R38" s="129">
        <f t="shared" si="30"/>
        <v>995</v>
      </c>
      <c r="S38" s="129">
        <v>2</v>
      </c>
      <c r="T38" s="129">
        <f t="shared" si="31"/>
        <v>20</v>
      </c>
      <c r="U38" s="161">
        <f t="shared" si="32"/>
        <v>19.526875000000004</v>
      </c>
      <c r="V38" s="129">
        <f t="shared" si="47"/>
        <v>1366</v>
      </c>
      <c r="W38" s="129">
        <f t="shared" si="22"/>
        <v>34</v>
      </c>
      <c r="X38" s="129">
        <f t="shared" si="23"/>
        <v>34</v>
      </c>
      <c r="Y38" s="129">
        <f t="shared" si="48"/>
        <v>340</v>
      </c>
      <c r="Z38" s="162">
        <f t="shared" si="43"/>
        <v>455.73175000000003</v>
      </c>
      <c r="AA38" s="129">
        <v>6</v>
      </c>
      <c r="AB38" s="129">
        <f t="shared" si="35"/>
        <v>39</v>
      </c>
      <c r="AC38" s="149">
        <f t="shared" si="36"/>
        <v>39</v>
      </c>
      <c r="AD38" s="129">
        <v>1025</v>
      </c>
      <c r="AE38" s="129">
        <f t="shared" si="37"/>
        <v>14</v>
      </c>
      <c r="AF38" s="129">
        <f t="shared" si="38"/>
        <v>14</v>
      </c>
      <c r="AG38" s="150">
        <f t="shared" si="39"/>
        <v>40.553099999999993</v>
      </c>
      <c r="AH38" s="129">
        <f t="shared" si="40"/>
        <v>140</v>
      </c>
      <c r="AI38" s="129">
        <f t="shared" si="41"/>
        <v>10000</v>
      </c>
      <c r="AJ38" s="129" t="str">
        <f t="shared" si="42"/>
        <v>P07</v>
      </c>
    </row>
    <row r="39" spans="1:36" s="20" customFormat="1" ht="22.5" customHeight="1" x14ac:dyDescent="0.25">
      <c r="A39" s="129" t="s">
        <v>351</v>
      </c>
      <c r="B39" s="145" t="str">
        <f t="shared" si="25"/>
        <v>25</v>
      </c>
      <c r="C39" s="145" t="str">
        <f t="shared" si="26"/>
        <v>5</v>
      </c>
      <c r="D39" s="129" t="s">
        <v>352</v>
      </c>
      <c r="E39" s="145" t="str">
        <f t="shared" si="27"/>
        <v>30</v>
      </c>
      <c r="F39" s="129" t="s">
        <v>352</v>
      </c>
      <c r="G39" s="145" t="str">
        <f t="shared" si="28"/>
        <v>100</v>
      </c>
      <c r="H39" s="56" t="s">
        <v>388</v>
      </c>
      <c r="I39" s="56" t="s">
        <v>18</v>
      </c>
      <c r="J39" s="56">
        <v>1378</v>
      </c>
      <c r="K39" s="56">
        <v>1000</v>
      </c>
      <c r="L39" s="56">
        <v>1</v>
      </c>
      <c r="M39" s="147">
        <f t="shared" si="29"/>
        <v>1378</v>
      </c>
      <c r="N39" s="147">
        <f t="shared" si="44"/>
        <v>995</v>
      </c>
      <c r="O39" s="147">
        <f t="shared" si="45"/>
        <v>1</v>
      </c>
      <c r="P39" s="148">
        <f t="shared" si="46"/>
        <v>51.581172500000001</v>
      </c>
      <c r="Q39" s="148" t="str">
        <f t="shared" si="21"/>
        <v/>
      </c>
      <c r="R39" s="129">
        <f t="shared" si="30"/>
        <v>995</v>
      </c>
      <c r="S39" s="129">
        <v>2</v>
      </c>
      <c r="T39" s="129">
        <f t="shared" si="31"/>
        <v>2</v>
      </c>
      <c r="U39" s="161">
        <f t="shared" si="32"/>
        <v>1.9526875000000004</v>
      </c>
      <c r="V39" s="129">
        <f t="shared" si="47"/>
        <v>1366</v>
      </c>
      <c r="W39" s="129">
        <f t="shared" si="22"/>
        <v>34</v>
      </c>
      <c r="X39" s="129">
        <f t="shared" si="23"/>
        <v>34</v>
      </c>
      <c r="Y39" s="129">
        <f t="shared" si="48"/>
        <v>34</v>
      </c>
      <c r="Z39" s="162">
        <f t="shared" si="43"/>
        <v>45.573174999999999</v>
      </c>
      <c r="AA39" s="129">
        <v>6</v>
      </c>
      <c r="AB39" s="129">
        <f t="shared" si="35"/>
        <v>39</v>
      </c>
      <c r="AC39" s="149">
        <f t="shared" si="36"/>
        <v>39</v>
      </c>
      <c r="AD39" s="129">
        <v>1025</v>
      </c>
      <c r="AE39" s="129">
        <f t="shared" si="37"/>
        <v>14</v>
      </c>
      <c r="AF39" s="129">
        <f t="shared" si="38"/>
        <v>14</v>
      </c>
      <c r="AG39" s="150">
        <f t="shared" si="39"/>
        <v>4.0553099999999995</v>
      </c>
      <c r="AH39" s="129">
        <f t="shared" si="40"/>
        <v>14</v>
      </c>
      <c r="AI39" s="129">
        <f t="shared" si="41"/>
        <v>1000</v>
      </c>
      <c r="AJ39" s="129" t="str">
        <f t="shared" si="42"/>
        <v>P07</v>
      </c>
    </row>
    <row r="40" spans="1:36" s="20" customFormat="1" ht="22.5" customHeight="1" x14ac:dyDescent="0.25">
      <c r="A40" s="129" t="s">
        <v>351</v>
      </c>
      <c r="B40" s="145" t="str">
        <f t="shared" si="25"/>
        <v>25</v>
      </c>
      <c r="C40" s="145" t="str">
        <f t="shared" si="26"/>
        <v>5</v>
      </c>
      <c r="D40" s="129" t="s">
        <v>352</v>
      </c>
      <c r="E40" s="145" t="str">
        <f t="shared" si="27"/>
        <v>30</v>
      </c>
      <c r="F40" s="129" t="s">
        <v>352</v>
      </c>
      <c r="G40" s="145" t="str">
        <f t="shared" si="28"/>
        <v>100</v>
      </c>
      <c r="H40" s="56" t="s">
        <v>389</v>
      </c>
      <c r="I40" s="56" t="s">
        <v>18</v>
      </c>
      <c r="J40" s="56">
        <v>1358</v>
      </c>
      <c r="K40" s="56">
        <v>491</v>
      </c>
      <c r="L40" s="56">
        <v>1</v>
      </c>
      <c r="M40" s="147">
        <f t="shared" si="29"/>
        <v>1358</v>
      </c>
      <c r="N40" s="147">
        <f t="shared" si="44"/>
        <v>485</v>
      </c>
      <c r="O40" s="147">
        <f t="shared" si="45"/>
        <v>1</v>
      </c>
      <c r="P40" s="148">
        <f t="shared" si="46"/>
        <v>27.460084999999999</v>
      </c>
      <c r="Q40" s="148" t="str">
        <f t="shared" si="21"/>
        <v/>
      </c>
      <c r="R40" s="129">
        <f t="shared" si="30"/>
        <v>485</v>
      </c>
      <c r="S40" s="129">
        <v>2</v>
      </c>
      <c r="T40" s="129">
        <f t="shared" si="31"/>
        <v>2</v>
      </c>
      <c r="U40" s="161">
        <f t="shared" si="32"/>
        <v>0.95181250000000017</v>
      </c>
      <c r="V40" s="129">
        <f t="shared" si="47"/>
        <v>1346</v>
      </c>
      <c r="W40" s="129">
        <f t="shared" si="22"/>
        <v>17</v>
      </c>
      <c r="X40" s="129">
        <f t="shared" si="23"/>
        <v>17</v>
      </c>
      <c r="Y40" s="129">
        <f t="shared" si="48"/>
        <v>17</v>
      </c>
      <c r="Z40" s="162">
        <f t="shared" si="43"/>
        <v>22.452962500000002</v>
      </c>
      <c r="AA40" s="129">
        <v>6</v>
      </c>
      <c r="AB40" s="129">
        <f t="shared" si="35"/>
        <v>29</v>
      </c>
      <c r="AC40" s="149">
        <f t="shared" si="36"/>
        <v>29</v>
      </c>
      <c r="AD40" s="129">
        <v>1025</v>
      </c>
      <c r="AE40" s="129">
        <f t="shared" si="37"/>
        <v>14</v>
      </c>
      <c r="AF40" s="129">
        <f t="shared" si="38"/>
        <v>14</v>
      </c>
      <c r="AG40" s="150">
        <f t="shared" si="39"/>
        <v>4.0553099999999995</v>
      </c>
      <c r="AH40" s="129">
        <f t="shared" si="40"/>
        <v>14</v>
      </c>
      <c r="AI40" s="129">
        <f t="shared" si="41"/>
        <v>491</v>
      </c>
      <c r="AJ40" s="129" t="str">
        <f t="shared" si="42"/>
        <v>P08</v>
      </c>
    </row>
    <row r="41" spans="1:36" s="20" customFormat="1" ht="22.5" customHeight="1" x14ac:dyDescent="0.25">
      <c r="A41" s="129" t="s">
        <v>351</v>
      </c>
      <c r="B41" s="145" t="str">
        <f t="shared" si="25"/>
        <v>25</v>
      </c>
      <c r="C41" s="145" t="str">
        <f t="shared" si="26"/>
        <v>5</v>
      </c>
      <c r="D41" s="129" t="s">
        <v>352</v>
      </c>
      <c r="E41" s="145" t="str">
        <f t="shared" si="27"/>
        <v>30</v>
      </c>
      <c r="F41" s="129" t="s">
        <v>352</v>
      </c>
      <c r="G41" s="145" t="str">
        <f t="shared" si="28"/>
        <v>100</v>
      </c>
      <c r="H41" s="56" t="s">
        <v>390</v>
      </c>
      <c r="I41" s="56" t="s">
        <v>18</v>
      </c>
      <c r="J41" s="56">
        <v>1966</v>
      </c>
      <c r="K41" s="56">
        <v>622</v>
      </c>
      <c r="L41" s="56">
        <v>1</v>
      </c>
      <c r="M41" s="147">
        <f t="shared" si="29"/>
        <v>1966</v>
      </c>
      <c r="N41" s="147">
        <f t="shared" si="44"/>
        <v>605</v>
      </c>
      <c r="O41" s="147">
        <f t="shared" si="45"/>
        <v>1</v>
      </c>
      <c r="P41" s="148">
        <f t="shared" si="46"/>
        <v>47.245225000000005</v>
      </c>
      <c r="Q41" s="148" t="str">
        <f t="shared" si="21"/>
        <v>单边留</v>
      </c>
      <c r="R41" s="129">
        <f t="shared" si="30"/>
        <v>605</v>
      </c>
      <c r="S41" s="129">
        <v>2</v>
      </c>
      <c r="T41" s="129">
        <f t="shared" si="31"/>
        <v>2</v>
      </c>
      <c r="U41" s="161">
        <f t="shared" si="32"/>
        <v>1.1873125</v>
      </c>
      <c r="V41" s="129">
        <f t="shared" si="47"/>
        <v>1954</v>
      </c>
      <c r="W41" s="129">
        <f t="shared" si="22"/>
        <v>21</v>
      </c>
      <c r="X41" s="129">
        <f t="shared" si="23"/>
        <v>21</v>
      </c>
      <c r="Y41" s="129">
        <f t="shared" si="48"/>
        <v>21</v>
      </c>
      <c r="Z41" s="162">
        <f t="shared" si="43"/>
        <v>40.264612500000005</v>
      </c>
      <c r="AA41" s="129">
        <v>6</v>
      </c>
      <c r="AB41" s="129">
        <f t="shared" si="35"/>
        <v>33</v>
      </c>
      <c r="AC41" s="149">
        <f t="shared" si="36"/>
        <v>33</v>
      </c>
      <c r="AD41" s="129">
        <v>1025</v>
      </c>
      <c r="AE41" s="129">
        <f t="shared" si="37"/>
        <v>20</v>
      </c>
      <c r="AF41" s="129">
        <f t="shared" si="38"/>
        <v>20</v>
      </c>
      <c r="AG41" s="150">
        <f t="shared" si="39"/>
        <v>5.7932999999999986</v>
      </c>
      <c r="AH41" s="129">
        <f t="shared" si="40"/>
        <v>20</v>
      </c>
      <c r="AI41" s="129">
        <f t="shared" si="41"/>
        <v>622</v>
      </c>
      <c r="AJ41" s="129" t="str">
        <f t="shared" si="42"/>
        <v>P08</v>
      </c>
    </row>
    <row r="42" spans="1:36" s="20" customFormat="1" ht="22.5" customHeight="1" x14ac:dyDescent="0.25">
      <c r="A42" s="129" t="s">
        <v>351</v>
      </c>
      <c r="B42" s="145" t="str">
        <f t="shared" si="25"/>
        <v>25</v>
      </c>
      <c r="C42" s="145" t="str">
        <f t="shared" si="26"/>
        <v>5</v>
      </c>
      <c r="D42" s="129" t="s">
        <v>352</v>
      </c>
      <c r="E42" s="145" t="str">
        <f t="shared" si="27"/>
        <v>30</v>
      </c>
      <c r="F42" s="129" t="s">
        <v>352</v>
      </c>
      <c r="G42" s="145" t="str">
        <f t="shared" si="28"/>
        <v>100</v>
      </c>
      <c r="H42" s="56" t="s">
        <v>391</v>
      </c>
      <c r="I42" s="56" t="s">
        <v>18</v>
      </c>
      <c r="J42" s="56">
        <v>1370</v>
      </c>
      <c r="K42" s="56">
        <v>732</v>
      </c>
      <c r="L42" s="56">
        <v>1</v>
      </c>
      <c r="M42" s="147">
        <f t="shared" si="29"/>
        <v>1370</v>
      </c>
      <c r="N42" s="147">
        <f t="shared" si="44"/>
        <v>725</v>
      </c>
      <c r="O42" s="147">
        <f t="shared" si="45"/>
        <v>1</v>
      </c>
      <c r="P42" s="148">
        <f t="shared" si="46"/>
        <v>38.791560000000004</v>
      </c>
      <c r="Q42" s="148" t="str">
        <f t="shared" si="21"/>
        <v>单边留</v>
      </c>
      <c r="R42" s="129">
        <f t="shared" si="30"/>
        <v>725</v>
      </c>
      <c r="S42" s="129">
        <v>2</v>
      </c>
      <c r="T42" s="129">
        <f t="shared" si="31"/>
        <v>2</v>
      </c>
      <c r="U42" s="161">
        <f t="shared" si="32"/>
        <v>1.4228125</v>
      </c>
      <c r="V42" s="129">
        <f t="shared" si="47"/>
        <v>1358</v>
      </c>
      <c r="W42" s="129">
        <f t="shared" si="22"/>
        <v>25</v>
      </c>
      <c r="X42" s="129">
        <f t="shared" si="23"/>
        <v>25</v>
      </c>
      <c r="Y42" s="129">
        <f t="shared" si="48"/>
        <v>25</v>
      </c>
      <c r="Z42" s="162">
        <f t="shared" si="43"/>
        <v>33.313437500000006</v>
      </c>
      <c r="AA42" s="129">
        <v>6</v>
      </c>
      <c r="AB42" s="129">
        <f t="shared" si="35"/>
        <v>35</v>
      </c>
      <c r="AC42" s="149">
        <f t="shared" si="36"/>
        <v>35</v>
      </c>
      <c r="AD42" s="129">
        <v>1025</v>
      </c>
      <c r="AE42" s="129">
        <f t="shared" si="37"/>
        <v>14</v>
      </c>
      <c r="AF42" s="129">
        <f t="shared" si="38"/>
        <v>14</v>
      </c>
      <c r="AG42" s="150">
        <f t="shared" si="39"/>
        <v>4.0553099999999995</v>
      </c>
      <c r="AH42" s="129">
        <f t="shared" si="40"/>
        <v>14</v>
      </c>
      <c r="AI42" s="129">
        <f t="shared" si="41"/>
        <v>732</v>
      </c>
      <c r="AJ42" s="129" t="str">
        <f t="shared" si="42"/>
        <v>P08</v>
      </c>
    </row>
    <row r="43" spans="1:36" s="20" customFormat="1" ht="22.5" customHeight="1" x14ac:dyDescent="0.25">
      <c r="A43" s="129" t="s">
        <v>351</v>
      </c>
      <c r="B43" s="145" t="str">
        <f t="shared" si="25"/>
        <v>25</v>
      </c>
      <c r="C43" s="145" t="str">
        <f t="shared" si="26"/>
        <v>5</v>
      </c>
      <c r="D43" s="129" t="s">
        <v>352</v>
      </c>
      <c r="E43" s="145" t="str">
        <f t="shared" si="27"/>
        <v>30</v>
      </c>
      <c r="F43" s="129" t="s">
        <v>352</v>
      </c>
      <c r="G43" s="145" t="str">
        <f t="shared" si="28"/>
        <v>100</v>
      </c>
      <c r="H43" s="56" t="s">
        <v>392</v>
      </c>
      <c r="I43" s="56" t="s">
        <v>18</v>
      </c>
      <c r="J43" s="56">
        <v>1974</v>
      </c>
      <c r="K43" s="56">
        <v>1000</v>
      </c>
      <c r="L43" s="56">
        <v>2</v>
      </c>
      <c r="M43" s="147">
        <f t="shared" si="29"/>
        <v>1974</v>
      </c>
      <c r="N43" s="147">
        <f t="shared" si="44"/>
        <v>995</v>
      </c>
      <c r="O43" s="147">
        <f t="shared" si="45"/>
        <v>2</v>
      </c>
      <c r="P43" s="148">
        <f t="shared" si="46"/>
        <v>146.40642500000001</v>
      </c>
      <c r="Q43" s="148" t="str">
        <f t="shared" si="21"/>
        <v/>
      </c>
      <c r="R43" s="129">
        <f t="shared" si="30"/>
        <v>995</v>
      </c>
      <c r="S43" s="129">
        <v>2</v>
      </c>
      <c r="T43" s="129">
        <f t="shared" si="31"/>
        <v>4</v>
      </c>
      <c r="U43" s="161">
        <f t="shared" si="32"/>
        <v>3.9053750000000007</v>
      </c>
      <c r="V43" s="129">
        <f t="shared" si="47"/>
        <v>1962</v>
      </c>
      <c r="W43" s="129">
        <f t="shared" si="22"/>
        <v>34</v>
      </c>
      <c r="X43" s="129">
        <f t="shared" si="23"/>
        <v>34</v>
      </c>
      <c r="Y43" s="129">
        <f t="shared" si="48"/>
        <v>68</v>
      </c>
      <c r="Z43" s="162">
        <f t="shared" si="43"/>
        <v>130.91445000000002</v>
      </c>
      <c r="AA43" s="129">
        <v>6</v>
      </c>
      <c r="AB43" s="129">
        <f t="shared" si="35"/>
        <v>37</v>
      </c>
      <c r="AC43" s="149">
        <f t="shared" si="36"/>
        <v>37</v>
      </c>
      <c r="AD43" s="129">
        <v>1025</v>
      </c>
      <c r="AE43" s="129">
        <f t="shared" si="37"/>
        <v>20</v>
      </c>
      <c r="AF43" s="129">
        <f t="shared" si="38"/>
        <v>20</v>
      </c>
      <c r="AG43" s="150">
        <f t="shared" si="39"/>
        <v>11.586599999999997</v>
      </c>
      <c r="AH43" s="129">
        <f t="shared" si="40"/>
        <v>40</v>
      </c>
      <c r="AI43" s="129">
        <f t="shared" si="41"/>
        <v>2000</v>
      </c>
      <c r="AJ43" s="129" t="str">
        <f t="shared" si="42"/>
        <v>P08</v>
      </c>
    </row>
    <row r="44" spans="1:36" s="20" customFormat="1" ht="22.5" customHeight="1" x14ac:dyDescent="0.25">
      <c r="A44" s="129" t="s">
        <v>351</v>
      </c>
      <c r="B44" s="145" t="str">
        <f t="shared" si="25"/>
        <v>25</v>
      </c>
      <c r="C44" s="145" t="str">
        <f t="shared" si="26"/>
        <v>5</v>
      </c>
      <c r="D44" s="129" t="s">
        <v>352</v>
      </c>
      <c r="E44" s="145" t="str">
        <f t="shared" si="27"/>
        <v>30</v>
      </c>
      <c r="F44" s="129" t="s">
        <v>352</v>
      </c>
      <c r="G44" s="145" t="str">
        <f t="shared" si="28"/>
        <v>100</v>
      </c>
      <c r="H44" s="56" t="s">
        <v>393</v>
      </c>
      <c r="I44" s="56" t="s">
        <v>18</v>
      </c>
      <c r="J44" s="56">
        <v>1378</v>
      </c>
      <c r="K44" s="56">
        <v>1000</v>
      </c>
      <c r="L44" s="56">
        <v>3</v>
      </c>
      <c r="M44" s="147">
        <f t="shared" si="29"/>
        <v>1378</v>
      </c>
      <c r="N44" s="147">
        <f t="shared" si="44"/>
        <v>995</v>
      </c>
      <c r="O44" s="147">
        <f t="shared" si="45"/>
        <v>3</v>
      </c>
      <c r="P44" s="148">
        <f t="shared" si="46"/>
        <v>154.7435175</v>
      </c>
      <c r="Q44" s="148" t="str">
        <f t="shared" si="21"/>
        <v/>
      </c>
      <c r="R44" s="129">
        <f t="shared" si="30"/>
        <v>995</v>
      </c>
      <c r="S44" s="129">
        <v>2</v>
      </c>
      <c r="T44" s="129">
        <f t="shared" si="31"/>
        <v>6</v>
      </c>
      <c r="U44" s="161">
        <f t="shared" si="32"/>
        <v>5.8580625000000008</v>
      </c>
      <c r="V44" s="129">
        <f t="shared" si="47"/>
        <v>1366</v>
      </c>
      <c r="W44" s="129">
        <f t="shared" si="22"/>
        <v>34</v>
      </c>
      <c r="X44" s="129">
        <f t="shared" si="23"/>
        <v>34</v>
      </c>
      <c r="Y44" s="129">
        <f t="shared" si="48"/>
        <v>102</v>
      </c>
      <c r="Z44" s="162">
        <f t="shared" si="43"/>
        <v>136.719525</v>
      </c>
      <c r="AA44" s="129">
        <v>6</v>
      </c>
      <c r="AB44" s="129">
        <f t="shared" si="35"/>
        <v>39</v>
      </c>
      <c r="AC44" s="149">
        <f t="shared" si="36"/>
        <v>39</v>
      </c>
      <c r="AD44" s="129">
        <v>1025</v>
      </c>
      <c r="AE44" s="129">
        <f t="shared" si="37"/>
        <v>14</v>
      </c>
      <c r="AF44" s="129">
        <f t="shared" si="38"/>
        <v>14</v>
      </c>
      <c r="AG44" s="150">
        <f t="shared" si="39"/>
        <v>12.165929999999999</v>
      </c>
      <c r="AH44" s="129">
        <f t="shared" si="40"/>
        <v>42</v>
      </c>
      <c r="AI44" s="129">
        <f t="shared" si="41"/>
        <v>3000</v>
      </c>
      <c r="AJ44" s="129" t="str">
        <f t="shared" si="42"/>
        <v>P08</v>
      </c>
    </row>
    <row r="45" spans="1:36" s="20" customFormat="1" ht="22.5" customHeight="1" x14ac:dyDescent="0.25">
      <c r="A45" s="129" t="s">
        <v>351</v>
      </c>
      <c r="B45" s="145" t="str">
        <f t="shared" si="25"/>
        <v>25</v>
      </c>
      <c r="C45" s="145" t="str">
        <f t="shared" si="26"/>
        <v>5</v>
      </c>
      <c r="D45" s="129" t="s">
        <v>352</v>
      </c>
      <c r="E45" s="145" t="str">
        <f t="shared" si="27"/>
        <v>30</v>
      </c>
      <c r="F45" s="129" t="s">
        <v>352</v>
      </c>
      <c r="G45" s="145" t="str">
        <f t="shared" si="28"/>
        <v>100</v>
      </c>
      <c r="H45" s="56" t="s">
        <v>394</v>
      </c>
      <c r="I45" s="56" t="s">
        <v>18</v>
      </c>
      <c r="J45" s="56">
        <v>1980</v>
      </c>
      <c r="K45" s="56">
        <v>1970</v>
      </c>
      <c r="L45" s="56">
        <v>1</v>
      </c>
      <c r="M45" s="147">
        <f t="shared" si="29"/>
        <v>1980</v>
      </c>
      <c r="N45" s="147">
        <f t="shared" si="44"/>
        <v>1955</v>
      </c>
      <c r="O45" s="147">
        <f t="shared" si="45"/>
        <v>1</v>
      </c>
      <c r="P45" s="148">
        <f t="shared" si="46"/>
        <v>137.08258750000002</v>
      </c>
      <c r="Q45" s="148" t="str">
        <f t="shared" si="21"/>
        <v>单边留</v>
      </c>
      <c r="R45" s="129">
        <f t="shared" si="30"/>
        <v>1955</v>
      </c>
      <c r="S45" s="129">
        <v>2</v>
      </c>
      <c r="T45" s="129">
        <f t="shared" si="31"/>
        <v>2</v>
      </c>
      <c r="U45" s="161">
        <f t="shared" si="32"/>
        <v>3.8366875000000005</v>
      </c>
      <c r="V45" s="129">
        <f t="shared" si="47"/>
        <v>1968</v>
      </c>
      <c r="W45" s="129">
        <f t="shared" si="22"/>
        <v>66</v>
      </c>
      <c r="X45" s="129">
        <f t="shared" si="23"/>
        <v>66</v>
      </c>
      <c r="Y45" s="129">
        <f t="shared" si="48"/>
        <v>66</v>
      </c>
      <c r="Z45" s="162">
        <f t="shared" si="43"/>
        <v>127.45260000000002</v>
      </c>
      <c r="AA45" s="129">
        <v>6</v>
      </c>
      <c r="AB45" s="129">
        <f t="shared" si="35"/>
        <v>40</v>
      </c>
      <c r="AC45" s="149">
        <f t="shared" si="36"/>
        <v>40</v>
      </c>
      <c r="AD45" s="129">
        <v>1025</v>
      </c>
      <c r="AE45" s="129">
        <f t="shared" si="37"/>
        <v>20</v>
      </c>
      <c r="AF45" s="129">
        <f t="shared" si="38"/>
        <v>20</v>
      </c>
      <c r="AG45" s="150">
        <f t="shared" si="39"/>
        <v>5.7932999999999986</v>
      </c>
      <c r="AH45" s="129">
        <f t="shared" si="40"/>
        <v>20</v>
      </c>
      <c r="AI45" s="129">
        <f t="shared" si="41"/>
        <v>1970</v>
      </c>
      <c r="AJ45" s="129" t="str">
        <f t="shared" si="42"/>
        <v>P08</v>
      </c>
    </row>
    <row r="46" spans="1:36" s="20" customFormat="1" ht="22.5" customHeight="1" x14ac:dyDescent="0.25">
      <c r="A46" s="129" t="s">
        <v>351</v>
      </c>
      <c r="B46" s="145" t="str">
        <f t="shared" si="25"/>
        <v>25</v>
      </c>
      <c r="C46" s="145" t="str">
        <f t="shared" si="26"/>
        <v>5</v>
      </c>
      <c r="D46" s="129" t="s">
        <v>352</v>
      </c>
      <c r="E46" s="145" t="str">
        <f t="shared" si="27"/>
        <v>30</v>
      </c>
      <c r="F46" s="129" t="s">
        <v>352</v>
      </c>
      <c r="G46" s="145" t="str">
        <f t="shared" si="28"/>
        <v>100</v>
      </c>
      <c r="H46" s="56" t="s">
        <v>395</v>
      </c>
      <c r="I46" s="56" t="s">
        <v>18</v>
      </c>
      <c r="J46" s="56">
        <v>1975</v>
      </c>
      <c r="K46" s="56">
        <v>1000</v>
      </c>
      <c r="L46" s="56">
        <v>7</v>
      </c>
      <c r="M46" s="147">
        <f t="shared" si="29"/>
        <v>1975</v>
      </c>
      <c r="N46" s="147">
        <f t="shared" si="44"/>
        <v>995</v>
      </c>
      <c r="O46" s="147">
        <f t="shared" si="45"/>
        <v>7</v>
      </c>
      <c r="P46" s="148">
        <f t="shared" si="46"/>
        <v>512.656025</v>
      </c>
      <c r="Q46" s="148" t="str">
        <f t="shared" si="21"/>
        <v/>
      </c>
      <c r="R46" s="129">
        <f t="shared" si="30"/>
        <v>995</v>
      </c>
      <c r="S46" s="129">
        <v>2</v>
      </c>
      <c r="T46" s="129">
        <f t="shared" si="31"/>
        <v>14</v>
      </c>
      <c r="U46" s="161">
        <f t="shared" si="32"/>
        <v>13.668812500000003</v>
      </c>
      <c r="V46" s="129">
        <f t="shared" si="47"/>
        <v>1963</v>
      </c>
      <c r="W46" s="129">
        <f t="shared" si="22"/>
        <v>34</v>
      </c>
      <c r="X46" s="129">
        <f t="shared" si="23"/>
        <v>34</v>
      </c>
      <c r="Y46" s="129">
        <f t="shared" si="48"/>
        <v>238</v>
      </c>
      <c r="Z46" s="162">
        <f t="shared" si="43"/>
        <v>458.43411250000003</v>
      </c>
      <c r="AA46" s="129">
        <v>6</v>
      </c>
      <c r="AB46" s="129">
        <f t="shared" si="35"/>
        <v>37.5</v>
      </c>
      <c r="AC46" s="149">
        <f t="shared" si="36"/>
        <v>37.5</v>
      </c>
      <c r="AD46" s="129">
        <v>1025</v>
      </c>
      <c r="AE46" s="129">
        <f t="shared" si="37"/>
        <v>20</v>
      </c>
      <c r="AF46" s="129">
        <f t="shared" si="38"/>
        <v>20</v>
      </c>
      <c r="AG46" s="150">
        <f t="shared" si="39"/>
        <v>40.553099999999986</v>
      </c>
      <c r="AH46" s="129">
        <f t="shared" si="40"/>
        <v>140</v>
      </c>
      <c r="AI46" s="129">
        <f t="shared" si="41"/>
        <v>7000</v>
      </c>
      <c r="AJ46" s="129" t="str">
        <f t="shared" si="42"/>
        <v>P09</v>
      </c>
    </row>
    <row r="47" spans="1:36" s="20" customFormat="1" ht="22.5" customHeight="1" x14ac:dyDescent="0.25">
      <c r="A47" s="129" t="s">
        <v>351</v>
      </c>
      <c r="B47" s="145" t="str">
        <f t="shared" si="25"/>
        <v>25</v>
      </c>
      <c r="C47" s="145" t="str">
        <f t="shared" si="26"/>
        <v>5</v>
      </c>
      <c r="D47" s="129" t="s">
        <v>352</v>
      </c>
      <c r="E47" s="145" t="str">
        <f t="shared" si="27"/>
        <v>30</v>
      </c>
      <c r="F47" s="129" t="s">
        <v>352</v>
      </c>
      <c r="G47" s="145" t="str">
        <f t="shared" si="28"/>
        <v>100</v>
      </c>
      <c r="H47" s="56" t="s">
        <v>396</v>
      </c>
      <c r="I47" s="56" t="s">
        <v>18</v>
      </c>
      <c r="J47" s="56">
        <v>1982</v>
      </c>
      <c r="K47" s="56">
        <v>1231</v>
      </c>
      <c r="L47" s="56">
        <v>1</v>
      </c>
      <c r="M47" s="147">
        <f t="shared" si="29"/>
        <v>1982</v>
      </c>
      <c r="N47" s="147">
        <f t="shared" si="44"/>
        <v>1235</v>
      </c>
      <c r="O47" s="147">
        <f t="shared" si="45"/>
        <v>1</v>
      </c>
      <c r="P47" s="148">
        <f t="shared" si="46"/>
        <v>89.405612500000018</v>
      </c>
      <c r="Q47" s="148" t="str">
        <f t="shared" si="21"/>
        <v/>
      </c>
      <c r="R47" s="129">
        <f t="shared" si="30"/>
        <v>1235</v>
      </c>
      <c r="S47" s="129">
        <v>2</v>
      </c>
      <c r="T47" s="129">
        <f t="shared" si="31"/>
        <v>2</v>
      </c>
      <c r="U47" s="161">
        <f t="shared" si="32"/>
        <v>2.4236875000000002</v>
      </c>
      <c r="V47" s="129">
        <f t="shared" si="47"/>
        <v>1970</v>
      </c>
      <c r="W47" s="129">
        <f t="shared" si="22"/>
        <v>42</v>
      </c>
      <c r="X47" s="129">
        <f t="shared" si="23"/>
        <v>42</v>
      </c>
      <c r="Y47" s="129">
        <f t="shared" si="48"/>
        <v>42</v>
      </c>
      <c r="Z47" s="162">
        <f t="shared" si="43"/>
        <v>81.188625000000016</v>
      </c>
      <c r="AA47" s="129">
        <v>6</v>
      </c>
      <c r="AB47" s="129">
        <f t="shared" si="35"/>
        <v>41</v>
      </c>
      <c r="AC47" s="149">
        <f t="shared" si="36"/>
        <v>41</v>
      </c>
      <c r="AD47" s="129">
        <v>1025</v>
      </c>
      <c r="AE47" s="129">
        <f t="shared" si="37"/>
        <v>20</v>
      </c>
      <c r="AF47" s="129">
        <f t="shared" si="38"/>
        <v>20</v>
      </c>
      <c r="AG47" s="150">
        <f t="shared" si="39"/>
        <v>5.7932999999999986</v>
      </c>
      <c r="AH47" s="129">
        <f t="shared" si="40"/>
        <v>20</v>
      </c>
      <c r="AI47" s="129">
        <f t="shared" si="41"/>
        <v>1231</v>
      </c>
      <c r="AJ47" s="129" t="str">
        <f t="shared" si="42"/>
        <v>P09</v>
      </c>
    </row>
    <row r="48" spans="1:36" s="20" customFormat="1" ht="22.5" customHeight="1" x14ac:dyDescent="0.25">
      <c r="A48" s="129" t="s">
        <v>351</v>
      </c>
      <c r="B48" s="145" t="str">
        <f t="shared" si="25"/>
        <v>25</v>
      </c>
      <c r="C48" s="145" t="str">
        <f t="shared" si="26"/>
        <v>5</v>
      </c>
      <c r="D48" s="129" t="s">
        <v>352</v>
      </c>
      <c r="E48" s="145" t="str">
        <f t="shared" si="27"/>
        <v>30</v>
      </c>
      <c r="F48" s="129" t="s">
        <v>352</v>
      </c>
      <c r="G48" s="145" t="str">
        <f t="shared" si="28"/>
        <v>100</v>
      </c>
      <c r="H48" s="56" t="s">
        <v>397</v>
      </c>
      <c r="I48" s="56" t="s">
        <v>18</v>
      </c>
      <c r="J48" s="56">
        <v>968</v>
      </c>
      <c r="K48" s="56">
        <v>641</v>
      </c>
      <c r="L48" s="56">
        <v>1</v>
      </c>
      <c r="M48" s="147">
        <f t="shared" si="29"/>
        <v>968</v>
      </c>
      <c r="N48" s="147">
        <f t="shared" si="44"/>
        <v>635</v>
      </c>
      <c r="O48" s="147">
        <f t="shared" si="45"/>
        <v>1</v>
      </c>
      <c r="P48" s="148">
        <f t="shared" si="46"/>
        <v>24.7804875</v>
      </c>
      <c r="Q48" s="148" t="str">
        <f t="shared" si="21"/>
        <v/>
      </c>
      <c r="R48" s="129">
        <f t="shared" si="30"/>
        <v>635</v>
      </c>
      <c r="S48" s="129">
        <v>2</v>
      </c>
      <c r="T48" s="129">
        <f t="shared" si="31"/>
        <v>2</v>
      </c>
      <c r="U48" s="161">
        <f t="shared" si="32"/>
        <v>1.2461875</v>
      </c>
      <c r="V48" s="129">
        <f t="shared" si="47"/>
        <v>956</v>
      </c>
      <c r="W48" s="129">
        <f t="shared" si="22"/>
        <v>22</v>
      </c>
      <c r="X48" s="129">
        <f t="shared" si="23"/>
        <v>22</v>
      </c>
      <c r="Y48" s="129">
        <f t="shared" si="48"/>
        <v>22</v>
      </c>
      <c r="Z48" s="162">
        <f t="shared" si="43"/>
        <v>20.637650000000001</v>
      </c>
      <c r="AA48" s="129">
        <v>6</v>
      </c>
      <c r="AB48" s="129">
        <f t="shared" si="35"/>
        <v>34</v>
      </c>
      <c r="AC48" s="149">
        <f t="shared" si="36"/>
        <v>34</v>
      </c>
      <c r="AD48" s="129">
        <v>1025</v>
      </c>
      <c r="AE48" s="129">
        <f t="shared" si="37"/>
        <v>10</v>
      </c>
      <c r="AF48" s="129">
        <f t="shared" si="38"/>
        <v>10</v>
      </c>
      <c r="AG48" s="150">
        <f t="shared" si="39"/>
        <v>2.8966499999999993</v>
      </c>
      <c r="AH48" s="129">
        <f t="shared" si="40"/>
        <v>10</v>
      </c>
      <c r="AI48" s="129">
        <f t="shared" si="41"/>
        <v>641</v>
      </c>
      <c r="AJ48" s="129" t="str">
        <f t="shared" si="42"/>
        <v>P10</v>
      </c>
    </row>
    <row r="49" spans="1:36" s="20" customFormat="1" ht="22.5" customHeight="1" x14ac:dyDescent="0.25">
      <c r="A49" s="129" t="s">
        <v>351</v>
      </c>
      <c r="B49" s="145" t="str">
        <f t="shared" si="25"/>
        <v>25</v>
      </c>
      <c r="C49" s="145" t="str">
        <f t="shared" si="26"/>
        <v>5</v>
      </c>
      <c r="D49" s="129" t="s">
        <v>352</v>
      </c>
      <c r="E49" s="145" t="str">
        <f t="shared" si="27"/>
        <v>30</v>
      </c>
      <c r="F49" s="129" t="s">
        <v>352</v>
      </c>
      <c r="G49" s="145" t="str">
        <f t="shared" si="28"/>
        <v>100</v>
      </c>
      <c r="H49" s="56" t="s">
        <v>398</v>
      </c>
      <c r="I49" s="56" t="s">
        <v>18</v>
      </c>
      <c r="J49" s="56">
        <v>1969</v>
      </c>
      <c r="K49" s="56">
        <v>790</v>
      </c>
      <c r="L49" s="56">
        <v>1</v>
      </c>
      <c r="M49" s="147">
        <f t="shared" si="29"/>
        <v>1969</v>
      </c>
      <c r="N49" s="147">
        <f t="shared" si="44"/>
        <v>785</v>
      </c>
      <c r="O49" s="147">
        <f t="shared" si="45"/>
        <v>1</v>
      </c>
      <c r="P49" s="148">
        <f t="shared" si="46"/>
        <v>59.182131249999998</v>
      </c>
      <c r="Q49" s="148" t="str">
        <f t="shared" si="21"/>
        <v/>
      </c>
      <c r="R49" s="129">
        <f t="shared" si="30"/>
        <v>785</v>
      </c>
      <c r="S49" s="129">
        <v>2</v>
      </c>
      <c r="T49" s="129">
        <f t="shared" si="31"/>
        <v>2</v>
      </c>
      <c r="U49" s="161">
        <f t="shared" si="32"/>
        <v>1.5405625000000001</v>
      </c>
      <c r="V49" s="129">
        <f t="shared" si="47"/>
        <v>1957</v>
      </c>
      <c r="W49" s="129">
        <f t="shared" si="22"/>
        <v>27</v>
      </c>
      <c r="X49" s="129">
        <f t="shared" si="23"/>
        <v>27</v>
      </c>
      <c r="Y49" s="129">
        <f t="shared" si="48"/>
        <v>27</v>
      </c>
      <c r="Z49" s="162">
        <f t="shared" si="43"/>
        <v>51.848268750000003</v>
      </c>
      <c r="AA49" s="129">
        <v>6</v>
      </c>
      <c r="AB49" s="129">
        <f t="shared" si="35"/>
        <v>34.5</v>
      </c>
      <c r="AC49" s="149">
        <f t="shared" si="36"/>
        <v>34.5</v>
      </c>
      <c r="AD49" s="129">
        <v>1025</v>
      </c>
      <c r="AE49" s="129">
        <f t="shared" si="37"/>
        <v>20</v>
      </c>
      <c r="AF49" s="129">
        <f t="shared" si="38"/>
        <v>20</v>
      </c>
      <c r="AG49" s="150">
        <f t="shared" si="39"/>
        <v>5.7932999999999986</v>
      </c>
      <c r="AH49" s="129">
        <f t="shared" si="40"/>
        <v>20</v>
      </c>
      <c r="AI49" s="129">
        <f t="shared" si="41"/>
        <v>790</v>
      </c>
      <c r="AJ49" s="129" t="str">
        <f t="shared" si="42"/>
        <v>P10</v>
      </c>
    </row>
    <row r="50" spans="1:36" s="20" customFormat="1" ht="22.5" customHeight="1" x14ac:dyDescent="0.25">
      <c r="A50" s="129" t="s">
        <v>351</v>
      </c>
      <c r="B50" s="145" t="str">
        <f t="shared" si="25"/>
        <v>25</v>
      </c>
      <c r="C50" s="145" t="str">
        <f t="shared" si="26"/>
        <v>5</v>
      </c>
      <c r="D50" s="129" t="s">
        <v>352</v>
      </c>
      <c r="E50" s="145" t="str">
        <f t="shared" si="27"/>
        <v>30</v>
      </c>
      <c r="F50" s="129" t="s">
        <v>352</v>
      </c>
      <c r="G50" s="145" t="str">
        <f t="shared" si="28"/>
        <v>100</v>
      </c>
      <c r="H50" s="56" t="s">
        <v>399</v>
      </c>
      <c r="I50" s="56" t="s">
        <v>18</v>
      </c>
      <c r="J50" s="56">
        <v>972</v>
      </c>
      <c r="K50" s="56">
        <v>800</v>
      </c>
      <c r="L50" s="56">
        <v>1</v>
      </c>
      <c r="M50" s="147">
        <f t="shared" si="29"/>
        <v>972</v>
      </c>
      <c r="N50" s="147">
        <f t="shared" si="44"/>
        <v>785</v>
      </c>
      <c r="O50" s="147">
        <f t="shared" si="45"/>
        <v>1</v>
      </c>
      <c r="P50" s="148">
        <f t="shared" si="46"/>
        <v>29.871212500000006</v>
      </c>
      <c r="Q50" s="148" t="str">
        <f t="shared" si="21"/>
        <v>单边留</v>
      </c>
      <c r="R50" s="129">
        <f t="shared" si="30"/>
        <v>785</v>
      </c>
      <c r="S50" s="129">
        <v>2</v>
      </c>
      <c r="T50" s="129">
        <f t="shared" si="31"/>
        <v>2</v>
      </c>
      <c r="U50" s="161">
        <f t="shared" si="32"/>
        <v>1.5405625000000001</v>
      </c>
      <c r="V50" s="129">
        <f t="shared" si="47"/>
        <v>960</v>
      </c>
      <c r="W50" s="129">
        <f t="shared" si="22"/>
        <v>27</v>
      </c>
      <c r="X50" s="129">
        <f t="shared" si="23"/>
        <v>27</v>
      </c>
      <c r="Y50" s="129">
        <f t="shared" si="48"/>
        <v>27</v>
      </c>
      <c r="Z50" s="162">
        <f t="shared" si="43"/>
        <v>25.434000000000005</v>
      </c>
      <c r="AA50" s="129">
        <v>6</v>
      </c>
      <c r="AB50" s="129">
        <f t="shared" si="35"/>
        <v>36</v>
      </c>
      <c r="AC50" s="149">
        <f t="shared" si="36"/>
        <v>36</v>
      </c>
      <c r="AD50" s="129">
        <v>1025</v>
      </c>
      <c r="AE50" s="129">
        <f t="shared" si="37"/>
        <v>10</v>
      </c>
      <c r="AF50" s="129">
        <f t="shared" si="38"/>
        <v>10</v>
      </c>
      <c r="AG50" s="150">
        <f t="shared" si="39"/>
        <v>2.8966499999999993</v>
      </c>
      <c r="AH50" s="129">
        <f t="shared" si="40"/>
        <v>10</v>
      </c>
      <c r="AI50" s="129">
        <f t="shared" si="41"/>
        <v>800</v>
      </c>
      <c r="AJ50" s="129" t="str">
        <f t="shared" si="42"/>
        <v>P10</v>
      </c>
    </row>
    <row r="51" spans="1:36" s="20" customFormat="1" ht="22.5" customHeight="1" x14ac:dyDescent="0.25">
      <c r="A51" s="129" t="s">
        <v>351</v>
      </c>
      <c r="B51" s="145" t="str">
        <f t="shared" si="25"/>
        <v>25</v>
      </c>
      <c r="C51" s="145" t="str">
        <f t="shared" si="26"/>
        <v>5</v>
      </c>
      <c r="D51" s="129" t="s">
        <v>352</v>
      </c>
      <c r="E51" s="145" t="str">
        <f t="shared" si="27"/>
        <v>30</v>
      </c>
      <c r="F51" s="129" t="s">
        <v>352</v>
      </c>
      <c r="G51" s="145" t="str">
        <f t="shared" si="28"/>
        <v>100</v>
      </c>
      <c r="H51" s="56" t="s">
        <v>400</v>
      </c>
      <c r="I51" s="56" t="s">
        <v>18</v>
      </c>
      <c r="J51" s="56">
        <v>972</v>
      </c>
      <c r="K51" s="56">
        <v>811</v>
      </c>
      <c r="L51" s="56">
        <v>1</v>
      </c>
      <c r="M51" s="147">
        <f t="shared" si="29"/>
        <v>972</v>
      </c>
      <c r="N51" s="147">
        <f t="shared" si="44"/>
        <v>815</v>
      </c>
      <c r="O51" s="147">
        <f t="shared" si="45"/>
        <v>1</v>
      </c>
      <c r="P51" s="148">
        <f t="shared" si="46"/>
        <v>30.872087500000006</v>
      </c>
      <c r="Q51" s="148" t="str">
        <f t="shared" si="21"/>
        <v/>
      </c>
      <c r="R51" s="129">
        <f t="shared" si="30"/>
        <v>815</v>
      </c>
      <c r="S51" s="129">
        <v>2</v>
      </c>
      <c r="T51" s="129">
        <f t="shared" si="31"/>
        <v>2</v>
      </c>
      <c r="U51" s="161">
        <f t="shared" si="32"/>
        <v>1.5994375000000001</v>
      </c>
      <c r="V51" s="129">
        <f t="shared" si="47"/>
        <v>960</v>
      </c>
      <c r="W51" s="129">
        <f t="shared" si="22"/>
        <v>28</v>
      </c>
      <c r="X51" s="129">
        <f t="shared" si="23"/>
        <v>28</v>
      </c>
      <c r="Y51" s="129">
        <f t="shared" si="48"/>
        <v>28</v>
      </c>
      <c r="Z51" s="162">
        <f t="shared" si="43"/>
        <v>26.376000000000005</v>
      </c>
      <c r="AA51" s="129">
        <v>6</v>
      </c>
      <c r="AB51" s="129">
        <f t="shared" si="35"/>
        <v>36</v>
      </c>
      <c r="AC51" s="149">
        <f t="shared" si="36"/>
        <v>36</v>
      </c>
      <c r="AD51" s="129">
        <v>1025</v>
      </c>
      <c r="AE51" s="129">
        <f t="shared" si="37"/>
        <v>10</v>
      </c>
      <c r="AF51" s="129">
        <f t="shared" si="38"/>
        <v>10</v>
      </c>
      <c r="AG51" s="150">
        <f t="shared" si="39"/>
        <v>2.8966499999999993</v>
      </c>
      <c r="AH51" s="129">
        <f t="shared" si="40"/>
        <v>10</v>
      </c>
      <c r="AI51" s="129">
        <f t="shared" si="41"/>
        <v>811</v>
      </c>
      <c r="AJ51" s="129" t="str">
        <f t="shared" si="42"/>
        <v>P10</v>
      </c>
    </row>
    <row r="52" spans="1:36" s="20" customFormat="1" ht="22.5" customHeight="1" x14ac:dyDescent="0.25">
      <c r="A52" s="129" t="s">
        <v>351</v>
      </c>
      <c r="B52" s="145" t="str">
        <f t="shared" si="25"/>
        <v>25</v>
      </c>
      <c r="C52" s="145" t="str">
        <f t="shared" si="26"/>
        <v>5</v>
      </c>
      <c r="D52" s="129" t="s">
        <v>352</v>
      </c>
      <c r="E52" s="145" t="str">
        <f t="shared" si="27"/>
        <v>30</v>
      </c>
      <c r="F52" s="129" t="s">
        <v>352</v>
      </c>
      <c r="G52" s="145" t="str">
        <f t="shared" si="28"/>
        <v>100</v>
      </c>
      <c r="H52" s="56" t="s">
        <v>401</v>
      </c>
      <c r="I52" s="56" t="s">
        <v>18</v>
      </c>
      <c r="J52" s="56">
        <v>1973</v>
      </c>
      <c r="K52" s="56">
        <v>939</v>
      </c>
      <c r="L52" s="56">
        <v>1</v>
      </c>
      <c r="M52" s="147">
        <f t="shared" si="29"/>
        <v>1973</v>
      </c>
      <c r="N52" s="147">
        <f t="shared" si="44"/>
        <v>935</v>
      </c>
      <c r="O52" s="147">
        <f t="shared" si="45"/>
        <v>1</v>
      </c>
      <c r="P52" s="148">
        <f t="shared" si="46"/>
        <v>69.203637499999999</v>
      </c>
      <c r="Q52" s="148" t="str">
        <f t="shared" si="21"/>
        <v/>
      </c>
      <c r="R52" s="129">
        <f t="shared" si="30"/>
        <v>935</v>
      </c>
      <c r="S52" s="129">
        <v>2</v>
      </c>
      <c r="T52" s="129">
        <f t="shared" si="31"/>
        <v>2</v>
      </c>
      <c r="U52" s="161">
        <f t="shared" si="32"/>
        <v>1.8349375000000003</v>
      </c>
      <c r="V52" s="129">
        <f t="shared" si="47"/>
        <v>1961</v>
      </c>
      <c r="W52" s="129">
        <f t="shared" si="22"/>
        <v>32</v>
      </c>
      <c r="X52" s="129">
        <f t="shared" si="23"/>
        <v>32</v>
      </c>
      <c r="Y52" s="129">
        <f t="shared" si="48"/>
        <v>32</v>
      </c>
      <c r="Z52" s="162">
        <f t="shared" si="43"/>
        <v>61.575400000000002</v>
      </c>
      <c r="AA52" s="129">
        <v>6</v>
      </c>
      <c r="AB52" s="129">
        <f t="shared" si="35"/>
        <v>36.5</v>
      </c>
      <c r="AC52" s="149">
        <f t="shared" si="36"/>
        <v>36.5</v>
      </c>
      <c r="AD52" s="129">
        <v>1025</v>
      </c>
      <c r="AE52" s="129">
        <f t="shared" si="37"/>
        <v>20</v>
      </c>
      <c r="AF52" s="129">
        <f t="shared" si="38"/>
        <v>20</v>
      </c>
      <c r="AG52" s="150">
        <f t="shared" si="39"/>
        <v>5.7932999999999986</v>
      </c>
      <c r="AH52" s="129">
        <f t="shared" si="40"/>
        <v>20</v>
      </c>
      <c r="AI52" s="129">
        <f t="shared" si="41"/>
        <v>939</v>
      </c>
      <c r="AJ52" s="129" t="str">
        <f t="shared" si="42"/>
        <v>P10</v>
      </c>
    </row>
    <row r="53" spans="1:36" s="20" customFormat="1" ht="22.5" customHeight="1" x14ac:dyDescent="0.25">
      <c r="A53" s="129" t="s">
        <v>351</v>
      </c>
      <c r="B53" s="145" t="str">
        <f t="shared" si="25"/>
        <v>25</v>
      </c>
      <c r="C53" s="145" t="str">
        <f t="shared" si="26"/>
        <v>5</v>
      </c>
      <c r="D53" s="129" t="s">
        <v>352</v>
      </c>
      <c r="E53" s="145" t="str">
        <f t="shared" si="27"/>
        <v>30</v>
      </c>
      <c r="F53" s="129" t="s">
        <v>352</v>
      </c>
      <c r="G53" s="145" t="str">
        <f t="shared" si="28"/>
        <v>100</v>
      </c>
      <c r="H53" s="56" t="s">
        <v>402</v>
      </c>
      <c r="I53" s="56" t="s">
        <v>18</v>
      </c>
      <c r="J53" s="56">
        <v>1975</v>
      </c>
      <c r="K53" s="56">
        <v>1000</v>
      </c>
      <c r="L53" s="56">
        <v>29</v>
      </c>
      <c r="M53" s="147">
        <f t="shared" si="29"/>
        <v>1975</v>
      </c>
      <c r="N53" s="147">
        <f t="shared" si="44"/>
        <v>995</v>
      </c>
      <c r="O53" s="147">
        <f t="shared" si="45"/>
        <v>29</v>
      </c>
      <c r="P53" s="148">
        <f t="shared" si="46"/>
        <v>2123.8606749999999</v>
      </c>
      <c r="Q53" s="148" t="str">
        <f t="shared" si="21"/>
        <v/>
      </c>
      <c r="R53" s="129">
        <f t="shared" si="30"/>
        <v>995</v>
      </c>
      <c r="S53" s="129">
        <v>2</v>
      </c>
      <c r="T53" s="129">
        <f t="shared" si="31"/>
        <v>58</v>
      </c>
      <c r="U53" s="161">
        <f t="shared" si="32"/>
        <v>56.627937500000009</v>
      </c>
      <c r="V53" s="129">
        <f t="shared" si="47"/>
        <v>1963</v>
      </c>
      <c r="W53" s="129">
        <f t="shared" si="22"/>
        <v>34</v>
      </c>
      <c r="X53" s="129">
        <f t="shared" si="23"/>
        <v>34</v>
      </c>
      <c r="Y53" s="129">
        <f t="shared" si="48"/>
        <v>986</v>
      </c>
      <c r="Z53" s="162">
        <f t="shared" si="43"/>
        <v>1899.2270375000001</v>
      </c>
      <c r="AA53" s="129">
        <v>6</v>
      </c>
      <c r="AB53" s="129">
        <f t="shared" si="35"/>
        <v>37.5</v>
      </c>
      <c r="AC53" s="149">
        <f t="shared" si="36"/>
        <v>37.5</v>
      </c>
      <c r="AD53" s="129">
        <v>1025</v>
      </c>
      <c r="AE53" s="129">
        <f t="shared" si="37"/>
        <v>20</v>
      </c>
      <c r="AF53" s="129">
        <f t="shared" si="38"/>
        <v>20</v>
      </c>
      <c r="AG53" s="150">
        <f t="shared" si="39"/>
        <v>168.00569999999996</v>
      </c>
      <c r="AH53" s="129">
        <f t="shared" si="40"/>
        <v>580</v>
      </c>
      <c r="AI53" s="129">
        <f t="shared" si="41"/>
        <v>29000</v>
      </c>
      <c r="AJ53" s="129" t="str">
        <f t="shared" si="42"/>
        <v>P10</v>
      </c>
    </row>
    <row r="54" spans="1:36" s="20" customFormat="1" ht="22.5" customHeight="1" x14ac:dyDescent="0.25">
      <c r="A54" s="129" t="s">
        <v>351</v>
      </c>
      <c r="B54" s="145" t="str">
        <f t="shared" si="25"/>
        <v>25</v>
      </c>
      <c r="C54" s="145" t="str">
        <f t="shared" si="26"/>
        <v>5</v>
      </c>
      <c r="D54" s="129" t="s">
        <v>352</v>
      </c>
      <c r="E54" s="145" t="str">
        <f t="shared" si="27"/>
        <v>30</v>
      </c>
      <c r="F54" s="129" t="s">
        <v>352</v>
      </c>
      <c r="G54" s="145" t="str">
        <f t="shared" si="28"/>
        <v>100</v>
      </c>
      <c r="H54" s="56" t="s">
        <v>403</v>
      </c>
      <c r="I54" s="56" t="s">
        <v>18</v>
      </c>
      <c r="J54" s="56">
        <v>978</v>
      </c>
      <c r="K54" s="56">
        <v>1000</v>
      </c>
      <c r="L54" s="56">
        <v>1</v>
      </c>
      <c r="M54" s="147">
        <f t="shared" si="29"/>
        <v>978</v>
      </c>
      <c r="N54" s="147">
        <f t="shared" si="44"/>
        <v>995</v>
      </c>
      <c r="O54" s="147">
        <f t="shared" si="45"/>
        <v>1</v>
      </c>
      <c r="P54" s="148">
        <f t="shared" si="46"/>
        <v>37.077512500000005</v>
      </c>
      <c r="Q54" s="148" t="str">
        <f t="shared" si="21"/>
        <v/>
      </c>
      <c r="R54" s="129">
        <f t="shared" si="30"/>
        <v>995</v>
      </c>
      <c r="S54" s="129">
        <v>2</v>
      </c>
      <c r="T54" s="129">
        <f t="shared" si="31"/>
        <v>2</v>
      </c>
      <c r="U54" s="161">
        <f t="shared" si="32"/>
        <v>1.9526875000000004</v>
      </c>
      <c r="V54" s="129">
        <f t="shared" si="47"/>
        <v>966</v>
      </c>
      <c r="W54" s="129">
        <f t="shared" si="22"/>
        <v>34</v>
      </c>
      <c r="X54" s="129">
        <f t="shared" si="23"/>
        <v>34</v>
      </c>
      <c r="Y54" s="129">
        <f t="shared" si="48"/>
        <v>34</v>
      </c>
      <c r="Z54" s="162">
        <f t="shared" si="43"/>
        <v>32.228175</v>
      </c>
      <c r="AA54" s="129">
        <v>6</v>
      </c>
      <c r="AB54" s="129">
        <f t="shared" si="35"/>
        <v>39</v>
      </c>
      <c r="AC54" s="149">
        <f t="shared" si="36"/>
        <v>39</v>
      </c>
      <c r="AD54" s="129">
        <v>1025</v>
      </c>
      <c r="AE54" s="129">
        <f t="shared" si="37"/>
        <v>10</v>
      </c>
      <c r="AF54" s="129">
        <f t="shared" si="38"/>
        <v>10</v>
      </c>
      <c r="AG54" s="150">
        <f t="shared" si="39"/>
        <v>2.8966499999999993</v>
      </c>
      <c r="AH54" s="129">
        <f t="shared" si="40"/>
        <v>10</v>
      </c>
      <c r="AI54" s="129">
        <f t="shared" si="41"/>
        <v>1000</v>
      </c>
      <c r="AJ54" s="129" t="str">
        <f t="shared" si="42"/>
        <v>P10</v>
      </c>
    </row>
    <row r="55" spans="1:36" s="20" customFormat="1" ht="22.5" customHeight="1" x14ac:dyDescent="0.25">
      <c r="A55" s="129" t="s">
        <v>351</v>
      </c>
      <c r="B55" s="145" t="str">
        <f t="shared" si="25"/>
        <v>25</v>
      </c>
      <c r="C55" s="145" t="str">
        <f t="shared" si="26"/>
        <v>5</v>
      </c>
      <c r="D55" s="129" t="s">
        <v>352</v>
      </c>
      <c r="E55" s="145" t="str">
        <f t="shared" si="27"/>
        <v>30</v>
      </c>
      <c r="F55" s="129" t="s">
        <v>352</v>
      </c>
      <c r="G55" s="145" t="str">
        <f t="shared" si="28"/>
        <v>100</v>
      </c>
      <c r="H55" s="56" t="s">
        <v>404</v>
      </c>
      <c r="I55" s="56" t="s">
        <v>18</v>
      </c>
      <c r="J55" s="56">
        <v>1993</v>
      </c>
      <c r="K55" s="56">
        <v>1517</v>
      </c>
      <c r="L55" s="56">
        <v>1</v>
      </c>
      <c r="M55" s="147">
        <f t="shared" si="29"/>
        <v>1993</v>
      </c>
      <c r="N55" s="147">
        <f t="shared" si="44"/>
        <v>1505</v>
      </c>
      <c r="O55" s="147">
        <f t="shared" si="45"/>
        <v>1</v>
      </c>
      <c r="P55" s="148">
        <f t="shared" si="46"/>
        <v>107.88353125</v>
      </c>
      <c r="Q55" s="148" t="str">
        <f t="shared" si="21"/>
        <v>单边留</v>
      </c>
      <c r="R55" s="129">
        <f t="shared" si="30"/>
        <v>1505</v>
      </c>
      <c r="S55" s="129">
        <v>2</v>
      </c>
      <c r="T55" s="129">
        <f t="shared" si="31"/>
        <v>2</v>
      </c>
      <c r="U55" s="161">
        <f t="shared" si="32"/>
        <v>2.9535624999999999</v>
      </c>
      <c r="V55" s="129">
        <f t="shared" si="47"/>
        <v>1981</v>
      </c>
      <c r="W55" s="129">
        <f t="shared" si="22"/>
        <v>51</v>
      </c>
      <c r="X55" s="129">
        <f t="shared" si="23"/>
        <v>51</v>
      </c>
      <c r="Y55" s="129">
        <f t="shared" si="48"/>
        <v>51</v>
      </c>
      <c r="Z55" s="162">
        <f t="shared" si="43"/>
        <v>99.136668749999998</v>
      </c>
      <c r="AA55" s="129">
        <v>6</v>
      </c>
      <c r="AB55" s="129">
        <f t="shared" si="35"/>
        <v>46.5</v>
      </c>
      <c r="AC55" s="149">
        <f t="shared" si="36"/>
        <v>46.5</v>
      </c>
      <c r="AD55" s="129">
        <v>1025</v>
      </c>
      <c r="AE55" s="129">
        <f t="shared" si="37"/>
        <v>20</v>
      </c>
      <c r="AF55" s="129">
        <f t="shared" si="38"/>
        <v>20</v>
      </c>
      <c r="AG55" s="150">
        <f t="shared" si="39"/>
        <v>5.7932999999999986</v>
      </c>
      <c r="AH55" s="129">
        <f t="shared" si="40"/>
        <v>20</v>
      </c>
      <c r="AI55" s="129">
        <f t="shared" si="41"/>
        <v>1517</v>
      </c>
      <c r="AJ55" s="129" t="str">
        <f t="shared" si="42"/>
        <v>P10</v>
      </c>
    </row>
    <row r="56" spans="1:36" s="20" customFormat="1" ht="22.5" customHeight="1" x14ac:dyDescent="0.25">
      <c r="A56" s="129" t="s">
        <v>351</v>
      </c>
      <c r="B56" s="145" t="str">
        <f t="shared" si="25"/>
        <v>25</v>
      </c>
      <c r="C56" s="145" t="str">
        <f t="shared" si="26"/>
        <v>5</v>
      </c>
      <c r="D56" s="129" t="s">
        <v>352</v>
      </c>
      <c r="E56" s="145" t="str">
        <f t="shared" si="27"/>
        <v>30</v>
      </c>
      <c r="F56" s="129" t="s">
        <v>352</v>
      </c>
      <c r="G56" s="145" t="str">
        <f t="shared" si="28"/>
        <v>100</v>
      </c>
      <c r="H56" s="56" t="s">
        <v>405</v>
      </c>
      <c r="I56" s="56" t="s">
        <v>18</v>
      </c>
      <c r="J56" s="56">
        <v>1969</v>
      </c>
      <c r="K56" s="56">
        <v>804</v>
      </c>
      <c r="L56" s="56">
        <v>1</v>
      </c>
      <c r="M56" s="147">
        <f t="shared" si="29"/>
        <v>1969</v>
      </c>
      <c r="N56" s="147">
        <f t="shared" si="44"/>
        <v>785</v>
      </c>
      <c r="O56" s="147">
        <f t="shared" si="45"/>
        <v>1</v>
      </c>
      <c r="P56" s="148">
        <f t="shared" si="46"/>
        <v>59.182131249999998</v>
      </c>
      <c r="Q56" s="148" t="str">
        <f t="shared" si="21"/>
        <v>单边留</v>
      </c>
      <c r="R56" s="129">
        <f t="shared" si="30"/>
        <v>785</v>
      </c>
      <c r="S56" s="129">
        <v>2</v>
      </c>
      <c r="T56" s="129">
        <f t="shared" si="31"/>
        <v>2</v>
      </c>
      <c r="U56" s="161">
        <f t="shared" si="32"/>
        <v>1.5405625000000001</v>
      </c>
      <c r="V56" s="129">
        <f t="shared" si="47"/>
        <v>1957</v>
      </c>
      <c r="W56" s="129">
        <f t="shared" si="22"/>
        <v>27</v>
      </c>
      <c r="X56" s="129">
        <f t="shared" si="23"/>
        <v>27</v>
      </c>
      <c r="Y56" s="129">
        <f t="shared" si="48"/>
        <v>27</v>
      </c>
      <c r="Z56" s="162">
        <f t="shared" si="43"/>
        <v>51.848268750000003</v>
      </c>
      <c r="AA56" s="129">
        <v>6</v>
      </c>
      <c r="AB56" s="129">
        <f t="shared" si="35"/>
        <v>34.5</v>
      </c>
      <c r="AC56" s="149">
        <f t="shared" si="36"/>
        <v>34.5</v>
      </c>
      <c r="AD56" s="129">
        <v>1025</v>
      </c>
      <c r="AE56" s="129">
        <f t="shared" si="37"/>
        <v>20</v>
      </c>
      <c r="AF56" s="129">
        <f t="shared" si="38"/>
        <v>20</v>
      </c>
      <c r="AG56" s="150">
        <f t="shared" si="39"/>
        <v>5.7932999999999986</v>
      </c>
      <c r="AH56" s="129">
        <f t="shared" si="40"/>
        <v>20</v>
      </c>
      <c r="AI56" s="129">
        <f t="shared" si="41"/>
        <v>804</v>
      </c>
      <c r="AJ56" s="129" t="str">
        <f t="shared" si="42"/>
        <v>P11</v>
      </c>
    </row>
    <row r="57" spans="1:36" s="20" customFormat="1" ht="22.5" customHeight="1" x14ac:dyDescent="0.25">
      <c r="A57" s="129" t="s">
        <v>351</v>
      </c>
      <c r="B57" s="145" t="str">
        <f t="shared" si="25"/>
        <v>25</v>
      </c>
      <c r="C57" s="145" t="str">
        <f t="shared" si="26"/>
        <v>5</v>
      </c>
      <c r="D57" s="129" t="s">
        <v>352</v>
      </c>
      <c r="E57" s="145" t="str">
        <f t="shared" si="27"/>
        <v>30</v>
      </c>
      <c r="F57" s="129" t="s">
        <v>352</v>
      </c>
      <c r="G57" s="145" t="str">
        <f t="shared" si="28"/>
        <v>100</v>
      </c>
      <c r="H57" s="56" t="s">
        <v>406</v>
      </c>
      <c r="I57" s="56" t="s">
        <v>18</v>
      </c>
      <c r="J57" s="56">
        <v>1975</v>
      </c>
      <c r="K57" s="56">
        <v>1000</v>
      </c>
      <c r="L57" s="56">
        <v>9</v>
      </c>
      <c r="M57" s="147">
        <f t="shared" si="29"/>
        <v>1975</v>
      </c>
      <c r="N57" s="147">
        <f t="shared" si="44"/>
        <v>995</v>
      </c>
      <c r="O57" s="147">
        <f t="shared" si="45"/>
        <v>9</v>
      </c>
      <c r="P57" s="148">
        <f t="shared" si="46"/>
        <v>659.12917500000003</v>
      </c>
      <c r="Q57" s="148" t="str">
        <f t="shared" si="21"/>
        <v/>
      </c>
      <c r="R57" s="129">
        <f t="shared" si="30"/>
        <v>995</v>
      </c>
      <c r="S57" s="129">
        <v>2</v>
      </c>
      <c r="T57" s="129">
        <f t="shared" si="31"/>
        <v>18</v>
      </c>
      <c r="U57" s="161">
        <f t="shared" si="32"/>
        <v>17.574187500000004</v>
      </c>
      <c r="V57" s="129">
        <f t="shared" si="47"/>
        <v>1963</v>
      </c>
      <c r="W57" s="129">
        <f t="shared" si="22"/>
        <v>34</v>
      </c>
      <c r="X57" s="129">
        <f t="shared" si="23"/>
        <v>34</v>
      </c>
      <c r="Y57" s="129">
        <f t="shared" si="48"/>
        <v>306</v>
      </c>
      <c r="Z57" s="162">
        <f t="shared" si="43"/>
        <v>589.41528750000009</v>
      </c>
      <c r="AA57" s="129">
        <v>6</v>
      </c>
      <c r="AB57" s="129">
        <f t="shared" si="35"/>
        <v>37.5</v>
      </c>
      <c r="AC57" s="149">
        <f t="shared" si="36"/>
        <v>37.5</v>
      </c>
      <c r="AD57" s="129">
        <v>1025</v>
      </c>
      <c r="AE57" s="129">
        <f t="shared" si="37"/>
        <v>20</v>
      </c>
      <c r="AF57" s="129">
        <f t="shared" si="38"/>
        <v>20</v>
      </c>
      <c r="AG57" s="150">
        <f t="shared" si="39"/>
        <v>52.139699999999991</v>
      </c>
      <c r="AH57" s="129">
        <f t="shared" si="40"/>
        <v>180</v>
      </c>
      <c r="AI57" s="129">
        <f t="shared" si="41"/>
        <v>9000</v>
      </c>
      <c r="AJ57" s="129" t="str">
        <f t="shared" si="42"/>
        <v>P11</v>
      </c>
    </row>
    <row r="58" spans="1:36" s="20" customFormat="1" ht="22.5" customHeight="1" x14ac:dyDescent="0.25">
      <c r="A58" s="129" t="s">
        <v>351</v>
      </c>
      <c r="B58" s="145" t="str">
        <f t="shared" si="25"/>
        <v>25</v>
      </c>
      <c r="C58" s="145" t="str">
        <f t="shared" si="26"/>
        <v>5</v>
      </c>
      <c r="D58" s="129" t="s">
        <v>352</v>
      </c>
      <c r="E58" s="145" t="str">
        <f t="shared" si="27"/>
        <v>30</v>
      </c>
      <c r="F58" s="129" t="s">
        <v>352</v>
      </c>
      <c r="G58" s="145" t="str">
        <f t="shared" si="28"/>
        <v>100</v>
      </c>
      <c r="H58" s="56" t="s">
        <v>407</v>
      </c>
      <c r="I58" s="56" t="s">
        <v>18</v>
      </c>
      <c r="J58" s="56">
        <v>1975</v>
      </c>
      <c r="K58" s="56">
        <v>1000</v>
      </c>
      <c r="L58" s="56">
        <v>12</v>
      </c>
      <c r="M58" s="147">
        <f t="shared" si="29"/>
        <v>1975</v>
      </c>
      <c r="N58" s="147">
        <f t="shared" si="44"/>
        <v>995</v>
      </c>
      <c r="O58" s="147">
        <f t="shared" si="45"/>
        <v>12</v>
      </c>
      <c r="P58" s="148">
        <f t="shared" si="46"/>
        <v>878.83889999999997</v>
      </c>
      <c r="Q58" s="148" t="str">
        <f t="shared" si="21"/>
        <v/>
      </c>
      <c r="R58" s="129">
        <f t="shared" si="30"/>
        <v>995</v>
      </c>
      <c r="S58" s="129">
        <v>2</v>
      </c>
      <c r="T58" s="129">
        <f t="shared" si="31"/>
        <v>24</v>
      </c>
      <c r="U58" s="161">
        <f t="shared" si="32"/>
        <v>23.432250000000003</v>
      </c>
      <c r="V58" s="129">
        <f t="shared" si="47"/>
        <v>1963</v>
      </c>
      <c r="W58" s="129">
        <f t="shared" si="22"/>
        <v>34</v>
      </c>
      <c r="X58" s="129">
        <f t="shared" si="23"/>
        <v>34</v>
      </c>
      <c r="Y58" s="129">
        <f t="shared" si="48"/>
        <v>408</v>
      </c>
      <c r="Z58" s="162">
        <f t="shared" si="43"/>
        <v>785.88705000000004</v>
      </c>
      <c r="AA58" s="129">
        <v>6</v>
      </c>
      <c r="AB58" s="129">
        <f t="shared" si="35"/>
        <v>37.5</v>
      </c>
      <c r="AC58" s="149">
        <f t="shared" si="36"/>
        <v>37.5</v>
      </c>
      <c r="AD58" s="129">
        <v>1025</v>
      </c>
      <c r="AE58" s="129">
        <f t="shared" si="37"/>
        <v>20</v>
      </c>
      <c r="AF58" s="129">
        <f t="shared" si="38"/>
        <v>20</v>
      </c>
      <c r="AG58" s="150">
        <f t="shared" si="39"/>
        <v>69.519599999999983</v>
      </c>
      <c r="AH58" s="129">
        <f t="shared" si="40"/>
        <v>240</v>
      </c>
      <c r="AI58" s="129">
        <f t="shared" si="41"/>
        <v>12000</v>
      </c>
      <c r="AJ58" s="129" t="str">
        <f t="shared" si="42"/>
        <v>P12</v>
      </c>
    </row>
    <row r="59" spans="1:36" s="20" customFormat="1" ht="22.5" customHeight="1" x14ac:dyDescent="0.25">
      <c r="A59" s="129" t="s">
        <v>351</v>
      </c>
      <c r="B59" s="145" t="str">
        <f t="shared" si="25"/>
        <v>25</v>
      </c>
      <c r="C59" s="145" t="str">
        <f t="shared" si="26"/>
        <v>5</v>
      </c>
      <c r="D59" s="129" t="s">
        <v>352</v>
      </c>
      <c r="E59" s="145" t="str">
        <f t="shared" si="27"/>
        <v>30</v>
      </c>
      <c r="F59" s="129" t="s">
        <v>352</v>
      </c>
      <c r="G59" s="145" t="str">
        <f t="shared" si="28"/>
        <v>100</v>
      </c>
      <c r="H59" s="56" t="s">
        <v>408</v>
      </c>
      <c r="I59" s="56" t="s">
        <v>18</v>
      </c>
      <c r="J59" s="56">
        <v>1977</v>
      </c>
      <c r="K59" s="56">
        <v>1070</v>
      </c>
      <c r="L59" s="56">
        <v>1</v>
      </c>
      <c r="M59" s="147">
        <f t="shared" si="29"/>
        <v>1977</v>
      </c>
      <c r="N59" s="147">
        <f t="shared" si="44"/>
        <v>1055</v>
      </c>
      <c r="O59" s="147">
        <f t="shared" si="45"/>
        <v>1</v>
      </c>
      <c r="P59" s="148">
        <f t="shared" si="46"/>
        <v>77.27736250000001</v>
      </c>
      <c r="Q59" s="148" t="str">
        <f t="shared" si="21"/>
        <v>单边留</v>
      </c>
      <c r="R59" s="129">
        <f t="shared" si="30"/>
        <v>1055</v>
      </c>
      <c r="S59" s="129">
        <v>2</v>
      </c>
      <c r="T59" s="129">
        <f t="shared" si="31"/>
        <v>2</v>
      </c>
      <c r="U59" s="161">
        <f t="shared" si="32"/>
        <v>2.0704375000000002</v>
      </c>
      <c r="V59" s="129">
        <f t="shared" si="47"/>
        <v>1965</v>
      </c>
      <c r="W59" s="129">
        <f t="shared" si="22"/>
        <v>36</v>
      </c>
      <c r="X59" s="129">
        <f t="shared" si="23"/>
        <v>36</v>
      </c>
      <c r="Y59" s="129">
        <f t="shared" si="48"/>
        <v>36</v>
      </c>
      <c r="Z59" s="162">
        <f t="shared" si="43"/>
        <v>69.41362500000001</v>
      </c>
      <c r="AA59" s="129">
        <v>6</v>
      </c>
      <c r="AB59" s="129">
        <f t="shared" si="35"/>
        <v>38.5</v>
      </c>
      <c r="AC59" s="149">
        <f t="shared" si="36"/>
        <v>38.5</v>
      </c>
      <c r="AD59" s="129">
        <v>1025</v>
      </c>
      <c r="AE59" s="129">
        <f t="shared" si="37"/>
        <v>20</v>
      </c>
      <c r="AF59" s="129">
        <f t="shared" si="38"/>
        <v>20</v>
      </c>
      <c r="AG59" s="150">
        <f t="shared" si="39"/>
        <v>5.7932999999999986</v>
      </c>
      <c r="AH59" s="129">
        <f t="shared" si="40"/>
        <v>20</v>
      </c>
      <c r="AI59" s="129">
        <f t="shared" si="41"/>
        <v>1070</v>
      </c>
      <c r="AJ59" s="129" t="str">
        <f t="shared" si="42"/>
        <v>P12</v>
      </c>
    </row>
    <row r="60" spans="1:36" s="20" customFormat="1" ht="22.5" customHeight="1" x14ac:dyDescent="0.25">
      <c r="A60" s="129" t="s">
        <v>351</v>
      </c>
      <c r="B60" s="145" t="str">
        <f t="shared" si="25"/>
        <v>25</v>
      </c>
      <c r="C60" s="145" t="str">
        <f t="shared" si="26"/>
        <v>5</v>
      </c>
      <c r="D60" s="129" t="s">
        <v>352</v>
      </c>
      <c r="E60" s="145" t="str">
        <f t="shared" si="27"/>
        <v>30</v>
      </c>
      <c r="F60" s="129" t="s">
        <v>352</v>
      </c>
      <c r="G60" s="145" t="str">
        <f t="shared" si="28"/>
        <v>100</v>
      </c>
      <c r="H60" s="56" t="s">
        <v>409</v>
      </c>
      <c r="I60" s="56" t="s">
        <v>18</v>
      </c>
      <c r="J60" s="56">
        <v>1975</v>
      </c>
      <c r="K60" s="56">
        <v>1000</v>
      </c>
      <c r="L60" s="56">
        <v>31</v>
      </c>
      <c r="M60" s="147">
        <f t="shared" si="29"/>
        <v>1975</v>
      </c>
      <c r="N60" s="147">
        <f t="shared" si="44"/>
        <v>995</v>
      </c>
      <c r="O60" s="147">
        <f t="shared" si="45"/>
        <v>31</v>
      </c>
      <c r="P60" s="148">
        <f t="shared" si="46"/>
        <v>2270.3338250000002</v>
      </c>
      <c r="Q60" s="148" t="str">
        <f t="shared" si="21"/>
        <v/>
      </c>
      <c r="R60" s="129">
        <f t="shared" si="30"/>
        <v>995</v>
      </c>
      <c r="S60" s="129">
        <v>2</v>
      </c>
      <c r="T60" s="129">
        <f t="shared" si="31"/>
        <v>62</v>
      </c>
      <c r="U60" s="161">
        <f t="shared" si="32"/>
        <v>60.533312500000008</v>
      </c>
      <c r="V60" s="129">
        <f t="shared" si="47"/>
        <v>1963</v>
      </c>
      <c r="W60" s="129">
        <f t="shared" si="22"/>
        <v>34</v>
      </c>
      <c r="X60" s="129">
        <f t="shared" si="23"/>
        <v>34</v>
      </c>
      <c r="Y60" s="129">
        <f t="shared" si="48"/>
        <v>1054</v>
      </c>
      <c r="Z60" s="162">
        <f t="shared" si="43"/>
        <v>2030.2082125000002</v>
      </c>
      <c r="AA60" s="129">
        <v>6</v>
      </c>
      <c r="AB60" s="129">
        <f t="shared" si="35"/>
        <v>37.5</v>
      </c>
      <c r="AC60" s="149">
        <f t="shared" si="36"/>
        <v>37.5</v>
      </c>
      <c r="AD60" s="129">
        <v>1025</v>
      </c>
      <c r="AE60" s="129">
        <f t="shared" si="37"/>
        <v>20</v>
      </c>
      <c r="AF60" s="129">
        <f t="shared" si="38"/>
        <v>20</v>
      </c>
      <c r="AG60" s="150">
        <f t="shared" si="39"/>
        <v>179.59229999999997</v>
      </c>
      <c r="AH60" s="129">
        <f t="shared" si="40"/>
        <v>620</v>
      </c>
      <c r="AI60" s="129">
        <f t="shared" si="41"/>
        <v>31000</v>
      </c>
      <c r="AJ60" s="129" t="str">
        <f t="shared" si="42"/>
        <v>P13</v>
      </c>
    </row>
    <row r="61" spans="1:36" s="20" customFormat="1" ht="22.5" customHeight="1" x14ac:dyDescent="0.25">
      <c r="A61" s="129" t="s">
        <v>351</v>
      </c>
      <c r="B61" s="145" t="str">
        <f t="shared" si="25"/>
        <v>25</v>
      </c>
      <c r="C61" s="145" t="str">
        <f t="shared" si="26"/>
        <v>5</v>
      </c>
      <c r="D61" s="129" t="s">
        <v>352</v>
      </c>
      <c r="E61" s="145" t="str">
        <f t="shared" si="27"/>
        <v>30</v>
      </c>
      <c r="F61" s="129" t="s">
        <v>352</v>
      </c>
      <c r="G61" s="145" t="str">
        <f t="shared" si="28"/>
        <v>100</v>
      </c>
      <c r="H61" s="56" t="s">
        <v>410</v>
      </c>
      <c r="I61" s="56" t="s">
        <v>18</v>
      </c>
      <c r="J61" s="56">
        <v>978</v>
      </c>
      <c r="K61" s="56">
        <v>1000</v>
      </c>
      <c r="L61" s="56">
        <v>2</v>
      </c>
      <c r="M61" s="147">
        <f t="shared" si="29"/>
        <v>978</v>
      </c>
      <c r="N61" s="147">
        <f t="shared" si="44"/>
        <v>995</v>
      </c>
      <c r="O61" s="147">
        <f t="shared" si="45"/>
        <v>2</v>
      </c>
      <c r="P61" s="148">
        <f t="shared" si="46"/>
        <v>74.155025000000009</v>
      </c>
      <c r="Q61" s="148" t="str">
        <f t="shared" si="21"/>
        <v/>
      </c>
      <c r="R61" s="129">
        <f t="shared" si="30"/>
        <v>995</v>
      </c>
      <c r="S61" s="129">
        <v>2</v>
      </c>
      <c r="T61" s="129">
        <f t="shared" si="31"/>
        <v>4</v>
      </c>
      <c r="U61" s="161">
        <f t="shared" si="32"/>
        <v>3.9053750000000007</v>
      </c>
      <c r="V61" s="129">
        <f t="shared" si="47"/>
        <v>966</v>
      </c>
      <c r="W61" s="129">
        <f t="shared" si="22"/>
        <v>34</v>
      </c>
      <c r="X61" s="129">
        <f t="shared" si="23"/>
        <v>34</v>
      </c>
      <c r="Y61" s="129">
        <f t="shared" si="48"/>
        <v>68</v>
      </c>
      <c r="Z61" s="162">
        <f t="shared" si="43"/>
        <v>64.45635</v>
      </c>
      <c r="AA61" s="129">
        <v>6</v>
      </c>
      <c r="AB61" s="129">
        <f t="shared" si="35"/>
        <v>39</v>
      </c>
      <c r="AC61" s="149">
        <f t="shared" si="36"/>
        <v>39</v>
      </c>
      <c r="AD61" s="129">
        <v>1025</v>
      </c>
      <c r="AE61" s="129">
        <f t="shared" si="37"/>
        <v>10</v>
      </c>
      <c r="AF61" s="129">
        <f t="shared" si="38"/>
        <v>10</v>
      </c>
      <c r="AG61" s="150">
        <f t="shared" si="39"/>
        <v>5.7932999999999986</v>
      </c>
      <c r="AH61" s="129">
        <f t="shared" si="40"/>
        <v>20</v>
      </c>
      <c r="AI61" s="129">
        <f t="shared" si="41"/>
        <v>2000</v>
      </c>
      <c r="AJ61" s="129" t="str">
        <f t="shared" si="42"/>
        <v>P13</v>
      </c>
    </row>
    <row r="62" spans="1:36" s="20" customFormat="1" ht="22.5" customHeight="1" x14ac:dyDescent="0.25">
      <c r="A62" s="129" t="s">
        <v>351</v>
      </c>
      <c r="B62" s="145" t="str">
        <f t="shared" si="25"/>
        <v>25</v>
      </c>
      <c r="C62" s="145" t="str">
        <f t="shared" si="26"/>
        <v>5</v>
      </c>
      <c r="D62" s="129" t="s">
        <v>352</v>
      </c>
      <c r="E62" s="145" t="str">
        <f t="shared" si="27"/>
        <v>30</v>
      </c>
      <c r="F62" s="129" t="s">
        <v>352</v>
      </c>
      <c r="G62" s="145" t="str">
        <f t="shared" si="28"/>
        <v>100</v>
      </c>
      <c r="H62" s="56" t="s">
        <v>411</v>
      </c>
      <c r="I62" s="56" t="s">
        <v>18</v>
      </c>
      <c r="J62" s="56">
        <v>1983</v>
      </c>
      <c r="K62" s="56">
        <v>1266</v>
      </c>
      <c r="L62" s="56">
        <v>1</v>
      </c>
      <c r="M62" s="147">
        <f t="shared" si="29"/>
        <v>1983</v>
      </c>
      <c r="N62" s="147">
        <f t="shared" si="44"/>
        <v>1265</v>
      </c>
      <c r="O62" s="147">
        <f t="shared" si="45"/>
        <v>1</v>
      </c>
      <c r="P62" s="148">
        <f t="shared" si="46"/>
        <v>91.439743750000005</v>
      </c>
      <c r="Q62" s="148" t="str">
        <f t="shared" si="21"/>
        <v/>
      </c>
      <c r="R62" s="129">
        <f t="shared" si="30"/>
        <v>1265</v>
      </c>
      <c r="S62" s="129">
        <v>2</v>
      </c>
      <c r="T62" s="129">
        <f t="shared" si="31"/>
        <v>2</v>
      </c>
      <c r="U62" s="161">
        <f t="shared" si="32"/>
        <v>2.4825625000000002</v>
      </c>
      <c r="V62" s="129">
        <f t="shared" si="47"/>
        <v>1971</v>
      </c>
      <c r="W62" s="129">
        <f t="shared" si="22"/>
        <v>43</v>
      </c>
      <c r="X62" s="129">
        <f t="shared" si="23"/>
        <v>43</v>
      </c>
      <c r="Y62" s="129">
        <f t="shared" si="48"/>
        <v>43</v>
      </c>
      <c r="Z62" s="162">
        <f t="shared" si="43"/>
        <v>83.163881250000003</v>
      </c>
      <c r="AA62" s="129">
        <v>6</v>
      </c>
      <c r="AB62" s="129">
        <f t="shared" si="35"/>
        <v>41.5</v>
      </c>
      <c r="AC62" s="149">
        <f t="shared" si="36"/>
        <v>41.5</v>
      </c>
      <c r="AD62" s="129">
        <v>1025</v>
      </c>
      <c r="AE62" s="129">
        <f t="shared" si="37"/>
        <v>20</v>
      </c>
      <c r="AF62" s="129">
        <f t="shared" si="38"/>
        <v>20</v>
      </c>
      <c r="AG62" s="150">
        <f t="shared" si="39"/>
        <v>5.7932999999999986</v>
      </c>
      <c r="AH62" s="129">
        <f t="shared" si="40"/>
        <v>20</v>
      </c>
      <c r="AI62" s="129">
        <f t="shared" si="41"/>
        <v>1266</v>
      </c>
      <c r="AJ62" s="129" t="str">
        <f t="shared" si="42"/>
        <v>P13</v>
      </c>
    </row>
    <row r="63" spans="1:36" s="20" customFormat="1" ht="22.5" customHeight="1" x14ac:dyDescent="0.25">
      <c r="A63" s="129" t="s">
        <v>351</v>
      </c>
      <c r="B63" s="145" t="str">
        <f t="shared" si="25"/>
        <v>25</v>
      </c>
      <c r="C63" s="145" t="str">
        <f t="shared" si="26"/>
        <v>5</v>
      </c>
      <c r="D63" s="129" t="s">
        <v>352</v>
      </c>
      <c r="E63" s="145" t="str">
        <f t="shared" si="27"/>
        <v>30</v>
      </c>
      <c r="F63" s="129" t="s">
        <v>352</v>
      </c>
      <c r="G63" s="145" t="str">
        <f t="shared" si="28"/>
        <v>100</v>
      </c>
      <c r="H63" s="56" t="s">
        <v>412</v>
      </c>
      <c r="I63" s="56" t="s">
        <v>18</v>
      </c>
      <c r="J63" s="56">
        <v>990</v>
      </c>
      <c r="K63" s="56">
        <v>1279</v>
      </c>
      <c r="L63" s="56">
        <v>1</v>
      </c>
      <c r="M63" s="147">
        <f t="shared" si="29"/>
        <v>990</v>
      </c>
      <c r="N63" s="147">
        <f t="shared" si="44"/>
        <v>1265</v>
      </c>
      <c r="O63" s="147">
        <f t="shared" si="45"/>
        <v>1</v>
      </c>
      <c r="P63" s="148">
        <f t="shared" si="46"/>
        <v>46.644700000000007</v>
      </c>
      <c r="Q63" s="148" t="str">
        <f t="shared" si="21"/>
        <v>单边留</v>
      </c>
      <c r="R63" s="129">
        <f t="shared" si="30"/>
        <v>1265</v>
      </c>
      <c r="S63" s="129">
        <v>2</v>
      </c>
      <c r="T63" s="129">
        <f t="shared" si="31"/>
        <v>2</v>
      </c>
      <c r="U63" s="161">
        <f t="shared" si="32"/>
        <v>2.4825625000000002</v>
      </c>
      <c r="V63" s="129">
        <f t="shared" si="47"/>
        <v>978</v>
      </c>
      <c r="W63" s="129">
        <f t="shared" si="22"/>
        <v>43</v>
      </c>
      <c r="X63" s="129">
        <f t="shared" si="23"/>
        <v>43</v>
      </c>
      <c r="Y63" s="129">
        <f t="shared" si="48"/>
        <v>43</v>
      </c>
      <c r="Z63" s="162">
        <f t="shared" si="43"/>
        <v>41.265487500000006</v>
      </c>
      <c r="AA63" s="129">
        <v>6</v>
      </c>
      <c r="AB63" s="129">
        <f t="shared" si="35"/>
        <v>45</v>
      </c>
      <c r="AC63" s="149">
        <f t="shared" si="36"/>
        <v>45</v>
      </c>
      <c r="AD63" s="129">
        <v>1025</v>
      </c>
      <c r="AE63" s="129">
        <f t="shared" si="37"/>
        <v>10</v>
      </c>
      <c r="AF63" s="129">
        <f t="shared" si="38"/>
        <v>10</v>
      </c>
      <c r="AG63" s="150">
        <f t="shared" si="39"/>
        <v>2.8966499999999993</v>
      </c>
      <c r="AH63" s="129">
        <f t="shared" si="40"/>
        <v>10</v>
      </c>
      <c r="AI63" s="129">
        <f t="shared" si="41"/>
        <v>1279</v>
      </c>
      <c r="AJ63" s="129" t="str">
        <f t="shared" si="42"/>
        <v>P13</v>
      </c>
    </row>
    <row r="64" spans="1:36" s="20" customFormat="1" ht="22.5" customHeight="1" x14ac:dyDescent="0.25">
      <c r="A64" s="129" t="s">
        <v>351</v>
      </c>
      <c r="B64" s="145" t="str">
        <f t="shared" si="25"/>
        <v>25</v>
      </c>
      <c r="C64" s="145" t="str">
        <f t="shared" si="26"/>
        <v>5</v>
      </c>
      <c r="D64" s="129" t="s">
        <v>352</v>
      </c>
      <c r="E64" s="145" t="str">
        <f t="shared" si="27"/>
        <v>30</v>
      </c>
      <c r="F64" s="129" t="s">
        <v>352</v>
      </c>
      <c r="G64" s="145" t="str">
        <f t="shared" si="28"/>
        <v>100</v>
      </c>
      <c r="H64" s="56" t="s">
        <v>413</v>
      </c>
      <c r="I64" s="56" t="s">
        <v>18</v>
      </c>
      <c r="J64" s="56">
        <v>1968</v>
      </c>
      <c r="K64" s="56">
        <v>758</v>
      </c>
      <c r="L64" s="56">
        <v>1</v>
      </c>
      <c r="M64" s="147">
        <f t="shared" si="29"/>
        <v>1968</v>
      </c>
      <c r="N64" s="147">
        <f t="shared" si="44"/>
        <v>755</v>
      </c>
      <c r="O64" s="147">
        <f t="shared" si="45"/>
        <v>1</v>
      </c>
      <c r="P64" s="148">
        <f t="shared" si="46"/>
        <v>57.177437499999996</v>
      </c>
      <c r="Q64" s="148" t="str">
        <f t="shared" si="21"/>
        <v/>
      </c>
      <c r="R64" s="129">
        <f t="shared" si="30"/>
        <v>755</v>
      </c>
      <c r="S64" s="129">
        <v>2</v>
      </c>
      <c r="T64" s="129">
        <f t="shared" si="31"/>
        <v>2</v>
      </c>
      <c r="U64" s="161">
        <f t="shared" si="32"/>
        <v>1.4816875</v>
      </c>
      <c r="V64" s="129">
        <f t="shared" si="47"/>
        <v>1956</v>
      </c>
      <c r="W64" s="129">
        <f t="shared" si="22"/>
        <v>26</v>
      </c>
      <c r="X64" s="129">
        <f t="shared" si="23"/>
        <v>26</v>
      </c>
      <c r="Y64" s="129">
        <f t="shared" si="48"/>
        <v>26</v>
      </c>
      <c r="Z64" s="162">
        <f t="shared" si="43"/>
        <v>49.902450000000002</v>
      </c>
      <c r="AA64" s="129">
        <v>6</v>
      </c>
      <c r="AB64" s="129">
        <f t="shared" si="35"/>
        <v>34</v>
      </c>
      <c r="AC64" s="149">
        <f t="shared" si="36"/>
        <v>34</v>
      </c>
      <c r="AD64" s="129">
        <v>1025</v>
      </c>
      <c r="AE64" s="129">
        <f t="shared" si="37"/>
        <v>20</v>
      </c>
      <c r="AF64" s="129">
        <f t="shared" si="38"/>
        <v>20</v>
      </c>
      <c r="AG64" s="150">
        <f t="shared" si="39"/>
        <v>5.7932999999999986</v>
      </c>
      <c r="AH64" s="129">
        <f t="shared" si="40"/>
        <v>20</v>
      </c>
      <c r="AI64" s="129">
        <f t="shared" si="41"/>
        <v>758</v>
      </c>
      <c r="AJ64" s="129" t="str">
        <f t="shared" si="42"/>
        <v>P14</v>
      </c>
    </row>
    <row r="65" spans="1:36" s="20" customFormat="1" ht="22.5" customHeight="1" x14ac:dyDescent="0.25">
      <c r="A65" s="129" t="s">
        <v>351</v>
      </c>
      <c r="B65" s="145" t="str">
        <f t="shared" si="25"/>
        <v>25</v>
      </c>
      <c r="C65" s="145" t="str">
        <f t="shared" si="26"/>
        <v>5</v>
      </c>
      <c r="D65" s="129" t="s">
        <v>352</v>
      </c>
      <c r="E65" s="145" t="str">
        <f t="shared" si="27"/>
        <v>30</v>
      </c>
      <c r="F65" s="129" t="s">
        <v>352</v>
      </c>
      <c r="G65" s="145" t="str">
        <f t="shared" si="28"/>
        <v>100</v>
      </c>
      <c r="H65" s="56" t="s">
        <v>414</v>
      </c>
      <c r="I65" s="56" t="s">
        <v>18</v>
      </c>
      <c r="J65" s="56">
        <v>1975</v>
      </c>
      <c r="K65" s="56">
        <v>1000</v>
      </c>
      <c r="L65" s="56">
        <v>29</v>
      </c>
      <c r="M65" s="147">
        <f t="shared" si="29"/>
        <v>1975</v>
      </c>
      <c r="N65" s="147">
        <f t="shared" si="44"/>
        <v>995</v>
      </c>
      <c r="O65" s="147">
        <f t="shared" si="45"/>
        <v>29</v>
      </c>
      <c r="P65" s="148">
        <f t="shared" si="46"/>
        <v>2123.8606749999999</v>
      </c>
      <c r="Q65" s="148" t="str">
        <f t="shared" si="21"/>
        <v/>
      </c>
      <c r="R65" s="129">
        <f t="shared" si="30"/>
        <v>995</v>
      </c>
      <c r="S65" s="129">
        <v>2</v>
      </c>
      <c r="T65" s="129">
        <f t="shared" si="31"/>
        <v>58</v>
      </c>
      <c r="U65" s="161">
        <f t="shared" si="32"/>
        <v>56.627937500000009</v>
      </c>
      <c r="V65" s="129">
        <f t="shared" si="47"/>
        <v>1963</v>
      </c>
      <c r="W65" s="129">
        <f t="shared" si="22"/>
        <v>34</v>
      </c>
      <c r="X65" s="129">
        <f t="shared" si="23"/>
        <v>34</v>
      </c>
      <c r="Y65" s="129">
        <f t="shared" si="48"/>
        <v>986</v>
      </c>
      <c r="Z65" s="162">
        <f t="shared" si="43"/>
        <v>1899.2270375000001</v>
      </c>
      <c r="AA65" s="129">
        <v>6</v>
      </c>
      <c r="AB65" s="129">
        <f t="shared" si="35"/>
        <v>37.5</v>
      </c>
      <c r="AC65" s="149">
        <f t="shared" si="36"/>
        <v>37.5</v>
      </c>
      <c r="AD65" s="129">
        <v>1025</v>
      </c>
      <c r="AE65" s="129">
        <f t="shared" si="37"/>
        <v>20</v>
      </c>
      <c r="AF65" s="129">
        <f t="shared" si="38"/>
        <v>20</v>
      </c>
      <c r="AG65" s="150">
        <f t="shared" si="39"/>
        <v>168.00569999999996</v>
      </c>
      <c r="AH65" s="129">
        <f t="shared" si="40"/>
        <v>580</v>
      </c>
      <c r="AI65" s="129">
        <f t="shared" si="41"/>
        <v>29000</v>
      </c>
      <c r="AJ65" s="129" t="str">
        <f t="shared" si="42"/>
        <v>P14</v>
      </c>
    </row>
    <row r="66" spans="1:36" s="20" customFormat="1" ht="22.5" customHeight="1" x14ac:dyDescent="0.25">
      <c r="A66" s="129" t="s">
        <v>351</v>
      </c>
      <c r="B66" s="145" t="str">
        <f t="shared" si="25"/>
        <v>25</v>
      </c>
      <c r="C66" s="145" t="str">
        <f t="shared" si="26"/>
        <v>5</v>
      </c>
      <c r="D66" s="129" t="s">
        <v>352</v>
      </c>
      <c r="E66" s="145" t="str">
        <f t="shared" si="27"/>
        <v>30</v>
      </c>
      <c r="F66" s="129" t="s">
        <v>352</v>
      </c>
      <c r="G66" s="145" t="str">
        <f t="shared" si="28"/>
        <v>100</v>
      </c>
      <c r="H66" s="56" t="s">
        <v>415</v>
      </c>
      <c r="I66" s="56" t="s">
        <v>18</v>
      </c>
      <c r="J66" s="56">
        <v>1975</v>
      </c>
      <c r="K66" s="56">
        <v>1017</v>
      </c>
      <c r="L66" s="56">
        <v>1</v>
      </c>
      <c r="M66" s="147">
        <f t="shared" si="29"/>
        <v>1975</v>
      </c>
      <c r="N66" s="147">
        <f t="shared" si="44"/>
        <v>995</v>
      </c>
      <c r="O66" s="147">
        <f t="shared" si="45"/>
        <v>1</v>
      </c>
      <c r="P66" s="148">
        <f t="shared" si="46"/>
        <v>73.236575000000002</v>
      </c>
      <c r="Q66" s="148" t="str">
        <f t="shared" si="21"/>
        <v>单边留</v>
      </c>
      <c r="R66" s="129">
        <f t="shared" si="30"/>
        <v>995</v>
      </c>
      <c r="S66" s="129">
        <v>2</v>
      </c>
      <c r="T66" s="129">
        <f t="shared" si="31"/>
        <v>2</v>
      </c>
      <c r="U66" s="161">
        <f t="shared" si="32"/>
        <v>1.9526875000000004</v>
      </c>
      <c r="V66" s="129">
        <f t="shared" si="47"/>
        <v>1963</v>
      </c>
      <c r="W66" s="129">
        <f t="shared" si="22"/>
        <v>34</v>
      </c>
      <c r="X66" s="129">
        <f t="shared" si="23"/>
        <v>34</v>
      </c>
      <c r="Y66" s="129">
        <f t="shared" si="48"/>
        <v>34</v>
      </c>
      <c r="Z66" s="162">
        <f t="shared" si="43"/>
        <v>65.490587500000004</v>
      </c>
      <c r="AA66" s="129">
        <v>6</v>
      </c>
      <c r="AB66" s="129">
        <f t="shared" si="35"/>
        <v>37.5</v>
      </c>
      <c r="AC66" s="149">
        <f t="shared" si="36"/>
        <v>37.5</v>
      </c>
      <c r="AD66" s="129">
        <v>1025</v>
      </c>
      <c r="AE66" s="129">
        <f t="shared" si="37"/>
        <v>20</v>
      </c>
      <c r="AF66" s="129">
        <f t="shared" si="38"/>
        <v>20</v>
      </c>
      <c r="AG66" s="150">
        <f t="shared" si="39"/>
        <v>5.7932999999999986</v>
      </c>
      <c r="AH66" s="129">
        <f t="shared" si="40"/>
        <v>20</v>
      </c>
      <c r="AI66" s="129">
        <f t="shared" si="41"/>
        <v>1017</v>
      </c>
      <c r="AJ66" s="129" t="str">
        <f t="shared" si="42"/>
        <v>P14</v>
      </c>
    </row>
    <row r="67" spans="1:36" s="20" customFormat="1" ht="22.5" customHeight="1" x14ac:dyDescent="0.25">
      <c r="A67" s="129" t="s">
        <v>351</v>
      </c>
      <c r="B67" s="145" t="str">
        <f t="shared" si="25"/>
        <v>25</v>
      </c>
      <c r="C67" s="145" t="str">
        <f t="shared" si="26"/>
        <v>5</v>
      </c>
      <c r="D67" s="129" t="s">
        <v>352</v>
      </c>
      <c r="E67" s="145" t="str">
        <f t="shared" si="27"/>
        <v>30</v>
      </c>
      <c r="F67" s="129" t="s">
        <v>352</v>
      </c>
      <c r="G67" s="145" t="str">
        <f t="shared" si="28"/>
        <v>100</v>
      </c>
      <c r="H67" s="56" t="s">
        <v>416</v>
      </c>
      <c r="I67" s="56" t="s">
        <v>18</v>
      </c>
      <c r="J67" s="56">
        <v>978</v>
      </c>
      <c r="K67" s="56">
        <v>1000</v>
      </c>
      <c r="L67" s="56">
        <v>2</v>
      </c>
      <c r="M67" s="147">
        <f t="shared" si="29"/>
        <v>978</v>
      </c>
      <c r="N67" s="147">
        <f t="shared" si="44"/>
        <v>995</v>
      </c>
      <c r="O67" s="147">
        <f t="shared" si="45"/>
        <v>2</v>
      </c>
      <c r="P67" s="148">
        <f t="shared" si="46"/>
        <v>74.155025000000009</v>
      </c>
      <c r="Q67" s="148" t="str">
        <f t="shared" si="21"/>
        <v/>
      </c>
      <c r="R67" s="129">
        <f t="shared" si="30"/>
        <v>995</v>
      </c>
      <c r="S67" s="129">
        <v>2</v>
      </c>
      <c r="T67" s="129">
        <f t="shared" si="31"/>
        <v>4</v>
      </c>
      <c r="U67" s="161">
        <f t="shared" si="32"/>
        <v>3.9053750000000007</v>
      </c>
      <c r="V67" s="129">
        <f t="shared" si="47"/>
        <v>966</v>
      </c>
      <c r="W67" s="129">
        <f t="shared" si="22"/>
        <v>34</v>
      </c>
      <c r="X67" s="129">
        <f t="shared" si="23"/>
        <v>34</v>
      </c>
      <c r="Y67" s="129">
        <f t="shared" si="48"/>
        <v>68</v>
      </c>
      <c r="Z67" s="162">
        <f t="shared" si="43"/>
        <v>64.45635</v>
      </c>
      <c r="AA67" s="129">
        <v>6</v>
      </c>
      <c r="AB67" s="129">
        <f t="shared" si="35"/>
        <v>39</v>
      </c>
      <c r="AC67" s="149">
        <f t="shared" si="36"/>
        <v>39</v>
      </c>
      <c r="AD67" s="129">
        <v>1025</v>
      </c>
      <c r="AE67" s="129">
        <f t="shared" si="37"/>
        <v>10</v>
      </c>
      <c r="AF67" s="129">
        <f t="shared" si="38"/>
        <v>10</v>
      </c>
      <c r="AG67" s="150">
        <f t="shared" si="39"/>
        <v>5.7932999999999986</v>
      </c>
      <c r="AH67" s="129">
        <f t="shared" si="40"/>
        <v>20</v>
      </c>
      <c r="AI67" s="129">
        <f t="shared" si="41"/>
        <v>2000</v>
      </c>
      <c r="AJ67" s="129" t="str">
        <f t="shared" si="42"/>
        <v>P14</v>
      </c>
    </row>
    <row r="68" spans="1:36" s="20" customFormat="1" ht="22.5" customHeight="1" x14ac:dyDescent="0.25">
      <c r="A68" s="129" t="s">
        <v>351</v>
      </c>
      <c r="B68" s="145" t="str">
        <f t="shared" si="25"/>
        <v>25</v>
      </c>
      <c r="C68" s="145" t="str">
        <f t="shared" si="26"/>
        <v>5</v>
      </c>
      <c r="D68" s="129" t="s">
        <v>352</v>
      </c>
      <c r="E68" s="145" t="str">
        <f t="shared" si="27"/>
        <v>30</v>
      </c>
      <c r="F68" s="129" t="s">
        <v>352</v>
      </c>
      <c r="G68" s="145" t="str">
        <f t="shared" si="28"/>
        <v>100</v>
      </c>
      <c r="H68" s="56" t="s">
        <v>417</v>
      </c>
      <c r="I68" s="56" t="s">
        <v>18</v>
      </c>
      <c r="J68" s="56">
        <v>990</v>
      </c>
      <c r="K68" s="56">
        <v>1278</v>
      </c>
      <c r="L68" s="56">
        <v>1</v>
      </c>
      <c r="M68" s="147">
        <f t="shared" ref="M68:M131" si="49">J68</f>
        <v>990</v>
      </c>
      <c r="N68" s="147">
        <f t="shared" si="44"/>
        <v>1265</v>
      </c>
      <c r="O68" s="147">
        <f t="shared" si="45"/>
        <v>1</v>
      </c>
      <c r="P68" s="148">
        <f t="shared" si="46"/>
        <v>46.644700000000007</v>
      </c>
      <c r="Q68" s="148" t="str">
        <f t="shared" ref="Q68:Q131" si="50">IF(OR(AND(MOD(K68-C68,E68)&gt;$AI$2,MOD(K68-C68,E68)&lt;(E68-$AJ$2)),W68=35),"单边留","")</f>
        <v>单边留</v>
      </c>
      <c r="R68" s="129">
        <f t="shared" ref="R68:R131" si="51">N68</f>
        <v>1265</v>
      </c>
      <c r="S68" s="129">
        <v>2</v>
      </c>
      <c r="T68" s="129">
        <f t="shared" ref="T68:T131" si="52">S68*O68</f>
        <v>2</v>
      </c>
      <c r="U68" s="161">
        <f t="shared" ref="U68:U131" si="53">B68*C68*7.85*0.001*R68*0.001*T68</f>
        <v>2.4825625000000002</v>
      </c>
      <c r="V68" s="129">
        <f t="shared" si="47"/>
        <v>978</v>
      </c>
      <c r="W68" s="129">
        <f t="shared" ref="W68:W131" si="54">IF(MOD(K68-C68,E68)&lt;(E68-$AJ$2),ROUNDDOWN((K68-C68)/E68+1,0),ROUNDUP((K68-C68)/E68+1,0))</f>
        <v>43</v>
      </c>
      <c r="X68" s="129">
        <f t="shared" ref="X68:X131" si="55">(N68-C68)/E68+1</f>
        <v>43</v>
      </c>
      <c r="Y68" s="129">
        <f t="shared" si="48"/>
        <v>43</v>
      </c>
      <c r="Z68" s="162">
        <f t="shared" ref="Z68:Z99" si="56">B68*C68*7.85*0.001*V68*0.001*Y68</f>
        <v>41.265487500000006</v>
      </c>
      <c r="AA68" s="129">
        <v>6</v>
      </c>
      <c r="AB68" s="129">
        <f t="shared" ref="AB68:AB131" si="57">(M68-G68*(AE68-1))/2</f>
        <v>45</v>
      </c>
      <c r="AC68" s="149">
        <f t="shared" ref="AC68:AC131" si="58">(M68-G68*(AF68-1))/2</f>
        <v>45</v>
      </c>
      <c r="AD68" s="129">
        <v>1025</v>
      </c>
      <c r="AE68" s="129">
        <f t="shared" ref="AE68:AE131" si="59">IF(INT(M68/G68+1)/2=INT(INT(M68/G68+1)/2),INT(M68/G68)+1,INT(M68/G68))</f>
        <v>10</v>
      </c>
      <c r="AF68" s="129">
        <f t="shared" ref="AF68:AF131" si="60">IF(AB68&lt;=0.2*G68,AE68-2,AE68)</f>
        <v>10</v>
      </c>
      <c r="AG68" s="150">
        <f t="shared" ref="AG68:AG131" si="61">AA68*AA68*7.85*AD68*0.001*0.001*AF68*O68</f>
        <v>2.8966499999999993</v>
      </c>
      <c r="AH68" s="129">
        <f t="shared" ref="AH68:AH131" si="62">AF68*O68</f>
        <v>10</v>
      </c>
      <c r="AI68" s="129">
        <f t="shared" ref="AI68:AI131" si="63">K68*L68</f>
        <v>1278</v>
      </c>
      <c r="AJ68" s="129" t="str">
        <f t="shared" ref="AJ68:AJ131" si="64">LEFT(H68,3)</f>
        <v>P14</v>
      </c>
    </row>
    <row r="69" spans="1:36" s="20" customFormat="1" ht="22.5" customHeight="1" x14ac:dyDescent="0.25">
      <c r="A69" s="129" t="s">
        <v>351</v>
      </c>
      <c r="B69" s="145" t="str">
        <f t="shared" ref="B69:B136" si="65">MID($Q$1,3,2)</f>
        <v>25</v>
      </c>
      <c r="C69" s="145" t="str">
        <f t="shared" ref="C69:C136" si="66">MID($Q$1,5,1)</f>
        <v>5</v>
      </c>
      <c r="D69" s="129" t="s">
        <v>352</v>
      </c>
      <c r="E69" s="145" t="str">
        <f t="shared" ref="E69:E136" si="67">MID($Q$1,7,2)</f>
        <v>30</v>
      </c>
      <c r="F69" s="129" t="s">
        <v>352</v>
      </c>
      <c r="G69" s="145" t="str">
        <f t="shared" ref="G69:G136" si="68">MID($Q$1,10,3)</f>
        <v>100</v>
      </c>
      <c r="H69" s="56" t="s">
        <v>418</v>
      </c>
      <c r="I69" s="56" t="s">
        <v>18</v>
      </c>
      <c r="J69" s="56">
        <v>1992</v>
      </c>
      <c r="K69" s="56">
        <v>1479</v>
      </c>
      <c r="L69" s="56">
        <v>1</v>
      </c>
      <c r="M69" s="147">
        <f t="shared" si="49"/>
        <v>1992</v>
      </c>
      <c r="N69" s="147">
        <f t="shared" ref="N69:N100" si="69">(W69-1)*E69+C69</f>
        <v>1475</v>
      </c>
      <c r="O69" s="147">
        <f t="shared" ref="O69:O100" si="70">L69</f>
        <v>1</v>
      </c>
      <c r="P69" s="148">
        <f t="shared" ref="P69:P100" si="71">U69+Z69+AG69</f>
        <v>105.83173750000002</v>
      </c>
      <c r="Q69" s="148" t="str">
        <f t="shared" si="50"/>
        <v/>
      </c>
      <c r="R69" s="129">
        <f t="shared" si="51"/>
        <v>1475</v>
      </c>
      <c r="S69" s="129">
        <v>2</v>
      </c>
      <c r="T69" s="129">
        <f t="shared" si="52"/>
        <v>2</v>
      </c>
      <c r="U69" s="161">
        <f t="shared" si="53"/>
        <v>2.8946874999999999</v>
      </c>
      <c r="V69" s="129">
        <f t="shared" ref="V69:V100" si="72">M69-C69*2-2</f>
        <v>1980</v>
      </c>
      <c r="W69" s="129">
        <f t="shared" si="54"/>
        <v>50</v>
      </c>
      <c r="X69" s="129">
        <f t="shared" si="55"/>
        <v>50</v>
      </c>
      <c r="Y69" s="129">
        <f t="shared" ref="Y69:Y100" si="73">X69*O69</f>
        <v>50</v>
      </c>
      <c r="Z69" s="162">
        <f t="shared" si="56"/>
        <v>97.143750000000011</v>
      </c>
      <c r="AA69" s="129">
        <v>6</v>
      </c>
      <c r="AB69" s="129">
        <f t="shared" si="57"/>
        <v>46</v>
      </c>
      <c r="AC69" s="149">
        <f t="shared" si="58"/>
        <v>46</v>
      </c>
      <c r="AD69" s="129">
        <v>1025</v>
      </c>
      <c r="AE69" s="129">
        <f t="shared" si="59"/>
        <v>20</v>
      </c>
      <c r="AF69" s="129">
        <f t="shared" si="60"/>
        <v>20</v>
      </c>
      <c r="AG69" s="150">
        <f t="shared" si="61"/>
        <v>5.7932999999999986</v>
      </c>
      <c r="AH69" s="129">
        <f t="shared" si="62"/>
        <v>20</v>
      </c>
      <c r="AI69" s="129">
        <f t="shared" si="63"/>
        <v>1479</v>
      </c>
      <c r="AJ69" s="129" t="str">
        <f t="shared" si="64"/>
        <v>P14</v>
      </c>
    </row>
    <row r="70" spans="1:36" s="20" customFormat="1" ht="22.5" customHeight="1" x14ac:dyDescent="0.25">
      <c r="A70" s="129" t="s">
        <v>351</v>
      </c>
      <c r="B70" s="145" t="str">
        <f t="shared" si="65"/>
        <v>25</v>
      </c>
      <c r="C70" s="145" t="str">
        <f t="shared" si="66"/>
        <v>5</v>
      </c>
      <c r="D70" s="129" t="s">
        <v>352</v>
      </c>
      <c r="E70" s="145" t="str">
        <f t="shared" si="67"/>
        <v>30</v>
      </c>
      <c r="F70" s="129" t="s">
        <v>352</v>
      </c>
      <c r="G70" s="145" t="str">
        <f t="shared" si="68"/>
        <v>100</v>
      </c>
      <c r="H70" s="56" t="s">
        <v>419</v>
      </c>
      <c r="I70" s="56" t="s">
        <v>18</v>
      </c>
      <c r="J70" s="56">
        <v>1970</v>
      </c>
      <c r="K70" s="56">
        <v>828</v>
      </c>
      <c r="L70" s="56">
        <v>1</v>
      </c>
      <c r="M70" s="147">
        <f t="shared" si="49"/>
        <v>1970</v>
      </c>
      <c r="N70" s="147">
        <f t="shared" si="69"/>
        <v>815</v>
      </c>
      <c r="O70" s="147">
        <f t="shared" si="70"/>
        <v>1</v>
      </c>
      <c r="P70" s="148">
        <f t="shared" si="71"/>
        <v>61.188787500000004</v>
      </c>
      <c r="Q70" s="148" t="str">
        <f t="shared" si="50"/>
        <v>单边留</v>
      </c>
      <c r="R70" s="129">
        <f t="shared" si="51"/>
        <v>815</v>
      </c>
      <c r="S70" s="129">
        <v>2</v>
      </c>
      <c r="T70" s="129">
        <f t="shared" si="52"/>
        <v>2</v>
      </c>
      <c r="U70" s="161">
        <f t="shared" si="53"/>
        <v>1.5994375000000001</v>
      </c>
      <c r="V70" s="129">
        <f t="shared" si="72"/>
        <v>1958</v>
      </c>
      <c r="W70" s="129">
        <f t="shared" si="54"/>
        <v>28</v>
      </c>
      <c r="X70" s="129">
        <f t="shared" si="55"/>
        <v>28</v>
      </c>
      <c r="Y70" s="129">
        <f t="shared" si="73"/>
        <v>28</v>
      </c>
      <c r="Z70" s="162">
        <f t="shared" si="56"/>
        <v>53.796050000000008</v>
      </c>
      <c r="AA70" s="129">
        <v>6</v>
      </c>
      <c r="AB70" s="129">
        <f t="shared" si="57"/>
        <v>35</v>
      </c>
      <c r="AC70" s="149">
        <f t="shared" si="58"/>
        <v>35</v>
      </c>
      <c r="AD70" s="129">
        <v>1025</v>
      </c>
      <c r="AE70" s="129">
        <f t="shared" si="59"/>
        <v>20</v>
      </c>
      <c r="AF70" s="129">
        <f t="shared" si="60"/>
        <v>20</v>
      </c>
      <c r="AG70" s="150">
        <f t="shared" si="61"/>
        <v>5.7932999999999986</v>
      </c>
      <c r="AH70" s="129">
        <f t="shared" si="62"/>
        <v>20</v>
      </c>
      <c r="AI70" s="129">
        <f t="shared" si="63"/>
        <v>828</v>
      </c>
      <c r="AJ70" s="129" t="str">
        <f t="shared" si="64"/>
        <v>P15</v>
      </c>
    </row>
    <row r="71" spans="1:36" s="20" customFormat="1" ht="22.5" customHeight="1" x14ac:dyDescent="0.25">
      <c r="A71" s="129" t="s">
        <v>351</v>
      </c>
      <c r="B71" s="145" t="str">
        <f t="shared" si="65"/>
        <v>25</v>
      </c>
      <c r="C71" s="145" t="str">
        <f t="shared" si="66"/>
        <v>5</v>
      </c>
      <c r="D71" s="129" t="s">
        <v>352</v>
      </c>
      <c r="E71" s="145" t="str">
        <f t="shared" si="67"/>
        <v>30</v>
      </c>
      <c r="F71" s="129" t="s">
        <v>352</v>
      </c>
      <c r="G71" s="145" t="str">
        <f t="shared" si="68"/>
        <v>100</v>
      </c>
      <c r="H71" s="56" t="s">
        <v>420</v>
      </c>
      <c r="I71" s="56" t="s">
        <v>18</v>
      </c>
      <c r="J71" s="56">
        <v>1975</v>
      </c>
      <c r="K71" s="56">
        <v>1000</v>
      </c>
      <c r="L71" s="56">
        <v>10</v>
      </c>
      <c r="M71" s="147">
        <f t="shared" si="49"/>
        <v>1975</v>
      </c>
      <c r="N71" s="147">
        <f t="shared" si="69"/>
        <v>995</v>
      </c>
      <c r="O71" s="147">
        <f t="shared" si="70"/>
        <v>10</v>
      </c>
      <c r="P71" s="148">
        <f t="shared" si="71"/>
        <v>732.36575000000005</v>
      </c>
      <c r="Q71" s="148" t="str">
        <f t="shared" si="50"/>
        <v/>
      </c>
      <c r="R71" s="129">
        <f t="shared" si="51"/>
        <v>995</v>
      </c>
      <c r="S71" s="129">
        <v>2</v>
      </c>
      <c r="T71" s="129">
        <f t="shared" si="52"/>
        <v>20</v>
      </c>
      <c r="U71" s="161">
        <f t="shared" si="53"/>
        <v>19.526875000000004</v>
      </c>
      <c r="V71" s="129">
        <f t="shared" si="72"/>
        <v>1963</v>
      </c>
      <c r="W71" s="129">
        <f t="shared" si="54"/>
        <v>34</v>
      </c>
      <c r="X71" s="129">
        <f t="shared" si="55"/>
        <v>34</v>
      </c>
      <c r="Y71" s="129">
        <f t="shared" si="73"/>
        <v>340</v>
      </c>
      <c r="Z71" s="162">
        <f t="shared" si="56"/>
        <v>654.90587500000004</v>
      </c>
      <c r="AA71" s="129">
        <v>6</v>
      </c>
      <c r="AB71" s="129">
        <f t="shared" si="57"/>
        <v>37.5</v>
      </c>
      <c r="AC71" s="149">
        <f t="shared" si="58"/>
        <v>37.5</v>
      </c>
      <c r="AD71" s="129">
        <v>1025</v>
      </c>
      <c r="AE71" s="129">
        <f t="shared" si="59"/>
        <v>20</v>
      </c>
      <c r="AF71" s="129">
        <f t="shared" si="60"/>
        <v>20</v>
      </c>
      <c r="AG71" s="150">
        <f t="shared" si="61"/>
        <v>57.932999999999986</v>
      </c>
      <c r="AH71" s="129">
        <f t="shared" si="62"/>
        <v>200</v>
      </c>
      <c r="AI71" s="129">
        <f t="shared" si="63"/>
        <v>10000</v>
      </c>
      <c r="AJ71" s="129" t="str">
        <f t="shared" si="64"/>
        <v>P15</v>
      </c>
    </row>
    <row r="72" spans="1:36" s="20" customFormat="1" ht="22.5" customHeight="1" x14ac:dyDescent="0.25">
      <c r="A72" s="129" t="s">
        <v>351</v>
      </c>
      <c r="B72" s="145" t="str">
        <f t="shared" si="65"/>
        <v>25</v>
      </c>
      <c r="C72" s="145" t="str">
        <f t="shared" si="66"/>
        <v>5</v>
      </c>
      <c r="D72" s="129" t="s">
        <v>352</v>
      </c>
      <c r="E72" s="145" t="str">
        <f t="shared" si="67"/>
        <v>30</v>
      </c>
      <c r="F72" s="129" t="s">
        <v>352</v>
      </c>
      <c r="G72" s="145" t="str">
        <f t="shared" si="68"/>
        <v>100</v>
      </c>
      <c r="H72" s="56" t="s">
        <v>421</v>
      </c>
      <c r="I72" s="56" t="s">
        <v>18</v>
      </c>
      <c r="J72" s="56">
        <v>1970</v>
      </c>
      <c r="K72" s="56">
        <v>824</v>
      </c>
      <c r="L72" s="56">
        <v>1</v>
      </c>
      <c r="M72" s="147">
        <f t="shared" si="49"/>
        <v>1970</v>
      </c>
      <c r="N72" s="147">
        <f t="shared" si="69"/>
        <v>815</v>
      </c>
      <c r="O72" s="147">
        <f t="shared" si="70"/>
        <v>1</v>
      </c>
      <c r="P72" s="148">
        <f t="shared" si="71"/>
        <v>61.188787500000004</v>
      </c>
      <c r="Q72" s="148" t="str">
        <f t="shared" si="50"/>
        <v>单边留</v>
      </c>
      <c r="R72" s="129">
        <f t="shared" si="51"/>
        <v>815</v>
      </c>
      <c r="S72" s="129">
        <v>2</v>
      </c>
      <c r="T72" s="129">
        <f t="shared" si="52"/>
        <v>2</v>
      </c>
      <c r="U72" s="161">
        <f t="shared" si="53"/>
        <v>1.5994375000000001</v>
      </c>
      <c r="V72" s="129">
        <f t="shared" si="72"/>
        <v>1958</v>
      </c>
      <c r="W72" s="129">
        <f t="shared" si="54"/>
        <v>28</v>
      </c>
      <c r="X72" s="129">
        <f t="shared" si="55"/>
        <v>28</v>
      </c>
      <c r="Y72" s="129">
        <f t="shared" si="73"/>
        <v>28</v>
      </c>
      <c r="Z72" s="162">
        <f t="shared" si="56"/>
        <v>53.796050000000008</v>
      </c>
      <c r="AA72" s="129">
        <v>6</v>
      </c>
      <c r="AB72" s="129">
        <f t="shared" si="57"/>
        <v>35</v>
      </c>
      <c r="AC72" s="149">
        <f t="shared" si="58"/>
        <v>35</v>
      </c>
      <c r="AD72" s="129">
        <v>1025</v>
      </c>
      <c r="AE72" s="129">
        <f t="shared" si="59"/>
        <v>20</v>
      </c>
      <c r="AF72" s="129">
        <f t="shared" si="60"/>
        <v>20</v>
      </c>
      <c r="AG72" s="150">
        <f t="shared" si="61"/>
        <v>5.7932999999999986</v>
      </c>
      <c r="AH72" s="129">
        <f t="shared" si="62"/>
        <v>20</v>
      </c>
      <c r="AI72" s="129">
        <f t="shared" si="63"/>
        <v>824</v>
      </c>
      <c r="AJ72" s="129" t="str">
        <f t="shared" si="64"/>
        <v>P16</v>
      </c>
    </row>
    <row r="73" spans="1:36" s="20" customFormat="1" ht="22.5" customHeight="1" x14ac:dyDescent="0.25">
      <c r="A73" s="129" t="s">
        <v>351</v>
      </c>
      <c r="B73" s="145" t="str">
        <f t="shared" si="65"/>
        <v>25</v>
      </c>
      <c r="C73" s="145" t="str">
        <f t="shared" si="66"/>
        <v>5</v>
      </c>
      <c r="D73" s="129" t="s">
        <v>352</v>
      </c>
      <c r="E73" s="145" t="str">
        <f t="shared" si="67"/>
        <v>30</v>
      </c>
      <c r="F73" s="129" t="s">
        <v>352</v>
      </c>
      <c r="G73" s="145" t="str">
        <f t="shared" si="68"/>
        <v>100</v>
      </c>
      <c r="H73" s="56" t="s">
        <v>422</v>
      </c>
      <c r="I73" s="56" t="s">
        <v>18</v>
      </c>
      <c r="J73" s="56">
        <v>1975</v>
      </c>
      <c r="K73" s="56">
        <v>1000</v>
      </c>
      <c r="L73" s="56">
        <v>10</v>
      </c>
      <c r="M73" s="147">
        <f t="shared" si="49"/>
        <v>1975</v>
      </c>
      <c r="N73" s="147">
        <f t="shared" si="69"/>
        <v>995</v>
      </c>
      <c r="O73" s="147">
        <f t="shared" si="70"/>
        <v>10</v>
      </c>
      <c r="P73" s="148">
        <f t="shared" si="71"/>
        <v>732.36575000000005</v>
      </c>
      <c r="Q73" s="148" t="str">
        <f t="shared" si="50"/>
        <v/>
      </c>
      <c r="R73" s="129">
        <f t="shared" si="51"/>
        <v>995</v>
      </c>
      <c r="S73" s="129">
        <v>2</v>
      </c>
      <c r="T73" s="129">
        <f t="shared" si="52"/>
        <v>20</v>
      </c>
      <c r="U73" s="161">
        <f t="shared" si="53"/>
        <v>19.526875000000004</v>
      </c>
      <c r="V73" s="129">
        <f t="shared" si="72"/>
        <v>1963</v>
      </c>
      <c r="W73" s="129">
        <f t="shared" si="54"/>
        <v>34</v>
      </c>
      <c r="X73" s="129">
        <f t="shared" si="55"/>
        <v>34</v>
      </c>
      <c r="Y73" s="129">
        <f t="shared" si="73"/>
        <v>340</v>
      </c>
      <c r="Z73" s="162">
        <f t="shared" si="56"/>
        <v>654.90587500000004</v>
      </c>
      <c r="AA73" s="129">
        <v>6</v>
      </c>
      <c r="AB73" s="129">
        <f t="shared" si="57"/>
        <v>37.5</v>
      </c>
      <c r="AC73" s="149">
        <f t="shared" si="58"/>
        <v>37.5</v>
      </c>
      <c r="AD73" s="129">
        <v>1025</v>
      </c>
      <c r="AE73" s="129">
        <f t="shared" si="59"/>
        <v>20</v>
      </c>
      <c r="AF73" s="129">
        <f t="shared" si="60"/>
        <v>20</v>
      </c>
      <c r="AG73" s="150">
        <f t="shared" si="61"/>
        <v>57.932999999999986</v>
      </c>
      <c r="AH73" s="129">
        <f t="shared" si="62"/>
        <v>200</v>
      </c>
      <c r="AI73" s="129">
        <f t="shared" si="63"/>
        <v>10000</v>
      </c>
      <c r="AJ73" s="129" t="str">
        <f t="shared" si="64"/>
        <v>P16</v>
      </c>
    </row>
    <row r="74" spans="1:36" s="20" customFormat="1" ht="22.5" customHeight="1" x14ac:dyDescent="0.25">
      <c r="A74" s="129" t="s">
        <v>351</v>
      </c>
      <c r="B74" s="145" t="str">
        <f t="shared" si="65"/>
        <v>25</v>
      </c>
      <c r="C74" s="145" t="str">
        <f t="shared" si="66"/>
        <v>5</v>
      </c>
      <c r="D74" s="129" t="s">
        <v>352</v>
      </c>
      <c r="E74" s="145" t="str">
        <f t="shared" si="67"/>
        <v>30</v>
      </c>
      <c r="F74" s="129" t="s">
        <v>352</v>
      </c>
      <c r="G74" s="145" t="str">
        <f t="shared" si="68"/>
        <v>100</v>
      </c>
      <c r="H74" s="56" t="s">
        <v>423</v>
      </c>
      <c r="I74" s="56" t="s">
        <v>18</v>
      </c>
      <c r="J74" s="56">
        <v>1968</v>
      </c>
      <c r="K74" s="56">
        <v>762</v>
      </c>
      <c r="L74" s="56">
        <v>1</v>
      </c>
      <c r="M74" s="147">
        <f t="shared" si="49"/>
        <v>1968</v>
      </c>
      <c r="N74" s="147">
        <f t="shared" si="69"/>
        <v>755</v>
      </c>
      <c r="O74" s="147">
        <f t="shared" si="70"/>
        <v>1</v>
      </c>
      <c r="P74" s="148">
        <f t="shared" si="71"/>
        <v>57.177437499999996</v>
      </c>
      <c r="Q74" s="148" t="str">
        <f t="shared" si="50"/>
        <v>单边留</v>
      </c>
      <c r="R74" s="129">
        <f t="shared" si="51"/>
        <v>755</v>
      </c>
      <c r="S74" s="129">
        <v>2</v>
      </c>
      <c r="T74" s="129">
        <f t="shared" si="52"/>
        <v>2</v>
      </c>
      <c r="U74" s="161">
        <f t="shared" si="53"/>
        <v>1.4816875</v>
      </c>
      <c r="V74" s="129">
        <f t="shared" si="72"/>
        <v>1956</v>
      </c>
      <c r="W74" s="129">
        <f t="shared" si="54"/>
        <v>26</v>
      </c>
      <c r="X74" s="129">
        <f t="shared" si="55"/>
        <v>26</v>
      </c>
      <c r="Y74" s="129">
        <f t="shared" si="73"/>
        <v>26</v>
      </c>
      <c r="Z74" s="162">
        <f t="shared" si="56"/>
        <v>49.902450000000002</v>
      </c>
      <c r="AA74" s="129">
        <v>6</v>
      </c>
      <c r="AB74" s="129">
        <f t="shared" si="57"/>
        <v>34</v>
      </c>
      <c r="AC74" s="149">
        <f t="shared" si="58"/>
        <v>34</v>
      </c>
      <c r="AD74" s="129">
        <v>1025</v>
      </c>
      <c r="AE74" s="129">
        <f t="shared" si="59"/>
        <v>20</v>
      </c>
      <c r="AF74" s="129">
        <f t="shared" si="60"/>
        <v>20</v>
      </c>
      <c r="AG74" s="150">
        <f t="shared" si="61"/>
        <v>5.7932999999999986</v>
      </c>
      <c r="AH74" s="129">
        <f t="shared" si="62"/>
        <v>20</v>
      </c>
      <c r="AI74" s="129">
        <f t="shared" si="63"/>
        <v>762</v>
      </c>
      <c r="AJ74" s="129" t="str">
        <f t="shared" si="64"/>
        <v>P17</v>
      </c>
    </row>
    <row r="75" spans="1:36" s="20" customFormat="1" ht="22.5" customHeight="1" x14ac:dyDescent="0.25">
      <c r="A75" s="129" t="s">
        <v>351</v>
      </c>
      <c r="B75" s="145" t="str">
        <f t="shared" si="65"/>
        <v>25</v>
      </c>
      <c r="C75" s="145" t="str">
        <f t="shared" si="66"/>
        <v>5</v>
      </c>
      <c r="D75" s="129" t="s">
        <v>352</v>
      </c>
      <c r="E75" s="145" t="str">
        <f t="shared" si="67"/>
        <v>30</v>
      </c>
      <c r="F75" s="129" t="s">
        <v>352</v>
      </c>
      <c r="G75" s="145" t="str">
        <f t="shared" si="68"/>
        <v>100</v>
      </c>
      <c r="H75" s="56" t="s">
        <v>424</v>
      </c>
      <c r="I75" s="56" t="s">
        <v>18</v>
      </c>
      <c r="J75" s="56">
        <v>1975</v>
      </c>
      <c r="K75" s="56">
        <v>1000</v>
      </c>
      <c r="L75" s="56">
        <v>29</v>
      </c>
      <c r="M75" s="147">
        <f t="shared" si="49"/>
        <v>1975</v>
      </c>
      <c r="N75" s="147">
        <f t="shared" si="69"/>
        <v>995</v>
      </c>
      <c r="O75" s="147">
        <f t="shared" si="70"/>
        <v>29</v>
      </c>
      <c r="P75" s="148">
        <f t="shared" si="71"/>
        <v>2123.8606749999999</v>
      </c>
      <c r="Q75" s="148" t="str">
        <f t="shared" si="50"/>
        <v/>
      </c>
      <c r="R75" s="129">
        <f t="shared" si="51"/>
        <v>995</v>
      </c>
      <c r="S75" s="129">
        <v>2</v>
      </c>
      <c r="T75" s="129">
        <f t="shared" si="52"/>
        <v>58</v>
      </c>
      <c r="U75" s="161">
        <f t="shared" si="53"/>
        <v>56.627937500000009</v>
      </c>
      <c r="V75" s="129">
        <f t="shared" si="72"/>
        <v>1963</v>
      </c>
      <c r="W75" s="129">
        <f t="shared" si="54"/>
        <v>34</v>
      </c>
      <c r="X75" s="129">
        <f t="shared" si="55"/>
        <v>34</v>
      </c>
      <c r="Y75" s="129">
        <f t="shared" si="73"/>
        <v>986</v>
      </c>
      <c r="Z75" s="162">
        <f t="shared" si="56"/>
        <v>1899.2270375000001</v>
      </c>
      <c r="AA75" s="129">
        <v>6</v>
      </c>
      <c r="AB75" s="129">
        <f t="shared" si="57"/>
        <v>37.5</v>
      </c>
      <c r="AC75" s="149">
        <f t="shared" si="58"/>
        <v>37.5</v>
      </c>
      <c r="AD75" s="129">
        <v>1025</v>
      </c>
      <c r="AE75" s="129">
        <f t="shared" si="59"/>
        <v>20</v>
      </c>
      <c r="AF75" s="129">
        <f t="shared" si="60"/>
        <v>20</v>
      </c>
      <c r="AG75" s="150">
        <f t="shared" si="61"/>
        <v>168.00569999999996</v>
      </c>
      <c r="AH75" s="129">
        <f t="shared" si="62"/>
        <v>580</v>
      </c>
      <c r="AI75" s="129">
        <f t="shared" si="63"/>
        <v>29000</v>
      </c>
      <c r="AJ75" s="129" t="str">
        <f t="shared" si="64"/>
        <v>P17</v>
      </c>
    </row>
    <row r="76" spans="1:36" s="20" customFormat="1" ht="22.5" customHeight="1" x14ac:dyDescent="0.25">
      <c r="A76" s="129" t="s">
        <v>351</v>
      </c>
      <c r="B76" s="145" t="str">
        <f t="shared" si="65"/>
        <v>25</v>
      </c>
      <c r="C76" s="145" t="str">
        <f t="shared" si="66"/>
        <v>5</v>
      </c>
      <c r="D76" s="129" t="s">
        <v>352</v>
      </c>
      <c r="E76" s="145" t="str">
        <f t="shared" si="67"/>
        <v>30</v>
      </c>
      <c r="F76" s="129" t="s">
        <v>352</v>
      </c>
      <c r="G76" s="145" t="str">
        <f t="shared" si="68"/>
        <v>100</v>
      </c>
      <c r="H76" s="56" t="s">
        <v>425</v>
      </c>
      <c r="I76" s="56" t="s">
        <v>18</v>
      </c>
      <c r="J76" s="56">
        <v>978</v>
      </c>
      <c r="K76" s="56">
        <v>1000</v>
      </c>
      <c r="L76" s="56">
        <v>2</v>
      </c>
      <c r="M76" s="147">
        <f t="shared" si="49"/>
        <v>978</v>
      </c>
      <c r="N76" s="147">
        <f t="shared" si="69"/>
        <v>995</v>
      </c>
      <c r="O76" s="147">
        <f t="shared" si="70"/>
        <v>2</v>
      </c>
      <c r="P76" s="148">
        <f t="shared" si="71"/>
        <v>74.155025000000009</v>
      </c>
      <c r="Q76" s="148" t="str">
        <f t="shared" si="50"/>
        <v/>
      </c>
      <c r="R76" s="129">
        <f t="shared" si="51"/>
        <v>995</v>
      </c>
      <c r="S76" s="129">
        <v>2</v>
      </c>
      <c r="T76" s="129">
        <f t="shared" si="52"/>
        <v>4</v>
      </c>
      <c r="U76" s="161">
        <f t="shared" si="53"/>
        <v>3.9053750000000007</v>
      </c>
      <c r="V76" s="129">
        <f t="shared" si="72"/>
        <v>966</v>
      </c>
      <c r="W76" s="129">
        <f t="shared" si="54"/>
        <v>34</v>
      </c>
      <c r="X76" s="129">
        <f t="shared" si="55"/>
        <v>34</v>
      </c>
      <c r="Y76" s="129">
        <f t="shared" si="73"/>
        <v>68</v>
      </c>
      <c r="Z76" s="162">
        <f t="shared" si="56"/>
        <v>64.45635</v>
      </c>
      <c r="AA76" s="129">
        <v>6</v>
      </c>
      <c r="AB76" s="129">
        <f t="shared" si="57"/>
        <v>39</v>
      </c>
      <c r="AC76" s="149">
        <f t="shared" si="58"/>
        <v>39</v>
      </c>
      <c r="AD76" s="129">
        <v>1025</v>
      </c>
      <c r="AE76" s="129">
        <f t="shared" si="59"/>
        <v>10</v>
      </c>
      <c r="AF76" s="129">
        <f t="shared" si="60"/>
        <v>10</v>
      </c>
      <c r="AG76" s="150">
        <f t="shared" si="61"/>
        <v>5.7932999999999986</v>
      </c>
      <c r="AH76" s="129">
        <f t="shared" si="62"/>
        <v>20</v>
      </c>
      <c r="AI76" s="129">
        <f t="shared" si="63"/>
        <v>2000</v>
      </c>
      <c r="AJ76" s="129" t="str">
        <f t="shared" si="64"/>
        <v>P17</v>
      </c>
    </row>
    <row r="77" spans="1:36" s="20" customFormat="1" ht="22.5" customHeight="1" x14ac:dyDescent="0.25">
      <c r="A77" s="129" t="s">
        <v>351</v>
      </c>
      <c r="B77" s="145" t="str">
        <f t="shared" si="65"/>
        <v>25</v>
      </c>
      <c r="C77" s="145" t="str">
        <f t="shared" si="66"/>
        <v>5</v>
      </c>
      <c r="D77" s="129" t="s">
        <v>352</v>
      </c>
      <c r="E77" s="145" t="str">
        <f t="shared" si="67"/>
        <v>30</v>
      </c>
      <c r="F77" s="129" t="s">
        <v>352</v>
      </c>
      <c r="G77" s="145" t="str">
        <f t="shared" si="68"/>
        <v>100</v>
      </c>
      <c r="H77" s="56" t="s">
        <v>426</v>
      </c>
      <c r="I77" s="56" t="s">
        <v>18</v>
      </c>
      <c r="J77" s="56">
        <v>1982</v>
      </c>
      <c r="K77" s="56">
        <v>1238</v>
      </c>
      <c r="L77" s="56">
        <v>1</v>
      </c>
      <c r="M77" s="147">
        <f t="shared" si="49"/>
        <v>1982</v>
      </c>
      <c r="N77" s="147">
        <f t="shared" si="69"/>
        <v>1235</v>
      </c>
      <c r="O77" s="147">
        <f t="shared" si="70"/>
        <v>1</v>
      </c>
      <c r="P77" s="148">
        <f t="shared" si="71"/>
        <v>89.405612500000018</v>
      </c>
      <c r="Q77" s="148" t="str">
        <f t="shared" si="50"/>
        <v/>
      </c>
      <c r="R77" s="129">
        <f t="shared" si="51"/>
        <v>1235</v>
      </c>
      <c r="S77" s="129">
        <v>2</v>
      </c>
      <c r="T77" s="129">
        <f t="shared" si="52"/>
        <v>2</v>
      </c>
      <c r="U77" s="161">
        <f t="shared" si="53"/>
        <v>2.4236875000000002</v>
      </c>
      <c r="V77" s="129">
        <f t="shared" si="72"/>
        <v>1970</v>
      </c>
      <c r="W77" s="129">
        <f t="shared" si="54"/>
        <v>42</v>
      </c>
      <c r="X77" s="129">
        <f t="shared" si="55"/>
        <v>42</v>
      </c>
      <c r="Y77" s="129">
        <f t="shared" si="73"/>
        <v>42</v>
      </c>
      <c r="Z77" s="162">
        <f t="shared" si="56"/>
        <v>81.188625000000016</v>
      </c>
      <c r="AA77" s="129">
        <v>6</v>
      </c>
      <c r="AB77" s="129">
        <f t="shared" si="57"/>
        <v>41</v>
      </c>
      <c r="AC77" s="149">
        <f t="shared" si="58"/>
        <v>41</v>
      </c>
      <c r="AD77" s="129">
        <v>1025</v>
      </c>
      <c r="AE77" s="129">
        <f t="shared" si="59"/>
        <v>20</v>
      </c>
      <c r="AF77" s="129">
        <f t="shared" si="60"/>
        <v>20</v>
      </c>
      <c r="AG77" s="150">
        <f t="shared" si="61"/>
        <v>5.7932999999999986</v>
      </c>
      <c r="AH77" s="129">
        <f t="shared" si="62"/>
        <v>20</v>
      </c>
      <c r="AI77" s="129">
        <f t="shared" si="63"/>
        <v>1238</v>
      </c>
      <c r="AJ77" s="129" t="str">
        <f t="shared" si="64"/>
        <v>P17</v>
      </c>
    </row>
    <row r="78" spans="1:36" s="20" customFormat="1" ht="22.5" customHeight="1" x14ac:dyDescent="0.25">
      <c r="A78" s="129" t="s">
        <v>351</v>
      </c>
      <c r="B78" s="145" t="str">
        <f t="shared" si="65"/>
        <v>25</v>
      </c>
      <c r="C78" s="145" t="str">
        <f t="shared" si="66"/>
        <v>5</v>
      </c>
      <c r="D78" s="129" t="s">
        <v>352</v>
      </c>
      <c r="E78" s="145" t="str">
        <f t="shared" si="67"/>
        <v>30</v>
      </c>
      <c r="F78" s="129" t="s">
        <v>352</v>
      </c>
      <c r="G78" s="145" t="str">
        <f t="shared" si="68"/>
        <v>100</v>
      </c>
      <c r="H78" s="56" t="s">
        <v>427</v>
      </c>
      <c r="I78" s="56" t="s">
        <v>18</v>
      </c>
      <c r="J78" s="56">
        <v>1983</v>
      </c>
      <c r="K78" s="56">
        <v>1254</v>
      </c>
      <c r="L78" s="56">
        <v>1</v>
      </c>
      <c r="M78" s="147">
        <f t="shared" si="49"/>
        <v>1983</v>
      </c>
      <c r="N78" s="147">
        <f t="shared" si="69"/>
        <v>1235</v>
      </c>
      <c r="O78" s="147">
        <f t="shared" si="70"/>
        <v>1</v>
      </c>
      <c r="P78" s="148">
        <f t="shared" si="71"/>
        <v>89.446825000000004</v>
      </c>
      <c r="Q78" s="148" t="str">
        <f t="shared" si="50"/>
        <v>单边留</v>
      </c>
      <c r="R78" s="129">
        <f t="shared" si="51"/>
        <v>1235</v>
      </c>
      <c r="S78" s="129">
        <v>2</v>
      </c>
      <c r="T78" s="129">
        <f t="shared" si="52"/>
        <v>2</v>
      </c>
      <c r="U78" s="161">
        <f t="shared" si="53"/>
        <v>2.4236875000000002</v>
      </c>
      <c r="V78" s="129">
        <f t="shared" si="72"/>
        <v>1971</v>
      </c>
      <c r="W78" s="129">
        <f t="shared" si="54"/>
        <v>42</v>
      </c>
      <c r="X78" s="129">
        <f t="shared" si="55"/>
        <v>42</v>
      </c>
      <c r="Y78" s="129">
        <f t="shared" si="73"/>
        <v>42</v>
      </c>
      <c r="Z78" s="162">
        <f t="shared" si="56"/>
        <v>81.229837500000002</v>
      </c>
      <c r="AA78" s="129">
        <v>6</v>
      </c>
      <c r="AB78" s="129">
        <f t="shared" si="57"/>
        <v>41.5</v>
      </c>
      <c r="AC78" s="149">
        <f t="shared" si="58"/>
        <v>41.5</v>
      </c>
      <c r="AD78" s="129">
        <v>1025</v>
      </c>
      <c r="AE78" s="129">
        <f t="shared" si="59"/>
        <v>20</v>
      </c>
      <c r="AF78" s="129">
        <f t="shared" si="60"/>
        <v>20</v>
      </c>
      <c r="AG78" s="150">
        <f t="shared" si="61"/>
        <v>5.7932999999999986</v>
      </c>
      <c r="AH78" s="129">
        <f t="shared" si="62"/>
        <v>20</v>
      </c>
      <c r="AI78" s="129">
        <f t="shared" si="63"/>
        <v>1254</v>
      </c>
      <c r="AJ78" s="129" t="str">
        <f t="shared" si="64"/>
        <v>P17</v>
      </c>
    </row>
    <row r="79" spans="1:36" s="20" customFormat="1" ht="22.5" customHeight="1" x14ac:dyDescent="0.25">
      <c r="A79" s="129" t="s">
        <v>351</v>
      </c>
      <c r="B79" s="145" t="str">
        <f t="shared" si="65"/>
        <v>25</v>
      </c>
      <c r="C79" s="145" t="str">
        <f t="shared" si="66"/>
        <v>5</v>
      </c>
      <c r="D79" s="129" t="s">
        <v>352</v>
      </c>
      <c r="E79" s="145" t="str">
        <f t="shared" si="67"/>
        <v>30</v>
      </c>
      <c r="F79" s="129" t="s">
        <v>352</v>
      </c>
      <c r="G79" s="145" t="str">
        <f t="shared" si="68"/>
        <v>100</v>
      </c>
      <c r="H79" s="56" t="s">
        <v>428</v>
      </c>
      <c r="I79" s="56" t="s">
        <v>18</v>
      </c>
      <c r="J79" s="56">
        <v>990</v>
      </c>
      <c r="K79" s="56">
        <v>1278</v>
      </c>
      <c r="L79" s="56">
        <v>1</v>
      </c>
      <c r="M79" s="147">
        <f t="shared" si="49"/>
        <v>990</v>
      </c>
      <c r="N79" s="147">
        <f t="shared" si="69"/>
        <v>1265</v>
      </c>
      <c r="O79" s="147">
        <f t="shared" si="70"/>
        <v>1</v>
      </c>
      <c r="P79" s="148">
        <f t="shared" si="71"/>
        <v>46.644700000000007</v>
      </c>
      <c r="Q79" s="148" t="str">
        <f t="shared" si="50"/>
        <v>单边留</v>
      </c>
      <c r="R79" s="129">
        <f t="shared" si="51"/>
        <v>1265</v>
      </c>
      <c r="S79" s="129">
        <v>2</v>
      </c>
      <c r="T79" s="129">
        <f t="shared" si="52"/>
        <v>2</v>
      </c>
      <c r="U79" s="161">
        <f t="shared" si="53"/>
        <v>2.4825625000000002</v>
      </c>
      <c r="V79" s="129">
        <f t="shared" si="72"/>
        <v>978</v>
      </c>
      <c r="W79" s="129">
        <f t="shared" si="54"/>
        <v>43</v>
      </c>
      <c r="X79" s="129">
        <f t="shared" si="55"/>
        <v>43</v>
      </c>
      <c r="Y79" s="129">
        <f t="shared" si="73"/>
        <v>43</v>
      </c>
      <c r="Z79" s="162">
        <f t="shared" si="56"/>
        <v>41.265487500000006</v>
      </c>
      <c r="AA79" s="129">
        <v>6</v>
      </c>
      <c r="AB79" s="129">
        <f t="shared" si="57"/>
        <v>45</v>
      </c>
      <c r="AC79" s="149">
        <f t="shared" si="58"/>
        <v>45</v>
      </c>
      <c r="AD79" s="129">
        <v>1025</v>
      </c>
      <c r="AE79" s="129">
        <f t="shared" si="59"/>
        <v>10</v>
      </c>
      <c r="AF79" s="129">
        <f t="shared" si="60"/>
        <v>10</v>
      </c>
      <c r="AG79" s="150">
        <f t="shared" si="61"/>
        <v>2.8966499999999993</v>
      </c>
      <c r="AH79" s="129">
        <f t="shared" si="62"/>
        <v>10</v>
      </c>
      <c r="AI79" s="129">
        <f t="shared" si="63"/>
        <v>1278</v>
      </c>
      <c r="AJ79" s="129" t="str">
        <f t="shared" si="64"/>
        <v>P17</v>
      </c>
    </row>
    <row r="80" spans="1:36" s="20" customFormat="1" ht="22.5" customHeight="1" x14ac:dyDescent="0.25">
      <c r="A80" s="129" t="s">
        <v>351</v>
      </c>
      <c r="B80" s="145" t="str">
        <f t="shared" si="65"/>
        <v>25</v>
      </c>
      <c r="C80" s="145" t="str">
        <f t="shared" si="66"/>
        <v>5</v>
      </c>
      <c r="D80" s="129" t="s">
        <v>352</v>
      </c>
      <c r="E80" s="145" t="str">
        <f t="shared" si="67"/>
        <v>30</v>
      </c>
      <c r="F80" s="129" t="s">
        <v>352</v>
      </c>
      <c r="G80" s="145" t="str">
        <f t="shared" si="68"/>
        <v>100</v>
      </c>
      <c r="H80" s="56" t="s">
        <v>429</v>
      </c>
      <c r="I80" s="56" t="s">
        <v>18</v>
      </c>
      <c r="J80" s="56">
        <v>1970</v>
      </c>
      <c r="K80" s="56">
        <v>824</v>
      </c>
      <c r="L80" s="56">
        <v>1</v>
      </c>
      <c r="M80" s="147">
        <f t="shared" si="49"/>
        <v>1970</v>
      </c>
      <c r="N80" s="147">
        <f t="shared" si="69"/>
        <v>815</v>
      </c>
      <c r="O80" s="147">
        <f t="shared" si="70"/>
        <v>1</v>
      </c>
      <c r="P80" s="148">
        <f t="shared" si="71"/>
        <v>61.188787500000004</v>
      </c>
      <c r="Q80" s="148" t="str">
        <f t="shared" si="50"/>
        <v>单边留</v>
      </c>
      <c r="R80" s="129">
        <f t="shared" si="51"/>
        <v>815</v>
      </c>
      <c r="S80" s="129">
        <v>2</v>
      </c>
      <c r="T80" s="129">
        <f t="shared" si="52"/>
        <v>2</v>
      </c>
      <c r="U80" s="161">
        <f t="shared" si="53"/>
        <v>1.5994375000000001</v>
      </c>
      <c r="V80" s="129">
        <f t="shared" si="72"/>
        <v>1958</v>
      </c>
      <c r="W80" s="129">
        <f t="shared" si="54"/>
        <v>28</v>
      </c>
      <c r="X80" s="129">
        <f t="shared" si="55"/>
        <v>28</v>
      </c>
      <c r="Y80" s="129">
        <f t="shared" si="73"/>
        <v>28</v>
      </c>
      <c r="Z80" s="162">
        <f t="shared" si="56"/>
        <v>53.796050000000008</v>
      </c>
      <c r="AA80" s="129">
        <v>6</v>
      </c>
      <c r="AB80" s="129">
        <f t="shared" si="57"/>
        <v>35</v>
      </c>
      <c r="AC80" s="149">
        <f t="shared" si="58"/>
        <v>35</v>
      </c>
      <c r="AD80" s="129">
        <v>1025</v>
      </c>
      <c r="AE80" s="129">
        <f t="shared" si="59"/>
        <v>20</v>
      </c>
      <c r="AF80" s="129">
        <f t="shared" si="60"/>
        <v>20</v>
      </c>
      <c r="AG80" s="150">
        <f t="shared" si="61"/>
        <v>5.7932999999999986</v>
      </c>
      <c r="AH80" s="129">
        <f t="shared" si="62"/>
        <v>20</v>
      </c>
      <c r="AI80" s="129">
        <f t="shared" si="63"/>
        <v>824</v>
      </c>
      <c r="AJ80" s="129" t="str">
        <f t="shared" si="64"/>
        <v>P18</v>
      </c>
    </row>
    <row r="81" spans="1:36" s="20" customFormat="1" ht="22.5" customHeight="1" x14ac:dyDescent="0.25">
      <c r="A81" s="129" t="s">
        <v>351</v>
      </c>
      <c r="B81" s="145" t="str">
        <f t="shared" si="65"/>
        <v>25</v>
      </c>
      <c r="C81" s="145" t="str">
        <f t="shared" si="66"/>
        <v>5</v>
      </c>
      <c r="D81" s="129" t="s">
        <v>352</v>
      </c>
      <c r="E81" s="145" t="str">
        <f t="shared" si="67"/>
        <v>30</v>
      </c>
      <c r="F81" s="129" t="s">
        <v>352</v>
      </c>
      <c r="G81" s="145" t="str">
        <f t="shared" si="68"/>
        <v>100</v>
      </c>
      <c r="H81" s="56" t="s">
        <v>430</v>
      </c>
      <c r="I81" s="56" t="s">
        <v>18</v>
      </c>
      <c r="J81" s="56">
        <v>1975</v>
      </c>
      <c r="K81" s="56">
        <v>1000</v>
      </c>
      <c r="L81" s="56">
        <v>10</v>
      </c>
      <c r="M81" s="147">
        <f t="shared" si="49"/>
        <v>1975</v>
      </c>
      <c r="N81" s="147">
        <f t="shared" si="69"/>
        <v>995</v>
      </c>
      <c r="O81" s="147">
        <f t="shared" si="70"/>
        <v>10</v>
      </c>
      <c r="P81" s="148">
        <f t="shared" si="71"/>
        <v>732.36575000000005</v>
      </c>
      <c r="Q81" s="148" t="str">
        <f t="shared" si="50"/>
        <v/>
      </c>
      <c r="R81" s="129">
        <f t="shared" si="51"/>
        <v>995</v>
      </c>
      <c r="S81" s="129">
        <v>2</v>
      </c>
      <c r="T81" s="129">
        <f t="shared" si="52"/>
        <v>20</v>
      </c>
      <c r="U81" s="161">
        <f t="shared" si="53"/>
        <v>19.526875000000004</v>
      </c>
      <c r="V81" s="129">
        <f t="shared" si="72"/>
        <v>1963</v>
      </c>
      <c r="W81" s="129">
        <f t="shared" si="54"/>
        <v>34</v>
      </c>
      <c r="X81" s="129">
        <f t="shared" si="55"/>
        <v>34</v>
      </c>
      <c r="Y81" s="129">
        <f t="shared" si="73"/>
        <v>340</v>
      </c>
      <c r="Z81" s="162">
        <f t="shared" si="56"/>
        <v>654.90587500000004</v>
      </c>
      <c r="AA81" s="129">
        <v>6</v>
      </c>
      <c r="AB81" s="129">
        <f t="shared" si="57"/>
        <v>37.5</v>
      </c>
      <c r="AC81" s="149">
        <f t="shared" si="58"/>
        <v>37.5</v>
      </c>
      <c r="AD81" s="129">
        <v>1025</v>
      </c>
      <c r="AE81" s="129">
        <f t="shared" si="59"/>
        <v>20</v>
      </c>
      <c r="AF81" s="129">
        <f t="shared" si="60"/>
        <v>20</v>
      </c>
      <c r="AG81" s="150">
        <f t="shared" si="61"/>
        <v>57.932999999999986</v>
      </c>
      <c r="AH81" s="129">
        <f t="shared" si="62"/>
        <v>200</v>
      </c>
      <c r="AI81" s="129">
        <f t="shared" si="63"/>
        <v>10000</v>
      </c>
      <c r="AJ81" s="129" t="str">
        <f t="shared" si="64"/>
        <v>P18</v>
      </c>
    </row>
    <row r="82" spans="1:36" s="20" customFormat="1" ht="22.5" customHeight="1" x14ac:dyDescent="0.25">
      <c r="A82" s="129" t="s">
        <v>351</v>
      </c>
      <c r="B82" s="145" t="str">
        <f t="shared" si="65"/>
        <v>25</v>
      </c>
      <c r="C82" s="145" t="str">
        <f t="shared" si="66"/>
        <v>5</v>
      </c>
      <c r="D82" s="129" t="s">
        <v>352</v>
      </c>
      <c r="E82" s="145" t="str">
        <f t="shared" si="67"/>
        <v>30</v>
      </c>
      <c r="F82" s="129" t="s">
        <v>352</v>
      </c>
      <c r="G82" s="145" t="str">
        <f t="shared" si="68"/>
        <v>100</v>
      </c>
      <c r="H82" s="56" t="s">
        <v>431</v>
      </c>
      <c r="I82" s="56" t="s">
        <v>18</v>
      </c>
      <c r="J82" s="56">
        <v>1970</v>
      </c>
      <c r="K82" s="56">
        <v>837</v>
      </c>
      <c r="L82" s="56">
        <v>1</v>
      </c>
      <c r="M82" s="147">
        <f t="shared" si="49"/>
        <v>1970</v>
      </c>
      <c r="N82" s="147">
        <f t="shared" si="69"/>
        <v>815</v>
      </c>
      <c r="O82" s="147">
        <f t="shared" si="70"/>
        <v>1</v>
      </c>
      <c r="P82" s="148">
        <f t="shared" si="71"/>
        <v>61.188787500000004</v>
      </c>
      <c r="Q82" s="148" t="str">
        <f t="shared" si="50"/>
        <v>单边留</v>
      </c>
      <c r="R82" s="129">
        <f t="shared" si="51"/>
        <v>815</v>
      </c>
      <c r="S82" s="129">
        <v>2</v>
      </c>
      <c r="T82" s="129">
        <f t="shared" si="52"/>
        <v>2</v>
      </c>
      <c r="U82" s="161">
        <f t="shared" si="53"/>
        <v>1.5994375000000001</v>
      </c>
      <c r="V82" s="129">
        <f t="shared" si="72"/>
        <v>1958</v>
      </c>
      <c r="W82" s="129">
        <f t="shared" si="54"/>
        <v>28</v>
      </c>
      <c r="X82" s="129">
        <f t="shared" si="55"/>
        <v>28</v>
      </c>
      <c r="Y82" s="129">
        <f t="shared" si="73"/>
        <v>28</v>
      </c>
      <c r="Z82" s="162">
        <f t="shared" si="56"/>
        <v>53.796050000000008</v>
      </c>
      <c r="AA82" s="129">
        <v>6</v>
      </c>
      <c r="AB82" s="129">
        <f t="shared" si="57"/>
        <v>35</v>
      </c>
      <c r="AC82" s="149">
        <f t="shared" si="58"/>
        <v>35</v>
      </c>
      <c r="AD82" s="129">
        <v>1025</v>
      </c>
      <c r="AE82" s="129">
        <f t="shared" si="59"/>
        <v>20</v>
      </c>
      <c r="AF82" s="129">
        <f t="shared" si="60"/>
        <v>20</v>
      </c>
      <c r="AG82" s="150">
        <f t="shared" si="61"/>
        <v>5.7932999999999986</v>
      </c>
      <c r="AH82" s="129">
        <f t="shared" si="62"/>
        <v>20</v>
      </c>
      <c r="AI82" s="129">
        <f t="shared" si="63"/>
        <v>837</v>
      </c>
      <c r="AJ82" s="129" t="str">
        <f t="shared" si="64"/>
        <v>P19</v>
      </c>
    </row>
    <row r="83" spans="1:36" s="20" customFormat="1" ht="22.5" customHeight="1" x14ac:dyDescent="0.25">
      <c r="A83" s="129" t="s">
        <v>351</v>
      </c>
      <c r="B83" s="145" t="str">
        <f t="shared" si="65"/>
        <v>25</v>
      </c>
      <c r="C83" s="145" t="str">
        <f t="shared" si="66"/>
        <v>5</v>
      </c>
      <c r="D83" s="129" t="s">
        <v>352</v>
      </c>
      <c r="E83" s="145" t="str">
        <f t="shared" si="67"/>
        <v>30</v>
      </c>
      <c r="F83" s="129" t="s">
        <v>352</v>
      </c>
      <c r="G83" s="145" t="str">
        <f t="shared" si="68"/>
        <v>100</v>
      </c>
      <c r="H83" s="56" t="s">
        <v>432</v>
      </c>
      <c r="I83" s="56" t="s">
        <v>18</v>
      </c>
      <c r="J83" s="56">
        <v>1974</v>
      </c>
      <c r="K83" s="56">
        <v>968</v>
      </c>
      <c r="L83" s="56">
        <v>1</v>
      </c>
      <c r="M83" s="147">
        <f t="shared" si="49"/>
        <v>1974</v>
      </c>
      <c r="N83" s="147">
        <f t="shared" si="69"/>
        <v>965</v>
      </c>
      <c r="O83" s="147">
        <f t="shared" si="70"/>
        <v>1</v>
      </c>
      <c r="P83" s="148">
        <f t="shared" si="71"/>
        <v>71.219125000000005</v>
      </c>
      <c r="Q83" s="148" t="str">
        <f t="shared" si="50"/>
        <v/>
      </c>
      <c r="R83" s="129">
        <f t="shared" si="51"/>
        <v>965</v>
      </c>
      <c r="S83" s="129">
        <v>2</v>
      </c>
      <c r="T83" s="129">
        <f t="shared" si="52"/>
        <v>2</v>
      </c>
      <c r="U83" s="161">
        <f t="shared" si="53"/>
        <v>1.8938125000000003</v>
      </c>
      <c r="V83" s="129">
        <f t="shared" si="72"/>
        <v>1962</v>
      </c>
      <c r="W83" s="129">
        <f t="shared" si="54"/>
        <v>33</v>
      </c>
      <c r="X83" s="129">
        <f t="shared" si="55"/>
        <v>33</v>
      </c>
      <c r="Y83" s="129">
        <f t="shared" si="73"/>
        <v>33</v>
      </c>
      <c r="Z83" s="162">
        <f t="shared" si="56"/>
        <v>63.532012500000008</v>
      </c>
      <c r="AA83" s="129">
        <v>6</v>
      </c>
      <c r="AB83" s="129">
        <f t="shared" si="57"/>
        <v>37</v>
      </c>
      <c r="AC83" s="149">
        <f t="shared" si="58"/>
        <v>37</v>
      </c>
      <c r="AD83" s="129">
        <v>1025</v>
      </c>
      <c r="AE83" s="129">
        <f t="shared" si="59"/>
        <v>20</v>
      </c>
      <c r="AF83" s="129">
        <f t="shared" si="60"/>
        <v>20</v>
      </c>
      <c r="AG83" s="150">
        <f t="shared" si="61"/>
        <v>5.7932999999999986</v>
      </c>
      <c r="AH83" s="129">
        <f t="shared" si="62"/>
        <v>20</v>
      </c>
      <c r="AI83" s="129">
        <f t="shared" si="63"/>
        <v>968</v>
      </c>
      <c r="AJ83" s="129" t="str">
        <f t="shared" si="64"/>
        <v>P19</v>
      </c>
    </row>
    <row r="84" spans="1:36" s="20" customFormat="1" ht="22.5" customHeight="1" x14ac:dyDescent="0.25">
      <c r="A84" s="129" t="s">
        <v>351</v>
      </c>
      <c r="B84" s="145" t="str">
        <f t="shared" si="65"/>
        <v>25</v>
      </c>
      <c r="C84" s="145" t="str">
        <f t="shared" si="66"/>
        <v>5</v>
      </c>
      <c r="D84" s="129" t="s">
        <v>352</v>
      </c>
      <c r="E84" s="145" t="str">
        <f t="shared" si="67"/>
        <v>30</v>
      </c>
      <c r="F84" s="129" t="s">
        <v>352</v>
      </c>
      <c r="G84" s="145" t="str">
        <f t="shared" si="68"/>
        <v>100</v>
      </c>
      <c r="H84" s="56" t="s">
        <v>433</v>
      </c>
      <c r="I84" s="56" t="s">
        <v>18</v>
      </c>
      <c r="J84" s="56">
        <v>1975</v>
      </c>
      <c r="K84" s="56">
        <v>1000</v>
      </c>
      <c r="L84" s="56">
        <v>21</v>
      </c>
      <c r="M84" s="147">
        <f t="shared" si="49"/>
        <v>1975</v>
      </c>
      <c r="N84" s="147">
        <f t="shared" si="69"/>
        <v>995</v>
      </c>
      <c r="O84" s="147">
        <f t="shared" si="70"/>
        <v>21</v>
      </c>
      <c r="P84" s="148">
        <f t="shared" si="71"/>
        <v>1537.968075</v>
      </c>
      <c r="Q84" s="148" t="str">
        <f t="shared" si="50"/>
        <v/>
      </c>
      <c r="R84" s="129">
        <f t="shared" si="51"/>
        <v>995</v>
      </c>
      <c r="S84" s="129">
        <v>2</v>
      </c>
      <c r="T84" s="129">
        <f t="shared" si="52"/>
        <v>42</v>
      </c>
      <c r="U84" s="161">
        <f t="shared" si="53"/>
        <v>41.006437500000004</v>
      </c>
      <c r="V84" s="129">
        <f t="shared" si="72"/>
        <v>1963</v>
      </c>
      <c r="W84" s="129">
        <f t="shared" si="54"/>
        <v>34</v>
      </c>
      <c r="X84" s="129">
        <f t="shared" si="55"/>
        <v>34</v>
      </c>
      <c r="Y84" s="129">
        <f t="shared" si="73"/>
        <v>714</v>
      </c>
      <c r="Z84" s="162">
        <f t="shared" si="56"/>
        <v>1375.3023375</v>
      </c>
      <c r="AA84" s="129">
        <v>6</v>
      </c>
      <c r="AB84" s="129">
        <f t="shared" si="57"/>
        <v>37.5</v>
      </c>
      <c r="AC84" s="149">
        <f t="shared" si="58"/>
        <v>37.5</v>
      </c>
      <c r="AD84" s="129">
        <v>1025</v>
      </c>
      <c r="AE84" s="129">
        <f t="shared" si="59"/>
        <v>20</v>
      </c>
      <c r="AF84" s="129">
        <f t="shared" si="60"/>
        <v>20</v>
      </c>
      <c r="AG84" s="150">
        <f t="shared" si="61"/>
        <v>121.65929999999997</v>
      </c>
      <c r="AH84" s="129">
        <f t="shared" si="62"/>
        <v>420</v>
      </c>
      <c r="AI84" s="129">
        <f t="shared" si="63"/>
        <v>21000</v>
      </c>
      <c r="AJ84" s="129" t="str">
        <f t="shared" si="64"/>
        <v>P19</v>
      </c>
    </row>
    <row r="85" spans="1:36" s="20" customFormat="1" ht="22.5" customHeight="1" x14ac:dyDescent="0.25">
      <c r="A85" s="129" t="s">
        <v>351</v>
      </c>
      <c r="B85" s="145" t="str">
        <f t="shared" si="65"/>
        <v>25</v>
      </c>
      <c r="C85" s="145" t="str">
        <f t="shared" si="66"/>
        <v>5</v>
      </c>
      <c r="D85" s="129" t="s">
        <v>352</v>
      </c>
      <c r="E85" s="145" t="str">
        <f t="shared" si="67"/>
        <v>30</v>
      </c>
      <c r="F85" s="129" t="s">
        <v>352</v>
      </c>
      <c r="G85" s="145" t="str">
        <f t="shared" si="68"/>
        <v>100</v>
      </c>
      <c r="H85" s="56" t="s">
        <v>434</v>
      </c>
      <c r="I85" s="56" t="s">
        <v>18</v>
      </c>
      <c r="J85" s="56">
        <v>1975</v>
      </c>
      <c r="K85" s="56">
        <v>1000</v>
      </c>
      <c r="L85" s="56">
        <v>1</v>
      </c>
      <c r="M85" s="147">
        <f t="shared" si="49"/>
        <v>1975</v>
      </c>
      <c r="N85" s="147">
        <f t="shared" si="69"/>
        <v>995</v>
      </c>
      <c r="O85" s="147">
        <f t="shared" si="70"/>
        <v>1</v>
      </c>
      <c r="P85" s="148">
        <f t="shared" si="71"/>
        <v>73.236575000000002</v>
      </c>
      <c r="Q85" s="148" t="str">
        <f t="shared" si="50"/>
        <v/>
      </c>
      <c r="R85" s="129">
        <f t="shared" si="51"/>
        <v>995</v>
      </c>
      <c r="S85" s="129">
        <v>2</v>
      </c>
      <c r="T85" s="129">
        <f t="shared" si="52"/>
        <v>2</v>
      </c>
      <c r="U85" s="161">
        <f t="shared" si="53"/>
        <v>1.9526875000000004</v>
      </c>
      <c r="V85" s="129">
        <f t="shared" si="72"/>
        <v>1963</v>
      </c>
      <c r="W85" s="129">
        <f t="shared" si="54"/>
        <v>34</v>
      </c>
      <c r="X85" s="129">
        <f t="shared" si="55"/>
        <v>34</v>
      </c>
      <c r="Y85" s="129">
        <f t="shared" si="73"/>
        <v>34</v>
      </c>
      <c r="Z85" s="162">
        <f t="shared" si="56"/>
        <v>65.490587500000004</v>
      </c>
      <c r="AA85" s="129">
        <v>6</v>
      </c>
      <c r="AB85" s="129">
        <f t="shared" si="57"/>
        <v>37.5</v>
      </c>
      <c r="AC85" s="149">
        <f t="shared" si="58"/>
        <v>37.5</v>
      </c>
      <c r="AD85" s="129">
        <v>1025</v>
      </c>
      <c r="AE85" s="129">
        <f t="shared" si="59"/>
        <v>20</v>
      </c>
      <c r="AF85" s="129">
        <f t="shared" si="60"/>
        <v>20</v>
      </c>
      <c r="AG85" s="150">
        <f t="shared" si="61"/>
        <v>5.7932999999999986</v>
      </c>
      <c r="AH85" s="129">
        <f t="shared" si="62"/>
        <v>20</v>
      </c>
      <c r="AI85" s="129">
        <f t="shared" si="63"/>
        <v>1000</v>
      </c>
      <c r="AJ85" s="129" t="str">
        <f t="shared" si="64"/>
        <v>P19</v>
      </c>
    </row>
    <row r="86" spans="1:36" s="20" customFormat="1" ht="22.5" customHeight="1" x14ac:dyDescent="0.25">
      <c r="A86" s="129" t="s">
        <v>351</v>
      </c>
      <c r="B86" s="145" t="str">
        <f t="shared" si="65"/>
        <v>25</v>
      </c>
      <c r="C86" s="145" t="str">
        <f t="shared" si="66"/>
        <v>5</v>
      </c>
      <c r="D86" s="129" t="s">
        <v>352</v>
      </c>
      <c r="E86" s="145" t="str">
        <f t="shared" si="67"/>
        <v>30</v>
      </c>
      <c r="F86" s="129" t="s">
        <v>352</v>
      </c>
      <c r="G86" s="145" t="str">
        <f t="shared" si="68"/>
        <v>100</v>
      </c>
      <c r="H86" s="56" t="s">
        <v>435</v>
      </c>
      <c r="I86" s="56" t="s">
        <v>18</v>
      </c>
      <c r="J86" s="56">
        <v>978</v>
      </c>
      <c r="K86" s="56">
        <v>1000</v>
      </c>
      <c r="L86" s="56">
        <v>2</v>
      </c>
      <c r="M86" s="147">
        <f t="shared" si="49"/>
        <v>978</v>
      </c>
      <c r="N86" s="147">
        <f t="shared" si="69"/>
        <v>995</v>
      </c>
      <c r="O86" s="147">
        <f t="shared" si="70"/>
        <v>2</v>
      </c>
      <c r="P86" s="148">
        <f t="shared" si="71"/>
        <v>74.155025000000009</v>
      </c>
      <c r="Q86" s="148" t="str">
        <f t="shared" si="50"/>
        <v/>
      </c>
      <c r="R86" s="129">
        <f t="shared" si="51"/>
        <v>995</v>
      </c>
      <c r="S86" s="129">
        <v>2</v>
      </c>
      <c r="T86" s="129">
        <f t="shared" si="52"/>
        <v>4</v>
      </c>
      <c r="U86" s="161">
        <f t="shared" si="53"/>
        <v>3.9053750000000007</v>
      </c>
      <c r="V86" s="129">
        <f t="shared" si="72"/>
        <v>966</v>
      </c>
      <c r="W86" s="129">
        <f t="shared" si="54"/>
        <v>34</v>
      </c>
      <c r="X86" s="129">
        <f t="shared" si="55"/>
        <v>34</v>
      </c>
      <c r="Y86" s="129">
        <f t="shared" si="73"/>
        <v>68</v>
      </c>
      <c r="Z86" s="162">
        <f t="shared" si="56"/>
        <v>64.45635</v>
      </c>
      <c r="AA86" s="129">
        <v>6</v>
      </c>
      <c r="AB86" s="129">
        <f t="shared" si="57"/>
        <v>39</v>
      </c>
      <c r="AC86" s="149">
        <f t="shared" si="58"/>
        <v>39</v>
      </c>
      <c r="AD86" s="129">
        <v>1025</v>
      </c>
      <c r="AE86" s="129">
        <f t="shared" si="59"/>
        <v>10</v>
      </c>
      <c r="AF86" s="129">
        <f t="shared" si="60"/>
        <v>10</v>
      </c>
      <c r="AG86" s="150">
        <f t="shared" si="61"/>
        <v>5.7932999999999986</v>
      </c>
      <c r="AH86" s="129">
        <f t="shared" si="62"/>
        <v>20</v>
      </c>
      <c r="AI86" s="129">
        <f t="shared" si="63"/>
        <v>2000</v>
      </c>
      <c r="AJ86" s="129" t="str">
        <f t="shared" si="64"/>
        <v>P19</v>
      </c>
    </row>
    <row r="87" spans="1:36" s="20" customFormat="1" ht="22.5" customHeight="1" x14ac:dyDescent="0.25">
      <c r="A87" s="129" t="s">
        <v>351</v>
      </c>
      <c r="B87" s="145" t="str">
        <f t="shared" si="65"/>
        <v>25</v>
      </c>
      <c r="C87" s="145" t="str">
        <f t="shared" si="66"/>
        <v>5</v>
      </c>
      <c r="D87" s="129" t="s">
        <v>352</v>
      </c>
      <c r="E87" s="145" t="str">
        <f t="shared" si="67"/>
        <v>30</v>
      </c>
      <c r="F87" s="129" t="s">
        <v>352</v>
      </c>
      <c r="G87" s="145" t="str">
        <f t="shared" si="68"/>
        <v>100</v>
      </c>
      <c r="H87" s="56" t="s">
        <v>436</v>
      </c>
      <c r="I87" s="56" t="s">
        <v>18</v>
      </c>
      <c r="J87" s="56">
        <v>990</v>
      </c>
      <c r="K87" s="56">
        <v>1278</v>
      </c>
      <c r="L87" s="56">
        <v>1</v>
      </c>
      <c r="M87" s="147">
        <f t="shared" si="49"/>
        <v>990</v>
      </c>
      <c r="N87" s="147">
        <f t="shared" si="69"/>
        <v>1265</v>
      </c>
      <c r="O87" s="147">
        <f t="shared" si="70"/>
        <v>1</v>
      </c>
      <c r="P87" s="148">
        <f t="shared" si="71"/>
        <v>46.644700000000007</v>
      </c>
      <c r="Q87" s="148" t="str">
        <f t="shared" si="50"/>
        <v>单边留</v>
      </c>
      <c r="R87" s="129">
        <f t="shared" si="51"/>
        <v>1265</v>
      </c>
      <c r="S87" s="129">
        <v>2</v>
      </c>
      <c r="T87" s="129">
        <f t="shared" si="52"/>
        <v>2</v>
      </c>
      <c r="U87" s="161">
        <f t="shared" si="53"/>
        <v>2.4825625000000002</v>
      </c>
      <c r="V87" s="129">
        <f t="shared" si="72"/>
        <v>978</v>
      </c>
      <c r="W87" s="129">
        <f t="shared" si="54"/>
        <v>43</v>
      </c>
      <c r="X87" s="129">
        <f t="shared" si="55"/>
        <v>43</v>
      </c>
      <c r="Y87" s="129">
        <f t="shared" si="73"/>
        <v>43</v>
      </c>
      <c r="Z87" s="162">
        <f t="shared" si="56"/>
        <v>41.265487500000006</v>
      </c>
      <c r="AA87" s="129">
        <v>6</v>
      </c>
      <c r="AB87" s="129">
        <f t="shared" si="57"/>
        <v>45</v>
      </c>
      <c r="AC87" s="149">
        <f t="shared" si="58"/>
        <v>45</v>
      </c>
      <c r="AD87" s="129">
        <v>1025</v>
      </c>
      <c r="AE87" s="129">
        <f t="shared" si="59"/>
        <v>10</v>
      </c>
      <c r="AF87" s="129">
        <f t="shared" si="60"/>
        <v>10</v>
      </c>
      <c r="AG87" s="150">
        <f t="shared" si="61"/>
        <v>2.8966499999999993</v>
      </c>
      <c r="AH87" s="129">
        <f t="shared" si="62"/>
        <v>10</v>
      </c>
      <c r="AI87" s="129">
        <f t="shared" si="63"/>
        <v>1278</v>
      </c>
      <c r="AJ87" s="129" t="str">
        <f t="shared" si="64"/>
        <v>P19</v>
      </c>
    </row>
    <row r="88" spans="1:36" s="20" customFormat="1" ht="22.5" customHeight="1" x14ac:dyDescent="0.25">
      <c r="A88" s="129" t="s">
        <v>351</v>
      </c>
      <c r="B88" s="145" t="str">
        <f t="shared" si="65"/>
        <v>25</v>
      </c>
      <c r="C88" s="145" t="str">
        <f t="shared" si="66"/>
        <v>5</v>
      </c>
      <c r="D88" s="129" t="s">
        <v>352</v>
      </c>
      <c r="E88" s="145" t="str">
        <f t="shared" si="67"/>
        <v>30</v>
      </c>
      <c r="F88" s="129" t="s">
        <v>352</v>
      </c>
      <c r="G88" s="145" t="str">
        <f t="shared" si="68"/>
        <v>100</v>
      </c>
      <c r="H88" s="56" t="s">
        <v>437</v>
      </c>
      <c r="I88" s="56" t="s">
        <v>18</v>
      </c>
      <c r="J88" s="56">
        <v>1992</v>
      </c>
      <c r="K88" s="56">
        <v>1496</v>
      </c>
      <c r="L88" s="56">
        <v>1</v>
      </c>
      <c r="M88" s="147">
        <f t="shared" si="49"/>
        <v>1992</v>
      </c>
      <c r="N88" s="147">
        <f t="shared" si="69"/>
        <v>1475</v>
      </c>
      <c r="O88" s="147">
        <f t="shared" si="70"/>
        <v>1</v>
      </c>
      <c r="P88" s="148">
        <f t="shared" si="71"/>
        <v>105.83173750000002</v>
      </c>
      <c r="Q88" s="148" t="str">
        <f t="shared" si="50"/>
        <v>单边留</v>
      </c>
      <c r="R88" s="129">
        <f t="shared" si="51"/>
        <v>1475</v>
      </c>
      <c r="S88" s="129">
        <v>2</v>
      </c>
      <c r="T88" s="129">
        <f t="shared" si="52"/>
        <v>2</v>
      </c>
      <c r="U88" s="161">
        <f t="shared" si="53"/>
        <v>2.8946874999999999</v>
      </c>
      <c r="V88" s="129">
        <f t="shared" si="72"/>
        <v>1980</v>
      </c>
      <c r="W88" s="129">
        <f t="shared" si="54"/>
        <v>50</v>
      </c>
      <c r="X88" s="129">
        <f t="shared" si="55"/>
        <v>50</v>
      </c>
      <c r="Y88" s="129">
        <f t="shared" si="73"/>
        <v>50</v>
      </c>
      <c r="Z88" s="162">
        <f t="shared" si="56"/>
        <v>97.143750000000011</v>
      </c>
      <c r="AA88" s="129">
        <v>6</v>
      </c>
      <c r="AB88" s="129">
        <f t="shared" si="57"/>
        <v>46</v>
      </c>
      <c r="AC88" s="149">
        <f t="shared" si="58"/>
        <v>46</v>
      </c>
      <c r="AD88" s="129">
        <v>1025</v>
      </c>
      <c r="AE88" s="129">
        <f t="shared" si="59"/>
        <v>20</v>
      </c>
      <c r="AF88" s="129">
        <f t="shared" si="60"/>
        <v>20</v>
      </c>
      <c r="AG88" s="150">
        <f t="shared" si="61"/>
        <v>5.7932999999999986</v>
      </c>
      <c r="AH88" s="129">
        <f t="shared" si="62"/>
        <v>20</v>
      </c>
      <c r="AI88" s="129">
        <f t="shared" si="63"/>
        <v>1496</v>
      </c>
      <c r="AJ88" s="129" t="str">
        <f t="shared" si="64"/>
        <v>P19</v>
      </c>
    </row>
    <row r="89" spans="1:36" s="20" customFormat="1" ht="22.5" customHeight="1" x14ac:dyDescent="0.25">
      <c r="A89" s="129" t="s">
        <v>351</v>
      </c>
      <c r="B89" s="145" t="str">
        <f t="shared" si="65"/>
        <v>25</v>
      </c>
      <c r="C89" s="145" t="str">
        <f t="shared" si="66"/>
        <v>5</v>
      </c>
      <c r="D89" s="129" t="s">
        <v>352</v>
      </c>
      <c r="E89" s="145" t="str">
        <f t="shared" si="67"/>
        <v>30</v>
      </c>
      <c r="F89" s="129" t="s">
        <v>352</v>
      </c>
      <c r="G89" s="145" t="str">
        <f t="shared" si="68"/>
        <v>100</v>
      </c>
      <c r="H89" s="56" t="s">
        <v>438</v>
      </c>
      <c r="I89" s="56" t="s">
        <v>18</v>
      </c>
      <c r="J89" s="56">
        <v>1964</v>
      </c>
      <c r="K89" s="56">
        <v>511</v>
      </c>
      <c r="L89" s="56">
        <v>1</v>
      </c>
      <c r="M89" s="147">
        <f t="shared" si="49"/>
        <v>1964</v>
      </c>
      <c r="N89" s="147">
        <f t="shared" si="69"/>
        <v>515</v>
      </c>
      <c r="O89" s="147">
        <f t="shared" si="70"/>
        <v>1</v>
      </c>
      <c r="P89" s="148">
        <f t="shared" si="71"/>
        <v>41.281187500000001</v>
      </c>
      <c r="Q89" s="148" t="str">
        <f t="shared" si="50"/>
        <v/>
      </c>
      <c r="R89" s="129">
        <f t="shared" si="51"/>
        <v>515</v>
      </c>
      <c r="S89" s="129">
        <v>2</v>
      </c>
      <c r="T89" s="129">
        <f t="shared" si="52"/>
        <v>2</v>
      </c>
      <c r="U89" s="161">
        <f t="shared" si="53"/>
        <v>1.0106875000000002</v>
      </c>
      <c r="V89" s="129">
        <f t="shared" si="72"/>
        <v>1952</v>
      </c>
      <c r="W89" s="129">
        <f t="shared" si="54"/>
        <v>18</v>
      </c>
      <c r="X89" s="129">
        <f t="shared" si="55"/>
        <v>18</v>
      </c>
      <c r="Y89" s="129">
        <f t="shared" si="73"/>
        <v>18</v>
      </c>
      <c r="Z89" s="162">
        <f t="shared" si="56"/>
        <v>34.477200000000003</v>
      </c>
      <c r="AA89" s="129">
        <v>6</v>
      </c>
      <c r="AB89" s="129">
        <f t="shared" si="57"/>
        <v>32</v>
      </c>
      <c r="AC89" s="149">
        <f t="shared" si="58"/>
        <v>32</v>
      </c>
      <c r="AD89" s="129">
        <v>1025</v>
      </c>
      <c r="AE89" s="129">
        <f t="shared" si="59"/>
        <v>20</v>
      </c>
      <c r="AF89" s="129">
        <f t="shared" si="60"/>
        <v>20</v>
      </c>
      <c r="AG89" s="150">
        <f t="shared" si="61"/>
        <v>5.7932999999999986</v>
      </c>
      <c r="AH89" s="129">
        <f t="shared" si="62"/>
        <v>20</v>
      </c>
      <c r="AI89" s="129">
        <f t="shared" si="63"/>
        <v>511</v>
      </c>
      <c r="AJ89" s="129" t="str">
        <f t="shared" si="64"/>
        <v>P20</v>
      </c>
    </row>
    <row r="90" spans="1:36" s="20" customFormat="1" ht="22.5" customHeight="1" x14ac:dyDescent="0.25">
      <c r="A90" s="129" t="s">
        <v>351</v>
      </c>
      <c r="B90" s="145" t="str">
        <f t="shared" si="65"/>
        <v>25</v>
      </c>
      <c r="C90" s="145" t="str">
        <f t="shared" si="66"/>
        <v>5</v>
      </c>
      <c r="D90" s="129" t="s">
        <v>352</v>
      </c>
      <c r="E90" s="145" t="str">
        <f t="shared" si="67"/>
        <v>30</v>
      </c>
      <c r="F90" s="129" t="s">
        <v>352</v>
      </c>
      <c r="G90" s="145" t="str">
        <f t="shared" si="68"/>
        <v>100</v>
      </c>
      <c r="H90" s="56" t="s">
        <v>439</v>
      </c>
      <c r="I90" s="56" t="s">
        <v>18</v>
      </c>
      <c r="J90" s="56">
        <v>1966</v>
      </c>
      <c r="K90" s="56">
        <v>627</v>
      </c>
      <c r="L90" s="56">
        <v>1</v>
      </c>
      <c r="M90" s="147">
        <f t="shared" si="49"/>
        <v>1966</v>
      </c>
      <c r="N90" s="147">
        <f t="shared" si="69"/>
        <v>605</v>
      </c>
      <c r="O90" s="147">
        <f t="shared" si="70"/>
        <v>1</v>
      </c>
      <c r="P90" s="148">
        <f t="shared" si="71"/>
        <v>47.245225000000005</v>
      </c>
      <c r="Q90" s="148" t="str">
        <f t="shared" si="50"/>
        <v>单边留</v>
      </c>
      <c r="R90" s="129">
        <f t="shared" si="51"/>
        <v>605</v>
      </c>
      <c r="S90" s="129">
        <v>2</v>
      </c>
      <c r="T90" s="129">
        <f t="shared" si="52"/>
        <v>2</v>
      </c>
      <c r="U90" s="161">
        <f t="shared" si="53"/>
        <v>1.1873125</v>
      </c>
      <c r="V90" s="129">
        <f t="shared" si="72"/>
        <v>1954</v>
      </c>
      <c r="W90" s="129">
        <f t="shared" si="54"/>
        <v>21</v>
      </c>
      <c r="X90" s="129">
        <f t="shared" si="55"/>
        <v>21</v>
      </c>
      <c r="Y90" s="129">
        <f t="shared" si="73"/>
        <v>21</v>
      </c>
      <c r="Z90" s="162">
        <f t="shared" si="56"/>
        <v>40.264612500000005</v>
      </c>
      <c r="AA90" s="129">
        <v>6</v>
      </c>
      <c r="AB90" s="129">
        <f t="shared" si="57"/>
        <v>33</v>
      </c>
      <c r="AC90" s="149">
        <f t="shared" si="58"/>
        <v>33</v>
      </c>
      <c r="AD90" s="129">
        <v>1025</v>
      </c>
      <c r="AE90" s="129">
        <f t="shared" si="59"/>
        <v>20</v>
      </c>
      <c r="AF90" s="129">
        <f t="shared" si="60"/>
        <v>20</v>
      </c>
      <c r="AG90" s="150">
        <f t="shared" si="61"/>
        <v>5.7932999999999986</v>
      </c>
      <c r="AH90" s="129">
        <f t="shared" si="62"/>
        <v>20</v>
      </c>
      <c r="AI90" s="129">
        <f t="shared" si="63"/>
        <v>627</v>
      </c>
      <c r="AJ90" s="129" t="str">
        <f t="shared" si="64"/>
        <v>P20</v>
      </c>
    </row>
    <row r="91" spans="1:36" s="20" customFormat="1" ht="22.5" customHeight="1" x14ac:dyDescent="0.25">
      <c r="A91" s="129" t="s">
        <v>351</v>
      </c>
      <c r="B91" s="145" t="str">
        <f t="shared" si="65"/>
        <v>25</v>
      </c>
      <c r="C91" s="145" t="str">
        <f t="shared" si="66"/>
        <v>5</v>
      </c>
      <c r="D91" s="129" t="s">
        <v>352</v>
      </c>
      <c r="E91" s="145" t="str">
        <f t="shared" si="67"/>
        <v>30</v>
      </c>
      <c r="F91" s="129" t="s">
        <v>352</v>
      </c>
      <c r="G91" s="145" t="str">
        <f t="shared" si="68"/>
        <v>100</v>
      </c>
      <c r="H91" s="56" t="s">
        <v>440</v>
      </c>
      <c r="I91" s="56" t="s">
        <v>18</v>
      </c>
      <c r="J91" s="56">
        <v>1973</v>
      </c>
      <c r="K91" s="56">
        <v>968</v>
      </c>
      <c r="L91" s="56">
        <v>1</v>
      </c>
      <c r="M91" s="147">
        <f t="shared" si="49"/>
        <v>1973</v>
      </c>
      <c r="N91" s="147">
        <f t="shared" si="69"/>
        <v>965</v>
      </c>
      <c r="O91" s="147">
        <f t="shared" si="70"/>
        <v>1</v>
      </c>
      <c r="P91" s="148">
        <f t="shared" si="71"/>
        <v>71.186743750000005</v>
      </c>
      <c r="Q91" s="148" t="str">
        <f t="shared" si="50"/>
        <v/>
      </c>
      <c r="R91" s="129">
        <f t="shared" si="51"/>
        <v>965</v>
      </c>
      <c r="S91" s="129">
        <v>2</v>
      </c>
      <c r="T91" s="129">
        <f t="shared" si="52"/>
        <v>2</v>
      </c>
      <c r="U91" s="161">
        <f t="shared" si="53"/>
        <v>1.8938125000000003</v>
      </c>
      <c r="V91" s="129">
        <f t="shared" si="72"/>
        <v>1961</v>
      </c>
      <c r="W91" s="129">
        <f t="shared" si="54"/>
        <v>33</v>
      </c>
      <c r="X91" s="129">
        <f t="shared" si="55"/>
        <v>33</v>
      </c>
      <c r="Y91" s="129">
        <f t="shared" si="73"/>
        <v>33</v>
      </c>
      <c r="Z91" s="162">
        <f t="shared" si="56"/>
        <v>63.49963125</v>
      </c>
      <c r="AA91" s="129">
        <v>6</v>
      </c>
      <c r="AB91" s="129">
        <f t="shared" si="57"/>
        <v>36.5</v>
      </c>
      <c r="AC91" s="149">
        <f t="shared" si="58"/>
        <v>36.5</v>
      </c>
      <c r="AD91" s="129">
        <v>1025</v>
      </c>
      <c r="AE91" s="129">
        <f t="shared" si="59"/>
        <v>20</v>
      </c>
      <c r="AF91" s="129">
        <f t="shared" si="60"/>
        <v>20</v>
      </c>
      <c r="AG91" s="150">
        <f t="shared" si="61"/>
        <v>5.7932999999999986</v>
      </c>
      <c r="AH91" s="129">
        <f t="shared" si="62"/>
        <v>20</v>
      </c>
      <c r="AI91" s="129">
        <f t="shared" si="63"/>
        <v>968</v>
      </c>
      <c r="AJ91" s="129" t="str">
        <f t="shared" si="64"/>
        <v>P20</v>
      </c>
    </row>
    <row r="92" spans="1:36" s="20" customFormat="1" ht="22.5" customHeight="1" x14ac:dyDescent="0.25">
      <c r="A92" s="129" t="s">
        <v>351</v>
      </c>
      <c r="B92" s="145" t="str">
        <f t="shared" si="65"/>
        <v>25</v>
      </c>
      <c r="C92" s="145" t="str">
        <f t="shared" si="66"/>
        <v>5</v>
      </c>
      <c r="D92" s="129" t="s">
        <v>352</v>
      </c>
      <c r="E92" s="145" t="str">
        <f t="shared" si="67"/>
        <v>30</v>
      </c>
      <c r="F92" s="129" t="s">
        <v>352</v>
      </c>
      <c r="G92" s="145" t="str">
        <f t="shared" si="68"/>
        <v>100</v>
      </c>
      <c r="H92" s="56" t="s">
        <v>441</v>
      </c>
      <c r="I92" s="56" t="s">
        <v>18</v>
      </c>
      <c r="J92" s="56">
        <v>1974</v>
      </c>
      <c r="K92" s="56">
        <v>988</v>
      </c>
      <c r="L92" s="56">
        <v>1</v>
      </c>
      <c r="M92" s="147">
        <f t="shared" si="49"/>
        <v>1974</v>
      </c>
      <c r="N92" s="147">
        <f t="shared" si="69"/>
        <v>965</v>
      </c>
      <c r="O92" s="147">
        <f t="shared" si="70"/>
        <v>1</v>
      </c>
      <c r="P92" s="148">
        <f t="shared" si="71"/>
        <v>71.219125000000005</v>
      </c>
      <c r="Q92" s="148" t="str">
        <f t="shared" si="50"/>
        <v>单边留</v>
      </c>
      <c r="R92" s="129">
        <f t="shared" si="51"/>
        <v>965</v>
      </c>
      <c r="S92" s="129">
        <v>2</v>
      </c>
      <c r="T92" s="129">
        <f t="shared" si="52"/>
        <v>2</v>
      </c>
      <c r="U92" s="161">
        <f t="shared" si="53"/>
        <v>1.8938125000000003</v>
      </c>
      <c r="V92" s="129">
        <f t="shared" si="72"/>
        <v>1962</v>
      </c>
      <c r="W92" s="129">
        <f t="shared" si="54"/>
        <v>33</v>
      </c>
      <c r="X92" s="129">
        <f t="shared" si="55"/>
        <v>33</v>
      </c>
      <c r="Y92" s="129">
        <f t="shared" si="73"/>
        <v>33</v>
      </c>
      <c r="Z92" s="162">
        <f t="shared" si="56"/>
        <v>63.532012500000008</v>
      </c>
      <c r="AA92" s="129">
        <v>6</v>
      </c>
      <c r="AB92" s="129">
        <f t="shared" si="57"/>
        <v>37</v>
      </c>
      <c r="AC92" s="149">
        <f t="shared" si="58"/>
        <v>37</v>
      </c>
      <c r="AD92" s="129">
        <v>1025</v>
      </c>
      <c r="AE92" s="129">
        <f t="shared" si="59"/>
        <v>20</v>
      </c>
      <c r="AF92" s="129">
        <f t="shared" si="60"/>
        <v>20</v>
      </c>
      <c r="AG92" s="150">
        <f t="shared" si="61"/>
        <v>5.7932999999999986</v>
      </c>
      <c r="AH92" s="129">
        <f t="shared" si="62"/>
        <v>20</v>
      </c>
      <c r="AI92" s="129">
        <f t="shared" si="63"/>
        <v>988</v>
      </c>
      <c r="AJ92" s="129" t="str">
        <f t="shared" si="64"/>
        <v>P20</v>
      </c>
    </row>
    <row r="93" spans="1:36" s="20" customFormat="1" ht="22.5" customHeight="1" x14ac:dyDescent="0.25">
      <c r="A93" s="129" t="s">
        <v>351</v>
      </c>
      <c r="B93" s="145" t="str">
        <f t="shared" si="65"/>
        <v>25</v>
      </c>
      <c r="C93" s="145" t="str">
        <f t="shared" si="66"/>
        <v>5</v>
      </c>
      <c r="D93" s="129" t="s">
        <v>352</v>
      </c>
      <c r="E93" s="145" t="str">
        <f t="shared" si="67"/>
        <v>30</v>
      </c>
      <c r="F93" s="129" t="s">
        <v>352</v>
      </c>
      <c r="G93" s="145" t="str">
        <f t="shared" si="68"/>
        <v>100</v>
      </c>
      <c r="H93" s="56" t="s">
        <v>442</v>
      </c>
      <c r="I93" s="56" t="s">
        <v>18</v>
      </c>
      <c r="J93" s="56">
        <v>1975</v>
      </c>
      <c r="K93" s="56">
        <v>1000</v>
      </c>
      <c r="L93" s="56">
        <v>22</v>
      </c>
      <c r="M93" s="147">
        <f t="shared" si="49"/>
        <v>1975</v>
      </c>
      <c r="N93" s="147">
        <f t="shared" si="69"/>
        <v>995</v>
      </c>
      <c r="O93" s="147">
        <f t="shared" si="70"/>
        <v>22</v>
      </c>
      <c r="P93" s="148">
        <f t="shared" si="71"/>
        <v>1611.2046500000001</v>
      </c>
      <c r="Q93" s="148" t="str">
        <f t="shared" si="50"/>
        <v/>
      </c>
      <c r="R93" s="129">
        <f t="shared" si="51"/>
        <v>995</v>
      </c>
      <c r="S93" s="129">
        <v>2</v>
      </c>
      <c r="T93" s="129">
        <f t="shared" si="52"/>
        <v>44</v>
      </c>
      <c r="U93" s="161">
        <f t="shared" si="53"/>
        <v>42.959125000000007</v>
      </c>
      <c r="V93" s="129">
        <f t="shared" si="72"/>
        <v>1963</v>
      </c>
      <c r="W93" s="129">
        <f t="shared" si="54"/>
        <v>34</v>
      </c>
      <c r="X93" s="129">
        <f t="shared" si="55"/>
        <v>34</v>
      </c>
      <c r="Y93" s="129">
        <f t="shared" si="73"/>
        <v>748</v>
      </c>
      <c r="Z93" s="162">
        <f t="shared" si="56"/>
        <v>1440.7929250000002</v>
      </c>
      <c r="AA93" s="129">
        <v>6</v>
      </c>
      <c r="AB93" s="129">
        <f t="shared" si="57"/>
        <v>37.5</v>
      </c>
      <c r="AC93" s="149">
        <f t="shared" si="58"/>
        <v>37.5</v>
      </c>
      <c r="AD93" s="129">
        <v>1025</v>
      </c>
      <c r="AE93" s="129">
        <f t="shared" si="59"/>
        <v>20</v>
      </c>
      <c r="AF93" s="129">
        <f t="shared" si="60"/>
        <v>20</v>
      </c>
      <c r="AG93" s="150">
        <f t="shared" si="61"/>
        <v>127.45259999999996</v>
      </c>
      <c r="AH93" s="129">
        <f t="shared" si="62"/>
        <v>440</v>
      </c>
      <c r="AI93" s="129">
        <f t="shared" si="63"/>
        <v>22000</v>
      </c>
      <c r="AJ93" s="129" t="str">
        <f t="shared" si="64"/>
        <v>P20</v>
      </c>
    </row>
    <row r="94" spans="1:36" s="20" customFormat="1" ht="22.5" customHeight="1" x14ac:dyDescent="0.25">
      <c r="A94" s="129" t="s">
        <v>351</v>
      </c>
      <c r="B94" s="145" t="str">
        <f t="shared" si="65"/>
        <v>25</v>
      </c>
      <c r="C94" s="145" t="str">
        <f t="shared" si="66"/>
        <v>5</v>
      </c>
      <c r="D94" s="129" t="s">
        <v>352</v>
      </c>
      <c r="E94" s="145" t="str">
        <f t="shared" si="67"/>
        <v>30</v>
      </c>
      <c r="F94" s="129" t="s">
        <v>352</v>
      </c>
      <c r="G94" s="145" t="str">
        <f t="shared" si="68"/>
        <v>100</v>
      </c>
      <c r="H94" s="56" t="s">
        <v>443</v>
      </c>
      <c r="I94" s="56" t="s">
        <v>18</v>
      </c>
      <c r="J94" s="56">
        <v>1975</v>
      </c>
      <c r="K94" s="56">
        <v>1000</v>
      </c>
      <c r="L94" s="56">
        <v>1</v>
      </c>
      <c r="M94" s="147">
        <f t="shared" si="49"/>
        <v>1975</v>
      </c>
      <c r="N94" s="147">
        <f t="shared" si="69"/>
        <v>995</v>
      </c>
      <c r="O94" s="147">
        <f t="shared" si="70"/>
        <v>1</v>
      </c>
      <c r="P94" s="148">
        <f t="shared" si="71"/>
        <v>73.236575000000002</v>
      </c>
      <c r="Q94" s="148" t="str">
        <f t="shared" si="50"/>
        <v/>
      </c>
      <c r="R94" s="129">
        <f t="shared" si="51"/>
        <v>995</v>
      </c>
      <c r="S94" s="129">
        <v>2</v>
      </c>
      <c r="T94" s="129">
        <f t="shared" si="52"/>
        <v>2</v>
      </c>
      <c r="U94" s="161">
        <f t="shared" si="53"/>
        <v>1.9526875000000004</v>
      </c>
      <c r="V94" s="129">
        <f t="shared" si="72"/>
        <v>1963</v>
      </c>
      <c r="W94" s="129">
        <f t="shared" si="54"/>
        <v>34</v>
      </c>
      <c r="X94" s="129">
        <f t="shared" si="55"/>
        <v>34</v>
      </c>
      <c r="Y94" s="129">
        <f t="shared" si="73"/>
        <v>34</v>
      </c>
      <c r="Z94" s="162">
        <f t="shared" si="56"/>
        <v>65.490587500000004</v>
      </c>
      <c r="AA94" s="129">
        <v>6</v>
      </c>
      <c r="AB94" s="129">
        <f t="shared" si="57"/>
        <v>37.5</v>
      </c>
      <c r="AC94" s="149">
        <f t="shared" si="58"/>
        <v>37.5</v>
      </c>
      <c r="AD94" s="129">
        <v>1025</v>
      </c>
      <c r="AE94" s="129">
        <f t="shared" si="59"/>
        <v>20</v>
      </c>
      <c r="AF94" s="129">
        <f t="shared" si="60"/>
        <v>20</v>
      </c>
      <c r="AG94" s="150">
        <f t="shared" si="61"/>
        <v>5.7932999999999986</v>
      </c>
      <c r="AH94" s="129">
        <f t="shared" si="62"/>
        <v>20</v>
      </c>
      <c r="AI94" s="129">
        <f t="shared" si="63"/>
        <v>1000</v>
      </c>
      <c r="AJ94" s="129" t="str">
        <f t="shared" si="64"/>
        <v>P20</v>
      </c>
    </row>
    <row r="95" spans="1:36" s="20" customFormat="1" ht="22.5" customHeight="1" x14ac:dyDescent="0.25">
      <c r="A95" s="129" t="s">
        <v>351</v>
      </c>
      <c r="B95" s="145" t="str">
        <f t="shared" si="65"/>
        <v>25</v>
      </c>
      <c r="C95" s="145" t="str">
        <f t="shared" si="66"/>
        <v>5</v>
      </c>
      <c r="D95" s="129" t="s">
        <v>352</v>
      </c>
      <c r="E95" s="145" t="str">
        <f t="shared" si="67"/>
        <v>30</v>
      </c>
      <c r="F95" s="129" t="s">
        <v>352</v>
      </c>
      <c r="G95" s="145" t="str">
        <f t="shared" si="68"/>
        <v>100</v>
      </c>
      <c r="H95" s="56" t="s">
        <v>444</v>
      </c>
      <c r="I95" s="56" t="s">
        <v>18</v>
      </c>
      <c r="J95" s="56">
        <v>978</v>
      </c>
      <c r="K95" s="56">
        <v>1000</v>
      </c>
      <c r="L95" s="56">
        <v>2</v>
      </c>
      <c r="M95" s="147">
        <f t="shared" si="49"/>
        <v>978</v>
      </c>
      <c r="N95" s="147">
        <f t="shared" si="69"/>
        <v>995</v>
      </c>
      <c r="O95" s="147">
        <f t="shared" si="70"/>
        <v>2</v>
      </c>
      <c r="P95" s="148">
        <f t="shared" si="71"/>
        <v>74.155025000000009</v>
      </c>
      <c r="Q95" s="148" t="str">
        <f t="shared" si="50"/>
        <v/>
      </c>
      <c r="R95" s="129">
        <f t="shared" si="51"/>
        <v>995</v>
      </c>
      <c r="S95" s="129">
        <v>2</v>
      </c>
      <c r="T95" s="129">
        <f t="shared" si="52"/>
        <v>4</v>
      </c>
      <c r="U95" s="161">
        <f t="shared" si="53"/>
        <v>3.9053750000000007</v>
      </c>
      <c r="V95" s="129">
        <f t="shared" si="72"/>
        <v>966</v>
      </c>
      <c r="W95" s="129">
        <f t="shared" si="54"/>
        <v>34</v>
      </c>
      <c r="X95" s="129">
        <f t="shared" si="55"/>
        <v>34</v>
      </c>
      <c r="Y95" s="129">
        <f t="shared" si="73"/>
        <v>68</v>
      </c>
      <c r="Z95" s="162">
        <f t="shared" si="56"/>
        <v>64.45635</v>
      </c>
      <c r="AA95" s="129">
        <v>6</v>
      </c>
      <c r="AB95" s="129">
        <f t="shared" si="57"/>
        <v>39</v>
      </c>
      <c r="AC95" s="149">
        <f t="shared" si="58"/>
        <v>39</v>
      </c>
      <c r="AD95" s="129">
        <v>1025</v>
      </c>
      <c r="AE95" s="129">
        <f t="shared" si="59"/>
        <v>10</v>
      </c>
      <c r="AF95" s="129">
        <f t="shared" si="60"/>
        <v>10</v>
      </c>
      <c r="AG95" s="150">
        <f t="shared" si="61"/>
        <v>5.7932999999999986</v>
      </c>
      <c r="AH95" s="129">
        <f t="shared" si="62"/>
        <v>20</v>
      </c>
      <c r="AI95" s="129">
        <f t="shared" si="63"/>
        <v>2000</v>
      </c>
      <c r="AJ95" s="129" t="str">
        <f t="shared" si="64"/>
        <v>P20</v>
      </c>
    </row>
    <row r="96" spans="1:36" s="20" customFormat="1" ht="22.5" customHeight="1" x14ac:dyDescent="0.25">
      <c r="A96" s="129" t="s">
        <v>351</v>
      </c>
      <c r="B96" s="145" t="str">
        <f t="shared" si="65"/>
        <v>25</v>
      </c>
      <c r="C96" s="145" t="str">
        <f t="shared" si="66"/>
        <v>5</v>
      </c>
      <c r="D96" s="129" t="s">
        <v>352</v>
      </c>
      <c r="E96" s="145" t="str">
        <f t="shared" si="67"/>
        <v>30</v>
      </c>
      <c r="F96" s="129" t="s">
        <v>352</v>
      </c>
      <c r="G96" s="145" t="str">
        <f t="shared" si="68"/>
        <v>100</v>
      </c>
      <c r="H96" s="56" t="s">
        <v>445</v>
      </c>
      <c r="I96" s="56" t="s">
        <v>18</v>
      </c>
      <c r="J96" s="56">
        <v>990</v>
      </c>
      <c r="K96" s="56">
        <v>1278</v>
      </c>
      <c r="L96" s="56">
        <v>1</v>
      </c>
      <c r="M96" s="147">
        <f t="shared" si="49"/>
        <v>990</v>
      </c>
      <c r="N96" s="147">
        <f t="shared" si="69"/>
        <v>1265</v>
      </c>
      <c r="O96" s="147">
        <f t="shared" si="70"/>
        <v>1</v>
      </c>
      <c r="P96" s="148">
        <f t="shared" si="71"/>
        <v>46.644700000000007</v>
      </c>
      <c r="Q96" s="148" t="str">
        <f t="shared" si="50"/>
        <v>单边留</v>
      </c>
      <c r="R96" s="129">
        <f t="shared" si="51"/>
        <v>1265</v>
      </c>
      <c r="S96" s="129">
        <v>2</v>
      </c>
      <c r="T96" s="129">
        <f t="shared" si="52"/>
        <v>2</v>
      </c>
      <c r="U96" s="161">
        <f t="shared" si="53"/>
        <v>2.4825625000000002</v>
      </c>
      <c r="V96" s="129">
        <f t="shared" si="72"/>
        <v>978</v>
      </c>
      <c r="W96" s="129">
        <f t="shared" si="54"/>
        <v>43</v>
      </c>
      <c r="X96" s="129">
        <f t="shared" si="55"/>
        <v>43</v>
      </c>
      <c r="Y96" s="129">
        <f t="shared" si="73"/>
        <v>43</v>
      </c>
      <c r="Z96" s="162">
        <f t="shared" si="56"/>
        <v>41.265487500000006</v>
      </c>
      <c r="AA96" s="129">
        <v>6</v>
      </c>
      <c r="AB96" s="129">
        <f t="shared" si="57"/>
        <v>45</v>
      </c>
      <c r="AC96" s="149">
        <f t="shared" si="58"/>
        <v>45</v>
      </c>
      <c r="AD96" s="129">
        <v>1025</v>
      </c>
      <c r="AE96" s="129">
        <f t="shared" si="59"/>
        <v>10</v>
      </c>
      <c r="AF96" s="129">
        <f t="shared" si="60"/>
        <v>10</v>
      </c>
      <c r="AG96" s="150">
        <f t="shared" si="61"/>
        <v>2.8966499999999993</v>
      </c>
      <c r="AH96" s="129">
        <f t="shared" si="62"/>
        <v>10</v>
      </c>
      <c r="AI96" s="129">
        <f t="shared" si="63"/>
        <v>1278</v>
      </c>
      <c r="AJ96" s="129" t="str">
        <f t="shared" si="64"/>
        <v>P20</v>
      </c>
    </row>
    <row r="97" spans="1:36" s="20" customFormat="1" ht="22.5" customHeight="1" x14ac:dyDescent="0.25">
      <c r="A97" s="129" t="s">
        <v>351</v>
      </c>
      <c r="B97" s="145" t="str">
        <f t="shared" si="65"/>
        <v>25</v>
      </c>
      <c r="C97" s="145" t="str">
        <f t="shared" si="66"/>
        <v>5</v>
      </c>
      <c r="D97" s="129" t="s">
        <v>352</v>
      </c>
      <c r="E97" s="145" t="str">
        <f t="shared" si="67"/>
        <v>30</v>
      </c>
      <c r="F97" s="129" t="s">
        <v>352</v>
      </c>
      <c r="G97" s="145" t="str">
        <f t="shared" si="68"/>
        <v>100</v>
      </c>
      <c r="H97" s="56" t="s">
        <v>446</v>
      </c>
      <c r="I97" s="56" t="s">
        <v>18</v>
      </c>
      <c r="J97" s="56">
        <v>1970</v>
      </c>
      <c r="K97" s="56">
        <v>824</v>
      </c>
      <c r="L97" s="56">
        <v>1</v>
      </c>
      <c r="M97" s="147">
        <f t="shared" si="49"/>
        <v>1970</v>
      </c>
      <c r="N97" s="147">
        <f t="shared" si="69"/>
        <v>815</v>
      </c>
      <c r="O97" s="147">
        <f t="shared" si="70"/>
        <v>1</v>
      </c>
      <c r="P97" s="148">
        <f t="shared" si="71"/>
        <v>61.188787500000004</v>
      </c>
      <c r="Q97" s="148" t="str">
        <f t="shared" si="50"/>
        <v>单边留</v>
      </c>
      <c r="R97" s="129">
        <f t="shared" si="51"/>
        <v>815</v>
      </c>
      <c r="S97" s="129">
        <v>2</v>
      </c>
      <c r="T97" s="129">
        <f t="shared" si="52"/>
        <v>2</v>
      </c>
      <c r="U97" s="161">
        <f t="shared" si="53"/>
        <v>1.5994375000000001</v>
      </c>
      <c r="V97" s="129">
        <f t="shared" si="72"/>
        <v>1958</v>
      </c>
      <c r="W97" s="129">
        <f t="shared" si="54"/>
        <v>28</v>
      </c>
      <c r="X97" s="129">
        <f t="shared" si="55"/>
        <v>28</v>
      </c>
      <c r="Y97" s="129">
        <f t="shared" si="73"/>
        <v>28</v>
      </c>
      <c r="Z97" s="162">
        <f t="shared" si="56"/>
        <v>53.796050000000008</v>
      </c>
      <c r="AA97" s="129">
        <v>6</v>
      </c>
      <c r="AB97" s="129">
        <f t="shared" si="57"/>
        <v>35</v>
      </c>
      <c r="AC97" s="149">
        <f t="shared" si="58"/>
        <v>35</v>
      </c>
      <c r="AD97" s="129">
        <v>1025</v>
      </c>
      <c r="AE97" s="129">
        <f t="shared" si="59"/>
        <v>20</v>
      </c>
      <c r="AF97" s="129">
        <f t="shared" si="60"/>
        <v>20</v>
      </c>
      <c r="AG97" s="150">
        <f t="shared" si="61"/>
        <v>5.7932999999999986</v>
      </c>
      <c r="AH97" s="129">
        <f t="shared" si="62"/>
        <v>20</v>
      </c>
      <c r="AI97" s="129">
        <f t="shared" si="63"/>
        <v>824</v>
      </c>
      <c r="AJ97" s="129" t="str">
        <f t="shared" si="64"/>
        <v>P21</v>
      </c>
    </row>
    <row r="98" spans="1:36" s="20" customFormat="1" ht="22.5" customHeight="1" x14ac:dyDescent="0.25">
      <c r="A98" s="129" t="s">
        <v>351</v>
      </c>
      <c r="B98" s="145" t="str">
        <f t="shared" si="65"/>
        <v>25</v>
      </c>
      <c r="C98" s="145" t="str">
        <f t="shared" si="66"/>
        <v>5</v>
      </c>
      <c r="D98" s="129" t="s">
        <v>352</v>
      </c>
      <c r="E98" s="145" t="str">
        <f t="shared" si="67"/>
        <v>30</v>
      </c>
      <c r="F98" s="129" t="s">
        <v>352</v>
      </c>
      <c r="G98" s="145" t="str">
        <f t="shared" si="68"/>
        <v>100</v>
      </c>
      <c r="H98" s="56" t="s">
        <v>447</v>
      </c>
      <c r="I98" s="56" t="s">
        <v>18</v>
      </c>
      <c r="J98" s="56">
        <v>1975</v>
      </c>
      <c r="K98" s="56">
        <v>1000</v>
      </c>
      <c r="L98" s="56">
        <v>10</v>
      </c>
      <c r="M98" s="147">
        <f t="shared" si="49"/>
        <v>1975</v>
      </c>
      <c r="N98" s="147">
        <f t="shared" si="69"/>
        <v>995</v>
      </c>
      <c r="O98" s="147">
        <f t="shared" si="70"/>
        <v>10</v>
      </c>
      <c r="P98" s="148">
        <f t="shared" si="71"/>
        <v>732.36575000000005</v>
      </c>
      <c r="Q98" s="148" t="str">
        <f t="shared" si="50"/>
        <v/>
      </c>
      <c r="R98" s="129">
        <f t="shared" si="51"/>
        <v>995</v>
      </c>
      <c r="S98" s="129">
        <v>2</v>
      </c>
      <c r="T98" s="129">
        <f t="shared" si="52"/>
        <v>20</v>
      </c>
      <c r="U98" s="161">
        <f t="shared" si="53"/>
        <v>19.526875000000004</v>
      </c>
      <c r="V98" s="129">
        <f t="shared" si="72"/>
        <v>1963</v>
      </c>
      <c r="W98" s="129">
        <f t="shared" si="54"/>
        <v>34</v>
      </c>
      <c r="X98" s="129">
        <f t="shared" si="55"/>
        <v>34</v>
      </c>
      <c r="Y98" s="129">
        <f t="shared" si="73"/>
        <v>340</v>
      </c>
      <c r="Z98" s="162">
        <f t="shared" si="56"/>
        <v>654.90587500000004</v>
      </c>
      <c r="AA98" s="129">
        <v>6</v>
      </c>
      <c r="AB98" s="129">
        <f t="shared" si="57"/>
        <v>37.5</v>
      </c>
      <c r="AC98" s="149">
        <f t="shared" si="58"/>
        <v>37.5</v>
      </c>
      <c r="AD98" s="129">
        <v>1025</v>
      </c>
      <c r="AE98" s="129">
        <f t="shared" si="59"/>
        <v>20</v>
      </c>
      <c r="AF98" s="129">
        <f t="shared" si="60"/>
        <v>20</v>
      </c>
      <c r="AG98" s="150">
        <f t="shared" si="61"/>
        <v>57.932999999999986</v>
      </c>
      <c r="AH98" s="129">
        <f t="shared" si="62"/>
        <v>200</v>
      </c>
      <c r="AI98" s="129">
        <f t="shared" si="63"/>
        <v>10000</v>
      </c>
      <c r="AJ98" s="129" t="str">
        <f t="shared" si="64"/>
        <v>P21</v>
      </c>
    </row>
    <row r="99" spans="1:36" s="20" customFormat="1" ht="22.5" customHeight="1" x14ac:dyDescent="0.25">
      <c r="A99" s="129" t="s">
        <v>351</v>
      </c>
      <c r="B99" s="145" t="str">
        <f t="shared" si="65"/>
        <v>25</v>
      </c>
      <c r="C99" s="145" t="str">
        <f t="shared" si="66"/>
        <v>5</v>
      </c>
      <c r="D99" s="129" t="s">
        <v>352</v>
      </c>
      <c r="E99" s="145" t="str">
        <f t="shared" si="67"/>
        <v>30</v>
      </c>
      <c r="F99" s="129" t="s">
        <v>352</v>
      </c>
      <c r="G99" s="145" t="str">
        <f t="shared" si="68"/>
        <v>100</v>
      </c>
      <c r="H99" s="56" t="s">
        <v>448</v>
      </c>
      <c r="I99" s="56" t="s">
        <v>18</v>
      </c>
      <c r="J99" s="56">
        <v>1975</v>
      </c>
      <c r="K99" s="56">
        <v>1000</v>
      </c>
      <c r="L99" s="56">
        <v>6</v>
      </c>
      <c r="M99" s="147">
        <f t="shared" si="49"/>
        <v>1975</v>
      </c>
      <c r="N99" s="147">
        <f t="shared" si="69"/>
        <v>995</v>
      </c>
      <c r="O99" s="147">
        <f t="shared" si="70"/>
        <v>6</v>
      </c>
      <c r="P99" s="148">
        <f t="shared" si="71"/>
        <v>439.41944999999998</v>
      </c>
      <c r="Q99" s="148" t="str">
        <f t="shared" si="50"/>
        <v/>
      </c>
      <c r="R99" s="129">
        <f t="shared" si="51"/>
        <v>995</v>
      </c>
      <c r="S99" s="129">
        <v>2</v>
      </c>
      <c r="T99" s="129">
        <f t="shared" si="52"/>
        <v>12</v>
      </c>
      <c r="U99" s="161">
        <f t="shared" si="53"/>
        <v>11.716125000000002</v>
      </c>
      <c r="V99" s="129">
        <f t="shared" si="72"/>
        <v>1963</v>
      </c>
      <c r="W99" s="129">
        <f t="shared" si="54"/>
        <v>34</v>
      </c>
      <c r="X99" s="129">
        <f t="shared" si="55"/>
        <v>34</v>
      </c>
      <c r="Y99" s="129">
        <f t="shared" si="73"/>
        <v>204</v>
      </c>
      <c r="Z99" s="162">
        <f t="shared" si="56"/>
        <v>392.94352500000002</v>
      </c>
      <c r="AA99" s="129">
        <v>6</v>
      </c>
      <c r="AB99" s="129">
        <f t="shared" si="57"/>
        <v>37.5</v>
      </c>
      <c r="AC99" s="149">
        <f t="shared" si="58"/>
        <v>37.5</v>
      </c>
      <c r="AD99" s="129">
        <v>1025</v>
      </c>
      <c r="AE99" s="129">
        <f t="shared" si="59"/>
        <v>20</v>
      </c>
      <c r="AF99" s="129">
        <f t="shared" si="60"/>
        <v>20</v>
      </c>
      <c r="AG99" s="150">
        <f t="shared" si="61"/>
        <v>34.759799999999991</v>
      </c>
      <c r="AH99" s="129">
        <f t="shared" si="62"/>
        <v>120</v>
      </c>
      <c r="AI99" s="129">
        <f t="shared" si="63"/>
        <v>6000</v>
      </c>
      <c r="AJ99" s="129" t="str">
        <f t="shared" si="64"/>
        <v>P22</v>
      </c>
    </row>
    <row r="100" spans="1:36" s="20" customFormat="1" ht="22.5" customHeight="1" x14ac:dyDescent="0.25">
      <c r="A100" s="129" t="s">
        <v>351</v>
      </c>
      <c r="B100" s="145" t="str">
        <f t="shared" si="65"/>
        <v>25</v>
      </c>
      <c r="C100" s="145" t="str">
        <f t="shared" si="66"/>
        <v>5</v>
      </c>
      <c r="D100" s="129" t="s">
        <v>352</v>
      </c>
      <c r="E100" s="145" t="str">
        <f t="shared" si="67"/>
        <v>30</v>
      </c>
      <c r="F100" s="129" t="s">
        <v>352</v>
      </c>
      <c r="G100" s="145" t="str">
        <f t="shared" si="68"/>
        <v>100</v>
      </c>
      <c r="H100" s="56" t="s">
        <v>449</v>
      </c>
      <c r="I100" s="56" t="s">
        <v>18</v>
      </c>
      <c r="J100" s="56">
        <v>1983</v>
      </c>
      <c r="K100" s="56">
        <v>1267</v>
      </c>
      <c r="L100" s="56">
        <v>1</v>
      </c>
      <c r="M100" s="147">
        <f t="shared" si="49"/>
        <v>1983</v>
      </c>
      <c r="N100" s="147">
        <f t="shared" si="69"/>
        <v>1265</v>
      </c>
      <c r="O100" s="147">
        <f t="shared" si="70"/>
        <v>1</v>
      </c>
      <c r="P100" s="148">
        <f t="shared" si="71"/>
        <v>91.439743750000005</v>
      </c>
      <c r="Q100" s="148" t="str">
        <f t="shared" si="50"/>
        <v/>
      </c>
      <c r="R100" s="129">
        <f t="shared" si="51"/>
        <v>1265</v>
      </c>
      <c r="S100" s="129">
        <v>2</v>
      </c>
      <c r="T100" s="129">
        <f t="shared" si="52"/>
        <v>2</v>
      </c>
      <c r="U100" s="161">
        <f t="shared" si="53"/>
        <v>2.4825625000000002</v>
      </c>
      <c r="V100" s="129">
        <f t="shared" si="72"/>
        <v>1971</v>
      </c>
      <c r="W100" s="129">
        <f t="shared" si="54"/>
        <v>43</v>
      </c>
      <c r="X100" s="129">
        <f t="shared" si="55"/>
        <v>43</v>
      </c>
      <c r="Y100" s="129">
        <f t="shared" si="73"/>
        <v>43</v>
      </c>
      <c r="Z100" s="162">
        <f t="shared" ref="Z100:Z136" si="74">B100*C100*7.85*0.001*V100*0.001*Y100</f>
        <v>83.163881250000003</v>
      </c>
      <c r="AA100" s="129">
        <v>6</v>
      </c>
      <c r="AB100" s="129">
        <f t="shared" si="57"/>
        <v>41.5</v>
      </c>
      <c r="AC100" s="149">
        <f t="shared" si="58"/>
        <v>41.5</v>
      </c>
      <c r="AD100" s="129">
        <v>1025</v>
      </c>
      <c r="AE100" s="129">
        <f t="shared" si="59"/>
        <v>20</v>
      </c>
      <c r="AF100" s="129">
        <f t="shared" si="60"/>
        <v>20</v>
      </c>
      <c r="AG100" s="150">
        <f t="shared" si="61"/>
        <v>5.7932999999999986</v>
      </c>
      <c r="AH100" s="129">
        <f t="shared" si="62"/>
        <v>20</v>
      </c>
      <c r="AI100" s="129">
        <f t="shared" si="63"/>
        <v>1267</v>
      </c>
      <c r="AJ100" s="129" t="str">
        <f t="shared" si="64"/>
        <v>P22</v>
      </c>
    </row>
    <row r="101" spans="1:36" s="20" customFormat="1" ht="22.5" customHeight="1" x14ac:dyDescent="0.25">
      <c r="A101" s="129" t="s">
        <v>351</v>
      </c>
      <c r="B101" s="145" t="str">
        <f t="shared" si="65"/>
        <v>25</v>
      </c>
      <c r="C101" s="145" t="str">
        <f t="shared" si="66"/>
        <v>5</v>
      </c>
      <c r="D101" s="129" t="s">
        <v>352</v>
      </c>
      <c r="E101" s="145" t="str">
        <f t="shared" si="67"/>
        <v>30</v>
      </c>
      <c r="F101" s="129" t="s">
        <v>352</v>
      </c>
      <c r="G101" s="145" t="str">
        <f t="shared" si="68"/>
        <v>100</v>
      </c>
      <c r="H101" s="56" t="s">
        <v>450</v>
      </c>
      <c r="I101" s="56" t="s">
        <v>18</v>
      </c>
      <c r="J101" s="56">
        <v>1966</v>
      </c>
      <c r="K101" s="56">
        <v>627</v>
      </c>
      <c r="L101" s="56">
        <v>1</v>
      </c>
      <c r="M101" s="147">
        <f t="shared" si="49"/>
        <v>1966</v>
      </c>
      <c r="N101" s="147">
        <f t="shared" ref="N101:N137" si="75">(W101-1)*E101+C101</f>
        <v>605</v>
      </c>
      <c r="O101" s="147">
        <f t="shared" ref="O101:O137" si="76">L101</f>
        <v>1</v>
      </c>
      <c r="P101" s="148">
        <f t="shared" ref="P101:P136" si="77">U101+Z101+AG101</f>
        <v>47.245225000000005</v>
      </c>
      <c r="Q101" s="148" t="str">
        <f t="shared" si="50"/>
        <v>单边留</v>
      </c>
      <c r="R101" s="129">
        <f t="shared" si="51"/>
        <v>605</v>
      </c>
      <c r="S101" s="129">
        <v>2</v>
      </c>
      <c r="T101" s="129">
        <f t="shared" si="52"/>
        <v>2</v>
      </c>
      <c r="U101" s="161">
        <f t="shared" si="53"/>
        <v>1.1873125</v>
      </c>
      <c r="V101" s="129">
        <f t="shared" ref="V101:V137" si="78">M101-C101*2-2</f>
        <v>1954</v>
      </c>
      <c r="W101" s="129">
        <f t="shared" si="54"/>
        <v>21</v>
      </c>
      <c r="X101" s="129">
        <f t="shared" si="55"/>
        <v>21</v>
      </c>
      <c r="Y101" s="129">
        <f t="shared" ref="Y101:Y132" si="79">X101*O101</f>
        <v>21</v>
      </c>
      <c r="Z101" s="162">
        <f t="shared" si="74"/>
        <v>40.264612500000005</v>
      </c>
      <c r="AA101" s="129">
        <v>6</v>
      </c>
      <c r="AB101" s="129">
        <f t="shared" si="57"/>
        <v>33</v>
      </c>
      <c r="AC101" s="149">
        <f t="shared" si="58"/>
        <v>33</v>
      </c>
      <c r="AD101" s="129">
        <v>1025</v>
      </c>
      <c r="AE101" s="129">
        <f t="shared" si="59"/>
        <v>20</v>
      </c>
      <c r="AF101" s="129">
        <f t="shared" si="60"/>
        <v>20</v>
      </c>
      <c r="AG101" s="150">
        <f t="shared" si="61"/>
        <v>5.7932999999999986</v>
      </c>
      <c r="AH101" s="129">
        <f t="shared" si="62"/>
        <v>20</v>
      </c>
      <c r="AI101" s="129">
        <f t="shared" si="63"/>
        <v>627</v>
      </c>
      <c r="AJ101" s="129" t="str">
        <f t="shared" si="64"/>
        <v>P23</v>
      </c>
    </row>
    <row r="102" spans="1:36" s="20" customFormat="1" ht="22.5" customHeight="1" x14ac:dyDescent="0.25">
      <c r="A102" s="129" t="s">
        <v>351</v>
      </c>
      <c r="B102" s="145" t="str">
        <f t="shared" si="65"/>
        <v>25</v>
      </c>
      <c r="C102" s="145" t="str">
        <f t="shared" si="66"/>
        <v>5</v>
      </c>
      <c r="D102" s="129" t="s">
        <v>352</v>
      </c>
      <c r="E102" s="145" t="str">
        <f t="shared" si="67"/>
        <v>30</v>
      </c>
      <c r="F102" s="129" t="s">
        <v>352</v>
      </c>
      <c r="G102" s="145" t="str">
        <f t="shared" si="68"/>
        <v>100</v>
      </c>
      <c r="H102" s="56" t="s">
        <v>451</v>
      </c>
      <c r="I102" s="56" t="s">
        <v>18</v>
      </c>
      <c r="J102" s="56">
        <v>1967</v>
      </c>
      <c r="K102" s="56">
        <v>700</v>
      </c>
      <c r="L102" s="56">
        <v>1</v>
      </c>
      <c r="M102" s="147">
        <f t="shared" si="49"/>
        <v>1967</v>
      </c>
      <c r="N102" s="147">
        <f t="shared" si="75"/>
        <v>695</v>
      </c>
      <c r="O102" s="147">
        <f t="shared" si="76"/>
        <v>1</v>
      </c>
      <c r="P102" s="148">
        <f t="shared" si="77"/>
        <v>53.197487500000008</v>
      </c>
      <c r="Q102" s="148" t="str">
        <f t="shared" si="50"/>
        <v/>
      </c>
      <c r="R102" s="129">
        <f t="shared" si="51"/>
        <v>695</v>
      </c>
      <c r="S102" s="129">
        <v>2</v>
      </c>
      <c r="T102" s="129">
        <f t="shared" si="52"/>
        <v>2</v>
      </c>
      <c r="U102" s="161">
        <f t="shared" si="53"/>
        <v>1.3639375</v>
      </c>
      <c r="V102" s="129">
        <f t="shared" si="78"/>
        <v>1955</v>
      </c>
      <c r="W102" s="129">
        <f t="shared" si="54"/>
        <v>24</v>
      </c>
      <c r="X102" s="129">
        <f t="shared" si="55"/>
        <v>24</v>
      </c>
      <c r="Y102" s="129">
        <f t="shared" si="79"/>
        <v>24</v>
      </c>
      <c r="Z102" s="162">
        <f t="shared" si="74"/>
        <v>46.040250000000007</v>
      </c>
      <c r="AA102" s="129">
        <v>6</v>
      </c>
      <c r="AB102" s="129">
        <f t="shared" si="57"/>
        <v>33.5</v>
      </c>
      <c r="AC102" s="149">
        <f t="shared" si="58"/>
        <v>33.5</v>
      </c>
      <c r="AD102" s="129">
        <v>1025</v>
      </c>
      <c r="AE102" s="129">
        <f t="shared" si="59"/>
        <v>20</v>
      </c>
      <c r="AF102" s="129">
        <f t="shared" si="60"/>
        <v>20</v>
      </c>
      <c r="AG102" s="150">
        <f t="shared" si="61"/>
        <v>5.7932999999999986</v>
      </c>
      <c r="AH102" s="129">
        <f t="shared" si="62"/>
        <v>20</v>
      </c>
      <c r="AI102" s="129">
        <f t="shared" si="63"/>
        <v>700</v>
      </c>
      <c r="AJ102" s="129" t="str">
        <f t="shared" si="64"/>
        <v>P23</v>
      </c>
    </row>
    <row r="103" spans="1:36" s="20" customFormat="1" ht="22.5" customHeight="1" x14ac:dyDescent="0.25">
      <c r="A103" s="129" t="s">
        <v>351</v>
      </c>
      <c r="B103" s="145" t="str">
        <f t="shared" si="65"/>
        <v>25</v>
      </c>
      <c r="C103" s="145" t="str">
        <f t="shared" si="66"/>
        <v>5</v>
      </c>
      <c r="D103" s="129" t="s">
        <v>352</v>
      </c>
      <c r="E103" s="145" t="str">
        <f t="shared" si="67"/>
        <v>30</v>
      </c>
      <c r="F103" s="129" t="s">
        <v>352</v>
      </c>
      <c r="G103" s="145" t="str">
        <f t="shared" si="68"/>
        <v>100</v>
      </c>
      <c r="H103" s="56" t="s">
        <v>452</v>
      </c>
      <c r="I103" s="56" t="s">
        <v>18</v>
      </c>
      <c r="J103" s="56">
        <v>1969</v>
      </c>
      <c r="K103" s="56">
        <v>799</v>
      </c>
      <c r="L103" s="56">
        <v>1</v>
      </c>
      <c r="M103" s="147">
        <f t="shared" si="49"/>
        <v>1969</v>
      </c>
      <c r="N103" s="147">
        <f t="shared" si="75"/>
        <v>785</v>
      </c>
      <c r="O103" s="147">
        <f t="shared" si="76"/>
        <v>1</v>
      </c>
      <c r="P103" s="148">
        <f t="shared" si="77"/>
        <v>59.182131249999998</v>
      </c>
      <c r="Q103" s="148" t="str">
        <f t="shared" si="50"/>
        <v>单边留</v>
      </c>
      <c r="R103" s="129">
        <f t="shared" si="51"/>
        <v>785</v>
      </c>
      <c r="S103" s="129">
        <v>2</v>
      </c>
      <c r="T103" s="129">
        <f t="shared" si="52"/>
        <v>2</v>
      </c>
      <c r="U103" s="161">
        <f t="shared" si="53"/>
        <v>1.5405625000000001</v>
      </c>
      <c r="V103" s="129">
        <f t="shared" si="78"/>
        <v>1957</v>
      </c>
      <c r="W103" s="129">
        <f t="shared" si="54"/>
        <v>27</v>
      </c>
      <c r="X103" s="129">
        <f t="shared" si="55"/>
        <v>27</v>
      </c>
      <c r="Y103" s="129">
        <f t="shared" si="79"/>
        <v>27</v>
      </c>
      <c r="Z103" s="162">
        <f t="shared" si="74"/>
        <v>51.848268750000003</v>
      </c>
      <c r="AA103" s="129">
        <v>6</v>
      </c>
      <c r="AB103" s="129">
        <f t="shared" si="57"/>
        <v>34.5</v>
      </c>
      <c r="AC103" s="149">
        <f t="shared" si="58"/>
        <v>34.5</v>
      </c>
      <c r="AD103" s="129">
        <v>1025</v>
      </c>
      <c r="AE103" s="129">
        <f t="shared" si="59"/>
        <v>20</v>
      </c>
      <c r="AF103" s="129">
        <f t="shared" si="60"/>
        <v>20</v>
      </c>
      <c r="AG103" s="150">
        <f t="shared" si="61"/>
        <v>5.7932999999999986</v>
      </c>
      <c r="AH103" s="129">
        <f t="shared" si="62"/>
        <v>20</v>
      </c>
      <c r="AI103" s="129">
        <f t="shared" si="63"/>
        <v>799</v>
      </c>
      <c r="AJ103" s="129" t="str">
        <f t="shared" si="64"/>
        <v>P23</v>
      </c>
    </row>
    <row r="104" spans="1:36" s="20" customFormat="1" ht="22.5" customHeight="1" x14ac:dyDescent="0.25">
      <c r="A104" s="129" t="s">
        <v>351</v>
      </c>
      <c r="B104" s="145" t="str">
        <f t="shared" si="65"/>
        <v>25</v>
      </c>
      <c r="C104" s="145" t="str">
        <f t="shared" si="66"/>
        <v>5</v>
      </c>
      <c r="D104" s="129" t="s">
        <v>352</v>
      </c>
      <c r="E104" s="145" t="str">
        <f t="shared" si="67"/>
        <v>30</v>
      </c>
      <c r="F104" s="129" t="s">
        <v>352</v>
      </c>
      <c r="G104" s="145" t="str">
        <f t="shared" si="68"/>
        <v>100</v>
      </c>
      <c r="H104" s="56" t="s">
        <v>453</v>
      </c>
      <c r="I104" s="56" t="s">
        <v>18</v>
      </c>
      <c r="J104" s="56">
        <v>1973</v>
      </c>
      <c r="K104" s="56">
        <v>968</v>
      </c>
      <c r="L104" s="56">
        <v>1</v>
      </c>
      <c r="M104" s="147">
        <f t="shared" si="49"/>
        <v>1973</v>
      </c>
      <c r="N104" s="147">
        <f t="shared" si="75"/>
        <v>965</v>
      </c>
      <c r="O104" s="147">
        <f t="shared" si="76"/>
        <v>1</v>
      </c>
      <c r="P104" s="148">
        <f t="shared" si="77"/>
        <v>71.186743750000005</v>
      </c>
      <c r="Q104" s="148" t="str">
        <f t="shared" si="50"/>
        <v/>
      </c>
      <c r="R104" s="129">
        <f t="shared" si="51"/>
        <v>965</v>
      </c>
      <c r="S104" s="129">
        <v>2</v>
      </c>
      <c r="T104" s="129">
        <f t="shared" si="52"/>
        <v>2</v>
      </c>
      <c r="U104" s="161">
        <f t="shared" si="53"/>
        <v>1.8938125000000003</v>
      </c>
      <c r="V104" s="129">
        <f t="shared" si="78"/>
        <v>1961</v>
      </c>
      <c r="W104" s="129">
        <f t="shared" si="54"/>
        <v>33</v>
      </c>
      <c r="X104" s="129">
        <f t="shared" si="55"/>
        <v>33</v>
      </c>
      <c r="Y104" s="129">
        <f t="shared" si="79"/>
        <v>33</v>
      </c>
      <c r="Z104" s="162">
        <f t="shared" si="74"/>
        <v>63.49963125</v>
      </c>
      <c r="AA104" s="129">
        <v>6</v>
      </c>
      <c r="AB104" s="129">
        <f t="shared" si="57"/>
        <v>36.5</v>
      </c>
      <c r="AC104" s="149">
        <f t="shared" si="58"/>
        <v>36.5</v>
      </c>
      <c r="AD104" s="129">
        <v>1025</v>
      </c>
      <c r="AE104" s="129">
        <f t="shared" si="59"/>
        <v>20</v>
      </c>
      <c r="AF104" s="129">
        <f t="shared" si="60"/>
        <v>20</v>
      </c>
      <c r="AG104" s="150">
        <f t="shared" si="61"/>
        <v>5.7932999999999986</v>
      </c>
      <c r="AH104" s="129">
        <f t="shared" si="62"/>
        <v>20</v>
      </c>
      <c r="AI104" s="129">
        <f t="shared" si="63"/>
        <v>968</v>
      </c>
      <c r="AJ104" s="129" t="str">
        <f t="shared" si="64"/>
        <v>P23</v>
      </c>
    </row>
    <row r="105" spans="1:36" s="20" customFormat="1" ht="22.5" customHeight="1" x14ac:dyDescent="0.25">
      <c r="A105" s="129" t="s">
        <v>351</v>
      </c>
      <c r="B105" s="145" t="str">
        <f t="shared" si="65"/>
        <v>25</v>
      </c>
      <c r="C105" s="145" t="str">
        <f t="shared" si="66"/>
        <v>5</v>
      </c>
      <c r="D105" s="129" t="s">
        <v>352</v>
      </c>
      <c r="E105" s="145" t="str">
        <f t="shared" si="67"/>
        <v>30</v>
      </c>
      <c r="F105" s="129" t="s">
        <v>352</v>
      </c>
      <c r="G105" s="145" t="str">
        <f t="shared" si="68"/>
        <v>100</v>
      </c>
      <c r="H105" s="56" t="s">
        <v>454</v>
      </c>
      <c r="I105" s="56" t="s">
        <v>18</v>
      </c>
      <c r="J105" s="56">
        <v>1975</v>
      </c>
      <c r="K105" s="56">
        <v>1000</v>
      </c>
      <c r="L105" s="56">
        <v>22</v>
      </c>
      <c r="M105" s="147">
        <f t="shared" si="49"/>
        <v>1975</v>
      </c>
      <c r="N105" s="147">
        <f t="shared" si="75"/>
        <v>995</v>
      </c>
      <c r="O105" s="147">
        <f t="shared" si="76"/>
        <v>22</v>
      </c>
      <c r="P105" s="148">
        <f t="shared" si="77"/>
        <v>1611.2046500000001</v>
      </c>
      <c r="Q105" s="148" t="str">
        <f t="shared" si="50"/>
        <v/>
      </c>
      <c r="R105" s="129">
        <f t="shared" si="51"/>
        <v>995</v>
      </c>
      <c r="S105" s="129">
        <v>2</v>
      </c>
      <c r="T105" s="129">
        <f t="shared" si="52"/>
        <v>44</v>
      </c>
      <c r="U105" s="161">
        <f t="shared" si="53"/>
        <v>42.959125000000007</v>
      </c>
      <c r="V105" s="129">
        <f t="shared" si="78"/>
        <v>1963</v>
      </c>
      <c r="W105" s="129">
        <f t="shared" si="54"/>
        <v>34</v>
      </c>
      <c r="X105" s="129">
        <f t="shared" si="55"/>
        <v>34</v>
      </c>
      <c r="Y105" s="129">
        <f t="shared" si="79"/>
        <v>748</v>
      </c>
      <c r="Z105" s="162">
        <f t="shared" si="74"/>
        <v>1440.7929250000002</v>
      </c>
      <c r="AA105" s="129">
        <v>6</v>
      </c>
      <c r="AB105" s="129">
        <f t="shared" si="57"/>
        <v>37.5</v>
      </c>
      <c r="AC105" s="149">
        <f t="shared" si="58"/>
        <v>37.5</v>
      </c>
      <c r="AD105" s="129">
        <v>1025</v>
      </c>
      <c r="AE105" s="129">
        <f t="shared" si="59"/>
        <v>20</v>
      </c>
      <c r="AF105" s="129">
        <f t="shared" si="60"/>
        <v>20</v>
      </c>
      <c r="AG105" s="150">
        <f t="shared" si="61"/>
        <v>127.45259999999996</v>
      </c>
      <c r="AH105" s="129">
        <f t="shared" si="62"/>
        <v>440</v>
      </c>
      <c r="AI105" s="129">
        <f t="shared" si="63"/>
        <v>22000</v>
      </c>
      <c r="AJ105" s="129" t="str">
        <f t="shared" si="64"/>
        <v>P23</v>
      </c>
    </row>
    <row r="106" spans="1:36" s="20" customFormat="1" ht="22.5" customHeight="1" x14ac:dyDescent="0.25">
      <c r="A106" s="129" t="s">
        <v>351</v>
      </c>
      <c r="B106" s="145" t="str">
        <f t="shared" si="65"/>
        <v>25</v>
      </c>
      <c r="C106" s="145" t="str">
        <f t="shared" si="66"/>
        <v>5</v>
      </c>
      <c r="D106" s="129" t="s">
        <v>352</v>
      </c>
      <c r="E106" s="145" t="str">
        <f t="shared" si="67"/>
        <v>30</v>
      </c>
      <c r="F106" s="129" t="s">
        <v>352</v>
      </c>
      <c r="G106" s="145" t="str">
        <f t="shared" si="68"/>
        <v>100</v>
      </c>
      <c r="H106" s="56" t="s">
        <v>455</v>
      </c>
      <c r="I106" s="56" t="s">
        <v>18</v>
      </c>
      <c r="J106" s="56">
        <v>1975</v>
      </c>
      <c r="K106" s="56">
        <v>1000</v>
      </c>
      <c r="L106" s="56">
        <v>1</v>
      </c>
      <c r="M106" s="147">
        <f t="shared" si="49"/>
        <v>1975</v>
      </c>
      <c r="N106" s="147">
        <f t="shared" si="75"/>
        <v>995</v>
      </c>
      <c r="O106" s="147">
        <f t="shared" si="76"/>
        <v>1</v>
      </c>
      <c r="P106" s="148">
        <f t="shared" si="77"/>
        <v>73.236575000000002</v>
      </c>
      <c r="Q106" s="148" t="str">
        <f t="shared" si="50"/>
        <v/>
      </c>
      <c r="R106" s="129">
        <f t="shared" si="51"/>
        <v>995</v>
      </c>
      <c r="S106" s="129">
        <v>2</v>
      </c>
      <c r="T106" s="129">
        <f t="shared" si="52"/>
        <v>2</v>
      </c>
      <c r="U106" s="161">
        <f t="shared" si="53"/>
        <v>1.9526875000000004</v>
      </c>
      <c r="V106" s="129">
        <f t="shared" si="78"/>
        <v>1963</v>
      </c>
      <c r="W106" s="129">
        <f t="shared" si="54"/>
        <v>34</v>
      </c>
      <c r="X106" s="129">
        <f t="shared" si="55"/>
        <v>34</v>
      </c>
      <c r="Y106" s="129">
        <f t="shared" si="79"/>
        <v>34</v>
      </c>
      <c r="Z106" s="162">
        <f t="shared" si="74"/>
        <v>65.490587500000004</v>
      </c>
      <c r="AA106" s="129">
        <v>6</v>
      </c>
      <c r="AB106" s="129">
        <f t="shared" si="57"/>
        <v>37.5</v>
      </c>
      <c r="AC106" s="149">
        <f t="shared" si="58"/>
        <v>37.5</v>
      </c>
      <c r="AD106" s="129">
        <v>1025</v>
      </c>
      <c r="AE106" s="129">
        <f t="shared" si="59"/>
        <v>20</v>
      </c>
      <c r="AF106" s="129">
        <f t="shared" si="60"/>
        <v>20</v>
      </c>
      <c r="AG106" s="150">
        <f t="shared" si="61"/>
        <v>5.7932999999999986</v>
      </c>
      <c r="AH106" s="129">
        <f t="shared" si="62"/>
        <v>20</v>
      </c>
      <c r="AI106" s="129">
        <f t="shared" si="63"/>
        <v>1000</v>
      </c>
      <c r="AJ106" s="129" t="str">
        <f t="shared" si="64"/>
        <v>P23</v>
      </c>
    </row>
    <row r="107" spans="1:36" s="20" customFormat="1" ht="22.5" customHeight="1" x14ac:dyDescent="0.25">
      <c r="A107" s="129" t="s">
        <v>351</v>
      </c>
      <c r="B107" s="145" t="str">
        <f t="shared" si="65"/>
        <v>25</v>
      </c>
      <c r="C107" s="145" t="str">
        <f t="shared" si="66"/>
        <v>5</v>
      </c>
      <c r="D107" s="129" t="s">
        <v>352</v>
      </c>
      <c r="E107" s="145" t="str">
        <f t="shared" si="67"/>
        <v>30</v>
      </c>
      <c r="F107" s="129" t="s">
        <v>352</v>
      </c>
      <c r="G107" s="145" t="str">
        <f t="shared" si="68"/>
        <v>100</v>
      </c>
      <c r="H107" s="56" t="s">
        <v>456</v>
      </c>
      <c r="I107" s="56" t="s">
        <v>18</v>
      </c>
      <c r="J107" s="56">
        <v>978</v>
      </c>
      <c r="K107" s="56">
        <v>1000</v>
      </c>
      <c r="L107" s="56">
        <v>2</v>
      </c>
      <c r="M107" s="147">
        <f t="shared" si="49"/>
        <v>978</v>
      </c>
      <c r="N107" s="147">
        <f t="shared" si="75"/>
        <v>995</v>
      </c>
      <c r="O107" s="147">
        <f t="shared" si="76"/>
        <v>2</v>
      </c>
      <c r="P107" s="148">
        <f t="shared" si="77"/>
        <v>74.155025000000009</v>
      </c>
      <c r="Q107" s="148" t="str">
        <f t="shared" si="50"/>
        <v/>
      </c>
      <c r="R107" s="129">
        <f t="shared" si="51"/>
        <v>995</v>
      </c>
      <c r="S107" s="129">
        <v>2</v>
      </c>
      <c r="T107" s="129">
        <f t="shared" si="52"/>
        <v>4</v>
      </c>
      <c r="U107" s="161">
        <f t="shared" si="53"/>
        <v>3.9053750000000007</v>
      </c>
      <c r="V107" s="129">
        <f t="shared" si="78"/>
        <v>966</v>
      </c>
      <c r="W107" s="129">
        <f t="shared" si="54"/>
        <v>34</v>
      </c>
      <c r="X107" s="129">
        <f t="shared" si="55"/>
        <v>34</v>
      </c>
      <c r="Y107" s="129">
        <f t="shared" si="79"/>
        <v>68</v>
      </c>
      <c r="Z107" s="162">
        <f t="shared" si="74"/>
        <v>64.45635</v>
      </c>
      <c r="AA107" s="129">
        <v>6</v>
      </c>
      <c r="AB107" s="129">
        <f t="shared" si="57"/>
        <v>39</v>
      </c>
      <c r="AC107" s="149">
        <f t="shared" si="58"/>
        <v>39</v>
      </c>
      <c r="AD107" s="129">
        <v>1025</v>
      </c>
      <c r="AE107" s="129">
        <f t="shared" si="59"/>
        <v>10</v>
      </c>
      <c r="AF107" s="129">
        <f t="shared" si="60"/>
        <v>10</v>
      </c>
      <c r="AG107" s="150">
        <f t="shared" si="61"/>
        <v>5.7932999999999986</v>
      </c>
      <c r="AH107" s="129">
        <f t="shared" si="62"/>
        <v>20</v>
      </c>
      <c r="AI107" s="129">
        <f t="shared" si="63"/>
        <v>2000</v>
      </c>
      <c r="AJ107" s="129" t="str">
        <f t="shared" si="64"/>
        <v>P23</v>
      </c>
    </row>
    <row r="108" spans="1:36" s="20" customFormat="1" ht="22.5" customHeight="1" x14ac:dyDescent="0.25">
      <c r="A108" s="129" t="s">
        <v>351</v>
      </c>
      <c r="B108" s="145" t="str">
        <f t="shared" si="65"/>
        <v>25</v>
      </c>
      <c r="C108" s="145" t="str">
        <f t="shared" si="66"/>
        <v>5</v>
      </c>
      <c r="D108" s="129" t="s">
        <v>352</v>
      </c>
      <c r="E108" s="145" t="str">
        <f t="shared" si="67"/>
        <v>30</v>
      </c>
      <c r="F108" s="129" t="s">
        <v>352</v>
      </c>
      <c r="G108" s="145" t="str">
        <f t="shared" si="68"/>
        <v>100</v>
      </c>
      <c r="H108" s="56" t="s">
        <v>457</v>
      </c>
      <c r="I108" s="56" t="s">
        <v>18</v>
      </c>
      <c r="J108" s="56">
        <v>990</v>
      </c>
      <c r="K108" s="56">
        <v>1278</v>
      </c>
      <c r="L108" s="56">
        <v>1</v>
      </c>
      <c r="M108" s="147">
        <f t="shared" si="49"/>
        <v>990</v>
      </c>
      <c r="N108" s="147">
        <f t="shared" si="75"/>
        <v>1265</v>
      </c>
      <c r="O108" s="147">
        <f t="shared" si="76"/>
        <v>1</v>
      </c>
      <c r="P108" s="148">
        <f t="shared" si="77"/>
        <v>46.644700000000007</v>
      </c>
      <c r="Q108" s="148" t="str">
        <f t="shared" si="50"/>
        <v>单边留</v>
      </c>
      <c r="R108" s="129">
        <f t="shared" si="51"/>
        <v>1265</v>
      </c>
      <c r="S108" s="129">
        <v>2</v>
      </c>
      <c r="T108" s="129">
        <f t="shared" si="52"/>
        <v>2</v>
      </c>
      <c r="U108" s="161">
        <f t="shared" si="53"/>
        <v>2.4825625000000002</v>
      </c>
      <c r="V108" s="129">
        <f t="shared" si="78"/>
        <v>978</v>
      </c>
      <c r="W108" s="129">
        <f t="shared" si="54"/>
        <v>43</v>
      </c>
      <c r="X108" s="129">
        <f t="shared" si="55"/>
        <v>43</v>
      </c>
      <c r="Y108" s="129">
        <f t="shared" si="79"/>
        <v>43</v>
      </c>
      <c r="Z108" s="162">
        <f t="shared" si="74"/>
        <v>41.265487500000006</v>
      </c>
      <c r="AA108" s="129">
        <v>6</v>
      </c>
      <c r="AB108" s="129">
        <f t="shared" si="57"/>
        <v>45</v>
      </c>
      <c r="AC108" s="149">
        <f t="shared" si="58"/>
        <v>45</v>
      </c>
      <c r="AD108" s="129">
        <v>1025</v>
      </c>
      <c r="AE108" s="129">
        <f t="shared" si="59"/>
        <v>10</v>
      </c>
      <c r="AF108" s="129">
        <f t="shared" si="60"/>
        <v>10</v>
      </c>
      <c r="AG108" s="150">
        <f t="shared" si="61"/>
        <v>2.8966499999999993</v>
      </c>
      <c r="AH108" s="129">
        <f t="shared" si="62"/>
        <v>10</v>
      </c>
      <c r="AI108" s="129">
        <f t="shared" si="63"/>
        <v>1278</v>
      </c>
      <c r="AJ108" s="129" t="str">
        <f t="shared" si="64"/>
        <v>P23</v>
      </c>
    </row>
    <row r="109" spans="1:36" s="20" customFormat="1" ht="22.5" customHeight="1" x14ac:dyDescent="0.25">
      <c r="A109" s="129" t="s">
        <v>351</v>
      </c>
      <c r="B109" s="145" t="str">
        <f t="shared" si="65"/>
        <v>25</v>
      </c>
      <c r="C109" s="145" t="str">
        <f t="shared" si="66"/>
        <v>5</v>
      </c>
      <c r="D109" s="129" t="s">
        <v>352</v>
      </c>
      <c r="E109" s="145" t="str">
        <f t="shared" si="67"/>
        <v>30</v>
      </c>
      <c r="F109" s="129" t="s">
        <v>352</v>
      </c>
      <c r="G109" s="145" t="str">
        <f t="shared" si="68"/>
        <v>100</v>
      </c>
      <c r="H109" s="56" t="s">
        <v>458</v>
      </c>
      <c r="I109" s="56" t="s">
        <v>18</v>
      </c>
      <c r="J109" s="56">
        <v>1548</v>
      </c>
      <c r="K109" s="56">
        <v>1237</v>
      </c>
      <c r="L109" s="56">
        <v>1</v>
      </c>
      <c r="M109" s="147">
        <f t="shared" si="49"/>
        <v>1548</v>
      </c>
      <c r="N109" s="147">
        <f t="shared" si="75"/>
        <v>1235</v>
      </c>
      <c r="O109" s="147">
        <f t="shared" si="76"/>
        <v>1</v>
      </c>
      <c r="P109" s="148">
        <f t="shared" si="77"/>
        <v>70.36072750000001</v>
      </c>
      <c r="Q109" s="148" t="str">
        <f t="shared" si="50"/>
        <v/>
      </c>
      <c r="R109" s="129">
        <f t="shared" si="51"/>
        <v>1235</v>
      </c>
      <c r="S109" s="129">
        <v>2</v>
      </c>
      <c r="T109" s="129">
        <f t="shared" si="52"/>
        <v>2</v>
      </c>
      <c r="U109" s="161">
        <f t="shared" si="53"/>
        <v>2.4236875000000002</v>
      </c>
      <c r="V109" s="129">
        <f t="shared" si="78"/>
        <v>1536</v>
      </c>
      <c r="W109" s="129">
        <f t="shared" si="54"/>
        <v>42</v>
      </c>
      <c r="X109" s="129">
        <f t="shared" si="55"/>
        <v>42</v>
      </c>
      <c r="Y109" s="129">
        <f t="shared" si="79"/>
        <v>42</v>
      </c>
      <c r="Z109" s="162">
        <f t="shared" si="74"/>
        <v>63.302400000000006</v>
      </c>
      <c r="AA109" s="129">
        <v>6</v>
      </c>
      <c r="AB109" s="129">
        <f t="shared" si="57"/>
        <v>24</v>
      </c>
      <c r="AC109" s="149">
        <f t="shared" si="58"/>
        <v>24</v>
      </c>
      <c r="AD109" s="129">
        <v>1025</v>
      </c>
      <c r="AE109" s="129">
        <f t="shared" si="59"/>
        <v>16</v>
      </c>
      <c r="AF109" s="129">
        <f t="shared" si="60"/>
        <v>16</v>
      </c>
      <c r="AG109" s="150">
        <f t="shared" si="61"/>
        <v>4.6346399999999992</v>
      </c>
      <c r="AH109" s="129">
        <f t="shared" si="62"/>
        <v>16</v>
      </c>
      <c r="AI109" s="129">
        <f t="shared" si="63"/>
        <v>1237</v>
      </c>
      <c r="AJ109" s="129" t="str">
        <f t="shared" si="64"/>
        <v>P24</v>
      </c>
    </row>
    <row r="110" spans="1:36" s="20" customFormat="1" ht="22.5" customHeight="1" x14ac:dyDescent="0.25">
      <c r="A110" s="129" t="s">
        <v>351</v>
      </c>
      <c r="B110" s="145" t="str">
        <f t="shared" si="65"/>
        <v>25</v>
      </c>
      <c r="C110" s="145" t="str">
        <f t="shared" si="66"/>
        <v>5</v>
      </c>
      <c r="D110" s="129" t="s">
        <v>352</v>
      </c>
      <c r="E110" s="145" t="str">
        <f t="shared" si="67"/>
        <v>30</v>
      </c>
      <c r="F110" s="129" t="s">
        <v>352</v>
      </c>
      <c r="G110" s="145" t="str">
        <f t="shared" si="68"/>
        <v>100</v>
      </c>
      <c r="H110" s="56" t="s">
        <v>459</v>
      </c>
      <c r="I110" s="56" t="s">
        <v>18</v>
      </c>
      <c r="J110" s="56">
        <v>1579</v>
      </c>
      <c r="K110" s="56">
        <v>1000</v>
      </c>
      <c r="L110" s="56">
        <v>5</v>
      </c>
      <c r="M110" s="147">
        <f t="shared" si="49"/>
        <v>1579</v>
      </c>
      <c r="N110" s="147">
        <f t="shared" si="75"/>
        <v>995</v>
      </c>
      <c r="O110" s="147">
        <f t="shared" si="76"/>
        <v>5</v>
      </c>
      <c r="P110" s="148">
        <f t="shared" si="77"/>
        <v>294.33182500000004</v>
      </c>
      <c r="Q110" s="148" t="str">
        <f t="shared" si="50"/>
        <v/>
      </c>
      <c r="R110" s="129">
        <f t="shared" si="51"/>
        <v>995</v>
      </c>
      <c r="S110" s="129">
        <v>2</v>
      </c>
      <c r="T110" s="129">
        <f t="shared" si="52"/>
        <v>10</v>
      </c>
      <c r="U110" s="161">
        <f t="shared" si="53"/>
        <v>9.763437500000002</v>
      </c>
      <c r="V110" s="129">
        <f t="shared" si="78"/>
        <v>1567</v>
      </c>
      <c r="W110" s="129">
        <f t="shared" si="54"/>
        <v>34</v>
      </c>
      <c r="X110" s="129">
        <f t="shared" si="55"/>
        <v>34</v>
      </c>
      <c r="Y110" s="129">
        <f t="shared" si="79"/>
        <v>170</v>
      </c>
      <c r="Z110" s="162">
        <f t="shared" si="74"/>
        <v>261.39518750000002</v>
      </c>
      <c r="AA110" s="129">
        <v>6</v>
      </c>
      <c r="AB110" s="129">
        <f t="shared" si="57"/>
        <v>39.5</v>
      </c>
      <c r="AC110" s="149">
        <f t="shared" si="58"/>
        <v>39.5</v>
      </c>
      <c r="AD110" s="129">
        <v>1025</v>
      </c>
      <c r="AE110" s="129">
        <f t="shared" si="59"/>
        <v>16</v>
      </c>
      <c r="AF110" s="129">
        <f t="shared" si="60"/>
        <v>16</v>
      </c>
      <c r="AG110" s="150">
        <f t="shared" si="61"/>
        <v>23.173199999999994</v>
      </c>
      <c r="AH110" s="129">
        <f t="shared" si="62"/>
        <v>80</v>
      </c>
      <c r="AI110" s="129">
        <f t="shared" si="63"/>
        <v>5000</v>
      </c>
      <c r="AJ110" s="129" t="str">
        <f t="shared" si="64"/>
        <v>P24</v>
      </c>
    </row>
    <row r="111" spans="1:36" s="20" customFormat="1" ht="22.5" customHeight="1" x14ac:dyDescent="0.25">
      <c r="A111" s="129" t="s">
        <v>351</v>
      </c>
      <c r="B111" s="145" t="str">
        <f t="shared" si="65"/>
        <v>25</v>
      </c>
      <c r="C111" s="145" t="str">
        <f t="shared" si="66"/>
        <v>5</v>
      </c>
      <c r="D111" s="129" t="s">
        <v>352</v>
      </c>
      <c r="E111" s="145" t="str">
        <f t="shared" si="67"/>
        <v>30</v>
      </c>
      <c r="F111" s="129" t="s">
        <v>352</v>
      </c>
      <c r="G111" s="145" t="str">
        <f t="shared" si="68"/>
        <v>100</v>
      </c>
      <c r="H111" s="56" t="s">
        <v>460</v>
      </c>
      <c r="I111" s="56" t="s">
        <v>18</v>
      </c>
      <c r="J111" s="56">
        <v>1585</v>
      </c>
      <c r="K111" s="56">
        <v>1139</v>
      </c>
      <c r="L111" s="56">
        <v>1</v>
      </c>
      <c r="M111" s="147">
        <f t="shared" si="49"/>
        <v>1585</v>
      </c>
      <c r="N111" s="147">
        <f t="shared" si="75"/>
        <v>1145</v>
      </c>
      <c r="O111" s="147">
        <f t="shared" si="76"/>
        <v>1</v>
      </c>
      <c r="P111" s="148">
        <f t="shared" si="77"/>
        <v>67.078446249999999</v>
      </c>
      <c r="Q111" s="148" t="str">
        <f t="shared" si="50"/>
        <v/>
      </c>
      <c r="R111" s="129">
        <f t="shared" si="51"/>
        <v>1145</v>
      </c>
      <c r="S111" s="129">
        <v>2</v>
      </c>
      <c r="T111" s="129">
        <f t="shared" si="52"/>
        <v>2</v>
      </c>
      <c r="U111" s="161">
        <f t="shared" si="53"/>
        <v>2.2470625000000002</v>
      </c>
      <c r="V111" s="129">
        <f t="shared" si="78"/>
        <v>1573</v>
      </c>
      <c r="W111" s="129">
        <f t="shared" si="54"/>
        <v>39</v>
      </c>
      <c r="X111" s="129">
        <f t="shared" si="55"/>
        <v>39</v>
      </c>
      <c r="Y111" s="129">
        <f t="shared" si="79"/>
        <v>39</v>
      </c>
      <c r="Z111" s="162">
        <f t="shared" si="74"/>
        <v>60.196743750000003</v>
      </c>
      <c r="AA111" s="129">
        <v>6</v>
      </c>
      <c r="AB111" s="129">
        <f t="shared" si="57"/>
        <v>42.5</v>
      </c>
      <c r="AC111" s="149">
        <f t="shared" si="58"/>
        <v>42.5</v>
      </c>
      <c r="AD111" s="129">
        <v>1025</v>
      </c>
      <c r="AE111" s="129">
        <f t="shared" si="59"/>
        <v>16</v>
      </c>
      <c r="AF111" s="129">
        <f t="shared" si="60"/>
        <v>16</v>
      </c>
      <c r="AG111" s="150">
        <f t="shared" si="61"/>
        <v>4.6346399999999992</v>
      </c>
      <c r="AH111" s="129">
        <f t="shared" si="62"/>
        <v>16</v>
      </c>
      <c r="AI111" s="129">
        <f t="shared" si="63"/>
        <v>1139</v>
      </c>
      <c r="AJ111" s="129" t="str">
        <f t="shared" si="64"/>
        <v>P24</v>
      </c>
    </row>
    <row r="112" spans="1:36" s="20" customFormat="1" ht="22.5" customHeight="1" x14ac:dyDescent="0.25">
      <c r="A112" s="129" t="s">
        <v>351</v>
      </c>
      <c r="B112" s="145" t="str">
        <f t="shared" si="65"/>
        <v>25</v>
      </c>
      <c r="C112" s="145" t="str">
        <f t="shared" si="66"/>
        <v>5</v>
      </c>
      <c r="D112" s="129" t="s">
        <v>352</v>
      </c>
      <c r="E112" s="145" t="str">
        <f t="shared" si="67"/>
        <v>30</v>
      </c>
      <c r="F112" s="129" t="s">
        <v>352</v>
      </c>
      <c r="G112" s="145" t="str">
        <f t="shared" si="68"/>
        <v>100</v>
      </c>
      <c r="H112" s="56" t="s">
        <v>461</v>
      </c>
      <c r="I112" s="56" t="s">
        <v>18</v>
      </c>
      <c r="J112" s="56">
        <v>1549</v>
      </c>
      <c r="K112" s="56">
        <v>1238</v>
      </c>
      <c r="L112" s="56">
        <v>1</v>
      </c>
      <c r="M112" s="147">
        <f t="shared" si="49"/>
        <v>1549</v>
      </c>
      <c r="N112" s="147">
        <f t="shared" si="75"/>
        <v>1235</v>
      </c>
      <c r="O112" s="147">
        <f t="shared" si="76"/>
        <v>1</v>
      </c>
      <c r="P112" s="148">
        <f t="shared" si="77"/>
        <v>70.40194000000001</v>
      </c>
      <c r="Q112" s="148" t="str">
        <f t="shared" si="50"/>
        <v/>
      </c>
      <c r="R112" s="129">
        <f t="shared" si="51"/>
        <v>1235</v>
      </c>
      <c r="S112" s="129">
        <v>2</v>
      </c>
      <c r="T112" s="129">
        <f t="shared" si="52"/>
        <v>2</v>
      </c>
      <c r="U112" s="161">
        <f t="shared" si="53"/>
        <v>2.4236875000000002</v>
      </c>
      <c r="V112" s="129">
        <f t="shared" si="78"/>
        <v>1537</v>
      </c>
      <c r="W112" s="129">
        <f t="shared" si="54"/>
        <v>42</v>
      </c>
      <c r="X112" s="129">
        <f t="shared" si="55"/>
        <v>42</v>
      </c>
      <c r="Y112" s="129">
        <f t="shared" si="79"/>
        <v>42</v>
      </c>
      <c r="Z112" s="162">
        <f t="shared" si="74"/>
        <v>63.343612499999999</v>
      </c>
      <c r="AA112" s="129">
        <v>6</v>
      </c>
      <c r="AB112" s="129">
        <f t="shared" si="57"/>
        <v>24.5</v>
      </c>
      <c r="AC112" s="149">
        <f t="shared" si="58"/>
        <v>24.5</v>
      </c>
      <c r="AD112" s="129">
        <v>1025</v>
      </c>
      <c r="AE112" s="129">
        <f t="shared" si="59"/>
        <v>16</v>
      </c>
      <c r="AF112" s="129">
        <f t="shared" si="60"/>
        <v>16</v>
      </c>
      <c r="AG112" s="150">
        <f t="shared" si="61"/>
        <v>4.6346399999999992</v>
      </c>
      <c r="AH112" s="129">
        <f t="shared" si="62"/>
        <v>16</v>
      </c>
      <c r="AI112" s="129">
        <f t="shared" si="63"/>
        <v>1238</v>
      </c>
      <c r="AJ112" s="129" t="str">
        <f t="shared" si="64"/>
        <v>P25</v>
      </c>
    </row>
    <row r="113" spans="1:36" s="20" customFormat="1" ht="22.5" customHeight="1" x14ac:dyDescent="0.25">
      <c r="A113" s="129" t="s">
        <v>351</v>
      </c>
      <c r="B113" s="145" t="str">
        <f t="shared" si="65"/>
        <v>25</v>
      </c>
      <c r="C113" s="145" t="str">
        <f t="shared" si="66"/>
        <v>5</v>
      </c>
      <c r="D113" s="129" t="s">
        <v>352</v>
      </c>
      <c r="E113" s="145" t="str">
        <f t="shared" si="67"/>
        <v>30</v>
      </c>
      <c r="F113" s="129" t="s">
        <v>352</v>
      </c>
      <c r="G113" s="145" t="str">
        <f t="shared" si="68"/>
        <v>100</v>
      </c>
      <c r="H113" s="56" t="s">
        <v>462</v>
      </c>
      <c r="I113" s="56" t="s">
        <v>18</v>
      </c>
      <c r="J113" s="56">
        <v>1579</v>
      </c>
      <c r="K113" s="56">
        <v>1000</v>
      </c>
      <c r="L113" s="56">
        <v>4</v>
      </c>
      <c r="M113" s="147">
        <f t="shared" si="49"/>
        <v>1579</v>
      </c>
      <c r="N113" s="147">
        <f t="shared" si="75"/>
        <v>995</v>
      </c>
      <c r="O113" s="147">
        <f t="shared" si="76"/>
        <v>4</v>
      </c>
      <c r="P113" s="148">
        <f t="shared" si="77"/>
        <v>235.46546000000001</v>
      </c>
      <c r="Q113" s="148" t="str">
        <f t="shared" si="50"/>
        <v/>
      </c>
      <c r="R113" s="129">
        <f t="shared" si="51"/>
        <v>995</v>
      </c>
      <c r="S113" s="129">
        <v>2</v>
      </c>
      <c r="T113" s="129">
        <f t="shared" si="52"/>
        <v>8</v>
      </c>
      <c r="U113" s="161">
        <f t="shared" si="53"/>
        <v>7.8107500000000014</v>
      </c>
      <c r="V113" s="129">
        <f t="shared" si="78"/>
        <v>1567</v>
      </c>
      <c r="W113" s="129">
        <f t="shared" si="54"/>
        <v>34</v>
      </c>
      <c r="X113" s="129">
        <f t="shared" si="55"/>
        <v>34</v>
      </c>
      <c r="Y113" s="129">
        <f t="shared" si="79"/>
        <v>136</v>
      </c>
      <c r="Z113" s="162">
        <f t="shared" si="74"/>
        <v>209.11615</v>
      </c>
      <c r="AA113" s="129">
        <v>6</v>
      </c>
      <c r="AB113" s="129">
        <f t="shared" si="57"/>
        <v>39.5</v>
      </c>
      <c r="AC113" s="149">
        <f t="shared" si="58"/>
        <v>39.5</v>
      </c>
      <c r="AD113" s="129">
        <v>1025</v>
      </c>
      <c r="AE113" s="129">
        <f t="shared" si="59"/>
        <v>16</v>
      </c>
      <c r="AF113" s="129">
        <f t="shared" si="60"/>
        <v>16</v>
      </c>
      <c r="AG113" s="150">
        <f t="shared" si="61"/>
        <v>18.538559999999997</v>
      </c>
      <c r="AH113" s="129">
        <f t="shared" si="62"/>
        <v>64</v>
      </c>
      <c r="AI113" s="129">
        <f t="shared" si="63"/>
        <v>4000</v>
      </c>
      <c r="AJ113" s="129" t="str">
        <f t="shared" si="64"/>
        <v>P25</v>
      </c>
    </row>
    <row r="114" spans="1:36" s="20" customFormat="1" ht="22.5" customHeight="1" x14ac:dyDescent="0.25">
      <c r="A114" s="129" t="s">
        <v>351</v>
      </c>
      <c r="B114" s="145" t="str">
        <f t="shared" si="65"/>
        <v>25</v>
      </c>
      <c r="C114" s="145" t="str">
        <f t="shared" si="66"/>
        <v>5</v>
      </c>
      <c r="D114" s="129" t="s">
        <v>352</v>
      </c>
      <c r="E114" s="145" t="str">
        <f t="shared" si="67"/>
        <v>30</v>
      </c>
      <c r="F114" s="129" t="s">
        <v>352</v>
      </c>
      <c r="G114" s="145" t="str">
        <f t="shared" si="68"/>
        <v>100</v>
      </c>
      <c r="H114" s="56" t="s">
        <v>463</v>
      </c>
      <c r="I114" s="56" t="s">
        <v>18</v>
      </c>
      <c r="J114" s="56">
        <v>1602</v>
      </c>
      <c r="K114" s="56">
        <v>1461</v>
      </c>
      <c r="L114" s="56">
        <v>1</v>
      </c>
      <c r="M114" s="147">
        <f t="shared" si="49"/>
        <v>1602</v>
      </c>
      <c r="N114" s="147">
        <f t="shared" si="75"/>
        <v>1445</v>
      </c>
      <c r="O114" s="147">
        <f t="shared" si="76"/>
        <v>1</v>
      </c>
      <c r="P114" s="148">
        <f t="shared" si="77"/>
        <v>83.919640000000015</v>
      </c>
      <c r="Q114" s="148" t="str">
        <f t="shared" si="50"/>
        <v>单边留</v>
      </c>
      <c r="R114" s="129">
        <f t="shared" si="51"/>
        <v>1445</v>
      </c>
      <c r="S114" s="129">
        <v>2</v>
      </c>
      <c r="T114" s="129">
        <f t="shared" si="52"/>
        <v>2</v>
      </c>
      <c r="U114" s="161">
        <f t="shared" si="53"/>
        <v>2.8358124999999998</v>
      </c>
      <c r="V114" s="129">
        <f t="shared" si="78"/>
        <v>1590</v>
      </c>
      <c r="W114" s="129">
        <f t="shared" si="54"/>
        <v>49</v>
      </c>
      <c r="X114" s="129">
        <f t="shared" si="55"/>
        <v>49</v>
      </c>
      <c r="Y114" s="129">
        <f t="shared" si="79"/>
        <v>49</v>
      </c>
      <c r="Z114" s="162">
        <f t="shared" si="74"/>
        <v>76.449187500000008</v>
      </c>
      <c r="AA114" s="129">
        <v>6</v>
      </c>
      <c r="AB114" s="129">
        <f t="shared" si="57"/>
        <v>51</v>
      </c>
      <c r="AC114" s="149">
        <f t="shared" si="58"/>
        <v>51</v>
      </c>
      <c r="AD114" s="129">
        <v>1025</v>
      </c>
      <c r="AE114" s="129">
        <f t="shared" si="59"/>
        <v>16</v>
      </c>
      <c r="AF114" s="129">
        <f t="shared" si="60"/>
        <v>16</v>
      </c>
      <c r="AG114" s="150">
        <f t="shared" si="61"/>
        <v>4.6346399999999992</v>
      </c>
      <c r="AH114" s="129">
        <f t="shared" si="62"/>
        <v>16</v>
      </c>
      <c r="AI114" s="129">
        <f t="shared" si="63"/>
        <v>1461</v>
      </c>
      <c r="AJ114" s="129" t="str">
        <f t="shared" si="64"/>
        <v>P25</v>
      </c>
    </row>
    <row r="115" spans="1:36" s="20" customFormat="1" ht="22.5" customHeight="1" x14ac:dyDescent="0.25">
      <c r="A115" s="129" t="s">
        <v>351</v>
      </c>
      <c r="B115" s="145" t="str">
        <f t="shared" si="65"/>
        <v>25</v>
      </c>
      <c r="C115" s="145" t="str">
        <f t="shared" si="66"/>
        <v>5</v>
      </c>
      <c r="D115" s="129" t="s">
        <v>352</v>
      </c>
      <c r="E115" s="145" t="str">
        <f t="shared" si="67"/>
        <v>30</v>
      </c>
      <c r="F115" s="129" t="s">
        <v>352</v>
      </c>
      <c r="G115" s="145" t="str">
        <f t="shared" si="68"/>
        <v>100</v>
      </c>
      <c r="H115" s="56" t="s">
        <v>464</v>
      </c>
      <c r="I115" s="56" t="s">
        <v>18</v>
      </c>
      <c r="J115" s="56">
        <v>1579</v>
      </c>
      <c r="K115" s="56">
        <v>1000</v>
      </c>
      <c r="L115" s="56">
        <v>4</v>
      </c>
      <c r="M115" s="147">
        <f t="shared" si="49"/>
        <v>1579</v>
      </c>
      <c r="N115" s="147">
        <f t="shared" si="75"/>
        <v>995</v>
      </c>
      <c r="O115" s="147">
        <f t="shared" si="76"/>
        <v>4</v>
      </c>
      <c r="P115" s="148">
        <f t="shared" si="77"/>
        <v>235.46546000000001</v>
      </c>
      <c r="Q115" s="148" t="str">
        <f t="shared" si="50"/>
        <v/>
      </c>
      <c r="R115" s="129">
        <f t="shared" si="51"/>
        <v>995</v>
      </c>
      <c r="S115" s="129">
        <v>2</v>
      </c>
      <c r="T115" s="129">
        <f t="shared" si="52"/>
        <v>8</v>
      </c>
      <c r="U115" s="161">
        <f t="shared" si="53"/>
        <v>7.8107500000000014</v>
      </c>
      <c r="V115" s="129">
        <f t="shared" si="78"/>
        <v>1567</v>
      </c>
      <c r="W115" s="129">
        <f t="shared" si="54"/>
        <v>34</v>
      </c>
      <c r="X115" s="129">
        <f t="shared" si="55"/>
        <v>34</v>
      </c>
      <c r="Y115" s="129">
        <f t="shared" si="79"/>
        <v>136</v>
      </c>
      <c r="Z115" s="162">
        <f t="shared" si="74"/>
        <v>209.11615</v>
      </c>
      <c r="AA115" s="129">
        <v>6</v>
      </c>
      <c r="AB115" s="129">
        <f t="shared" si="57"/>
        <v>39.5</v>
      </c>
      <c r="AC115" s="149">
        <f t="shared" si="58"/>
        <v>39.5</v>
      </c>
      <c r="AD115" s="129">
        <v>1025</v>
      </c>
      <c r="AE115" s="129">
        <f t="shared" si="59"/>
        <v>16</v>
      </c>
      <c r="AF115" s="129">
        <f t="shared" si="60"/>
        <v>16</v>
      </c>
      <c r="AG115" s="150">
        <f t="shared" si="61"/>
        <v>18.538559999999997</v>
      </c>
      <c r="AH115" s="129">
        <f t="shared" si="62"/>
        <v>64</v>
      </c>
      <c r="AI115" s="129">
        <f t="shared" si="63"/>
        <v>4000</v>
      </c>
      <c r="AJ115" s="129" t="str">
        <f t="shared" si="64"/>
        <v>P26</v>
      </c>
    </row>
    <row r="116" spans="1:36" s="20" customFormat="1" ht="22.5" customHeight="1" x14ac:dyDescent="0.25">
      <c r="A116" s="129" t="s">
        <v>351</v>
      </c>
      <c r="B116" s="145" t="str">
        <f t="shared" si="65"/>
        <v>25</v>
      </c>
      <c r="C116" s="145" t="str">
        <f t="shared" si="66"/>
        <v>5</v>
      </c>
      <c r="D116" s="129" t="s">
        <v>352</v>
      </c>
      <c r="E116" s="145" t="str">
        <f t="shared" si="67"/>
        <v>30</v>
      </c>
      <c r="F116" s="129" t="s">
        <v>352</v>
      </c>
      <c r="G116" s="145" t="str">
        <f t="shared" si="68"/>
        <v>100</v>
      </c>
      <c r="H116" s="56" t="s">
        <v>465</v>
      </c>
      <c r="I116" s="56" t="s">
        <v>18</v>
      </c>
      <c r="J116" s="56">
        <v>1587</v>
      </c>
      <c r="K116" s="56">
        <v>1183</v>
      </c>
      <c r="L116" s="56">
        <v>1</v>
      </c>
      <c r="M116" s="147">
        <f t="shared" si="49"/>
        <v>1587</v>
      </c>
      <c r="N116" s="147">
        <f t="shared" si="75"/>
        <v>1175</v>
      </c>
      <c r="O116" s="147">
        <f t="shared" si="76"/>
        <v>1</v>
      </c>
      <c r="P116" s="148">
        <f t="shared" si="77"/>
        <v>68.759327499999998</v>
      </c>
      <c r="Q116" s="148" t="str">
        <f t="shared" si="50"/>
        <v>单边留</v>
      </c>
      <c r="R116" s="129">
        <f t="shared" si="51"/>
        <v>1175</v>
      </c>
      <c r="S116" s="129">
        <v>2</v>
      </c>
      <c r="T116" s="129">
        <f t="shared" si="52"/>
        <v>2</v>
      </c>
      <c r="U116" s="161">
        <f t="shared" si="53"/>
        <v>2.3059375000000002</v>
      </c>
      <c r="V116" s="129">
        <f t="shared" si="78"/>
        <v>1575</v>
      </c>
      <c r="W116" s="129">
        <f t="shared" si="54"/>
        <v>40</v>
      </c>
      <c r="X116" s="129">
        <f t="shared" si="55"/>
        <v>40</v>
      </c>
      <c r="Y116" s="129">
        <f t="shared" si="79"/>
        <v>40</v>
      </c>
      <c r="Z116" s="162">
        <f t="shared" si="74"/>
        <v>61.818749999999994</v>
      </c>
      <c r="AA116" s="129">
        <v>6</v>
      </c>
      <c r="AB116" s="129">
        <f t="shared" si="57"/>
        <v>43.5</v>
      </c>
      <c r="AC116" s="149">
        <f t="shared" si="58"/>
        <v>43.5</v>
      </c>
      <c r="AD116" s="129">
        <v>1025</v>
      </c>
      <c r="AE116" s="129">
        <f t="shared" si="59"/>
        <v>16</v>
      </c>
      <c r="AF116" s="129">
        <f t="shared" si="60"/>
        <v>16</v>
      </c>
      <c r="AG116" s="150">
        <f t="shared" si="61"/>
        <v>4.6346399999999992</v>
      </c>
      <c r="AH116" s="129">
        <f t="shared" si="62"/>
        <v>16</v>
      </c>
      <c r="AI116" s="129">
        <f t="shared" si="63"/>
        <v>1183</v>
      </c>
      <c r="AJ116" s="129" t="str">
        <f t="shared" si="64"/>
        <v>P26</v>
      </c>
    </row>
    <row r="117" spans="1:36" s="20" customFormat="1" ht="22.5" customHeight="1" x14ac:dyDescent="0.25">
      <c r="A117" s="129" t="s">
        <v>351</v>
      </c>
      <c r="B117" s="145" t="str">
        <f t="shared" si="65"/>
        <v>25</v>
      </c>
      <c r="C117" s="145" t="str">
        <f t="shared" si="66"/>
        <v>5</v>
      </c>
      <c r="D117" s="129" t="s">
        <v>352</v>
      </c>
      <c r="E117" s="145" t="str">
        <f t="shared" si="67"/>
        <v>30</v>
      </c>
      <c r="F117" s="129" t="s">
        <v>352</v>
      </c>
      <c r="G117" s="145" t="str">
        <f t="shared" si="68"/>
        <v>100</v>
      </c>
      <c r="H117" s="56" t="s">
        <v>466</v>
      </c>
      <c r="I117" s="56" t="s">
        <v>18</v>
      </c>
      <c r="J117" s="56">
        <v>1470</v>
      </c>
      <c r="K117" s="56">
        <v>638</v>
      </c>
      <c r="L117" s="56">
        <v>1</v>
      </c>
      <c r="M117" s="147">
        <f t="shared" si="49"/>
        <v>1470</v>
      </c>
      <c r="N117" s="147">
        <f t="shared" si="75"/>
        <v>635</v>
      </c>
      <c r="O117" s="147">
        <f t="shared" si="76"/>
        <v>1</v>
      </c>
      <c r="P117" s="148">
        <f t="shared" si="77"/>
        <v>36.776072500000005</v>
      </c>
      <c r="Q117" s="148" t="str">
        <f t="shared" si="50"/>
        <v/>
      </c>
      <c r="R117" s="129">
        <f t="shared" si="51"/>
        <v>635</v>
      </c>
      <c r="S117" s="129">
        <v>2</v>
      </c>
      <c r="T117" s="129">
        <f t="shared" si="52"/>
        <v>2</v>
      </c>
      <c r="U117" s="161">
        <f t="shared" si="53"/>
        <v>1.2461875</v>
      </c>
      <c r="V117" s="129">
        <f t="shared" si="78"/>
        <v>1458</v>
      </c>
      <c r="W117" s="129">
        <f t="shared" si="54"/>
        <v>22</v>
      </c>
      <c r="X117" s="129">
        <f t="shared" si="55"/>
        <v>22</v>
      </c>
      <c r="Y117" s="129">
        <f t="shared" si="79"/>
        <v>22</v>
      </c>
      <c r="Z117" s="162">
        <f t="shared" si="74"/>
        <v>31.474575000000005</v>
      </c>
      <c r="AA117" s="129">
        <v>6</v>
      </c>
      <c r="AB117" s="129">
        <f t="shared" si="57"/>
        <v>85</v>
      </c>
      <c r="AC117" s="149">
        <f t="shared" si="58"/>
        <v>85</v>
      </c>
      <c r="AD117" s="129">
        <v>1025</v>
      </c>
      <c r="AE117" s="129">
        <f t="shared" si="59"/>
        <v>14</v>
      </c>
      <c r="AF117" s="129">
        <f t="shared" si="60"/>
        <v>14</v>
      </c>
      <c r="AG117" s="150">
        <f t="shared" si="61"/>
        <v>4.0553099999999995</v>
      </c>
      <c r="AH117" s="129">
        <f t="shared" si="62"/>
        <v>14</v>
      </c>
      <c r="AI117" s="129">
        <f t="shared" si="63"/>
        <v>638</v>
      </c>
      <c r="AJ117" s="129" t="str">
        <f t="shared" si="64"/>
        <v>P26</v>
      </c>
    </row>
    <row r="118" spans="1:36" s="20" customFormat="1" ht="22.5" customHeight="1" x14ac:dyDescent="0.25">
      <c r="A118" s="129" t="s">
        <v>351</v>
      </c>
      <c r="B118" s="145" t="str">
        <f t="shared" si="65"/>
        <v>25</v>
      </c>
      <c r="C118" s="145" t="str">
        <f t="shared" si="66"/>
        <v>5</v>
      </c>
      <c r="D118" s="129" t="s">
        <v>352</v>
      </c>
      <c r="E118" s="145" t="str">
        <f t="shared" si="67"/>
        <v>30</v>
      </c>
      <c r="F118" s="129" t="s">
        <v>352</v>
      </c>
      <c r="G118" s="145" t="str">
        <f t="shared" si="68"/>
        <v>100</v>
      </c>
      <c r="H118" s="56" t="s">
        <v>467</v>
      </c>
      <c r="I118" s="56" t="s">
        <v>18</v>
      </c>
      <c r="J118" s="56">
        <v>1511</v>
      </c>
      <c r="K118" s="56">
        <v>1000</v>
      </c>
      <c r="L118" s="56">
        <v>1</v>
      </c>
      <c r="M118" s="147">
        <f t="shared" si="49"/>
        <v>1511</v>
      </c>
      <c r="N118" s="147">
        <f t="shared" si="75"/>
        <v>995</v>
      </c>
      <c r="O118" s="147">
        <f t="shared" si="76"/>
        <v>1</v>
      </c>
      <c r="P118" s="148">
        <f t="shared" si="77"/>
        <v>56.018385000000009</v>
      </c>
      <c r="Q118" s="148" t="str">
        <f t="shared" si="50"/>
        <v/>
      </c>
      <c r="R118" s="129">
        <f t="shared" si="51"/>
        <v>995</v>
      </c>
      <c r="S118" s="129">
        <v>2</v>
      </c>
      <c r="T118" s="129">
        <f t="shared" si="52"/>
        <v>2</v>
      </c>
      <c r="U118" s="161">
        <f t="shared" si="53"/>
        <v>1.9526875000000004</v>
      </c>
      <c r="V118" s="129">
        <f t="shared" si="78"/>
        <v>1499</v>
      </c>
      <c r="W118" s="129">
        <f t="shared" si="54"/>
        <v>34</v>
      </c>
      <c r="X118" s="129">
        <f t="shared" si="55"/>
        <v>34</v>
      </c>
      <c r="Y118" s="129">
        <f t="shared" si="79"/>
        <v>34</v>
      </c>
      <c r="Z118" s="162">
        <f t="shared" si="74"/>
        <v>50.010387500000007</v>
      </c>
      <c r="AA118" s="129">
        <v>6</v>
      </c>
      <c r="AB118" s="129">
        <f t="shared" si="57"/>
        <v>5.5</v>
      </c>
      <c r="AC118" s="149">
        <f t="shared" si="58"/>
        <v>105.5</v>
      </c>
      <c r="AD118" s="129">
        <v>1025</v>
      </c>
      <c r="AE118" s="129">
        <f t="shared" si="59"/>
        <v>16</v>
      </c>
      <c r="AF118" s="129">
        <f t="shared" si="60"/>
        <v>14</v>
      </c>
      <c r="AG118" s="150">
        <f t="shared" si="61"/>
        <v>4.0553099999999995</v>
      </c>
      <c r="AH118" s="129">
        <f t="shared" si="62"/>
        <v>14</v>
      </c>
      <c r="AI118" s="129">
        <f t="shared" si="63"/>
        <v>1000</v>
      </c>
      <c r="AJ118" s="129" t="str">
        <f t="shared" si="64"/>
        <v>P26</v>
      </c>
    </row>
    <row r="119" spans="1:36" s="20" customFormat="1" ht="22.5" customHeight="1" x14ac:dyDescent="0.25">
      <c r="A119" s="129" t="s">
        <v>351</v>
      </c>
      <c r="B119" s="145" t="str">
        <f t="shared" si="65"/>
        <v>25</v>
      </c>
      <c r="C119" s="145" t="str">
        <f t="shared" si="66"/>
        <v>5</v>
      </c>
      <c r="D119" s="129" t="s">
        <v>352</v>
      </c>
      <c r="E119" s="145" t="str">
        <f t="shared" si="67"/>
        <v>30</v>
      </c>
      <c r="F119" s="129" t="s">
        <v>352</v>
      </c>
      <c r="G119" s="145" t="str">
        <f t="shared" si="68"/>
        <v>100</v>
      </c>
      <c r="H119" s="56" t="s">
        <v>468</v>
      </c>
      <c r="I119" s="56" t="s">
        <v>18</v>
      </c>
      <c r="J119" s="56">
        <v>1579</v>
      </c>
      <c r="K119" s="56">
        <v>1000</v>
      </c>
      <c r="L119" s="56">
        <v>16</v>
      </c>
      <c r="M119" s="147">
        <f t="shared" si="49"/>
        <v>1579</v>
      </c>
      <c r="N119" s="147">
        <f t="shared" si="75"/>
        <v>995</v>
      </c>
      <c r="O119" s="147">
        <f t="shared" si="76"/>
        <v>16</v>
      </c>
      <c r="P119" s="148">
        <f t="shared" si="77"/>
        <v>941.86184000000003</v>
      </c>
      <c r="Q119" s="148" t="str">
        <f t="shared" si="50"/>
        <v/>
      </c>
      <c r="R119" s="129">
        <f t="shared" si="51"/>
        <v>995</v>
      </c>
      <c r="S119" s="129">
        <v>2</v>
      </c>
      <c r="T119" s="129">
        <f t="shared" si="52"/>
        <v>32</v>
      </c>
      <c r="U119" s="161">
        <f t="shared" si="53"/>
        <v>31.243000000000006</v>
      </c>
      <c r="V119" s="129">
        <f t="shared" si="78"/>
        <v>1567</v>
      </c>
      <c r="W119" s="129">
        <f t="shared" si="54"/>
        <v>34</v>
      </c>
      <c r="X119" s="129">
        <f t="shared" si="55"/>
        <v>34</v>
      </c>
      <c r="Y119" s="129">
        <f t="shared" si="79"/>
        <v>544</v>
      </c>
      <c r="Z119" s="162">
        <f t="shared" si="74"/>
        <v>836.46460000000002</v>
      </c>
      <c r="AA119" s="129">
        <v>6</v>
      </c>
      <c r="AB119" s="129">
        <f t="shared" si="57"/>
        <v>39.5</v>
      </c>
      <c r="AC119" s="149">
        <f t="shared" si="58"/>
        <v>39.5</v>
      </c>
      <c r="AD119" s="129">
        <v>1025</v>
      </c>
      <c r="AE119" s="129">
        <f t="shared" si="59"/>
        <v>16</v>
      </c>
      <c r="AF119" s="129">
        <f t="shared" si="60"/>
        <v>16</v>
      </c>
      <c r="AG119" s="150">
        <f t="shared" si="61"/>
        <v>74.154239999999987</v>
      </c>
      <c r="AH119" s="129">
        <f t="shared" si="62"/>
        <v>256</v>
      </c>
      <c r="AI119" s="129">
        <f t="shared" si="63"/>
        <v>16000</v>
      </c>
      <c r="AJ119" s="129" t="str">
        <f t="shared" si="64"/>
        <v>P27</v>
      </c>
    </row>
    <row r="120" spans="1:36" s="20" customFormat="1" ht="22.5" customHeight="1" x14ac:dyDescent="0.25">
      <c r="A120" s="129" t="s">
        <v>351</v>
      </c>
      <c r="B120" s="145" t="str">
        <f t="shared" si="65"/>
        <v>25</v>
      </c>
      <c r="C120" s="145" t="str">
        <f t="shared" si="66"/>
        <v>5</v>
      </c>
      <c r="D120" s="129" t="s">
        <v>352</v>
      </c>
      <c r="E120" s="145" t="str">
        <f t="shared" si="67"/>
        <v>30</v>
      </c>
      <c r="F120" s="129" t="s">
        <v>352</v>
      </c>
      <c r="G120" s="145" t="str">
        <f t="shared" si="68"/>
        <v>100</v>
      </c>
      <c r="H120" s="56" t="s">
        <v>469</v>
      </c>
      <c r="I120" s="56" t="s">
        <v>18</v>
      </c>
      <c r="J120" s="56">
        <v>1593</v>
      </c>
      <c r="K120" s="56">
        <v>1302</v>
      </c>
      <c r="L120" s="56">
        <v>2</v>
      </c>
      <c r="M120" s="147">
        <f t="shared" si="49"/>
        <v>1593</v>
      </c>
      <c r="N120" s="147">
        <f t="shared" si="75"/>
        <v>1295</v>
      </c>
      <c r="O120" s="147">
        <f t="shared" si="76"/>
        <v>2</v>
      </c>
      <c r="P120" s="148">
        <f t="shared" si="77"/>
        <v>150.87150500000001</v>
      </c>
      <c r="Q120" s="148" t="str">
        <f t="shared" si="50"/>
        <v>单边留</v>
      </c>
      <c r="R120" s="129">
        <f t="shared" si="51"/>
        <v>1295</v>
      </c>
      <c r="S120" s="129">
        <v>2</v>
      </c>
      <c r="T120" s="129">
        <f t="shared" si="52"/>
        <v>4</v>
      </c>
      <c r="U120" s="161">
        <f t="shared" si="53"/>
        <v>5.0828750000000005</v>
      </c>
      <c r="V120" s="129">
        <f t="shared" si="78"/>
        <v>1581</v>
      </c>
      <c r="W120" s="129">
        <f t="shared" si="54"/>
        <v>44</v>
      </c>
      <c r="X120" s="129">
        <f t="shared" si="55"/>
        <v>44</v>
      </c>
      <c r="Y120" s="129">
        <f t="shared" si="79"/>
        <v>88</v>
      </c>
      <c r="Z120" s="162">
        <f t="shared" si="74"/>
        <v>136.51935</v>
      </c>
      <c r="AA120" s="129">
        <v>6</v>
      </c>
      <c r="AB120" s="129">
        <f t="shared" si="57"/>
        <v>46.5</v>
      </c>
      <c r="AC120" s="149">
        <f t="shared" si="58"/>
        <v>46.5</v>
      </c>
      <c r="AD120" s="129">
        <v>1025</v>
      </c>
      <c r="AE120" s="129">
        <f t="shared" si="59"/>
        <v>16</v>
      </c>
      <c r="AF120" s="129">
        <f t="shared" si="60"/>
        <v>16</v>
      </c>
      <c r="AG120" s="150">
        <f t="shared" si="61"/>
        <v>9.2692799999999984</v>
      </c>
      <c r="AH120" s="129">
        <f t="shared" si="62"/>
        <v>32</v>
      </c>
      <c r="AI120" s="129">
        <f t="shared" si="63"/>
        <v>2604</v>
      </c>
      <c r="AJ120" s="129" t="str">
        <f t="shared" si="64"/>
        <v>P27</v>
      </c>
    </row>
    <row r="121" spans="1:36" s="20" customFormat="1" ht="22.5" customHeight="1" x14ac:dyDescent="0.25">
      <c r="A121" s="129" t="s">
        <v>351</v>
      </c>
      <c r="B121" s="145" t="str">
        <f t="shared" si="65"/>
        <v>25</v>
      </c>
      <c r="C121" s="145" t="str">
        <f t="shared" si="66"/>
        <v>5</v>
      </c>
      <c r="D121" s="129" t="s">
        <v>352</v>
      </c>
      <c r="E121" s="145" t="str">
        <f t="shared" si="67"/>
        <v>30</v>
      </c>
      <c r="F121" s="129" t="s">
        <v>352</v>
      </c>
      <c r="G121" s="145" t="str">
        <f t="shared" si="68"/>
        <v>100</v>
      </c>
      <c r="H121" s="56" t="s">
        <v>470</v>
      </c>
      <c r="I121" s="56" t="s">
        <v>18</v>
      </c>
      <c r="J121" s="56">
        <v>1509</v>
      </c>
      <c r="K121" s="56">
        <v>1006</v>
      </c>
      <c r="L121" s="56">
        <v>1</v>
      </c>
      <c r="M121" s="147">
        <f t="shared" si="49"/>
        <v>1509</v>
      </c>
      <c r="N121" s="147">
        <f t="shared" si="75"/>
        <v>995</v>
      </c>
      <c r="O121" s="147">
        <f t="shared" si="76"/>
        <v>1</v>
      </c>
      <c r="P121" s="148">
        <f t="shared" si="77"/>
        <v>55.951660000000004</v>
      </c>
      <c r="Q121" s="148" t="str">
        <f t="shared" si="50"/>
        <v>单边留</v>
      </c>
      <c r="R121" s="129">
        <f t="shared" si="51"/>
        <v>995</v>
      </c>
      <c r="S121" s="129">
        <v>2</v>
      </c>
      <c r="T121" s="129">
        <f t="shared" si="52"/>
        <v>2</v>
      </c>
      <c r="U121" s="161">
        <f t="shared" si="53"/>
        <v>1.9526875000000004</v>
      </c>
      <c r="V121" s="129">
        <f t="shared" si="78"/>
        <v>1497</v>
      </c>
      <c r="W121" s="129">
        <f t="shared" si="54"/>
        <v>34</v>
      </c>
      <c r="X121" s="129">
        <f t="shared" si="55"/>
        <v>34</v>
      </c>
      <c r="Y121" s="129">
        <f t="shared" si="79"/>
        <v>34</v>
      </c>
      <c r="Z121" s="162">
        <f t="shared" si="74"/>
        <v>49.943662500000002</v>
      </c>
      <c r="AA121" s="129">
        <v>6</v>
      </c>
      <c r="AB121" s="129">
        <f t="shared" si="57"/>
        <v>4.5</v>
      </c>
      <c r="AC121" s="149">
        <f t="shared" si="58"/>
        <v>104.5</v>
      </c>
      <c r="AD121" s="129">
        <v>1025</v>
      </c>
      <c r="AE121" s="129">
        <f t="shared" si="59"/>
        <v>16</v>
      </c>
      <c r="AF121" s="129">
        <f t="shared" si="60"/>
        <v>14</v>
      </c>
      <c r="AG121" s="150">
        <f t="shared" si="61"/>
        <v>4.0553099999999995</v>
      </c>
      <c r="AH121" s="129">
        <f t="shared" si="62"/>
        <v>14</v>
      </c>
      <c r="AI121" s="129">
        <f t="shared" si="63"/>
        <v>1006</v>
      </c>
      <c r="AJ121" s="129" t="str">
        <f t="shared" si="64"/>
        <v>P27</v>
      </c>
    </row>
    <row r="122" spans="1:36" s="20" customFormat="1" ht="22.5" customHeight="1" x14ac:dyDescent="0.25">
      <c r="A122" s="129" t="s">
        <v>351</v>
      </c>
      <c r="B122" s="145" t="str">
        <f t="shared" si="65"/>
        <v>25</v>
      </c>
      <c r="C122" s="145" t="str">
        <f t="shared" si="66"/>
        <v>5</v>
      </c>
      <c r="D122" s="129" t="s">
        <v>352</v>
      </c>
      <c r="E122" s="145" t="str">
        <f t="shared" si="67"/>
        <v>30</v>
      </c>
      <c r="F122" s="129" t="s">
        <v>352</v>
      </c>
      <c r="G122" s="145" t="str">
        <f t="shared" si="68"/>
        <v>100</v>
      </c>
      <c r="H122" s="56" t="s">
        <v>471</v>
      </c>
      <c r="I122" s="56" t="s">
        <v>18</v>
      </c>
      <c r="J122" s="56">
        <v>1509</v>
      </c>
      <c r="K122" s="56">
        <v>1006</v>
      </c>
      <c r="L122" s="56">
        <v>1</v>
      </c>
      <c r="M122" s="147">
        <f t="shared" si="49"/>
        <v>1509</v>
      </c>
      <c r="N122" s="147">
        <f t="shared" si="75"/>
        <v>995</v>
      </c>
      <c r="O122" s="147">
        <f t="shared" si="76"/>
        <v>1</v>
      </c>
      <c r="P122" s="148">
        <f t="shared" si="77"/>
        <v>55.951660000000004</v>
      </c>
      <c r="Q122" s="148" t="str">
        <f t="shared" si="50"/>
        <v>单边留</v>
      </c>
      <c r="R122" s="129">
        <f t="shared" si="51"/>
        <v>995</v>
      </c>
      <c r="S122" s="129">
        <v>2</v>
      </c>
      <c r="T122" s="129">
        <f t="shared" si="52"/>
        <v>2</v>
      </c>
      <c r="U122" s="161">
        <f t="shared" si="53"/>
        <v>1.9526875000000004</v>
      </c>
      <c r="V122" s="129">
        <f t="shared" si="78"/>
        <v>1497</v>
      </c>
      <c r="W122" s="129">
        <f t="shared" si="54"/>
        <v>34</v>
      </c>
      <c r="X122" s="129">
        <f t="shared" si="55"/>
        <v>34</v>
      </c>
      <c r="Y122" s="129">
        <f t="shared" si="79"/>
        <v>34</v>
      </c>
      <c r="Z122" s="162">
        <f t="shared" si="74"/>
        <v>49.943662500000002</v>
      </c>
      <c r="AA122" s="129">
        <v>6</v>
      </c>
      <c r="AB122" s="129">
        <f t="shared" si="57"/>
        <v>4.5</v>
      </c>
      <c r="AC122" s="149">
        <f t="shared" si="58"/>
        <v>104.5</v>
      </c>
      <c r="AD122" s="129">
        <v>1025</v>
      </c>
      <c r="AE122" s="129">
        <f t="shared" si="59"/>
        <v>16</v>
      </c>
      <c r="AF122" s="129">
        <f t="shared" si="60"/>
        <v>14</v>
      </c>
      <c r="AG122" s="150">
        <f t="shared" si="61"/>
        <v>4.0553099999999995</v>
      </c>
      <c r="AH122" s="129">
        <f t="shared" si="62"/>
        <v>14</v>
      </c>
      <c r="AI122" s="129">
        <f t="shared" si="63"/>
        <v>1006</v>
      </c>
      <c r="AJ122" s="129" t="str">
        <f t="shared" si="64"/>
        <v>P27</v>
      </c>
    </row>
    <row r="123" spans="1:36" s="20" customFormat="1" ht="22.5" customHeight="1" x14ac:dyDescent="0.25">
      <c r="A123" s="129" t="s">
        <v>351</v>
      </c>
      <c r="B123" s="145" t="str">
        <f t="shared" si="65"/>
        <v>25</v>
      </c>
      <c r="C123" s="145" t="str">
        <f t="shared" si="66"/>
        <v>5</v>
      </c>
      <c r="D123" s="129" t="s">
        <v>352</v>
      </c>
      <c r="E123" s="145" t="str">
        <f t="shared" si="67"/>
        <v>30</v>
      </c>
      <c r="F123" s="129" t="s">
        <v>352</v>
      </c>
      <c r="G123" s="145" t="str">
        <f t="shared" si="68"/>
        <v>100</v>
      </c>
      <c r="H123" s="56" t="s">
        <v>472</v>
      </c>
      <c r="I123" s="56" t="s">
        <v>18</v>
      </c>
      <c r="J123" s="56">
        <v>1579</v>
      </c>
      <c r="K123" s="56">
        <v>1000</v>
      </c>
      <c r="L123" s="56">
        <v>15</v>
      </c>
      <c r="M123" s="147">
        <f t="shared" si="49"/>
        <v>1579</v>
      </c>
      <c r="N123" s="147">
        <f t="shared" si="75"/>
        <v>995</v>
      </c>
      <c r="O123" s="147">
        <f t="shared" si="76"/>
        <v>15</v>
      </c>
      <c r="P123" s="148">
        <f t="shared" si="77"/>
        <v>882.99547500000006</v>
      </c>
      <c r="Q123" s="148" t="str">
        <f t="shared" si="50"/>
        <v/>
      </c>
      <c r="R123" s="129">
        <f t="shared" si="51"/>
        <v>995</v>
      </c>
      <c r="S123" s="129">
        <v>2</v>
      </c>
      <c r="T123" s="129">
        <f t="shared" si="52"/>
        <v>30</v>
      </c>
      <c r="U123" s="161">
        <f t="shared" si="53"/>
        <v>29.290312500000006</v>
      </c>
      <c r="V123" s="129">
        <f t="shared" si="78"/>
        <v>1567</v>
      </c>
      <c r="W123" s="129">
        <f t="shared" si="54"/>
        <v>34</v>
      </c>
      <c r="X123" s="129">
        <f t="shared" si="55"/>
        <v>34</v>
      </c>
      <c r="Y123" s="129">
        <f t="shared" si="79"/>
        <v>510</v>
      </c>
      <c r="Z123" s="162">
        <f t="shared" si="74"/>
        <v>784.18556250000006</v>
      </c>
      <c r="AA123" s="129">
        <v>6</v>
      </c>
      <c r="AB123" s="129">
        <f t="shared" si="57"/>
        <v>39.5</v>
      </c>
      <c r="AC123" s="149">
        <f t="shared" si="58"/>
        <v>39.5</v>
      </c>
      <c r="AD123" s="129">
        <v>1025</v>
      </c>
      <c r="AE123" s="129">
        <f t="shared" si="59"/>
        <v>16</v>
      </c>
      <c r="AF123" s="129">
        <f t="shared" si="60"/>
        <v>16</v>
      </c>
      <c r="AG123" s="150">
        <f t="shared" si="61"/>
        <v>69.519599999999983</v>
      </c>
      <c r="AH123" s="129">
        <f t="shared" si="62"/>
        <v>240</v>
      </c>
      <c r="AI123" s="129">
        <f t="shared" si="63"/>
        <v>15000</v>
      </c>
      <c r="AJ123" s="129" t="str">
        <f t="shared" si="64"/>
        <v>P28</v>
      </c>
    </row>
    <row r="124" spans="1:36" s="20" customFormat="1" ht="22.5" customHeight="1" x14ac:dyDescent="0.25">
      <c r="A124" s="129" t="s">
        <v>351</v>
      </c>
      <c r="B124" s="145" t="str">
        <f t="shared" si="65"/>
        <v>25</v>
      </c>
      <c r="C124" s="145" t="str">
        <f t="shared" si="66"/>
        <v>5</v>
      </c>
      <c r="D124" s="129" t="s">
        <v>352</v>
      </c>
      <c r="E124" s="145" t="str">
        <f t="shared" si="67"/>
        <v>30</v>
      </c>
      <c r="F124" s="129" t="s">
        <v>352</v>
      </c>
      <c r="G124" s="145" t="str">
        <f t="shared" si="68"/>
        <v>100</v>
      </c>
      <c r="H124" s="56" t="s">
        <v>473</v>
      </c>
      <c r="I124" s="56" t="s">
        <v>18</v>
      </c>
      <c r="J124" s="56">
        <v>1588</v>
      </c>
      <c r="K124" s="56">
        <v>1197</v>
      </c>
      <c r="L124" s="56">
        <v>1</v>
      </c>
      <c r="M124" s="147">
        <f t="shared" si="49"/>
        <v>1588</v>
      </c>
      <c r="N124" s="147">
        <f t="shared" si="75"/>
        <v>1175</v>
      </c>
      <c r="O124" s="147">
        <f t="shared" si="76"/>
        <v>1</v>
      </c>
      <c r="P124" s="148">
        <f t="shared" si="77"/>
        <v>68.798577500000007</v>
      </c>
      <c r="Q124" s="148" t="str">
        <f t="shared" si="50"/>
        <v>单边留</v>
      </c>
      <c r="R124" s="129">
        <f t="shared" si="51"/>
        <v>1175</v>
      </c>
      <c r="S124" s="129">
        <v>2</v>
      </c>
      <c r="T124" s="129">
        <f t="shared" si="52"/>
        <v>2</v>
      </c>
      <c r="U124" s="161">
        <f t="shared" si="53"/>
        <v>2.3059375000000002</v>
      </c>
      <c r="V124" s="129">
        <f t="shared" si="78"/>
        <v>1576</v>
      </c>
      <c r="W124" s="129">
        <f t="shared" si="54"/>
        <v>40</v>
      </c>
      <c r="X124" s="129">
        <f t="shared" si="55"/>
        <v>40</v>
      </c>
      <c r="Y124" s="129">
        <f t="shared" si="79"/>
        <v>40</v>
      </c>
      <c r="Z124" s="162">
        <f t="shared" si="74"/>
        <v>61.858000000000004</v>
      </c>
      <c r="AA124" s="129">
        <v>6</v>
      </c>
      <c r="AB124" s="129">
        <f t="shared" si="57"/>
        <v>44</v>
      </c>
      <c r="AC124" s="149">
        <f t="shared" si="58"/>
        <v>44</v>
      </c>
      <c r="AD124" s="129">
        <v>1025</v>
      </c>
      <c r="AE124" s="129">
        <f t="shared" si="59"/>
        <v>16</v>
      </c>
      <c r="AF124" s="129">
        <f t="shared" si="60"/>
        <v>16</v>
      </c>
      <c r="AG124" s="150">
        <f t="shared" si="61"/>
        <v>4.6346399999999992</v>
      </c>
      <c r="AH124" s="129">
        <f t="shared" si="62"/>
        <v>16</v>
      </c>
      <c r="AI124" s="129">
        <f t="shared" si="63"/>
        <v>1197</v>
      </c>
      <c r="AJ124" s="129" t="str">
        <f t="shared" si="64"/>
        <v>P28</v>
      </c>
    </row>
    <row r="125" spans="1:36" s="20" customFormat="1" ht="22.5" customHeight="1" x14ac:dyDescent="0.25">
      <c r="A125" s="129" t="s">
        <v>351</v>
      </c>
      <c r="B125" s="145" t="str">
        <f t="shared" si="65"/>
        <v>25</v>
      </c>
      <c r="C125" s="145" t="str">
        <f t="shared" si="66"/>
        <v>5</v>
      </c>
      <c r="D125" s="129" t="s">
        <v>352</v>
      </c>
      <c r="E125" s="145" t="str">
        <f t="shared" si="67"/>
        <v>30</v>
      </c>
      <c r="F125" s="129" t="s">
        <v>352</v>
      </c>
      <c r="G125" s="145" t="str">
        <f t="shared" si="68"/>
        <v>100</v>
      </c>
      <c r="H125" s="56" t="s">
        <v>474</v>
      </c>
      <c r="I125" s="56" t="s">
        <v>18</v>
      </c>
      <c r="J125" s="56">
        <v>1464</v>
      </c>
      <c r="K125" s="56">
        <v>661</v>
      </c>
      <c r="L125" s="56">
        <v>1</v>
      </c>
      <c r="M125" s="147">
        <f t="shared" si="49"/>
        <v>1464</v>
      </c>
      <c r="N125" s="147">
        <f t="shared" si="75"/>
        <v>665</v>
      </c>
      <c r="O125" s="147">
        <f t="shared" si="76"/>
        <v>1</v>
      </c>
      <c r="P125" s="148">
        <f t="shared" si="77"/>
        <v>38.130197500000001</v>
      </c>
      <c r="Q125" s="148" t="str">
        <f t="shared" si="50"/>
        <v/>
      </c>
      <c r="R125" s="129">
        <f t="shared" si="51"/>
        <v>665</v>
      </c>
      <c r="S125" s="129">
        <v>2</v>
      </c>
      <c r="T125" s="129">
        <f t="shared" si="52"/>
        <v>2</v>
      </c>
      <c r="U125" s="161">
        <f t="shared" si="53"/>
        <v>1.3050625</v>
      </c>
      <c r="V125" s="129">
        <f t="shared" si="78"/>
        <v>1452</v>
      </c>
      <c r="W125" s="129">
        <f t="shared" si="54"/>
        <v>23</v>
      </c>
      <c r="X125" s="129">
        <f t="shared" si="55"/>
        <v>23</v>
      </c>
      <c r="Y125" s="129">
        <f t="shared" si="79"/>
        <v>23</v>
      </c>
      <c r="Z125" s="162">
        <f t="shared" si="74"/>
        <v>32.769825000000004</v>
      </c>
      <c r="AA125" s="129">
        <v>6</v>
      </c>
      <c r="AB125" s="129">
        <f t="shared" si="57"/>
        <v>82</v>
      </c>
      <c r="AC125" s="149">
        <f t="shared" si="58"/>
        <v>82</v>
      </c>
      <c r="AD125" s="129">
        <v>1025</v>
      </c>
      <c r="AE125" s="129">
        <f t="shared" si="59"/>
        <v>14</v>
      </c>
      <c r="AF125" s="129">
        <f t="shared" si="60"/>
        <v>14</v>
      </c>
      <c r="AG125" s="150">
        <f t="shared" si="61"/>
        <v>4.0553099999999995</v>
      </c>
      <c r="AH125" s="129">
        <f t="shared" si="62"/>
        <v>14</v>
      </c>
      <c r="AI125" s="129">
        <f t="shared" si="63"/>
        <v>661</v>
      </c>
      <c r="AJ125" s="129" t="str">
        <f t="shared" si="64"/>
        <v>P28</v>
      </c>
    </row>
    <row r="126" spans="1:36" s="20" customFormat="1" ht="22.5" customHeight="1" x14ac:dyDescent="0.25">
      <c r="A126" s="129" t="s">
        <v>351</v>
      </c>
      <c r="B126" s="145" t="str">
        <f t="shared" si="65"/>
        <v>25</v>
      </c>
      <c r="C126" s="145" t="str">
        <f t="shared" si="66"/>
        <v>5</v>
      </c>
      <c r="D126" s="129" t="s">
        <v>352</v>
      </c>
      <c r="E126" s="145" t="str">
        <f t="shared" si="67"/>
        <v>30</v>
      </c>
      <c r="F126" s="129" t="s">
        <v>352</v>
      </c>
      <c r="G126" s="145" t="str">
        <f t="shared" si="68"/>
        <v>100</v>
      </c>
      <c r="H126" s="56" t="s">
        <v>475</v>
      </c>
      <c r="I126" s="56" t="s">
        <v>18</v>
      </c>
      <c r="J126" s="56">
        <v>1509</v>
      </c>
      <c r="K126" s="56">
        <v>1000</v>
      </c>
      <c r="L126" s="56">
        <v>1</v>
      </c>
      <c r="M126" s="147">
        <f t="shared" si="49"/>
        <v>1509</v>
      </c>
      <c r="N126" s="147">
        <f t="shared" si="75"/>
        <v>995</v>
      </c>
      <c r="O126" s="147">
        <f t="shared" si="76"/>
        <v>1</v>
      </c>
      <c r="P126" s="148">
        <f t="shared" si="77"/>
        <v>55.951660000000004</v>
      </c>
      <c r="Q126" s="148" t="str">
        <f t="shared" si="50"/>
        <v/>
      </c>
      <c r="R126" s="129">
        <f t="shared" si="51"/>
        <v>995</v>
      </c>
      <c r="S126" s="129">
        <v>2</v>
      </c>
      <c r="T126" s="129">
        <f t="shared" si="52"/>
        <v>2</v>
      </c>
      <c r="U126" s="161">
        <f t="shared" si="53"/>
        <v>1.9526875000000004</v>
      </c>
      <c r="V126" s="129">
        <f t="shared" si="78"/>
        <v>1497</v>
      </c>
      <c r="W126" s="129">
        <f t="shared" si="54"/>
        <v>34</v>
      </c>
      <c r="X126" s="129">
        <f t="shared" si="55"/>
        <v>34</v>
      </c>
      <c r="Y126" s="129">
        <f t="shared" si="79"/>
        <v>34</v>
      </c>
      <c r="Z126" s="162">
        <f t="shared" si="74"/>
        <v>49.943662500000002</v>
      </c>
      <c r="AA126" s="129">
        <v>6</v>
      </c>
      <c r="AB126" s="129">
        <f t="shared" si="57"/>
        <v>4.5</v>
      </c>
      <c r="AC126" s="149">
        <f t="shared" si="58"/>
        <v>104.5</v>
      </c>
      <c r="AD126" s="129">
        <v>1025</v>
      </c>
      <c r="AE126" s="129">
        <f t="shared" si="59"/>
        <v>16</v>
      </c>
      <c r="AF126" s="129">
        <f t="shared" si="60"/>
        <v>14</v>
      </c>
      <c r="AG126" s="150">
        <f t="shared" si="61"/>
        <v>4.0553099999999995</v>
      </c>
      <c r="AH126" s="129">
        <f t="shared" si="62"/>
        <v>14</v>
      </c>
      <c r="AI126" s="129">
        <f t="shared" si="63"/>
        <v>1000</v>
      </c>
      <c r="AJ126" s="129" t="str">
        <f t="shared" si="64"/>
        <v>P28</v>
      </c>
    </row>
    <row r="127" spans="1:36" s="20" customFormat="1" ht="22.5" customHeight="1" x14ac:dyDescent="0.25">
      <c r="A127" s="129" t="s">
        <v>351</v>
      </c>
      <c r="B127" s="145" t="str">
        <f t="shared" si="65"/>
        <v>25</v>
      </c>
      <c r="C127" s="145" t="str">
        <f t="shared" si="66"/>
        <v>5</v>
      </c>
      <c r="D127" s="129" t="s">
        <v>352</v>
      </c>
      <c r="E127" s="145" t="str">
        <f t="shared" si="67"/>
        <v>30</v>
      </c>
      <c r="F127" s="129" t="s">
        <v>352</v>
      </c>
      <c r="G127" s="145" t="str">
        <f t="shared" si="68"/>
        <v>100</v>
      </c>
      <c r="H127" s="56" t="s">
        <v>476</v>
      </c>
      <c r="I127" s="56" t="s">
        <v>18</v>
      </c>
      <c r="J127" s="56">
        <v>1579</v>
      </c>
      <c r="K127" s="56">
        <v>1000</v>
      </c>
      <c r="L127" s="56">
        <v>4</v>
      </c>
      <c r="M127" s="147">
        <f t="shared" si="49"/>
        <v>1579</v>
      </c>
      <c r="N127" s="147">
        <f t="shared" si="75"/>
        <v>995</v>
      </c>
      <c r="O127" s="147">
        <f t="shared" si="76"/>
        <v>4</v>
      </c>
      <c r="P127" s="148">
        <f t="shared" si="77"/>
        <v>235.46546000000001</v>
      </c>
      <c r="Q127" s="148" t="str">
        <f t="shared" si="50"/>
        <v/>
      </c>
      <c r="R127" s="129">
        <f t="shared" si="51"/>
        <v>995</v>
      </c>
      <c r="S127" s="129">
        <v>2</v>
      </c>
      <c r="T127" s="129">
        <f t="shared" si="52"/>
        <v>8</v>
      </c>
      <c r="U127" s="161">
        <f t="shared" si="53"/>
        <v>7.8107500000000014</v>
      </c>
      <c r="V127" s="129">
        <f t="shared" si="78"/>
        <v>1567</v>
      </c>
      <c r="W127" s="129">
        <f t="shared" si="54"/>
        <v>34</v>
      </c>
      <c r="X127" s="129">
        <f t="shared" si="55"/>
        <v>34</v>
      </c>
      <c r="Y127" s="129">
        <f t="shared" si="79"/>
        <v>136</v>
      </c>
      <c r="Z127" s="162">
        <f t="shared" si="74"/>
        <v>209.11615</v>
      </c>
      <c r="AA127" s="129">
        <v>6</v>
      </c>
      <c r="AB127" s="129">
        <f t="shared" si="57"/>
        <v>39.5</v>
      </c>
      <c r="AC127" s="149">
        <f t="shared" si="58"/>
        <v>39.5</v>
      </c>
      <c r="AD127" s="129">
        <v>1025</v>
      </c>
      <c r="AE127" s="129">
        <f t="shared" si="59"/>
        <v>16</v>
      </c>
      <c r="AF127" s="129">
        <f t="shared" si="60"/>
        <v>16</v>
      </c>
      <c r="AG127" s="150">
        <f t="shared" si="61"/>
        <v>18.538559999999997</v>
      </c>
      <c r="AH127" s="129">
        <f t="shared" si="62"/>
        <v>64</v>
      </c>
      <c r="AI127" s="129">
        <f t="shared" si="63"/>
        <v>4000</v>
      </c>
      <c r="AJ127" s="129" t="str">
        <f t="shared" si="64"/>
        <v>P29</v>
      </c>
    </row>
    <row r="128" spans="1:36" s="20" customFormat="1" ht="22.5" customHeight="1" x14ac:dyDescent="0.25">
      <c r="A128" s="129" t="s">
        <v>351</v>
      </c>
      <c r="B128" s="145" t="str">
        <f t="shared" si="65"/>
        <v>25</v>
      </c>
      <c r="C128" s="145" t="str">
        <f t="shared" si="66"/>
        <v>5</v>
      </c>
      <c r="D128" s="129" t="s">
        <v>352</v>
      </c>
      <c r="E128" s="145" t="str">
        <f t="shared" si="67"/>
        <v>30</v>
      </c>
      <c r="F128" s="129" t="s">
        <v>352</v>
      </c>
      <c r="G128" s="145" t="str">
        <f t="shared" si="68"/>
        <v>100</v>
      </c>
      <c r="H128" s="56" t="s">
        <v>477</v>
      </c>
      <c r="I128" s="56" t="s">
        <v>18</v>
      </c>
      <c r="J128" s="56">
        <v>1585</v>
      </c>
      <c r="K128" s="56">
        <v>1129</v>
      </c>
      <c r="L128" s="56">
        <v>1</v>
      </c>
      <c r="M128" s="147">
        <f t="shared" si="49"/>
        <v>1585</v>
      </c>
      <c r="N128" s="147">
        <f t="shared" si="75"/>
        <v>1115</v>
      </c>
      <c r="O128" s="147">
        <f t="shared" si="76"/>
        <v>1</v>
      </c>
      <c r="P128" s="148">
        <f t="shared" si="77"/>
        <v>65.476065000000006</v>
      </c>
      <c r="Q128" s="148" t="str">
        <f t="shared" si="50"/>
        <v>单边留</v>
      </c>
      <c r="R128" s="129">
        <f t="shared" si="51"/>
        <v>1115</v>
      </c>
      <c r="S128" s="129">
        <v>2</v>
      </c>
      <c r="T128" s="129">
        <f t="shared" si="52"/>
        <v>2</v>
      </c>
      <c r="U128" s="161">
        <f t="shared" si="53"/>
        <v>2.1881875000000002</v>
      </c>
      <c r="V128" s="129">
        <f t="shared" si="78"/>
        <v>1573</v>
      </c>
      <c r="W128" s="129">
        <f t="shared" si="54"/>
        <v>38</v>
      </c>
      <c r="X128" s="129">
        <f t="shared" si="55"/>
        <v>38</v>
      </c>
      <c r="Y128" s="129">
        <f t="shared" si="79"/>
        <v>38</v>
      </c>
      <c r="Z128" s="162">
        <f t="shared" si="74"/>
        <v>58.653237500000003</v>
      </c>
      <c r="AA128" s="129">
        <v>6</v>
      </c>
      <c r="AB128" s="129">
        <f t="shared" si="57"/>
        <v>42.5</v>
      </c>
      <c r="AC128" s="149">
        <f t="shared" si="58"/>
        <v>42.5</v>
      </c>
      <c r="AD128" s="129">
        <v>1025</v>
      </c>
      <c r="AE128" s="129">
        <f t="shared" si="59"/>
        <v>16</v>
      </c>
      <c r="AF128" s="129">
        <f t="shared" si="60"/>
        <v>16</v>
      </c>
      <c r="AG128" s="150">
        <f t="shared" si="61"/>
        <v>4.6346399999999992</v>
      </c>
      <c r="AH128" s="129">
        <f t="shared" si="62"/>
        <v>16</v>
      </c>
      <c r="AI128" s="129">
        <f t="shared" si="63"/>
        <v>1129</v>
      </c>
      <c r="AJ128" s="129" t="str">
        <f t="shared" si="64"/>
        <v>P29</v>
      </c>
    </row>
    <row r="129" spans="1:36 16360:16370" s="20" customFormat="1" ht="22.5" customHeight="1" x14ac:dyDescent="0.25">
      <c r="A129" s="129" t="s">
        <v>351</v>
      </c>
      <c r="B129" s="145" t="str">
        <f t="shared" si="65"/>
        <v>25</v>
      </c>
      <c r="C129" s="145" t="str">
        <f t="shared" si="66"/>
        <v>5</v>
      </c>
      <c r="D129" s="129" t="s">
        <v>352</v>
      </c>
      <c r="E129" s="145" t="str">
        <f t="shared" si="67"/>
        <v>30</v>
      </c>
      <c r="F129" s="129" t="s">
        <v>352</v>
      </c>
      <c r="G129" s="145" t="str">
        <f t="shared" si="68"/>
        <v>100</v>
      </c>
      <c r="H129" s="56" t="s">
        <v>478</v>
      </c>
      <c r="I129" s="56" t="s">
        <v>18</v>
      </c>
      <c r="J129" s="56">
        <v>1573</v>
      </c>
      <c r="K129" s="56">
        <v>816</v>
      </c>
      <c r="L129" s="56">
        <v>1</v>
      </c>
      <c r="M129" s="147">
        <f t="shared" si="49"/>
        <v>1573</v>
      </c>
      <c r="N129" s="147">
        <f t="shared" si="75"/>
        <v>815</v>
      </c>
      <c r="O129" s="147">
        <f t="shared" si="76"/>
        <v>1</v>
      </c>
      <c r="P129" s="148">
        <f t="shared" si="77"/>
        <v>49.122552499999998</v>
      </c>
      <c r="Q129" s="148" t="str">
        <f t="shared" si="50"/>
        <v/>
      </c>
      <c r="R129" s="129">
        <f t="shared" si="51"/>
        <v>815</v>
      </c>
      <c r="S129" s="129">
        <v>2</v>
      </c>
      <c r="T129" s="129">
        <f t="shared" si="52"/>
        <v>2</v>
      </c>
      <c r="U129" s="161">
        <f t="shared" si="53"/>
        <v>1.5994375000000001</v>
      </c>
      <c r="V129" s="129">
        <f t="shared" si="78"/>
        <v>1561</v>
      </c>
      <c r="W129" s="129">
        <f t="shared" si="54"/>
        <v>28</v>
      </c>
      <c r="X129" s="129">
        <f t="shared" si="55"/>
        <v>28</v>
      </c>
      <c r="Y129" s="129">
        <f t="shared" si="79"/>
        <v>28</v>
      </c>
      <c r="Z129" s="162">
        <f t="shared" si="74"/>
        <v>42.888475</v>
      </c>
      <c r="AA129" s="129">
        <v>6</v>
      </c>
      <c r="AB129" s="129">
        <f t="shared" si="57"/>
        <v>36.5</v>
      </c>
      <c r="AC129" s="149">
        <f t="shared" si="58"/>
        <v>36.5</v>
      </c>
      <c r="AD129" s="129">
        <v>1025</v>
      </c>
      <c r="AE129" s="129">
        <f t="shared" si="59"/>
        <v>16</v>
      </c>
      <c r="AF129" s="129">
        <f t="shared" si="60"/>
        <v>16</v>
      </c>
      <c r="AG129" s="150">
        <f t="shared" si="61"/>
        <v>4.6346399999999992</v>
      </c>
      <c r="AH129" s="129">
        <f t="shared" si="62"/>
        <v>16</v>
      </c>
      <c r="AI129" s="129">
        <f t="shared" si="63"/>
        <v>816</v>
      </c>
      <c r="AJ129" s="129" t="str">
        <f t="shared" si="64"/>
        <v>P30</v>
      </c>
    </row>
    <row r="130" spans="1:36 16360:16370" s="20" customFormat="1" ht="22.5" customHeight="1" x14ac:dyDescent="0.25">
      <c r="A130" s="129" t="s">
        <v>351</v>
      </c>
      <c r="B130" s="145" t="str">
        <f t="shared" si="65"/>
        <v>25</v>
      </c>
      <c r="C130" s="145" t="str">
        <f t="shared" si="66"/>
        <v>5</v>
      </c>
      <c r="D130" s="129" t="s">
        <v>352</v>
      </c>
      <c r="E130" s="145" t="str">
        <f t="shared" si="67"/>
        <v>30</v>
      </c>
      <c r="F130" s="129" t="s">
        <v>352</v>
      </c>
      <c r="G130" s="145" t="str">
        <f t="shared" si="68"/>
        <v>100</v>
      </c>
      <c r="H130" s="56" t="s">
        <v>479</v>
      </c>
      <c r="I130" s="56" t="s">
        <v>18</v>
      </c>
      <c r="J130" s="56">
        <v>1579</v>
      </c>
      <c r="K130" s="56">
        <v>1000</v>
      </c>
      <c r="L130" s="56">
        <v>22</v>
      </c>
      <c r="M130" s="147">
        <f t="shared" si="49"/>
        <v>1579</v>
      </c>
      <c r="N130" s="147">
        <f t="shared" si="75"/>
        <v>995</v>
      </c>
      <c r="O130" s="147">
        <f t="shared" si="76"/>
        <v>22</v>
      </c>
      <c r="P130" s="148">
        <f t="shared" si="77"/>
        <v>1295.0600300000001</v>
      </c>
      <c r="Q130" s="148" t="str">
        <f t="shared" si="50"/>
        <v/>
      </c>
      <c r="R130" s="129">
        <f t="shared" si="51"/>
        <v>995</v>
      </c>
      <c r="S130" s="129">
        <v>2</v>
      </c>
      <c r="T130" s="129">
        <f t="shared" si="52"/>
        <v>44</v>
      </c>
      <c r="U130" s="161">
        <f t="shared" si="53"/>
        <v>42.959125000000007</v>
      </c>
      <c r="V130" s="129">
        <f t="shared" si="78"/>
        <v>1567</v>
      </c>
      <c r="W130" s="129">
        <f t="shared" si="54"/>
        <v>34</v>
      </c>
      <c r="X130" s="129">
        <f t="shared" si="55"/>
        <v>34</v>
      </c>
      <c r="Y130" s="129">
        <f t="shared" si="79"/>
        <v>748</v>
      </c>
      <c r="Z130" s="162">
        <f t="shared" si="74"/>
        <v>1150.138825</v>
      </c>
      <c r="AA130" s="129">
        <v>6</v>
      </c>
      <c r="AB130" s="129">
        <f t="shared" si="57"/>
        <v>39.5</v>
      </c>
      <c r="AC130" s="149">
        <f t="shared" si="58"/>
        <v>39.5</v>
      </c>
      <c r="AD130" s="129">
        <v>1025</v>
      </c>
      <c r="AE130" s="129">
        <f t="shared" si="59"/>
        <v>16</v>
      </c>
      <c r="AF130" s="129">
        <f t="shared" si="60"/>
        <v>16</v>
      </c>
      <c r="AG130" s="150">
        <f t="shared" si="61"/>
        <v>101.96207999999999</v>
      </c>
      <c r="AH130" s="129">
        <f t="shared" si="62"/>
        <v>352</v>
      </c>
      <c r="AI130" s="129">
        <f t="shared" si="63"/>
        <v>22000</v>
      </c>
      <c r="AJ130" s="129" t="str">
        <f t="shared" si="64"/>
        <v>P30</v>
      </c>
    </row>
    <row r="131" spans="1:36 16360:16370" s="20" customFormat="1" ht="22.5" customHeight="1" x14ac:dyDescent="0.25">
      <c r="A131" s="129" t="s">
        <v>351</v>
      </c>
      <c r="B131" s="145" t="str">
        <f t="shared" si="65"/>
        <v>25</v>
      </c>
      <c r="C131" s="145" t="str">
        <f t="shared" si="66"/>
        <v>5</v>
      </c>
      <c r="D131" s="129" t="s">
        <v>352</v>
      </c>
      <c r="E131" s="145" t="str">
        <f t="shared" si="67"/>
        <v>30</v>
      </c>
      <c r="F131" s="129" t="s">
        <v>352</v>
      </c>
      <c r="G131" s="145" t="str">
        <f t="shared" si="68"/>
        <v>100</v>
      </c>
      <c r="H131" s="56" t="s">
        <v>480</v>
      </c>
      <c r="I131" s="56" t="s">
        <v>18</v>
      </c>
      <c r="J131" s="56">
        <v>1579</v>
      </c>
      <c r="K131" s="56">
        <v>1000</v>
      </c>
      <c r="L131" s="56">
        <v>1</v>
      </c>
      <c r="M131" s="147">
        <f t="shared" si="49"/>
        <v>1579</v>
      </c>
      <c r="N131" s="147">
        <f t="shared" si="75"/>
        <v>995</v>
      </c>
      <c r="O131" s="147">
        <f t="shared" si="76"/>
        <v>1</v>
      </c>
      <c r="P131" s="148">
        <f t="shared" si="77"/>
        <v>58.866365000000002</v>
      </c>
      <c r="Q131" s="148" t="str">
        <f t="shared" si="50"/>
        <v/>
      </c>
      <c r="R131" s="129">
        <f t="shared" si="51"/>
        <v>995</v>
      </c>
      <c r="S131" s="129">
        <v>2</v>
      </c>
      <c r="T131" s="129">
        <f t="shared" si="52"/>
        <v>2</v>
      </c>
      <c r="U131" s="161">
        <f t="shared" si="53"/>
        <v>1.9526875000000004</v>
      </c>
      <c r="V131" s="129">
        <f t="shared" si="78"/>
        <v>1567</v>
      </c>
      <c r="W131" s="129">
        <f t="shared" si="54"/>
        <v>34</v>
      </c>
      <c r="X131" s="129">
        <f t="shared" si="55"/>
        <v>34</v>
      </c>
      <c r="Y131" s="129">
        <f t="shared" si="79"/>
        <v>34</v>
      </c>
      <c r="Z131" s="162">
        <f t="shared" si="74"/>
        <v>52.279037500000001</v>
      </c>
      <c r="AA131" s="129">
        <v>6</v>
      </c>
      <c r="AB131" s="129">
        <f t="shared" si="57"/>
        <v>39.5</v>
      </c>
      <c r="AC131" s="149">
        <f t="shared" si="58"/>
        <v>39.5</v>
      </c>
      <c r="AD131" s="129">
        <v>1025</v>
      </c>
      <c r="AE131" s="129">
        <f t="shared" si="59"/>
        <v>16</v>
      </c>
      <c r="AF131" s="129">
        <f t="shared" si="60"/>
        <v>16</v>
      </c>
      <c r="AG131" s="150">
        <f t="shared" si="61"/>
        <v>4.6346399999999992</v>
      </c>
      <c r="AH131" s="129">
        <f t="shared" si="62"/>
        <v>16</v>
      </c>
      <c r="AI131" s="129">
        <f t="shared" si="63"/>
        <v>1000</v>
      </c>
      <c r="AJ131" s="129" t="str">
        <f t="shared" si="64"/>
        <v>P30</v>
      </c>
    </row>
    <row r="132" spans="1:36 16360:16370" s="20" customFormat="1" ht="22.5" customHeight="1" x14ac:dyDescent="0.25">
      <c r="A132" s="149" t="s">
        <v>351</v>
      </c>
      <c r="B132" s="145" t="str">
        <f t="shared" si="65"/>
        <v>25</v>
      </c>
      <c r="C132" s="145" t="str">
        <f t="shared" si="66"/>
        <v>5</v>
      </c>
      <c r="D132" s="149" t="s">
        <v>352</v>
      </c>
      <c r="E132" s="145" t="str">
        <f t="shared" si="67"/>
        <v>30</v>
      </c>
      <c r="F132" s="149" t="s">
        <v>352</v>
      </c>
      <c r="G132" s="145" t="str">
        <f t="shared" si="68"/>
        <v>100</v>
      </c>
      <c r="H132" s="56" t="s">
        <v>481</v>
      </c>
      <c r="I132" s="56" t="s">
        <v>18</v>
      </c>
      <c r="J132" s="56">
        <v>1579</v>
      </c>
      <c r="K132" s="56">
        <v>1000</v>
      </c>
      <c r="L132" s="56">
        <v>1</v>
      </c>
      <c r="M132" s="147">
        <f>J132</f>
        <v>1579</v>
      </c>
      <c r="N132" s="147">
        <f t="shared" si="75"/>
        <v>995</v>
      </c>
      <c r="O132" s="147">
        <f t="shared" si="76"/>
        <v>1</v>
      </c>
      <c r="P132" s="148">
        <f t="shared" si="77"/>
        <v>58.866365000000002</v>
      </c>
      <c r="Q132" s="148" t="str">
        <f>IF(OR(AND(MOD(K132-C132,E132)&gt;$AI$2,MOD(K132-C132,E132)&lt;(E132-$AJ$2)),W132=35),"单边留","")</f>
        <v/>
      </c>
      <c r="R132" s="129">
        <f>N132</f>
        <v>995</v>
      </c>
      <c r="S132" s="129">
        <v>2</v>
      </c>
      <c r="T132" s="129">
        <f>S132*O132</f>
        <v>2</v>
      </c>
      <c r="U132" s="161">
        <f>B132*C132*7.85*0.001*R132*0.001*T132</f>
        <v>1.9526875000000004</v>
      </c>
      <c r="V132" s="129">
        <f t="shared" si="78"/>
        <v>1567</v>
      </c>
      <c r="W132" s="129">
        <f>IF(MOD(K132-C132,E132)&lt;(E132-$AJ$2),ROUNDDOWN((K132-C132)/E132+1,0),ROUNDUP((K132-C132)/E132+1,0))</f>
        <v>34</v>
      </c>
      <c r="X132" s="129">
        <f t="shared" ref="X132:X137" si="80">(N132-C132)/E132+1</f>
        <v>34</v>
      </c>
      <c r="Y132" s="129">
        <f t="shared" si="79"/>
        <v>34</v>
      </c>
      <c r="Z132" s="162">
        <f t="shared" si="74"/>
        <v>52.279037500000001</v>
      </c>
      <c r="AA132" s="129">
        <v>6</v>
      </c>
      <c r="AB132" s="129">
        <f>(M132-G132*(AE132-1))/2</f>
        <v>39.5</v>
      </c>
      <c r="AC132" s="149">
        <f>(M132-G132*(AF132-1))/2</f>
        <v>39.5</v>
      </c>
      <c r="AD132" s="129">
        <v>1025</v>
      </c>
      <c r="AE132" s="129">
        <f>IF(INT(M132/G132+1)/2=INT(INT(M132/G132+1)/2),INT(M132/G132)+1,INT(M132/G132))</f>
        <v>16</v>
      </c>
      <c r="AF132" s="129">
        <f>IF(AB132&lt;=0.2*G132,AE132-2,AE132)</f>
        <v>16</v>
      </c>
      <c r="AG132" s="150">
        <f>AA132*AA132*7.85*AD132*0.001*0.001*AF132*O132</f>
        <v>4.6346399999999992</v>
      </c>
      <c r="AH132" s="129">
        <f>AF132*O132</f>
        <v>16</v>
      </c>
      <c r="AI132" s="129">
        <f>K132*L132</f>
        <v>1000</v>
      </c>
      <c r="AJ132" s="129" t="str">
        <f t="shared" ref="AJ132:AJ137" si="81">LEFT(H132,3)</f>
        <v>P30</v>
      </c>
    </row>
    <row r="133" spans="1:36 16360:16370" s="20" customFormat="1" ht="22.5" customHeight="1" x14ac:dyDescent="0.25">
      <c r="A133" s="129" t="s">
        <v>351</v>
      </c>
      <c r="B133" s="145" t="str">
        <f t="shared" si="65"/>
        <v>25</v>
      </c>
      <c r="C133" s="145" t="str">
        <f t="shared" si="66"/>
        <v>5</v>
      </c>
      <c r="D133" s="129" t="s">
        <v>352</v>
      </c>
      <c r="E133" s="145" t="str">
        <f t="shared" si="67"/>
        <v>30</v>
      </c>
      <c r="F133" s="129" t="s">
        <v>352</v>
      </c>
      <c r="G133" s="145" t="str">
        <f t="shared" si="68"/>
        <v>100</v>
      </c>
      <c r="H133" s="56" t="s">
        <v>482</v>
      </c>
      <c r="I133" s="56" t="s">
        <v>18</v>
      </c>
      <c r="J133" s="56">
        <v>1579</v>
      </c>
      <c r="K133" s="56">
        <v>1000</v>
      </c>
      <c r="L133" s="56">
        <v>4</v>
      </c>
      <c r="M133" s="147">
        <f>J133</f>
        <v>1579</v>
      </c>
      <c r="N133" s="147">
        <f t="shared" si="75"/>
        <v>995</v>
      </c>
      <c r="O133" s="147">
        <f t="shared" si="76"/>
        <v>4</v>
      </c>
      <c r="P133" s="148">
        <f t="shared" si="77"/>
        <v>235.46546000000001</v>
      </c>
      <c r="Q133" s="148" t="str">
        <f>IF(OR(AND(MOD(K133-C133,E133)&gt;$AI$2,MOD(K133-C133,E133)&lt;(E133-$AJ$2)),W133=35),"单边留","")</f>
        <v/>
      </c>
      <c r="R133" s="129">
        <f>N133</f>
        <v>995</v>
      </c>
      <c r="S133" s="129">
        <v>2</v>
      </c>
      <c r="T133" s="129">
        <f>S133*O133</f>
        <v>8</v>
      </c>
      <c r="U133" s="161">
        <f>B133*C133*7.85*0.001*R133*0.001*T133</f>
        <v>7.8107500000000014</v>
      </c>
      <c r="V133" s="129">
        <f t="shared" si="78"/>
        <v>1567</v>
      </c>
      <c r="W133" s="129">
        <f>IF(MOD(K133-C133,E133)&lt;(E133-$AJ$2),ROUNDDOWN((K133-C133)/E133+1,0),ROUNDUP((K133-C133)/E133+1,0))</f>
        <v>34</v>
      </c>
      <c r="X133" s="129">
        <f t="shared" si="80"/>
        <v>34</v>
      </c>
      <c r="Y133" s="129">
        <f>X133*O133</f>
        <v>136</v>
      </c>
      <c r="Z133" s="162">
        <f t="shared" si="74"/>
        <v>209.11615</v>
      </c>
      <c r="AA133" s="129">
        <v>6</v>
      </c>
      <c r="AB133" s="129">
        <f>(M133-G133*(AE133-1))/2</f>
        <v>39.5</v>
      </c>
      <c r="AC133" s="149">
        <f>(M133-G133*(AF133-1))/2</f>
        <v>39.5</v>
      </c>
      <c r="AD133" s="129">
        <v>1025</v>
      </c>
      <c r="AE133" s="129">
        <f>IF(INT(M133/G133+1)/2=INT(INT(M133/G133+1)/2),INT(M133/G133)+1,INT(M133/G133))</f>
        <v>16</v>
      </c>
      <c r="AF133" s="129">
        <f>IF(AB133&lt;=0.2*G133,AE133-2,AE133)</f>
        <v>16</v>
      </c>
      <c r="AG133" s="150">
        <f>AA133*AA133*7.85*AD133*0.001*0.001*AF133*O133</f>
        <v>18.538559999999997</v>
      </c>
      <c r="AH133" s="129">
        <f>AF133*O133</f>
        <v>64</v>
      </c>
      <c r="AI133" s="129">
        <f>K133*L133</f>
        <v>4000</v>
      </c>
      <c r="AJ133" s="129" t="str">
        <f t="shared" si="81"/>
        <v>P31</v>
      </c>
    </row>
    <row r="134" spans="1:36 16360:16370" s="20" customFormat="1" ht="22.5" customHeight="1" x14ac:dyDescent="0.25">
      <c r="A134" s="129" t="s">
        <v>351</v>
      </c>
      <c r="B134" s="145" t="str">
        <f t="shared" si="65"/>
        <v>25</v>
      </c>
      <c r="C134" s="145" t="str">
        <f t="shared" si="66"/>
        <v>5</v>
      </c>
      <c r="D134" s="129" t="s">
        <v>352</v>
      </c>
      <c r="E134" s="145" t="str">
        <f t="shared" si="67"/>
        <v>30</v>
      </c>
      <c r="F134" s="129" t="s">
        <v>352</v>
      </c>
      <c r="G134" s="145" t="str">
        <f t="shared" si="68"/>
        <v>100</v>
      </c>
      <c r="H134" s="56" t="s">
        <v>483</v>
      </c>
      <c r="I134" s="56" t="s">
        <v>18</v>
      </c>
      <c r="J134" s="56">
        <v>1586</v>
      </c>
      <c r="K134" s="56">
        <v>1168</v>
      </c>
      <c r="L134" s="56">
        <v>1</v>
      </c>
      <c r="M134" s="147">
        <f>J134</f>
        <v>1586</v>
      </c>
      <c r="N134" s="147">
        <f t="shared" si="75"/>
        <v>1145</v>
      </c>
      <c r="O134" s="147">
        <f t="shared" si="76"/>
        <v>1</v>
      </c>
      <c r="P134" s="148">
        <f t="shared" si="77"/>
        <v>67.116715000000013</v>
      </c>
      <c r="Q134" s="148" t="str">
        <f>IF(OR(AND(MOD(K134-C134,E134)&gt;$AI$2,MOD(K134-C134,E134)&lt;(E134-$AJ$2)),W134=35),"单边留","")</f>
        <v>单边留</v>
      </c>
      <c r="R134" s="129">
        <f>N134</f>
        <v>1145</v>
      </c>
      <c r="S134" s="129">
        <v>2</v>
      </c>
      <c r="T134" s="129">
        <f>S134*O134</f>
        <v>2</v>
      </c>
      <c r="U134" s="161">
        <f>B134*C134*7.85*0.001*R134*0.001*T134</f>
        <v>2.2470625000000002</v>
      </c>
      <c r="V134" s="129">
        <f t="shared" si="78"/>
        <v>1574</v>
      </c>
      <c r="W134" s="129">
        <f>IF(MOD(K134-C134,E134)&lt;(E134-$AJ$2),ROUNDDOWN((K134-C134)/E134+1,0),ROUNDUP((K134-C134)/E134+1,0))</f>
        <v>39</v>
      </c>
      <c r="X134" s="129">
        <f t="shared" si="80"/>
        <v>39</v>
      </c>
      <c r="Y134" s="129">
        <f>X134*O134</f>
        <v>39</v>
      </c>
      <c r="Z134" s="162">
        <f t="shared" si="74"/>
        <v>60.235012500000011</v>
      </c>
      <c r="AA134" s="129">
        <v>6</v>
      </c>
      <c r="AB134" s="129">
        <f>(M134-G134*(AE134-1))/2</f>
        <v>43</v>
      </c>
      <c r="AC134" s="149">
        <f>(M134-G134*(AF134-1))/2</f>
        <v>43</v>
      </c>
      <c r="AD134" s="129">
        <v>1025</v>
      </c>
      <c r="AE134" s="129">
        <f>IF(INT(M134/G134+1)/2=INT(INT(M134/G134+1)/2),INT(M134/G134)+1,INT(M134/G134))</f>
        <v>16</v>
      </c>
      <c r="AF134" s="129">
        <f>IF(AB134&lt;=0.2*G134,AE134-2,AE134)</f>
        <v>16</v>
      </c>
      <c r="AG134" s="150">
        <f>AA134*AA134*7.85*AD134*0.001*0.001*AF134*O134</f>
        <v>4.6346399999999992</v>
      </c>
      <c r="AH134" s="129">
        <f>AF134*O134</f>
        <v>16</v>
      </c>
      <c r="AI134" s="129">
        <f>K134*L134</f>
        <v>1168</v>
      </c>
      <c r="AJ134" s="129" t="str">
        <f t="shared" si="81"/>
        <v>P31</v>
      </c>
    </row>
    <row r="135" spans="1:36 16360:16370" s="20" customFormat="1" ht="22.5" customHeight="1" x14ac:dyDescent="0.25">
      <c r="A135" s="129" t="s">
        <v>351</v>
      </c>
      <c r="B135" s="145" t="str">
        <f t="shared" si="65"/>
        <v>25</v>
      </c>
      <c r="C135" s="145" t="str">
        <f t="shared" si="66"/>
        <v>5</v>
      </c>
      <c r="D135" s="129" t="s">
        <v>352</v>
      </c>
      <c r="E135" s="145" t="str">
        <f t="shared" si="67"/>
        <v>30</v>
      </c>
      <c r="F135" s="129" t="s">
        <v>352</v>
      </c>
      <c r="G135" s="145" t="str">
        <f t="shared" si="68"/>
        <v>100</v>
      </c>
      <c r="H135" s="56" t="s">
        <v>484</v>
      </c>
      <c r="I135" s="56" t="s">
        <v>18</v>
      </c>
      <c r="J135" s="56">
        <v>1464</v>
      </c>
      <c r="K135" s="56">
        <v>661</v>
      </c>
      <c r="L135" s="56">
        <v>1</v>
      </c>
      <c r="M135" s="147">
        <f>J135</f>
        <v>1464</v>
      </c>
      <c r="N135" s="147">
        <f t="shared" si="75"/>
        <v>665</v>
      </c>
      <c r="O135" s="147">
        <f t="shared" si="76"/>
        <v>1</v>
      </c>
      <c r="P135" s="148">
        <f t="shared" si="77"/>
        <v>38.130197500000001</v>
      </c>
      <c r="Q135" s="148" t="str">
        <f>IF(OR(AND(MOD(K135-C135,E135)&gt;$AI$2,MOD(K135-C135,E135)&lt;(E135-$AJ$2)),W135=35),"单边留","")</f>
        <v/>
      </c>
      <c r="R135" s="129">
        <f>N135</f>
        <v>665</v>
      </c>
      <c r="S135" s="129">
        <v>2</v>
      </c>
      <c r="T135" s="129">
        <f>S135*O135</f>
        <v>2</v>
      </c>
      <c r="U135" s="161">
        <f>B135*C135*7.85*0.001*R135*0.001*T135</f>
        <v>1.3050625</v>
      </c>
      <c r="V135" s="129">
        <f t="shared" si="78"/>
        <v>1452</v>
      </c>
      <c r="W135" s="129">
        <f>IF(MOD(K135-C135,E135)&lt;(E135-$AJ$2),ROUNDDOWN((K135-C135)/E135+1,0),ROUNDUP((K135-C135)/E135+1,0))</f>
        <v>23</v>
      </c>
      <c r="X135" s="129">
        <f t="shared" si="80"/>
        <v>23</v>
      </c>
      <c r="Y135" s="129">
        <f>X135*O135</f>
        <v>23</v>
      </c>
      <c r="Z135" s="162">
        <f t="shared" si="74"/>
        <v>32.769825000000004</v>
      </c>
      <c r="AA135" s="129">
        <v>6</v>
      </c>
      <c r="AB135" s="129">
        <f>(M135-G135*(AE135-1))/2</f>
        <v>82</v>
      </c>
      <c r="AC135" s="149">
        <f>(M135-G135*(AF135-1))/2</f>
        <v>82</v>
      </c>
      <c r="AD135" s="129">
        <v>1025</v>
      </c>
      <c r="AE135" s="129">
        <f>IF(INT(M135/G135+1)/2=INT(INT(M135/G135+1)/2),INT(M135/G135)+1,INT(M135/G135))</f>
        <v>14</v>
      </c>
      <c r="AF135" s="129">
        <f>IF(AB135&lt;=0.2*G135,AE135-2,AE135)</f>
        <v>14</v>
      </c>
      <c r="AG135" s="150">
        <f>AA135*AA135*7.85*AD135*0.001*0.001*AF135*O135</f>
        <v>4.0553099999999995</v>
      </c>
      <c r="AH135" s="129">
        <f>AF135*O135</f>
        <v>14</v>
      </c>
      <c r="AI135" s="129">
        <f>K135*L135</f>
        <v>661</v>
      </c>
      <c r="AJ135" s="129" t="str">
        <f t="shared" si="81"/>
        <v>P31</v>
      </c>
    </row>
    <row r="136" spans="1:36 16360:16370" s="20" customFormat="1" ht="22.5" customHeight="1" x14ac:dyDescent="0.25">
      <c r="A136" s="129" t="s">
        <v>351</v>
      </c>
      <c r="B136" s="145" t="str">
        <f t="shared" si="65"/>
        <v>25</v>
      </c>
      <c r="C136" s="145" t="str">
        <f t="shared" si="66"/>
        <v>5</v>
      </c>
      <c r="D136" s="129" t="s">
        <v>352</v>
      </c>
      <c r="E136" s="145" t="str">
        <f t="shared" si="67"/>
        <v>30</v>
      </c>
      <c r="F136" s="129" t="s">
        <v>352</v>
      </c>
      <c r="G136" s="145" t="str">
        <f t="shared" si="68"/>
        <v>100</v>
      </c>
      <c r="H136" s="56" t="s">
        <v>485</v>
      </c>
      <c r="I136" s="56" t="s">
        <v>18</v>
      </c>
      <c r="J136" s="56">
        <v>1509</v>
      </c>
      <c r="K136" s="56">
        <v>1000</v>
      </c>
      <c r="L136" s="56">
        <v>1</v>
      </c>
      <c r="M136" s="147">
        <f>J136</f>
        <v>1509</v>
      </c>
      <c r="N136" s="147">
        <f t="shared" si="75"/>
        <v>995</v>
      </c>
      <c r="O136" s="147">
        <f t="shared" si="76"/>
        <v>1</v>
      </c>
      <c r="P136" s="148">
        <f t="shared" si="77"/>
        <v>55.951660000000004</v>
      </c>
      <c r="Q136" s="148" t="str">
        <f>IF(OR(AND(MOD(K136-C136,E136)&gt;$AI$2,MOD(K136-C136,E136)&lt;(E136-$AJ$2)),W136=35),"单边留","")</f>
        <v/>
      </c>
      <c r="R136" s="129">
        <f>N136</f>
        <v>995</v>
      </c>
      <c r="S136" s="129">
        <v>2</v>
      </c>
      <c r="T136" s="129">
        <f>S136*O136</f>
        <v>2</v>
      </c>
      <c r="U136" s="161">
        <f>B136*C136*7.85*0.001*R136*0.001*T136</f>
        <v>1.9526875000000004</v>
      </c>
      <c r="V136" s="129">
        <f t="shared" si="78"/>
        <v>1497</v>
      </c>
      <c r="W136" s="129">
        <f>IF(MOD(K136-C136,E136)&lt;(E136-$AJ$2),ROUNDDOWN((K136-C136)/E136+1,0),ROUNDUP((K136-C136)/E136+1,0))</f>
        <v>34</v>
      </c>
      <c r="X136" s="311">
        <f t="shared" si="80"/>
        <v>34</v>
      </c>
      <c r="Y136" s="129">
        <f>X136*O136</f>
        <v>34</v>
      </c>
      <c r="Z136" s="162">
        <f t="shared" si="74"/>
        <v>49.943662500000002</v>
      </c>
      <c r="AA136" s="129">
        <v>6</v>
      </c>
      <c r="AB136" s="129">
        <f>(M136-G136*(AE136-1))/2</f>
        <v>4.5</v>
      </c>
      <c r="AC136" s="149">
        <f>(M136-G136*(AF136-1))/2</f>
        <v>104.5</v>
      </c>
      <c r="AD136" s="129">
        <v>1025</v>
      </c>
      <c r="AE136" s="129">
        <f>IF(INT(M136/G136+1)/2=INT(INT(M136/G136+1)/2),INT(M136/G136)+1,INT(M136/G136))</f>
        <v>16</v>
      </c>
      <c r="AF136" s="129">
        <f>IF(AB136&lt;=0.2*G136,AE136-2,AE136)</f>
        <v>14</v>
      </c>
      <c r="AG136" s="150">
        <f>AA136*AA136*7.85*AD136*0.001*0.001*AF136*O136</f>
        <v>4.0553099999999995</v>
      </c>
      <c r="AH136" s="129">
        <f>AF136*O136</f>
        <v>14</v>
      </c>
      <c r="AI136" s="129">
        <f>K136*L136</f>
        <v>1000</v>
      </c>
      <c r="AJ136" s="129" t="str">
        <f t="shared" si="81"/>
        <v>P31</v>
      </c>
    </row>
    <row r="137" spans="1:36 16360:16370" s="20" customFormat="1" x14ac:dyDescent="0.25">
      <c r="A137" s="154"/>
      <c r="B137" s="154"/>
      <c r="C137" s="154"/>
      <c r="D137" s="154"/>
      <c r="E137" s="154"/>
      <c r="F137" s="154"/>
      <c r="G137" s="154"/>
      <c r="H137" s="154"/>
      <c r="I137" s="154"/>
      <c r="J137" s="154"/>
      <c r="K137" s="154" t="s">
        <v>201</v>
      </c>
      <c r="L137" s="154">
        <f>SUM(L4:L136)</f>
        <v>507</v>
      </c>
      <c r="M137" s="154"/>
      <c r="N137" s="147" t="str">
        <f>K137</f>
        <v>合计</v>
      </c>
      <c r="O137" s="147">
        <f t="shared" si="76"/>
        <v>507</v>
      </c>
      <c r="P137" s="155"/>
      <c r="Q137" s="155"/>
      <c r="R137" s="158"/>
      <c r="S137" s="154"/>
      <c r="T137" s="154"/>
      <c r="U137" s="163"/>
      <c r="V137" s="129" t="s">
        <v>941</v>
      </c>
      <c r="W137" s="158"/>
      <c r="X137" s="312"/>
      <c r="Y137" s="158"/>
      <c r="Z137" s="164"/>
      <c r="AA137" s="154"/>
      <c r="AB137" s="154"/>
      <c r="AC137" s="156" t="s">
        <v>487</v>
      </c>
      <c r="AD137" s="154"/>
      <c r="AE137" s="154"/>
      <c r="AF137" s="154" t="str">
        <f>'3工艺执行单'!H13</f>
        <v>5.6mm</v>
      </c>
      <c r="AG137" s="157"/>
      <c r="AH137" s="154"/>
      <c r="AI137" s="158"/>
      <c r="AJ137" s="158" t="str">
        <f t="shared" si="81"/>
        <v/>
      </c>
      <c r="XEF137" s="53"/>
      <c r="XEG137" s="53"/>
      <c r="XEH137" s="53"/>
      <c r="XEI137" s="53"/>
      <c r="XEJ137" s="53"/>
      <c r="XEK137" s="53"/>
      <c r="XEL137" s="53"/>
      <c r="XEM137" s="53"/>
      <c r="XEN137" s="53"/>
      <c r="XEO137" s="53"/>
      <c r="XEP137" s="53"/>
    </row>
    <row r="138" spans="1:36 16360:16370" s="20" customFormat="1" x14ac:dyDescent="0.25">
      <c r="A138" s="154"/>
      <c r="B138" s="154"/>
      <c r="C138" s="154"/>
      <c r="D138" s="154"/>
      <c r="E138" s="154"/>
      <c r="F138" s="154"/>
      <c r="G138" s="154"/>
      <c r="H138" s="154"/>
      <c r="I138" s="154"/>
      <c r="J138" s="154"/>
      <c r="K138" s="154"/>
      <c r="L138" s="154"/>
      <c r="M138" s="154"/>
      <c r="N138" s="154"/>
      <c r="O138" s="154"/>
      <c r="P138" s="157"/>
      <c r="Q138" s="157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  <c r="AB138" s="154"/>
      <c r="AC138" s="156"/>
      <c r="AD138" s="154"/>
      <c r="AE138" s="154"/>
      <c r="AF138" s="154"/>
      <c r="AG138" s="157"/>
      <c r="AH138" s="154"/>
      <c r="AI138" s="158"/>
      <c r="AJ138" s="158"/>
      <c r="XEF138" s="53"/>
      <c r="XEG138" s="53"/>
      <c r="XEH138" s="53"/>
      <c r="XEI138" s="53"/>
      <c r="XEJ138" s="53"/>
      <c r="XEK138" s="53"/>
      <c r="XEL138" s="53"/>
      <c r="XEM138" s="53"/>
      <c r="XEN138" s="53"/>
      <c r="XEO138" s="53"/>
      <c r="XEP138" s="53"/>
    </row>
    <row r="139" spans="1:36 16360:16370" s="20" customFormat="1" x14ac:dyDescent="0.25">
      <c r="A139" s="154"/>
      <c r="B139" s="154"/>
      <c r="C139" s="154"/>
      <c r="D139" s="154"/>
      <c r="E139" s="154"/>
      <c r="F139" s="154"/>
      <c r="G139" s="154"/>
      <c r="H139" s="154"/>
      <c r="I139" s="154"/>
      <c r="J139" s="154"/>
      <c r="K139" s="154" t="s">
        <v>488</v>
      </c>
      <c r="L139" s="154"/>
      <c r="M139" s="154">
        <f>SUM(AI4:AI136)/1000*2</f>
        <v>1012.0119999999999</v>
      </c>
      <c r="N139" s="154" t="s">
        <v>200</v>
      </c>
      <c r="O139" s="154"/>
      <c r="P139" s="157"/>
      <c r="Q139" s="157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6"/>
      <c r="AD139" s="154"/>
      <c r="AE139" s="154"/>
      <c r="AF139" s="154"/>
      <c r="AG139" s="157"/>
      <c r="AH139" s="154"/>
      <c r="AI139" s="158"/>
      <c r="AJ139" s="158"/>
      <c r="XEF139" s="53"/>
      <c r="XEG139" s="53"/>
      <c r="XEH139" s="53"/>
      <c r="XEI139" s="53"/>
      <c r="XEJ139" s="53"/>
      <c r="XEK139" s="53"/>
      <c r="XEL139" s="53"/>
      <c r="XEM139" s="53"/>
      <c r="XEN139" s="53"/>
      <c r="XEO139" s="53"/>
      <c r="XEP139" s="53"/>
    </row>
    <row r="140" spans="1:36 16360:16370" s="20" customFormat="1" x14ac:dyDescent="0.25">
      <c r="A140" s="154"/>
      <c r="B140" s="154"/>
      <c r="C140" s="154"/>
      <c r="D140" s="154"/>
      <c r="E140" s="154"/>
      <c r="F140" s="154"/>
      <c r="G140" s="154"/>
      <c r="H140" s="154"/>
      <c r="I140" s="154"/>
      <c r="J140" s="154"/>
      <c r="K140" s="154"/>
      <c r="L140" s="154"/>
      <c r="M140" s="154"/>
      <c r="N140" s="154"/>
      <c r="O140" s="154"/>
      <c r="P140" s="157"/>
      <c r="Q140" s="157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  <c r="AB140" s="154"/>
      <c r="AC140" s="156"/>
      <c r="AD140" s="154"/>
      <c r="AE140" s="154"/>
      <c r="AF140" s="154"/>
      <c r="AG140" s="157"/>
      <c r="AH140" s="154"/>
      <c r="AI140" s="158"/>
      <c r="AJ140" s="158"/>
      <c r="XEF140" s="53"/>
      <c r="XEG140" s="53"/>
      <c r="XEH140" s="53"/>
      <c r="XEI140" s="53"/>
      <c r="XEJ140" s="53"/>
      <c r="XEK140" s="53"/>
      <c r="XEL140" s="53"/>
      <c r="XEM140" s="53"/>
      <c r="XEN140" s="53"/>
      <c r="XEO140" s="53"/>
      <c r="XEP140" s="53"/>
    </row>
    <row r="141" spans="1:36 16360:16370" s="20" customFormat="1" x14ac:dyDescent="0.25">
      <c r="A141" s="154"/>
      <c r="B141" s="154"/>
      <c r="C141" s="154"/>
      <c r="D141" s="154"/>
      <c r="E141" s="154"/>
      <c r="F141" s="154"/>
      <c r="G141" s="154"/>
      <c r="H141" s="154"/>
      <c r="I141" s="154"/>
      <c r="J141" s="154"/>
      <c r="K141" s="64" t="s">
        <v>489</v>
      </c>
      <c r="L141" s="154"/>
      <c r="M141" s="154"/>
      <c r="N141" s="64"/>
      <c r="O141" s="64" t="s">
        <v>490</v>
      </c>
      <c r="P141" s="157"/>
      <c r="Q141" s="157"/>
      <c r="R141" s="154"/>
      <c r="S141" s="154"/>
      <c r="T141" s="154"/>
      <c r="U141" s="154"/>
      <c r="V141" s="154"/>
      <c r="W141" s="64"/>
      <c r="X141" s="154"/>
      <c r="Y141" s="154"/>
      <c r="Z141" s="154"/>
      <c r="AA141" s="154"/>
      <c r="AB141" s="154"/>
      <c r="AC141" s="156"/>
      <c r="AD141" s="154"/>
      <c r="AE141" s="154"/>
      <c r="AF141" s="154"/>
      <c r="AG141" s="157"/>
      <c r="AH141" s="154"/>
      <c r="AI141" s="158"/>
      <c r="AJ141" s="158"/>
      <c r="XEF141" s="53"/>
      <c r="XEG141" s="53"/>
      <c r="XEH141" s="53"/>
      <c r="XEI141" s="53"/>
      <c r="XEJ141" s="53"/>
      <c r="XEK141" s="53"/>
      <c r="XEL141" s="53"/>
      <c r="XEM141" s="53"/>
      <c r="XEN141" s="53"/>
      <c r="XEO141" s="53"/>
      <c r="XEP141" s="53"/>
    </row>
    <row r="142" spans="1:36 16360:16370" s="20" customForma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22"/>
      <c r="Q142" s="22"/>
      <c r="R142" s="51"/>
      <c r="S142" s="18"/>
      <c r="T142" s="18"/>
      <c r="U142" s="51"/>
      <c r="V142" s="18"/>
      <c r="W142" s="51"/>
      <c r="X142" s="51"/>
      <c r="Y142" s="51"/>
      <c r="Z142" s="51"/>
      <c r="AA142" s="18"/>
      <c r="AB142" s="18"/>
      <c r="AC142" s="52"/>
      <c r="AD142" s="18"/>
      <c r="AE142" s="18"/>
      <c r="AF142" s="18"/>
      <c r="AG142" s="22"/>
      <c r="AH142" s="18"/>
      <c r="XEF142" s="53"/>
      <c r="XEG142" s="53"/>
      <c r="XEH142" s="53"/>
      <c r="XEI142" s="53"/>
      <c r="XEJ142" s="53"/>
      <c r="XEK142" s="53"/>
      <c r="XEL142" s="53"/>
      <c r="XEM142" s="53"/>
      <c r="XEN142" s="53"/>
      <c r="XEO142" s="53"/>
      <c r="XEP142" s="53"/>
    </row>
    <row r="143" spans="1:36 16360:16370" s="20" customForma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22"/>
      <c r="Q143" s="22"/>
      <c r="R143" s="51"/>
      <c r="S143" s="18"/>
      <c r="T143" s="18"/>
      <c r="U143" s="51"/>
      <c r="V143" s="18"/>
      <c r="W143" s="51"/>
      <c r="X143" s="51"/>
      <c r="Y143" s="51"/>
      <c r="Z143" s="51"/>
      <c r="AA143" s="18"/>
      <c r="AB143" s="18"/>
      <c r="AC143" s="52"/>
      <c r="AD143" s="18"/>
      <c r="AE143" s="18"/>
      <c r="AF143" s="18"/>
      <c r="AG143" s="22"/>
      <c r="AH143" s="18"/>
      <c r="XEF143" s="53"/>
      <c r="XEG143" s="53"/>
      <c r="XEH143" s="53"/>
      <c r="XEI143" s="53"/>
      <c r="XEJ143" s="53"/>
      <c r="XEK143" s="53"/>
      <c r="XEL143" s="53"/>
      <c r="XEM143" s="53"/>
      <c r="XEN143" s="53"/>
      <c r="XEO143" s="53"/>
      <c r="XEP143" s="53"/>
    </row>
    <row r="144" spans="1:36 16360:16370" s="20" customForma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22"/>
      <c r="Q144" s="22"/>
      <c r="R144" s="51"/>
      <c r="S144" s="18"/>
      <c r="T144" s="18"/>
      <c r="U144" s="51"/>
      <c r="V144" s="18"/>
      <c r="W144" s="51"/>
      <c r="X144" s="51"/>
      <c r="Y144" s="51"/>
      <c r="Z144" s="51"/>
      <c r="AA144" s="18"/>
      <c r="AB144" s="18"/>
      <c r="AC144" s="52"/>
      <c r="AD144" s="18"/>
      <c r="AE144" s="18"/>
      <c r="AF144" s="18"/>
      <c r="AG144" s="22"/>
      <c r="AH144" s="18"/>
      <c r="XEF144" s="53"/>
      <c r="XEG144" s="53"/>
      <c r="XEH144" s="53"/>
      <c r="XEI144" s="53"/>
      <c r="XEJ144" s="53"/>
      <c r="XEK144" s="53"/>
      <c r="XEL144" s="53"/>
      <c r="XEM144" s="53"/>
      <c r="XEN144" s="53"/>
      <c r="XEO144" s="53"/>
      <c r="XEP144" s="53"/>
    </row>
    <row r="145" spans="1:34 16360:16370" s="20" customForma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22"/>
      <c r="Q145" s="22"/>
      <c r="R145" s="51"/>
      <c r="S145" s="18"/>
      <c r="T145" s="18"/>
      <c r="U145" s="51"/>
      <c r="V145" s="18"/>
      <c r="W145" s="51"/>
      <c r="X145" s="51"/>
      <c r="Y145" s="51"/>
      <c r="Z145" s="51"/>
      <c r="AA145" s="18"/>
      <c r="AB145" s="18"/>
      <c r="AC145" s="52"/>
      <c r="AD145" s="18"/>
      <c r="AE145" s="18"/>
      <c r="AF145" s="18"/>
      <c r="AG145" s="22"/>
      <c r="AH145" s="18"/>
      <c r="XEF145" s="53"/>
      <c r="XEG145" s="53"/>
      <c r="XEH145" s="53"/>
      <c r="XEI145" s="53"/>
      <c r="XEJ145" s="53"/>
      <c r="XEK145" s="53"/>
      <c r="XEL145" s="53"/>
      <c r="XEM145" s="53"/>
      <c r="XEN145" s="53"/>
      <c r="XEO145" s="53"/>
      <c r="XEP145" s="53"/>
    </row>
    <row r="146" spans="1:34 16360:16370" s="20" customForma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22"/>
      <c r="Q146" s="22"/>
      <c r="R146" s="51"/>
      <c r="S146" s="18"/>
      <c r="T146" s="18"/>
      <c r="U146" s="51"/>
      <c r="V146" s="18"/>
      <c r="W146" s="51"/>
      <c r="X146" s="51"/>
      <c r="Y146" s="51"/>
      <c r="Z146" s="51"/>
      <c r="AA146" s="18"/>
      <c r="AB146" s="18"/>
      <c r="AC146" s="52"/>
      <c r="AD146" s="18"/>
      <c r="AE146" s="18"/>
      <c r="AF146" s="18"/>
      <c r="AG146" s="22"/>
      <c r="AH146" s="18"/>
      <c r="XEF146" s="53"/>
      <c r="XEG146" s="53"/>
      <c r="XEH146" s="53"/>
      <c r="XEI146" s="53"/>
      <c r="XEJ146" s="53"/>
      <c r="XEK146" s="53"/>
      <c r="XEL146" s="53"/>
      <c r="XEM146" s="53"/>
      <c r="XEN146" s="53"/>
      <c r="XEO146" s="53"/>
      <c r="XEP146" s="53"/>
    </row>
    <row r="147" spans="1:34 16360:16370" s="20" customForma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22"/>
      <c r="Q147" s="22"/>
      <c r="R147" s="51"/>
      <c r="S147" s="18"/>
      <c r="T147" s="18"/>
      <c r="U147" s="51"/>
      <c r="V147" s="18"/>
      <c r="W147" s="51"/>
      <c r="X147" s="51"/>
      <c r="Y147" s="51"/>
      <c r="Z147" s="51"/>
      <c r="AA147" s="18"/>
      <c r="AB147" s="18"/>
      <c r="AC147" s="52"/>
      <c r="AD147" s="18"/>
      <c r="AE147" s="18"/>
      <c r="AF147" s="18"/>
      <c r="AG147" s="22"/>
      <c r="AH147" s="18"/>
      <c r="XEF147" s="53"/>
      <c r="XEG147" s="53"/>
      <c r="XEH147" s="53"/>
      <c r="XEI147" s="53"/>
      <c r="XEJ147" s="53"/>
      <c r="XEK147" s="53"/>
      <c r="XEL147" s="53"/>
      <c r="XEM147" s="53"/>
      <c r="XEN147" s="53"/>
      <c r="XEO147" s="53"/>
      <c r="XEP147" s="53"/>
    </row>
    <row r="148" spans="1:34 16360:16370" s="20" customForma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22"/>
      <c r="Q148" s="22"/>
      <c r="R148" s="51"/>
      <c r="S148" s="18"/>
      <c r="T148" s="18"/>
      <c r="U148" s="51"/>
      <c r="V148" s="18"/>
      <c r="W148" s="51"/>
      <c r="X148" s="51"/>
      <c r="Y148" s="51"/>
      <c r="Z148" s="51"/>
      <c r="AA148" s="18"/>
      <c r="AB148" s="18"/>
      <c r="AC148" s="52"/>
      <c r="AD148" s="18"/>
      <c r="AE148" s="18"/>
      <c r="AF148" s="18"/>
      <c r="AG148" s="22"/>
      <c r="AH148" s="18"/>
      <c r="XEF148" s="53"/>
      <c r="XEG148" s="53"/>
      <c r="XEH148" s="53"/>
      <c r="XEI148" s="53"/>
      <c r="XEJ148" s="53"/>
      <c r="XEK148" s="53"/>
      <c r="XEL148" s="53"/>
      <c r="XEM148" s="53"/>
      <c r="XEN148" s="53"/>
      <c r="XEO148" s="53"/>
      <c r="XEP148" s="53"/>
    </row>
    <row r="149" spans="1:34 16360:16370" s="20" customForma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22"/>
      <c r="Q149" s="22"/>
      <c r="R149" s="51"/>
      <c r="S149" s="18"/>
      <c r="T149" s="18"/>
      <c r="U149" s="51"/>
      <c r="V149" s="18"/>
      <c r="W149" s="51"/>
      <c r="X149" s="51"/>
      <c r="Y149" s="51"/>
      <c r="Z149" s="51"/>
      <c r="AA149" s="18"/>
      <c r="AB149" s="18"/>
      <c r="AC149" s="52"/>
      <c r="AD149" s="18"/>
      <c r="AE149" s="18"/>
      <c r="AF149" s="18"/>
      <c r="AG149" s="22"/>
      <c r="AH149" s="18"/>
      <c r="XEF149" s="53"/>
      <c r="XEG149" s="53"/>
      <c r="XEH149" s="53"/>
      <c r="XEI149" s="53"/>
      <c r="XEJ149" s="53"/>
      <c r="XEK149" s="53"/>
      <c r="XEL149" s="53"/>
      <c r="XEM149" s="53"/>
      <c r="XEN149" s="53"/>
      <c r="XEO149" s="53"/>
      <c r="XEP149" s="53"/>
    </row>
    <row r="150" spans="1:34 16360:16370" s="18" customFormat="1" x14ac:dyDescent="0.25">
      <c r="P150" s="22"/>
      <c r="Q150" s="22"/>
      <c r="R150" s="51"/>
      <c r="U150" s="51"/>
      <c r="W150" s="51"/>
      <c r="X150" s="51"/>
      <c r="Y150" s="51"/>
      <c r="Z150" s="51"/>
      <c r="AC150" s="52"/>
      <c r="AG150" s="22"/>
      <c r="XEF150" s="53"/>
      <c r="XEG150" s="53"/>
      <c r="XEH150" s="53"/>
      <c r="XEI150" s="53"/>
      <c r="XEJ150" s="53"/>
      <c r="XEK150" s="53"/>
      <c r="XEL150" s="53"/>
      <c r="XEM150" s="53"/>
      <c r="XEN150" s="53"/>
      <c r="XEO150" s="53"/>
      <c r="XEP150" s="53"/>
    </row>
    <row r="155" spans="1:34 16360:16370" s="20" customForma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22"/>
      <c r="Q155" s="22"/>
      <c r="R155" s="51"/>
      <c r="S155" s="18"/>
      <c r="T155" s="18"/>
      <c r="U155" s="51"/>
      <c r="V155" s="18"/>
      <c r="W155" s="51"/>
      <c r="X155" s="51"/>
      <c r="Y155" s="51"/>
      <c r="Z155" s="51"/>
      <c r="AA155" s="18"/>
      <c r="AB155" s="18"/>
      <c r="AC155" s="52"/>
      <c r="AD155" s="18"/>
      <c r="AE155" s="18"/>
      <c r="AF155" s="18"/>
      <c r="AG155" s="22"/>
      <c r="AH155" s="18"/>
      <c r="XEF155" s="53"/>
      <c r="XEG155" s="53"/>
      <c r="XEH155" s="53"/>
      <c r="XEI155" s="53"/>
      <c r="XEJ155" s="53"/>
      <c r="XEK155" s="53"/>
      <c r="XEL155" s="53"/>
      <c r="XEM155" s="53"/>
      <c r="XEN155" s="53"/>
      <c r="XEO155" s="53"/>
      <c r="XEP155" s="53"/>
    </row>
    <row r="156" spans="1:34 16360:16370" s="20" customForma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22"/>
      <c r="Q156" s="22"/>
      <c r="R156" s="51"/>
      <c r="S156" s="18"/>
      <c r="T156" s="18"/>
      <c r="U156" s="51"/>
      <c r="V156" s="18"/>
      <c r="W156" s="51"/>
      <c r="X156" s="51"/>
      <c r="Y156" s="51"/>
      <c r="Z156" s="51"/>
      <c r="AA156" s="18"/>
      <c r="AB156" s="18"/>
      <c r="AC156" s="52"/>
      <c r="AD156" s="18"/>
      <c r="AE156" s="18"/>
      <c r="AF156" s="18"/>
      <c r="AG156" s="22"/>
      <c r="AH156" s="18"/>
      <c r="XEF156" s="53"/>
      <c r="XEG156" s="53"/>
      <c r="XEH156" s="53"/>
      <c r="XEI156" s="53"/>
      <c r="XEJ156" s="53"/>
      <c r="XEK156" s="53"/>
      <c r="XEL156" s="53"/>
      <c r="XEM156" s="53"/>
      <c r="XEN156" s="53"/>
      <c r="XEO156" s="53"/>
      <c r="XEP156" s="53"/>
    </row>
    <row r="157" spans="1:34 16360:16370" s="20" customForma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22"/>
      <c r="Q157" s="22"/>
      <c r="R157" s="51"/>
      <c r="S157" s="18"/>
      <c r="T157" s="18"/>
      <c r="U157" s="51"/>
      <c r="V157" s="18"/>
      <c r="W157" s="51"/>
      <c r="X157" s="51"/>
      <c r="Y157" s="51"/>
      <c r="Z157" s="51"/>
      <c r="AA157" s="18"/>
      <c r="AB157" s="18"/>
      <c r="AC157" s="52"/>
      <c r="AD157" s="18"/>
      <c r="AE157" s="18"/>
      <c r="AF157" s="18"/>
      <c r="AG157" s="22"/>
      <c r="AH157" s="18"/>
      <c r="XEF157" s="53"/>
      <c r="XEG157" s="53"/>
      <c r="XEH157" s="53"/>
      <c r="XEI157" s="53"/>
      <c r="XEJ157" s="53"/>
      <c r="XEK157" s="53"/>
      <c r="XEL157" s="53"/>
      <c r="XEM157" s="53"/>
      <c r="XEN157" s="53"/>
      <c r="XEO157" s="53"/>
      <c r="XEP157" s="53"/>
    </row>
    <row r="158" spans="1:34 16360:16370" s="20" customForma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22"/>
      <c r="Q158" s="22"/>
      <c r="R158" s="51"/>
      <c r="S158" s="18"/>
      <c r="T158" s="18"/>
      <c r="U158" s="51"/>
      <c r="V158" s="18"/>
      <c r="W158" s="51"/>
      <c r="X158" s="51"/>
      <c r="Y158" s="51"/>
      <c r="Z158" s="51"/>
      <c r="AA158" s="18"/>
      <c r="AB158" s="18"/>
      <c r="AC158" s="52"/>
      <c r="AD158" s="18"/>
      <c r="AE158" s="18"/>
      <c r="AF158" s="18"/>
      <c r="AG158" s="22"/>
      <c r="AH158" s="18"/>
      <c r="XEF158" s="53"/>
      <c r="XEG158" s="53"/>
      <c r="XEH158" s="53"/>
      <c r="XEI158" s="53"/>
      <c r="XEJ158" s="53"/>
      <c r="XEK158" s="53"/>
      <c r="XEL158" s="53"/>
      <c r="XEM158" s="53"/>
      <c r="XEN158" s="53"/>
      <c r="XEO158" s="53"/>
      <c r="XEP158" s="53"/>
    </row>
    <row r="159" spans="1:34 16360:16370" s="20" customForma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22"/>
      <c r="Q159" s="22"/>
      <c r="R159" s="51"/>
      <c r="S159" s="18"/>
      <c r="T159" s="18"/>
      <c r="U159" s="51"/>
      <c r="V159" s="18"/>
      <c r="W159" s="51"/>
      <c r="X159" s="51"/>
      <c r="Y159" s="51"/>
      <c r="Z159" s="51"/>
      <c r="AA159" s="18"/>
      <c r="AB159" s="18"/>
      <c r="AC159" s="52"/>
      <c r="AD159" s="18"/>
      <c r="AE159" s="18"/>
      <c r="AF159" s="18"/>
      <c r="AG159" s="22"/>
      <c r="AH159" s="18"/>
      <c r="XEF159" s="53"/>
      <c r="XEG159" s="53"/>
      <c r="XEH159" s="53"/>
      <c r="XEI159" s="53"/>
      <c r="XEJ159" s="53"/>
      <c r="XEK159" s="53"/>
      <c r="XEL159" s="53"/>
      <c r="XEM159" s="53"/>
      <c r="XEN159" s="53"/>
      <c r="XEO159" s="53"/>
      <c r="XEP159" s="53"/>
    </row>
    <row r="160" spans="1:34 16360:16370" s="20" customForma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22"/>
      <c r="Q160" s="22"/>
      <c r="R160" s="51"/>
      <c r="S160" s="18"/>
      <c r="T160" s="18"/>
      <c r="U160" s="51"/>
      <c r="V160" s="18"/>
      <c r="W160" s="51"/>
      <c r="X160" s="51"/>
      <c r="Y160" s="51"/>
      <c r="Z160" s="51"/>
      <c r="AA160" s="18"/>
      <c r="AB160" s="18"/>
      <c r="AC160" s="52"/>
      <c r="AD160" s="18"/>
      <c r="AE160" s="18"/>
      <c r="AF160" s="18"/>
      <c r="AG160" s="22"/>
      <c r="AH160" s="18"/>
      <c r="XEF160" s="53"/>
      <c r="XEG160" s="53"/>
      <c r="XEH160" s="53"/>
      <c r="XEI160" s="53"/>
      <c r="XEJ160" s="53"/>
      <c r="XEK160" s="53"/>
      <c r="XEL160" s="53"/>
      <c r="XEM160" s="53"/>
      <c r="XEN160" s="53"/>
      <c r="XEO160" s="53"/>
      <c r="XEP160" s="53"/>
    </row>
    <row r="161" spans="1:34 16360:16370" s="20" customForma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22"/>
      <c r="Q161" s="22"/>
      <c r="R161" s="51"/>
      <c r="S161" s="18"/>
      <c r="T161" s="18"/>
      <c r="U161" s="51"/>
      <c r="V161" s="18"/>
      <c r="W161" s="51"/>
      <c r="X161" s="51"/>
      <c r="Y161" s="51"/>
      <c r="Z161" s="51"/>
      <c r="AA161" s="18"/>
      <c r="AB161" s="18"/>
      <c r="AC161" s="52"/>
      <c r="AD161" s="18"/>
      <c r="AE161" s="18"/>
      <c r="AF161" s="18"/>
      <c r="AG161" s="22"/>
      <c r="AH161" s="18"/>
      <c r="XEF161" s="53"/>
      <c r="XEG161" s="53"/>
      <c r="XEH161" s="53"/>
      <c r="XEI161" s="53"/>
      <c r="XEJ161" s="53"/>
      <c r="XEK161" s="53"/>
      <c r="XEL161" s="53"/>
      <c r="XEM161" s="53"/>
      <c r="XEN161" s="53"/>
      <c r="XEO161" s="53"/>
      <c r="XEP161" s="53"/>
    </row>
    <row r="162" spans="1:34 16360:16370" s="20" customForma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22"/>
      <c r="Q162" s="22"/>
      <c r="R162" s="51"/>
      <c r="S162" s="18"/>
      <c r="T162" s="18"/>
      <c r="U162" s="51"/>
      <c r="V162" s="18"/>
      <c r="W162" s="51"/>
      <c r="X162" s="51"/>
      <c r="Y162" s="51"/>
      <c r="Z162" s="51"/>
      <c r="AA162" s="18"/>
      <c r="AB162" s="18"/>
      <c r="AC162" s="52"/>
      <c r="AD162" s="18"/>
      <c r="AE162" s="18"/>
      <c r="AF162" s="18"/>
      <c r="AG162" s="22"/>
      <c r="AH162" s="18"/>
      <c r="XEF162" s="53"/>
      <c r="XEG162" s="53"/>
      <c r="XEH162" s="53"/>
      <c r="XEI162" s="53"/>
      <c r="XEJ162" s="53"/>
      <c r="XEK162" s="53"/>
      <c r="XEL162" s="53"/>
      <c r="XEM162" s="53"/>
      <c r="XEN162" s="53"/>
      <c r="XEO162" s="53"/>
      <c r="XEP162" s="53"/>
    </row>
    <row r="163" spans="1:34 16360:16370" s="20" customForma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22"/>
      <c r="Q163" s="22"/>
      <c r="R163" s="51"/>
      <c r="S163" s="18"/>
      <c r="T163" s="18"/>
      <c r="U163" s="51"/>
      <c r="V163" s="18"/>
      <c r="W163" s="51"/>
      <c r="X163" s="51"/>
      <c r="Y163" s="51"/>
      <c r="Z163" s="51"/>
      <c r="AA163" s="18"/>
      <c r="AB163" s="18"/>
      <c r="AC163" s="52"/>
      <c r="AD163" s="18"/>
      <c r="AE163" s="18"/>
      <c r="AF163" s="18"/>
      <c r="AG163" s="22"/>
      <c r="AH163" s="18"/>
      <c r="XEF163" s="53"/>
      <c r="XEG163" s="53"/>
      <c r="XEH163" s="53"/>
      <c r="XEI163" s="53"/>
      <c r="XEJ163" s="53"/>
      <c r="XEK163" s="53"/>
      <c r="XEL163" s="53"/>
      <c r="XEM163" s="53"/>
      <c r="XEN163" s="53"/>
      <c r="XEO163" s="53"/>
      <c r="XEP163" s="53"/>
    </row>
    <row r="164" spans="1:34 16360:16370" s="20" customForma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22"/>
      <c r="Q164" s="22"/>
      <c r="R164" s="51"/>
      <c r="S164" s="18"/>
      <c r="T164" s="18"/>
      <c r="U164" s="51"/>
      <c r="V164" s="18"/>
      <c r="W164" s="51"/>
      <c r="X164" s="51"/>
      <c r="Y164" s="51"/>
      <c r="Z164" s="51"/>
      <c r="AA164" s="18"/>
      <c r="AB164" s="18"/>
      <c r="AC164" s="52"/>
      <c r="AD164" s="18"/>
      <c r="AE164" s="18"/>
      <c r="AF164" s="18"/>
      <c r="AG164" s="22"/>
      <c r="AH164" s="18"/>
      <c r="XEF164" s="53"/>
      <c r="XEG164" s="53"/>
      <c r="XEH164" s="53"/>
      <c r="XEI164" s="53"/>
      <c r="XEJ164" s="53"/>
      <c r="XEK164" s="53"/>
      <c r="XEL164" s="53"/>
      <c r="XEM164" s="53"/>
      <c r="XEN164" s="53"/>
      <c r="XEO164" s="53"/>
      <c r="XEP164" s="53"/>
    </row>
    <row r="165" spans="1:34 16360:16370" s="20" customForma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22"/>
      <c r="Q165" s="22"/>
      <c r="R165" s="51"/>
      <c r="S165" s="18"/>
      <c r="T165" s="18"/>
      <c r="U165" s="51"/>
      <c r="V165" s="18"/>
      <c r="W165" s="51"/>
      <c r="X165" s="51"/>
      <c r="Y165" s="51"/>
      <c r="Z165" s="51"/>
      <c r="AA165" s="18"/>
      <c r="AB165" s="18"/>
      <c r="AC165" s="52"/>
      <c r="AD165" s="18"/>
      <c r="AE165" s="18"/>
      <c r="AF165" s="18"/>
      <c r="AG165" s="22"/>
      <c r="AH165" s="18"/>
      <c r="XEF165" s="53"/>
      <c r="XEG165" s="53"/>
      <c r="XEH165" s="53"/>
      <c r="XEI165" s="53"/>
      <c r="XEJ165" s="53"/>
      <c r="XEK165" s="53"/>
      <c r="XEL165" s="53"/>
      <c r="XEM165" s="53"/>
      <c r="XEN165" s="53"/>
      <c r="XEO165" s="53"/>
      <c r="XEP165" s="53"/>
    </row>
    <row r="166" spans="1:34 16360:16370" s="20" customForma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22"/>
      <c r="Q166" s="22"/>
      <c r="R166" s="51"/>
      <c r="S166" s="18"/>
      <c r="T166" s="18"/>
      <c r="U166" s="51"/>
      <c r="V166" s="18"/>
      <c r="W166" s="51"/>
      <c r="X166" s="51"/>
      <c r="Y166" s="51"/>
      <c r="Z166" s="51"/>
      <c r="AA166" s="18"/>
      <c r="AB166" s="18"/>
      <c r="AC166" s="52"/>
      <c r="AD166" s="18"/>
      <c r="AE166" s="18"/>
      <c r="AF166" s="18"/>
      <c r="AG166" s="22"/>
      <c r="AH166" s="18"/>
      <c r="XEF166" s="53"/>
      <c r="XEG166" s="53"/>
      <c r="XEH166" s="53"/>
      <c r="XEI166" s="53"/>
      <c r="XEJ166" s="53"/>
      <c r="XEK166" s="53"/>
      <c r="XEL166" s="53"/>
      <c r="XEM166" s="53"/>
      <c r="XEN166" s="53"/>
      <c r="XEO166" s="53"/>
      <c r="XEP166" s="53"/>
    </row>
    <row r="167" spans="1:34 16360:16370" s="20" customForma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22"/>
      <c r="Q167" s="22"/>
      <c r="R167" s="51"/>
      <c r="S167" s="18"/>
      <c r="T167" s="18"/>
      <c r="U167" s="51"/>
      <c r="V167" s="18"/>
      <c r="W167" s="51"/>
      <c r="X167" s="51"/>
      <c r="Y167" s="51"/>
      <c r="Z167" s="51"/>
      <c r="AA167" s="18"/>
      <c r="AB167" s="18"/>
      <c r="AC167" s="52"/>
      <c r="AD167" s="18"/>
      <c r="AE167" s="18"/>
      <c r="AF167" s="18"/>
      <c r="AG167" s="22"/>
      <c r="AH167" s="18"/>
      <c r="XEF167" s="53"/>
      <c r="XEG167" s="53"/>
      <c r="XEH167" s="53"/>
      <c r="XEI167" s="53"/>
      <c r="XEJ167" s="53"/>
      <c r="XEK167" s="53"/>
      <c r="XEL167" s="53"/>
      <c r="XEM167" s="53"/>
      <c r="XEN167" s="53"/>
      <c r="XEO167" s="53"/>
      <c r="XEP167" s="53"/>
    </row>
    <row r="168" spans="1:34 16360:16370" s="20" customForma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22"/>
      <c r="Q168" s="22"/>
      <c r="R168" s="51"/>
      <c r="S168" s="18"/>
      <c r="T168" s="18"/>
      <c r="U168" s="51"/>
      <c r="V168" s="18"/>
      <c r="W168" s="51"/>
      <c r="X168" s="51"/>
      <c r="Y168" s="51"/>
      <c r="Z168" s="51"/>
      <c r="AA168" s="18"/>
      <c r="AB168" s="18"/>
      <c r="AC168" s="52"/>
      <c r="AD168" s="18"/>
      <c r="AE168" s="18"/>
      <c r="AF168" s="18"/>
      <c r="AG168" s="22"/>
      <c r="AH168" s="18"/>
      <c r="XEF168" s="53"/>
      <c r="XEG168" s="53"/>
      <c r="XEH168" s="53"/>
      <c r="XEI168" s="53"/>
      <c r="XEJ168" s="53"/>
      <c r="XEK168" s="53"/>
      <c r="XEL168" s="53"/>
      <c r="XEM168" s="53"/>
      <c r="XEN168" s="53"/>
      <c r="XEO168" s="53"/>
      <c r="XEP168" s="53"/>
    </row>
    <row r="169" spans="1:34 16360:16370" s="20" customForma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22"/>
      <c r="Q169" s="22"/>
      <c r="R169" s="51"/>
      <c r="S169" s="18"/>
      <c r="T169" s="18"/>
      <c r="U169" s="51"/>
      <c r="V169" s="18"/>
      <c r="W169" s="51"/>
      <c r="X169" s="51"/>
      <c r="Y169" s="51"/>
      <c r="Z169" s="51"/>
      <c r="AA169" s="18"/>
      <c r="AB169" s="18"/>
      <c r="AC169" s="52"/>
      <c r="AD169" s="18"/>
      <c r="AE169" s="18"/>
      <c r="AF169" s="18"/>
      <c r="AG169" s="22"/>
      <c r="AH169" s="18"/>
      <c r="XEF169" s="53"/>
      <c r="XEG169" s="53"/>
      <c r="XEH169" s="53"/>
      <c r="XEI169" s="53"/>
      <c r="XEJ169" s="53"/>
      <c r="XEK169" s="53"/>
      <c r="XEL169" s="53"/>
      <c r="XEM169" s="53"/>
      <c r="XEN169" s="53"/>
      <c r="XEO169" s="53"/>
      <c r="XEP169" s="53"/>
    </row>
    <row r="170" spans="1:34 16360:16370" s="20" customForma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22"/>
      <c r="Q170" s="22"/>
      <c r="R170" s="51"/>
      <c r="S170" s="18"/>
      <c r="T170" s="18"/>
      <c r="U170" s="51"/>
      <c r="V170" s="18"/>
      <c r="W170" s="51"/>
      <c r="X170" s="51"/>
      <c r="Y170" s="51"/>
      <c r="Z170" s="51"/>
      <c r="AA170" s="18"/>
      <c r="AB170" s="18"/>
      <c r="AC170" s="52"/>
      <c r="AD170" s="18"/>
      <c r="AE170" s="18"/>
      <c r="AF170" s="18"/>
      <c r="AG170" s="22"/>
      <c r="AH170" s="18"/>
      <c r="XEF170" s="53"/>
      <c r="XEG170" s="53"/>
      <c r="XEH170" s="53"/>
      <c r="XEI170" s="53"/>
      <c r="XEJ170" s="53"/>
      <c r="XEK170" s="53"/>
      <c r="XEL170" s="53"/>
      <c r="XEM170" s="53"/>
      <c r="XEN170" s="53"/>
      <c r="XEO170" s="53"/>
      <c r="XEP170" s="53"/>
    </row>
    <row r="171" spans="1:34 16360:16370" s="20" customForma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22"/>
      <c r="Q171" s="22"/>
      <c r="R171" s="51"/>
      <c r="S171" s="18"/>
      <c r="T171" s="18"/>
      <c r="U171" s="51"/>
      <c r="V171" s="18"/>
      <c r="W171" s="51"/>
      <c r="X171" s="51"/>
      <c r="Y171" s="51"/>
      <c r="Z171" s="51"/>
      <c r="AA171" s="18"/>
      <c r="AB171" s="18"/>
      <c r="AC171" s="52"/>
      <c r="AD171" s="18"/>
      <c r="AE171" s="18"/>
      <c r="AF171" s="18"/>
      <c r="AG171" s="22"/>
      <c r="AH171" s="18"/>
      <c r="XEF171" s="53"/>
      <c r="XEG171" s="53"/>
      <c r="XEH171" s="53"/>
      <c r="XEI171" s="53"/>
      <c r="XEJ171" s="53"/>
      <c r="XEK171" s="53"/>
      <c r="XEL171" s="53"/>
      <c r="XEM171" s="53"/>
      <c r="XEN171" s="53"/>
      <c r="XEO171" s="53"/>
      <c r="XEP171" s="53"/>
    </row>
    <row r="172" spans="1:34 16360:16370" s="20" customForma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22"/>
      <c r="Q172" s="22"/>
      <c r="R172" s="51"/>
      <c r="S172" s="18"/>
      <c r="T172" s="18"/>
      <c r="U172" s="51"/>
      <c r="V172" s="18"/>
      <c r="W172" s="51"/>
      <c r="X172" s="51"/>
      <c r="Y172" s="51"/>
      <c r="Z172" s="51"/>
      <c r="AA172" s="18"/>
      <c r="AB172" s="18"/>
      <c r="AC172" s="52"/>
      <c r="AD172" s="18"/>
      <c r="AE172" s="18"/>
      <c r="AF172" s="18"/>
      <c r="AG172" s="22"/>
      <c r="AH172" s="18"/>
      <c r="XEF172" s="53"/>
      <c r="XEG172" s="53"/>
      <c r="XEH172" s="53"/>
      <c r="XEI172" s="53"/>
      <c r="XEJ172" s="53"/>
      <c r="XEK172" s="53"/>
      <c r="XEL172" s="53"/>
      <c r="XEM172" s="53"/>
      <c r="XEN172" s="53"/>
      <c r="XEO172" s="53"/>
      <c r="XEP172" s="53"/>
    </row>
  </sheetData>
  <mergeCells count="8">
    <mergeCell ref="H1:O1"/>
    <mergeCell ref="Q1:AH1"/>
    <mergeCell ref="H2:L2"/>
    <mergeCell ref="M2:P2"/>
    <mergeCell ref="R2:U2"/>
    <mergeCell ref="V2:Z2"/>
    <mergeCell ref="AA2:AH2"/>
    <mergeCell ref="Q2:Q3"/>
  </mergeCells>
  <phoneticPr fontId="34" type="noConversion"/>
  <pageMargins left="0.7" right="0.7" top="0.75" bottom="0.75" header="0.3" footer="0.3"/>
  <pageSetup paperSize="9" scale="46" fitToHeight="0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R25"/>
  <sheetViews>
    <sheetView view="pageBreakPreview" zoomScaleNormal="100" workbookViewId="0">
      <selection activeCell="K27" sqref="K27"/>
    </sheetView>
  </sheetViews>
  <sheetFormatPr defaultColWidth="9" defaultRowHeight="15.6" x14ac:dyDescent="0.25"/>
  <cols>
    <col min="1" max="1" width="17" style="18" customWidth="1"/>
    <col min="2" max="2" width="7.6640625" style="18" customWidth="1"/>
    <col min="3" max="3" width="8" style="18" customWidth="1"/>
    <col min="4" max="4" width="10" style="20" customWidth="1"/>
    <col min="5" max="5" width="18.21875" style="20" customWidth="1"/>
    <col min="6" max="6" width="6.77734375" style="20" customWidth="1"/>
    <col min="7" max="7" width="16" style="20" customWidth="1"/>
    <col min="8" max="8" width="7.5546875" style="20" customWidth="1"/>
    <col min="9" max="9" width="13.33203125" style="20" customWidth="1"/>
    <col min="10" max="10" width="7" style="18" customWidth="1"/>
    <col min="11" max="11" width="9" style="21" customWidth="1"/>
    <col min="12" max="12" width="11.77734375" style="22" customWidth="1"/>
    <col min="13" max="13" width="10.77734375" style="18" customWidth="1"/>
    <col min="14" max="14" width="13" style="21" customWidth="1"/>
    <col min="15" max="15" width="10.33203125" style="18" customWidth="1"/>
    <col min="16" max="16" width="11" style="18" customWidth="1"/>
    <col min="17" max="18" width="12" style="18" customWidth="1"/>
    <col min="19" max="21" width="4.44140625" style="18" customWidth="1"/>
    <col min="22" max="22" width="55.21875" style="18" customWidth="1"/>
    <col min="23" max="16384" width="9" style="18"/>
  </cols>
  <sheetData>
    <row r="1" spans="1:18" ht="39" customHeight="1" x14ac:dyDescent="0.25">
      <c r="A1" s="296" t="s">
        <v>178</v>
      </c>
      <c r="B1" s="296"/>
      <c r="C1" s="296"/>
      <c r="D1" s="296"/>
      <c r="E1" s="297" t="e">
        <f>'3工艺执行单'!#REF!</f>
        <v>#REF!</v>
      </c>
      <c r="F1" s="297"/>
      <c r="G1" s="297"/>
      <c r="H1" s="297"/>
      <c r="I1" s="297"/>
    </row>
    <row r="2" spans="1:18" ht="25.05" customHeight="1" x14ac:dyDescent="0.25">
      <c r="A2" s="23" t="s">
        <v>497</v>
      </c>
      <c r="B2" s="298"/>
      <c r="C2" s="299"/>
      <c r="D2" s="23" t="s">
        <v>180</v>
      </c>
      <c r="E2" s="24" t="str">
        <f>CONCATENATE("JG",[1]单块公式!A4,[1]单块公式!B4,"/",[1]单块公式!C4,"/",[1]单块公式!D4,[1]单块公式!F4,[1]单块公式!G4)</f>
        <v>JG255/30/100FG</v>
      </c>
      <c r="F2" s="298" t="s">
        <v>498</v>
      </c>
      <c r="G2" s="300"/>
      <c r="H2" s="301">
        <f ca="1">TODAY()</f>
        <v>45860</v>
      </c>
      <c r="I2" s="302"/>
    </row>
    <row r="4" spans="1:18" ht="21.75" customHeight="1" x14ac:dyDescent="0.25">
      <c r="A4" s="25" t="s">
        <v>180</v>
      </c>
      <c r="B4" s="286" t="s">
        <v>499</v>
      </c>
      <c r="C4" s="287"/>
      <c r="D4" s="26" t="s">
        <v>500</v>
      </c>
      <c r="E4" s="26" t="s">
        <v>501</v>
      </c>
      <c r="F4" s="288" t="s">
        <v>502</v>
      </c>
      <c r="G4" s="286"/>
      <c r="H4" s="27" t="s">
        <v>503</v>
      </c>
      <c r="I4" s="44" t="s">
        <v>185</v>
      </c>
      <c r="K4" s="45" t="s">
        <v>504</v>
      </c>
      <c r="L4" s="46" t="s">
        <v>505</v>
      </c>
      <c r="M4" s="47" t="s">
        <v>506</v>
      </c>
      <c r="N4" s="45" t="s">
        <v>350</v>
      </c>
      <c r="O4" s="47" t="s">
        <v>507</v>
      </c>
      <c r="P4" s="47" t="s">
        <v>508</v>
      </c>
      <c r="Q4" s="47" t="s">
        <v>509</v>
      </c>
      <c r="R4" s="47" t="s">
        <v>510</v>
      </c>
    </row>
    <row r="5" spans="1:18" s="19" customFormat="1" ht="31.2" x14ac:dyDescent="0.25">
      <c r="A5" s="294" t="str">
        <f>E$2</f>
        <v>JG255/30/100FG</v>
      </c>
      <c r="B5" s="28">
        <f>[1]单块公式!J6+96</f>
        <v>6322</v>
      </c>
      <c r="C5" s="29">
        <v>785</v>
      </c>
      <c r="D5" s="30">
        <v>4</v>
      </c>
      <c r="E5" s="30" t="str">
        <f>CONCATENATE("压焊",[1]单块公式!D6,"次","拉网",[1]单块公式!F6,"mm")</f>
        <v>压焊4次拉网196mm</v>
      </c>
      <c r="F5" s="31">
        <f>[1]单块公式!A6</f>
        <v>900</v>
      </c>
      <c r="G5" s="32" t="s">
        <v>511</v>
      </c>
      <c r="H5" s="33" t="str">
        <f>CONCATENATE("1切",[1]单块公式!I6)</f>
        <v>1切7</v>
      </c>
      <c r="I5" s="48" t="s">
        <v>512</v>
      </c>
      <c r="K5" s="49">
        <f>(C5-[1]单块公式!B$4)/[1]单块公式!C$4+1</f>
        <v>27</v>
      </c>
      <c r="L5" s="50">
        <f>K5*D5</f>
        <v>108</v>
      </c>
      <c r="M5" s="49">
        <f>[1]单块公式!D6*2*[1]单块公式!I6</f>
        <v>56</v>
      </c>
      <c r="N5" s="49">
        <f>D5*M5</f>
        <v>224</v>
      </c>
      <c r="O5" s="49">
        <f>[1]单块公式!A$4*[1]单块公式!B$4*B5*K5*7.85*0.001*0.001</f>
        <v>167.49348750000001</v>
      </c>
      <c r="P5" s="49">
        <f>O5*D5</f>
        <v>669.97395000000006</v>
      </c>
      <c r="Q5" s="49">
        <f>1045*[1]单块公式!E$4*[1]单块公式!E$4*7.85*0.001*0.001</f>
        <v>0.295317</v>
      </c>
      <c r="R5" s="49">
        <f>Q5*N5</f>
        <v>66.151008000000004</v>
      </c>
    </row>
    <row r="6" spans="1:18" s="19" customFormat="1" ht="31.2" x14ac:dyDescent="0.25">
      <c r="A6" s="295"/>
      <c r="B6" s="28">
        <f>[1]单块公式!J7+96</f>
        <v>6322</v>
      </c>
      <c r="C6" s="29">
        <v>935</v>
      </c>
      <c r="D6" s="30">
        <v>5</v>
      </c>
      <c r="E6" s="30" t="str">
        <f>CONCATENATE("压焊",[1]单块公式!D7,"次","拉网",[1]单块公式!F7,"mm")</f>
        <v>压焊4次拉网196mm</v>
      </c>
      <c r="F6" s="31">
        <f>[1]单块公式!A7</f>
        <v>900</v>
      </c>
      <c r="G6" s="32" t="s">
        <v>513</v>
      </c>
      <c r="H6" s="33" t="str">
        <f>CONCATENATE("1切",[1]单块公式!I7)</f>
        <v>1切7</v>
      </c>
      <c r="I6" s="48" t="s">
        <v>514</v>
      </c>
      <c r="K6" s="49">
        <f>(C6-[1]单块公式!B$4)/[1]单块公式!C$4+1</f>
        <v>32</v>
      </c>
      <c r="L6" s="50">
        <f>K6*D6</f>
        <v>160</v>
      </c>
      <c r="M6" s="49">
        <f>[1]单块公式!D7*2*[1]单块公式!I7</f>
        <v>56</v>
      </c>
      <c r="N6" s="49">
        <f>D6*M6</f>
        <v>280</v>
      </c>
      <c r="O6" s="49">
        <f>[1]单块公式!A$4*[1]单块公式!B$4*B6*K6*7.85*0.001*0.001</f>
        <v>198.51080000000002</v>
      </c>
      <c r="P6" s="49">
        <f>O6*D6</f>
        <v>992.55400000000009</v>
      </c>
      <c r="Q6" s="49">
        <f>1045*[1]单块公式!E$4*[1]单块公式!E$4*7.85*0.001*0.001</f>
        <v>0.295317</v>
      </c>
      <c r="R6" s="49">
        <f>Q6*N6</f>
        <v>82.688760000000002</v>
      </c>
    </row>
    <row r="7" spans="1:18" s="19" customFormat="1" ht="24" customHeight="1" x14ac:dyDescent="0.25">
      <c r="A7" s="295"/>
      <c r="B7" s="28">
        <f>[1]单块公式!J9</f>
        <v>850</v>
      </c>
      <c r="C7" s="29">
        <v>65</v>
      </c>
      <c r="D7" s="30">
        <v>1</v>
      </c>
      <c r="E7" s="30" t="str">
        <f>CONCATENATE("压焊",[1]单块公式!D9,"次","拉网",[1]单块公式!F9,"mm")</f>
        <v>压焊4次拉网196mm</v>
      </c>
      <c r="F7" s="31">
        <f>[1]单块公式!A9</f>
        <v>900</v>
      </c>
      <c r="G7" s="34" t="s">
        <v>515</v>
      </c>
      <c r="H7" s="33" t="str">
        <f>CONCATENATE("1切",[1]单块公式!I9)</f>
        <v>1切1</v>
      </c>
      <c r="I7" s="48" t="s">
        <v>516</v>
      </c>
      <c r="K7" s="49">
        <f>(C7-[1]单块公式!B$4)/[1]单块公式!C$4+1</f>
        <v>3</v>
      </c>
      <c r="L7" s="50">
        <f>K7*D7</f>
        <v>3</v>
      </c>
      <c r="M7" s="49">
        <f>[1]单块公式!D9*2*[1]单块公式!I9</f>
        <v>8</v>
      </c>
      <c r="N7" s="49">
        <f>D7*M7</f>
        <v>8</v>
      </c>
      <c r="O7" s="49">
        <f>[1]单块公式!A$4*[1]单块公式!B$4*B7*K7*7.85*0.001*0.001</f>
        <v>2.5021875000000002</v>
      </c>
      <c r="P7" s="49">
        <f>O7*D7</f>
        <v>2.5021875000000002</v>
      </c>
      <c r="Q7" s="49">
        <f>1045*[1]单块公式!E$4*[1]单块公式!E$4*7.85*0.001*0.001</f>
        <v>0.295317</v>
      </c>
      <c r="R7" s="49">
        <f>Q7*N7</f>
        <v>2.362536</v>
      </c>
    </row>
    <row r="8" spans="1:18" s="19" customFormat="1" ht="24" customHeight="1" x14ac:dyDescent="0.25">
      <c r="A8" s="295"/>
      <c r="B8" s="28">
        <f>[1]单块公式!J10</f>
        <v>4034</v>
      </c>
      <c r="C8" s="29">
        <v>785</v>
      </c>
      <c r="D8" s="30">
        <v>1</v>
      </c>
      <c r="E8" s="30" t="str">
        <f>CONCATENATE("压焊",[1]单块公式!D10,"次","拉网",[1]单块公式!F10,"mm")</f>
        <v>压焊4次拉网96mm</v>
      </c>
      <c r="F8" s="31">
        <f>[1]单块公式!A10</f>
        <v>800</v>
      </c>
      <c r="G8" s="34" t="s">
        <v>517</v>
      </c>
      <c r="H8" s="33" t="str">
        <f>CONCATENATE("1切",[1]单块公式!I10)</f>
        <v>1切5</v>
      </c>
      <c r="I8" s="48" t="s">
        <v>512</v>
      </c>
      <c r="K8" s="49">
        <f>(C8-[1]单块公式!B$4)/[1]单块公式!C$4+1</f>
        <v>27</v>
      </c>
      <c r="L8" s="50">
        <f>K8*D8</f>
        <v>27</v>
      </c>
      <c r="M8" s="49">
        <f>[1]单块公式!D10*2*[1]单块公式!I10</f>
        <v>40</v>
      </c>
      <c r="N8" s="49">
        <f>D8*M8</f>
        <v>40</v>
      </c>
      <c r="O8" s="49">
        <f>[1]单块公式!A$4*[1]单块公式!B$4*B8*K8*7.85*0.001*0.001</f>
        <v>106.8757875</v>
      </c>
      <c r="P8" s="49">
        <f>O8*D8</f>
        <v>106.8757875</v>
      </c>
      <c r="Q8" s="49">
        <f>1045*[1]单块公式!E$4*[1]单块公式!E$4*7.85*0.001*0.001</f>
        <v>0.295317</v>
      </c>
      <c r="R8" s="49">
        <f>Q8*N8</f>
        <v>11.81268</v>
      </c>
    </row>
    <row r="9" spans="1:18" s="19" customFormat="1" ht="24" customHeight="1" x14ac:dyDescent="0.25">
      <c r="A9" s="295"/>
      <c r="B9" s="28">
        <f>[1]单块公式!J12</f>
        <v>1646</v>
      </c>
      <c r="C9" s="29">
        <v>65</v>
      </c>
      <c r="D9" s="30">
        <v>1</v>
      </c>
      <c r="E9" s="30" t="str">
        <f>CONCATENATE("压焊",[1]单块公式!D12,"次","拉网",[1]单块公式!F12,"mm")</f>
        <v>压焊4次拉网96mm</v>
      </c>
      <c r="F9" s="31">
        <f>[1]单块公式!A12</f>
        <v>800</v>
      </c>
      <c r="G9" s="34" t="s">
        <v>518</v>
      </c>
      <c r="H9" s="33" t="str">
        <f>CONCATENATE("1切",[1]单块公式!I12)</f>
        <v>1切2</v>
      </c>
      <c r="I9" s="48" t="s">
        <v>516</v>
      </c>
      <c r="K9" s="49">
        <f>(C9-[1]单块公式!B$4)/[1]单块公式!C$4+1</f>
        <v>3</v>
      </c>
      <c r="L9" s="50">
        <f>K9*D9</f>
        <v>3</v>
      </c>
      <c r="M9" s="49">
        <f>[1]单块公式!D12*2*[1]单块公式!I12</f>
        <v>16</v>
      </c>
      <c r="N9" s="49">
        <f>D9*M9</f>
        <v>16</v>
      </c>
      <c r="O9" s="49">
        <f>[1]单块公式!A$4*[1]单块公式!B$4*B9*K9*7.85*0.001*0.001</f>
        <v>4.8454125000000001</v>
      </c>
      <c r="P9" s="49">
        <f>O9*D9</f>
        <v>4.8454125000000001</v>
      </c>
      <c r="Q9" s="49">
        <f>1045*[1]单块公式!E$4*[1]单块公式!E$4*7.85*0.001*0.001</f>
        <v>0.295317</v>
      </c>
      <c r="R9" s="49">
        <f>Q9*N9</f>
        <v>4.7250719999999999</v>
      </c>
    </row>
    <row r="10" spans="1:18" x14ac:dyDescent="0.25">
      <c r="A10" s="289" t="s">
        <v>519</v>
      </c>
      <c r="B10" s="290"/>
      <c r="C10" s="291"/>
      <c r="D10" s="291"/>
      <c r="E10" s="291"/>
      <c r="F10" s="291"/>
      <c r="G10" s="292"/>
      <c r="H10" s="292"/>
      <c r="I10" s="293"/>
      <c r="P10" s="18">
        <f>SUM(P5:P9)</f>
        <v>1776.7513375000001</v>
      </c>
      <c r="R10" s="18">
        <f>SUM(R5:R9)</f>
        <v>167.74005600000001</v>
      </c>
    </row>
    <row r="11" spans="1:18" x14ac:dyDescent="0.25">
      <c r="A11" s="35" t="s">
        <v>520</v>
      </c>
      <c r="B11" s="281" t="s">
        <v>521</v>
      </c>
      <c r="C11" s="282"/>
      <c r="D11" s="36" t="s">
        <v>522</v>
      </c>
      <c r="E11" s="36" t="s">
        <v>523</v>
      </c>
      <c r="F11" s="36" t="s">
        <v>524</v>
      </c>
      <c r="G11" s="37"/>
      <c r="H11" s="283" t="s">
        <v>525</v>
      </c>
      <c r="I11" s="284"/>
    </row>
    <row r="12" spans="1:18" x14ac:dyDescent="0.25">
      <c r="A12" s="257" t="str">
        <f>CONCATENATE([1]单块公式!A4,"*",[1]单块公式!B4,[1]单块公式!F4)</f>
        <v>25*5F</v>
      </c>
      <c r="B12" s="281">
        <f>B5</f>
        <v>6322</v>
      </c>
      <c r="C12" s="282"/>
      <c r="D12" s="36">
        <f>L5</f>
        <v>108</v>
      </c>
      <c r="E12" s="259" t="str">
        <f>CONCATENATE([1]单块公式!E4,"*",[1]单块公式!E4)</f>
        <v>6*6</v>
      </c>
      <c r="F12" s="277">
        <v>1045</v>
      </c>
      <c r="G12" s="285"/>
      <c r="H12" s="283">
        <f>N5</f>
        <v>224</v>
      </c>
      <c r="I12" s="284"/>
    </row>
    <row r="13" spans="1:18" x14ac:dyDescent="0.25">
      <c r="A13" s="258"/>
      <c r="B13" s="281">
        <f>B6</f>
        <v>6322</v>
      </c>
      <c r="C13" s="282"/>
      <c r="D13" s="36">
        <f>L6</f>
        <v>160</v>
      </c>
      <c r="E13" s="260"/>
      <c r="F13" s="36"/>
      <c r="G13" s="37"/>
      <c r="H13" s="283">
        <f>N6</f>
        <v>280</v>
      </c>
      <c r="I13" s="284"/>
    </row>
    <row r="14" spans="1:18" x14ac:dyDescent="0.25">
      <c r="A14" s="258"/>
      <c r="B14" s="281">
        <f>B7</f>
        <v>850</v>
      </c>
      <c r="C14" s="282"/>
      <c r="D14" s="36">
        <f>L7</f>
        <v>3</v>
      </c>
      <c r="E14" s="260"/>
      <c r="F14" s="36"/>
      <c r="G14" s="37"/>
      <c r="H14" s="283">
        <f>N7</f>
        <v>8</v>
      </c>
      <c r="I14" s="284"/>
    </row>
    <row r="15" spans="1:18" x14ac:dyDescent="0.25">
      <c r="A15" s="258"/>
      <c r="B15" s="281">
        <f>B8</f>
        <v>4034</v>
      </c>
      <c r="C15" s="282"/>
      <c r="D15" s="36">
        <f>L8</f>
        <v>27</v>
      </c>
      <c r="E15" s="260"/>
      <c r="F15" s="36"/>
      <c r="G15" s="37"/>
      <c r="H15" s="283">
        <f>N8</f>
        <v>40</v>
      </c>
      <c r="I15" s="284"/>
    </row>
    <row r="16" spans="1:18" x14ac:dyDescent="0.25">
      <c r="A16" s="258"/>
      <c r="B16" s="281">
        <f>B9</f>
        <v>1646</v>
      </c>
      <c r="C16" s="282"/>
      <c r="D16" s="36">
        <f>L9</f>
        <v>3</v>
      </c>
      <c r="E16" s="260"/>
      <c r="F16" s="36"/>
      <c r="G16" s="37"/>
      <c r="H16" s="283">
        <f>N9</f>
        <v>16</v>
      </c>
      <c r="I16" s="284"/>
    </row>
    <row r="17" spans="1:9" ht="19.05" customHeight="1" x14ac:dyDescent="0.25">
      <c r="A17" s="38"/>
      <c r="B17" s="276" t="s">
        <v>526</v>
      </c>
      <c r="C17" s="263"/>
      <c r="D17" s="39">
        <f>SUM(D12:D16)</f>
        <v>301</v>
      </c>
      <c r="E17" s="39"/>
      <c r="F17" s="39" t="s">
        <v>527</v>
      </c>
      <c r="G17" s="40"/>
      <c r="H17" s="277">
        <f>SUM(H12:I16)</f>
        <v>568</v>
      </c>
      <c r="I17" s="278"/>
    </row>
    <row r="18" spans="1:9" ht="22.05" customHeight="1" x14ac:dyDescent="0.25">
      <c r="A18" s="262" t="s">
        <v>528</v>
      </c>
      <c r="B18" s="263"/>
      <c r="C18" s="264"/>
      <c r="D18" s="264"/>
      <c r="E18" s="41">
        <v>1</v>
      </c>
      <c r="F18" s="279">
        <v>24.6</v>
      </c>
      <c r="G18" s="280"/>
      <c r="H18" s="267" t="s">
        <v>529</v>
      </c>
      <c r="I18" s="268"/>
    </row>
    <row r="19" spans="1:9" ht="22.05" customHeight="1" x14ac:dyDescent="0.25">
      <c r="A19" s="262" t="s">
        <v>530</v>
      </c>
      <c r="B19" s="263"/>
      <c r="C19" s="264"/>
      <c r="D19" s="264"/>
      <c r="E19" s="41">
        <v>1</v>
      </c>
      <c r="F19" s="265">
        <v>4.7</v>
      </c>
      <c r="G19" s="266"/>
      <c r="H19" s="267" t="s">
        <v>529</v>
      </c>
      <c r="I19" s="268"/>
    </row>
    <row r="20" spans="1:9" ht="22.05" customHeight="1" x14ac:dyDescent="0.25">
      <c r="A20" s="269" t="s">
        <v>531</v>
      </c>
      <c r="B20" s="270"/>
      <c r="C20" s="271"/>
      <c r="D20" s="271"/>
      <c r="E20" s="42">
        <f>(P10+R10)/1000</f>
        <v>1.9444913935000001</v>
      </c>
      <c r="F20" s="272">
        <v>4</v>
      </c>
      <c r="G20" s="273"/>
      <c r="H20" s="274" t="s">
        <v>529</v>
      </c>
      <c r="I20" s="275"/>
    </row>
    <row r="22" spans="1:9" x14ac:dyDescent="0.25">
      <c r="A22" s="261" t="s">
        <v>532</v>
      </c>
      <c r="B22" s="261"/>
      <c r="C22" s="261"/>
      <c r="D22" s="261"/>
      <c r="E22" s="261"/>
      <c r="F22" s="261"/>
      <c r="G22" s="261"/>
      <c r="H22" s="261"/>
      <c r="I22" s="261"/>
    </row>
    <row r="23" spans="1:9" x14ac:dyDescent="0.25">
      <c r="A23" s="261"/>
      <c r="B23" s="261"/>
      <c r="C23" s="261"/>
      <c r="D23" s="261"/>
      <c r="E23" s="261"/>
      <c r="F23" s="261"/>
      <c r="G23" s="261"/>
      <c r="H23" s="261"/>
      <c r="I23" s="261"/>
    </row>
    <row r="25" spans="1:9" x14ac:dyDescent="0.25">
      <c r="A25" s="43" t="s">
        <v>533</v>
      </c>
      <c r="B25" s="43"/>
      <c r="D25" s="43" t="s">
        <v>231</v>
      </c>
      <c r="G25" s="43" t="s">
        <v>232</v>
      </c>
    </row>
  </sheetData>
  <sheetProtection formatCells="0" insertHyperlinks="0" autoFilter="0"/>
  <mergeCells count="36">
    <mergeCell ref="A1:D1"/>
    <mergeCell ref="E1:I1"/>
    <mergeCell ref="B2:C2"/>
    <mergeCell ref="F2:G2"/>
    <mergeCell ref="H2:I2"/>
    <mergeCell ref="B4:C4"/>
    <mergeCell ref="F4:G4"/>
    <mergeCell ref="A10:I10"/>
    <mergeCell ref="B11:C11"/>
    <mergeCell ref="H11:I11"/>
    <mergeCell ref="A5:A9"/>
    <mergeCell ref="B15:C15"/>
    <mergeCell ref="H15:I15"/>
    <mergeCell ref="B16:C16"/>
    <mergeCell ref="H16:I16"/>
    <mergeCell ref="B12:C12"/>
    <mergeCell ref="F12:G12"/>
    <mergeCell ref="H12:I12"/>
    <mergeCell ref="B13:C13"/>
    <mergeCell ref="H13:I13"/>
    <mergeCell ref="A12:A16"/>
    <mergeCell ref="E12:E16"/>
    <mergeCell ref="A22:I23"/>
    <mergeCell ref="A19:D19"/>
    <mergeCell ref="F19:G19"/>
    <mergeCell ref="H19:I19"/>
    <mergeCell ref="A20:D20"/>
    <mergeCell ref="F20:G20"/>
    <mergeCell ref="H20:I20"/>
    <mergeCell ref="B17:C17"/>
    <mergeCell ref="H17:I17"/>
    <mergeCell ref="A18:D18"/>
    <mergeCell ref="F18:G18"/>
    <mergeCell ref="H18:I18"/>
    <mergeCell ref="B14:C14"/>
    <mergeCell ref="H14:I14"/>
  </mergeCells>
  <phoneticPr fontId="34" type="noConversion"/>
  <pageMargins left="0.39305555555555599" right="0.39305555555555599" top="0.39305555555555599" bottom="0.39305555555555599" header="0.5" footer="0.196527777777778"/>
  <pageSetup paperSize="9" scale="93" fitToHeight="0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R25"/>
  <sheetViews>
    <sheetView view="pageBreakPreview" zoomScaleNormal="100" workbookViewId="0">
      <selection activeCell="M18" sqref="M18"/>
    </sheetView>
  </sheetViews>
  <sheetFormatPr defaultColWidth="9" defaultRowHeight="15.6" x14ac:dyDescent="0.25"/>
  <cols>
    <col min="1" max="1" width="17" style="18" customWidth="1"/>
    <col min="2" max="2" width="7.6640625" style="18" customWidth="1"/>
    <col min="3" max="3" width="8" style="18" customWidth="1"/>
    <col min="4" max="4" width="10" style="20" customWidth="1"/>
    <col min="5" max="5" width="18.21875" style="20" customWidth="1"/>
    <col min="6" max="6" width="6.77734375" style="20" customWidth="1"/>
    <col min="7" max="7" width="16" style="20" customWidth="1"/>
    <col min="8" max="8" width="7.5546875" style="20" customWidth="1"/>
    <col min="9" max="9" width="13.33203125" style="20" customWidth="1"/>
    <col min="10" max="10" width="7" style="18" customWidth="1"/>
    <col min="11" max="11" width="9" style="21" customWidth="1"/>
    <col min="12" max="12" width="11.77734375" style="22" customWidth="1"/>
    <col min="13" max="13" width="10.77734375" style="18" customWidth="1"/>
    <col min="14" max="14" width="13" style="21" customWidth="1"/>
    <col min="15" max="15" width="10.33203125" style="18" customWidth="1"/>
    <col min="16" max="16" width="11" style="18" customWidth="1"/>
    <col min="17" max="18" width="12" style="18" customWidth="1"/>
    <col min="19" max="21" width="4.44140625" style="18" customWidth="1"/>
    <col min="22" max="22" width="55.21875" style="18" customWidth="1"/>
    <col min="23" max="16384" width="9" style="18"/>
  </cols>
  <sheetData>
    <row r="1" spans="1:18" ht="39" customHeight="1" x14ac:dyDescent="0.25">
      <c r="A1" s="296" t="s">
        <v>178</v>
      </c>
      <c r="B1" s="296"/>
      <c r="C1" s="296"/>
      <c r="D1" s="296"/>
      <c r="E1" s="297" t="e">
        <f>'3工艺执行单'!#REF!</f>
        <v>#REF!</v>
      </c>
      <c r="F1" s="297"/>
      <c r="G1" s="297"/>
      <c r="H1" s="297"/>
      <c r="I1" s="297"/>
    </row>
    <row r="2" spans="1:18" ht="25.05" customHeight="1" x14ac:dyDescent="0.25">
      <c r="A2" s="23" t="s">
        <v>497</v>
      </c>
      <c r="B2" s="298"/>
      <c r="C2" s="299"/>
      <c r="D2" s="23" t="s">
        <v>180</v>
      </c>
      <c r="E2" s="24" t="str">
        <f>CONCATENATE("JG",[1]单块公式!A4,[1]单块公式!B4,"/",[1]单块公式!C4,"/",[1]单块公式!D4,[1]单块公式!F4,[1]单块公式!G4)</f>
        <v>JG255/30/100FG</v>
      </c>
      <c r="F2" s="298" t="s">
        <v>498</v>
      </c>
      <c r="G2" s="300"/>
      <c r="H2" s="301">
        <f ca="1">TODAY()</f>
        <v>45860</v>
      </c>
      <c r="I2" s="302"/>
    </row>
    <row r="4" spans="1:18" ht="21.75" customHeight="1" x14ac:dyDescent="0.25">
      <c r="A4" s="25" t="s">
        <v>180</v>
      </c>
      <c r="B4" s="286" t="s">
        <v>499</v>
      </c>
      <c r="C4" s="287"/>
      <c r="D4" s="26" t="s">
        <v>500</v>
      </c>
      <c r="E4" s="26" t="s">
        <v>501</v>
      </c>
      <c r="F4" s="288" t="s">
        <v>502</v>
      </c>
      <c r="G4" s="286"/>
      <c r="H4" s="27" t="s">
        <v>503</v>
      </c>
      <c r="I4" s="44" t="s">
        <v>185</v>
      </c>
      <c r="K4" s="45" t="s">
        <v>504</v>
      </c>
      <c r="L4" s="46" t="s">
        <v>505</v>
      </c>
      <c r="M4" s="47" t="s">
        <v>506</v>
      </c>
      <c r="N4" s="45" t="s">
        <v>350</v>
      </c>
      <c r="O4" s="47" t="s">
        <v>507</v>
      </c>
      <c r="P4" s="47" t="s">
        <v>508</v>
      </c>
      <c r="Q4" s="47" t="s">
        <v>509</v>
      </c>
      <c r="R4" s="47" t="s">
        <v>510</v>
      </c>
    </row>
    <row r="5" spans="1:18" s="19" customFormat="1" ht="31.2" x14ac:dyDescent="0.25">
      <c r="A5" s="294" t="str">
        <f>E$2</f>
        <v>JG255/30/100FG</v>
      </c>
      <c r="B5" s="28">
        <f>[1]单块公式!J6+96</f>
        <v>6322</v>
      </c>
      <c r="C5" s="29">
        <v>785</v>
      </c>
      <c r="D5" s="30">
        <v>4</v>
      </c>
      <c r="E5" s="30" t="str">
        <f>CONCATENATE("压焊",[1]单块公式!D6,"次","拉网",[1]单块公式!F6,"mm")</f>
        <v>压焊4次拉网196mm</v>
      </c>
      <c r="F5" s="31">
        <f>[1]单块公式!A6</f>
        <v>900</v>
      </c>
      <c r="G5" s="32" t="s">
        <v>511</v>
      </c>
      <c r="H5" s="33" t="str">
        <f>CONCATENATE("1切",[1]单块公式!I6)</f>
        <v>1切7</v>
      </c>
      <c r="I5" s="48" t="s">
        <v>512</v>
      </c>
      <c r="K5" s="49">
        <f>(C5-[1]单块公式!B$4)/[1]单块公式!C$4+1</f>
        <v>27</v>
      </c>
      <c r="L5" s="50">
        <f>K5*D5</f>
        <v>108</v>
      </c>
      <c r="M5" s="49">
        <f>[1]单块公式!D6*2*[1]单块公式!I6</f>
        <v>56</v>
      </c>
      <c r="N5" s="49">
        <f>D5*M5</f>
        <v>224</v>
      </c>
      <c r="O5" s="49">
        <f>[1]单块公式!A$4*[1]单块公式!B$4*B5*K5*7.85*0.001*0.001</f>
        <v>167.49348750000001</v>
      </c>
      <c r="P5" s="49">
        <f>O5*D5</f>
        <v>669.97395000000006</v>
      </c>
      <c r="Q5" s="49">
        <f>1045*[1]单块公式!E$4*[1]单块公式!E$4*7.85*0.001*0.001</f>
        <v>0.295317</v>
      </c>
      <c r="R5" s="49">
        <f>Q5*N5</f>
        <v>66.151008000000004</v>
      </c>
    </row>
    <row r="6" spans="1:18" s="19" customFormat="1" ht="31.2" x14ac:dyDescent="0.25">
      <c r="A6" s="295"/>
      <c r="B6" s="28">
        <f>[1]单块公式!J7+96</f>
        <v>6322</v>
      </c>
      <c r="C6" s="29">
        <v>935</v>
      </c>
      <c r="D6" s="30">
        <v>5</v>
      </c>
      <c r="E6" s="30" t="str">
        <f>CONCATENATE("压焊",[1]单块公式!D7,"次","拉网",[1]单块公式!F7,"mm")</f>
        <v>压焊4次拉网196mm</v>
      </c>
      <c r="F6" s="31">
        <f>[1]单块公式!A7</f>
        <v>900</v>
      </c>
      <c r="G6" s="32" t="s">
        <v>513</v>
      </c>
      <c r="H6" s="33" t="str">
        <f>CONCATENATE("1切",[1]单块公式!I7)</f>
        <v>1切7</v>
      </c>
      <c r="I6" s="48" t="s">
        <v>514</v>
      </c>
      <c r="K6" s="49">
        <f>(C6-[1]单块公式!B$4)/[1]单块公式!C$4+1</f>
        <v>32</v>
      </c>
      <c r="L6" s="50">
        <f>K6*D6</f>
        <v>160</v>
      </c>
      <c r="M6" s="49">
        <f>[1]单块公式!D7*2*[1]单块公式!I7</f>
        <v>56</v>
      </c>
      <c r="N6" s="49">
        <f>D6*M6</f>
        <v>280</v>
      </c>
      <c r="O6" s="49">
        <f>[1]单块公式!A$4*[1]单块公式!B$4*B6*K6*7.85*0.001*0.001</f>
        <v>198.51080000000002</v>
      </c>
      <c r="P6" s="49">
        <f>O6*D6</f>
        <v>992.55400000000009</v>
      </c>
      <c r="Q6" s="49">
        <f>1045*[1]单块公式!E$4*[1]单块公式!E$4*7.85*0.001*0.001</f>
        <v>0.295317</v>
      </c>
      <c r="R6" s="49">
        <f>Q6*N6</f>
        <v>82.688760000000002</v>
      </c>
    </row>
    <row r="7" spans="1:18" s="19" customFormat="1" ht="24" customHeight="1" x14ac:dyDescent="0.25">
      <c r="A7" s="295"/>
      <c r="B7" s="28">
        <f>[1]单块公式!J9</f>
        <v>850</v>
      </c>
      <c r="C7" s="29">
        <v>65</v>
      </c>
      <c r="D7" s="30">
        <v>1</v>
      </c>
      <c r="E7" s="30" t="str">
        <f>CONCATENATE("压焊",[1]单块公式!D9,"次","拉网",[1]单块公式!F9,"mm")</f>
        <v>压焊4次拉网196mm</v>
      </c>
      <c r="F7" s="31">
        <f>[1]单块公式!A9</f>
        <v>900</v>
      </c>
      <c r="G7" s="34" t="s">
        <v>515</v>
      </c>
      <c r="H7" s="33" t="str">
        <f>CONCATENATE("1切",[1]单块公式!I9)</f>
        <v>1切1</v>
      </c>
      <c r="I7" s="48" t="s">
        <v>516</v>
      </c>
      <c r="K7" s="49">
        <f>(C7-[1]单块公式!B$4)/[1]单块公式!C$4+1</f>
        <v>3</v>
      </c>
      <c r="L7" s="50">
        <f>K7*D7</f>
        <v>3</v>
      </c>
      <c r="M7" s="49">
        <f>[1]单块公式!D9*2*[1]单块公式!I9</f>
        <v>8</v>
      </c>
      <c r="N7" s="49">
        <f>D7*M7</f>
        <v>8</v>
      </c>
      <c r="O7" s="49">
        <f>[1]单块公式!A$4*[1]单块公式!B$4*B7*K7*7.85*0.001*0.001</f>
        <v>2.5021875000000002</v>
      </c>
      <c r="P7" s="49">
        <f>O7*D7</f>
        <v>2.5021875000000002</v>
      </c>
      <c r="Q7" s="49">
        <f>1045*[1]单块公式!E$4*[1]单块公式!E$4*7.85*0.001*0.001</f>
        <v>0.295317</v>
      </c>
      <c r="R7" s="49">
        <f>Q7*N7</f>
        <v>2.362536</v>
      </c>
    </row>
    <row r="8" spans="1:18" s="19" customFormat="1" ht="24" customHeight="1" x14ac:dyDescent="0.25">
      <c r="A8" s="295"/>
      <c r="B8" s="28">
        <f>[1]单块公式!J10</f>
        <v>4034</v>
      </c>
      <c r="C8" s="29">
        <v>785</v>
      </c>
      <c r="D8" s="30">
        <v>1</v>
      </c>
      <c r="E8" s="30" t="str">
        <f>CONCATENATE("压焊",[1]单块公式!D10,"次","拉网",[1]单块公式!F10,"mm")</f>
        <v>压焊4次拉网96mm</v>
      </c>
      <c r="F8" s="31">
        <f>[1]单块公式!A10</f>
        <v>800</v>
      </c>
      <c r="G8" s="34" t="s">
        <v>517</v>
      </c>
      <c r="H8" s="33" t="str">
        <f>CONCATENATE("1切",[1]单块公式!I10)</f>
        <v>1切5</v>
      </c>
      <c r="I8" s="48" t="s">
        <v>512</v>
      </c>
      <c r="K8" s="49">
        <f>(C8-[1]单块公式!B$4)/[1]单块公式!C$4+1</f>
        <v>27</v>
      </c>
      <c r="L8" s="50">
        <f>K8*D8</f>
        <v>27</v>
      </c>
      <c r="M8" s="49">
        <f>[1]单块公式!D10*2*[1]单块公式!I10</f>
        <v>40</v>
      </c>
      <c r="N8" s="49">
        <f>D8*M8</f>
        <v>40</v>
      </c>
      <c r="O8" s="49">
        <f>[1]单块公式!A$4*[1]单块公式!B$4*B8*K8*7.85*0.001*0.001</f>
        <v>106.8757875</v>
      </c>
      <c r="P8" s="49">
        <f>O8*D8</f>
        <v>106.8757875</v>
      </c>
      <c r="Q8" s="49">
        <f>1045*[1]单块公式!E$4*[1]单块公式!E$4*7.85*0.001*0.001</f>
        <v>0.295317</v>
      </c>
      <c r="R8" s="49">
        <f>Q8*N8</f>
        <v>11.81268</v>
      </c>
    </row>
    <row r="9" spans="1:18" s="19" customFormat="1" ht="24" customHeight="1" x14ac:dyDescent="0.25">
      <c r="A9" s="295"/>
      <c r="B9" s="28">
        <f>[1]单块公式!J12</f>
        <v>1646</v>
      </c>
      <c r="C9" s="29">
        <v>65</v>
      </c>
      <c r="D9" s="30">
        <v>1</v>
      </c>
      <c r="E9" s="30" t="str">
        <f>CONCATENATE("压焊",[1]单块公式!D12,"次","拉网",[1]单块公式!F12,"mm")</f>
        <v>压焊4次拉网96mm</v>
      </c>
      <c r="F9" s="31">
        <f>[1]单块公式!A12</f>
        <v>800</v>
      </c>
      <c r="G9" s="34" t="s">
        <v>518</v>
      </c>
      <c r="H9" s="33" t="str">
        <f>CONCATENATE("1切",[1]单块公式!I12)</f>
        <v>1切2</v>
      </c>
      <c r="I9" s="48" t="s">
        <v>516</v>
      </c>
      <c r="K9" s="49">
        <f>(C9-[1]单块公式!B$4)/[1]单块公式!C$4+1</f>
        <v>3</v>
      </c>
      <c r="L9" s="50">
        <f>K9*D9</f>
        <v>3</v>
      </c>
      <c r="M9" s="49">
        <f>[1]单块公式!D12*2*[1]单块公式!I12</f>
        <v>16</v>
      </c>
      <c r="N9" s="49">
        <f>D9*M9</f>
        <v>16</v>
      </c>
      <c r="O9" s="49">
        <f>[1]单块公式!A$4*[1]单块公式!B$4*B9*K9*7.85*0.001*0.001</f>
        <v>4.8454125000000001</v>
      </c>
      <c r="P9" s="49">
        <f>O9*D9</f>
        <v>4.8454125000000001</v>
      </c>
      <c r="Q9" s="49">
        <f>1045*[1]单块公式!E$4*[1]单块公式!E$4*7.85*0.001*0.001</f>
        <v>0.295317</v>
      </c>
      <c r="R9" s="49">
        <f>Q9*N9</f>
        <v>4.7250719999999999</v>
      </c>
    </row>
    <row r="10" spans="1:18" x14ac:dyDescent="0.25">
      <c r="A10" s="289" t="s">
        <v>519</v>
      </c>
      <c r="B10" s="290"/>
      <c r="C10" s="291"/>
      <c r="D10" s="291"/>
      <c r="E10" s="291"/>
      <c r="F10" s="291"/>
      <c r="G10" s="292"/>
      <c r="H10" s="292"/>
      <c r="I10" s="293"/>
      <c r="P10" s="18">
        <f>SUM(P5:P9)</f>
        <v>1776.7513375000001</v>
      </c>
      <c r="R10" s="18">
        <f>SUM(R5:R9)</f>
        <v>167.74005600000001</v>
      </c>
    </row>
    <row r="11" spans="1:18" x14ac:dyDescent="0.25">
      <c r="A11" s="35" t="s">
        <v>520</v>
      </c>
      <c r="B11" s="281" t="s">
        <v>521</v>
      </c>
      <c r="C11" s="282"/>
      <c r="D11" s="36" t="s">
        <v>522</v>
      </c>
      <c r="E11" s="36" t="s">
        <v>523</v>
      </c>
      <c r="F11" s="36" t="s">
        <v>524</v>
      </c>
      <c r="G11" s="37"/>
      <c r="H11" s="283" t="s">
        <v>525</v>
      </c>
      <c r="I11" s="284"/>
    </row>
    <row r="12" spans="1:18" x14ac:dyDescent="0.25">
      <c r="A12" s="257" t="str">
        <f>CONCATENATE([1]单块公式!A4,"*",[1]单块公式!B4,[1]单块公式!F4)</f>
        <v>25*5F</v>
      </c>
      <c r="B12" s="281">
        <f>B5</f>
        <v>6322</v>
      </c>
      <c r="C12" s="282"/>
      <c r="D12" s="36">
        <f>L5</f>
        <v>108</v>
      </c>
      <c r="E12" s="259" t="str">
        <f>CONCATENATE([1]单块公式!E4,"*",[1]单块公式!E4)</f>
        <v>6*6</v>
      </c>
      <c r="F12" s="277">
        <v>1045</v>
      </c>
      <c r="G12" s="285"/>
      <c r="H12" s="283">
        <f>N5</f>
        <v>224</v>
      </c>
      <c r="I12" s="284"/>
    </row>
    <row r="13" spans="1:18" x14ac:dyDescent="0.25">
      <c r="A13" s="258"/>
      <c r="B13" s="281">
        <f>B6</f>
        <v>6322</v>
      </c>
      <c r="C13" s="282"/>
      <c r="D13" s="36">
        <f>L6</f>
        <v>160</v>
      </c>
      <c r="E13" s="260"/>
      <c r="F13" s="36"/>
      <c r="G13" s="37"/>
      <c r="H13" s="283">
        <f>N6</f>
        <v>280</v>
      </c>
      <c r="I13" s="284"/>
    </row>
    <row r="14" spans="1:18" x14ac:dyDescent="0.25">
      <c r="A14" s="258"/>
      <c r="B14" s="281">
        <f>B7</f>
        <v>850</v>
      </c>
      <c r="C14" s="282"/>
      <c r="D14" s="36">
        <f>L7</f>
        <v>3</v>
      </c>
      <c r="E14" s="260"/>
      <c r="F14" s="36"/>
      <c r="G14" s="37"/>
      <c r="H14" s="283">
        <f>N7</f>
        <v>8</v>
      </c>
      <c r="I14" s="284"/>
    </row>
    <row r="15" spans="1:18" x14ac:dyDescent="0.25">
      <c r="A15" s="258"/>
      <c r="B15" s="281">
        <f>B8</f>
        <v>4034</v>
      </c>
      <c r="C15" s="282"/>
      <c r="D15" s="36">
        <f>L8</f>
        <v>27</v>
      </c>
      <c r="E15" s="260"/>
      <c r="F15" s="36"/>
      <c r="G15" s="37"/>
      <c r="H15" s="283">
        <f>N8</f>
        <v>40</v>
      </c>
      <c r="I15" s="284"/>
    </row>
    <row r="16" spans="1:18" x14ac:dyDescent="0.25">
      <c r="A16" s="258"/>
      <c r="B16" s="281">
        <f>B9</f>
        <v>1646</v>
      </c>
      <c r="C16" s="282"/>
      <c r="D16" s="36">
        <f>L9</f>
        <v>3</v>
      </c>
      <c r="E16" s="260"/>
      <c r="F16" s="36"/>
      <c r="G16" s="37"/>
      <c r="H16" s="283">
        <f>N9</f>
        <v>16</v>
      </c>
      <c r="I16" s="284"/>
    </row>
    <row r="17" spans="1:9" ht="19.05" customHeight="1" x14ac:dyDescent="0.25">
      <c r="A17" s="38"/>
      <c r="B17" s="276" t="s">
        <v>526</v>
      </c>
      <c r="C17" s="263"/>
      <c r="D17" s="39">
        <f>SUM(D12:D16)</f>
        <v>301</v>
      </c>
      <c r="E17" s="39"/>
      <c r="F17" s="39" t="s">
        <v>527</v>
      </c>
      <c r="G17" s="40"/>
      <c r="H17" s="277">
        <f>SUM(H12:I16)</f>
        <v>568</v>
      </c>
      <c r="I17" s="278"/>
    </row>
    <row r="18" spans="1:9" ht="22.05" customHeight="1" x14ac:dyDescent="0.25">
      <c r="A18" s="262" t="s">
        <v>528</v>
      </c>
      <c r="B18" s="263"/>
      <c r="C18" s="264"/>
      <c r="D18" s="264"/>
      <c r="E18" s="41">
        <v>1</v>
      </c>
      <c r="F18" s="279">
        <v>24.6</v>
      </c>
      <c r="G18" s="280"/>
      <c r="H18" s="267" t="s">
        <v>529</v>
      </c>
      <c r="I18" s="268"/>
    </row>
    <row r="19" spans="1:9" ht="22.05" customHeight="1" x14ac:dyDescent="0.25">
      <c r="A19" s="262" t="s">
        <v>530</v>
      </c>
      <c r="B19" s="263"/>
      <c r="C19" s="264"/>
      <c r="D19" s="264"/>
      <c r="E19" s="41">
        <v>1</v>
      </c>
      <c r="F19" s="265">
        <v>4.7</v>
      </c>
      <c r="G19" s="266"/>
      <c r="H19" s="267" t="s">
        <v>529</v>
      </c>
      <c r="I19" s="268"/>
    </row>
    <row r="20" spans="1:9" ht="22.05" customHeight="1" x14ac:dyDescent="0.25">
      <c r="A20" s="269" t="s">
        <v>531</v>
      </c>
      <c r="B20" s="270"/>
      <c r="C20" s="271"/>
      <c r="D20" s="271"/>
      <c r="E20" s="42">
        <f>(P10+R10)/1000</f>
        <v>1.9444913935000001</v>
      </c>
      <c r="F20" s="272">
        <v>4</v>
      </c>
      <c r="G20" s="273"/>
      <c r="H20" s="274" t="s">
        <v>529</v>
      </c>
      <c r="I20" s="275"/>
    </row>
    <row r="22" spans="1:9" x14ac:dyDescent="0.25">
      <c r="A22" s="261" t="s">
        <v>532</v>
      </c>
      <c r="B22" s="261"/>
      <c r="C22" s="261"/>
      <c r="D22" s="261"/>
      <c r="E22" s="261"/>
      <c r="F22" s="261"/>
      <c r="G22" s="261"/>
      <c r="H22" s="261"/>
      <c r="I22" s="261"/>
    </row>
    <row r="23" spans="1:9" x14ac:dyDescent="0.25">
      <c r="A23" s="261"/>
      <c r="B23" s="261"/>
      <c r="C23" s="261"/>
      <c r="D23" s="261"/>
      <c r="E23" s="261"/>
      <c r="F23" s="261"/>
      <c r="G23" s="261"/>
      <c r="H23" s="261"/>
      <c r="I23" s="261"/>
    </row>
    <row r="25" spans="1:9" x14ac:dyDescent="0.25">
      <c r="A25" s="43" t="s">
        <v>533</v>
      </c>
      <c r="B25" s="43"/>
      <c r="D25" s="43" t="s">
        <v>231</v>
      </c>
      <c r="G25" s="43" t="s">
        <v>232</v>
      </c>
    </row>
  </sheetData>
  <sheetProtection formatCells="0" insertHyperlinks="0" autoFilter="0"/>
  <mergeCells count="36">
    <mergeCell ref="A1:D1"/>
    <mergeCell ref="E1:I1"/>
    <mergeCell ref="B2:C2"/>
    <mergeCell ref="F2:G2"/>
    <mergeCell ref="H2:I2"/>
    <mergeCell ref="B4:C4"/>
    <mergeCell ref="F4:G4"/>
    <mergeCell ref="A10:I10"/>
    <mergeCell ref="B11:C11"/>
    <mergeCell ref="H11:I11"/>
    <mergeCell ref="A5:A9"/>
    <mergeCell ref="B15:C15"/>
    <mergeCell ref="H15:I15"/>
    <mergeCell ref="B16:C16"/>
    <mergeCell ref="H16:I16"/>
    <mergeCell ref="B12:C12"/>
    <mergeCell ref="F12:G12"/>
    <mergeCell ref="H12:I12"/>
    <mergeCell ref="B13:C13"/>
    <mergeCell ref="H13:I13"/>
    <mergeCell ref="A12:A16"/>
    <mergeCell ref="E12:E16"/>
    <mergeCell ref="A22:I23"/>
    <mergeCell ref="A19:D19"/>
    <mergeCell ref="F19:G19"/>
    <mergeCell ref="H19:I19"/>
    <mergeCell ref="A20:D20"/>
    <mergeCell ref="F20:G20"/>
    <mergeCell ref="H20:I20"/>
    <mergeCell ref="B17:C17"/>
    <mergeCell ref="H17:I17"/>
    <mergeCell ref="A18:D18"/>
    <mergeCell ref="F18:G18"/>
    <mergeCell ref="H18:I18"/>
    <mergeCell ref="B14:C14"/>
    <mergeCell ref="H14:I14"/>
  </mergeCells>
  <phoneticPr fontId="34" type="noConversion"/>
  <pageMargins left="0.39305555555555599" right="0.39305555555555599" top="0.39305555555555599" bottom="0.39305555555555599" header="0.5" footer="0.196527777777778"/>
  <pageSetup paperSize="9" scale="93" fitToHeight="0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0"/>
  <sheetViews>
    <sheetView zoomScale="115" zoomScaleNormal="115" workbookViewId="0">
      <selection activeCell="C7" sqref="C7"/>
    </sheetView>
  </sheetViews>
  <sheetFormatPr defaultColWidth="9" defaultRowHeight="14.4" x14ac:dyDescent="0.25"/>
  <cols>
    <col min="2" max="2" width="18.6640625" customWidth="1"/>
  </cols>
  <sheetData>
    <row r="1" spans="1:3" x14ac:dyDescent="0.25">
      <c r="A1" s="16" t="s">
        <v>177</v>
      </c>
      <c r="B1" s="16" t="s">
        <v>336</v>
      </c>
      <c r="C1" s="16" t="s">
        <v>240</v>
      </c>
    </row>
    <row r="2" spans="1:3" x14ac:dyDescent="0.25">
      <c r="A2" s="16">
        <v>9</v>
      </c>
      <c r="B2" s="17" t="s">
        <v>534</v>
      </c>
      <c r="C2" s="16">
        <v>123</v>
      </c>
    </row>
    <row r="3" spans="1:3" x14ac:dyDescent="0.25">
      <c r="A3" s="16">
        <v>4</v>
      </c>
      <c r="B3" s="17" t="s">
        <v>535</v>
      </c>
      <c r="C3" s="16">
        <v>2</v>
      </c>
    </row>
    <row r="4" spans="1:3" x14ac:dyDescent="0.25">
      <c r="A4" s="16">
        <v>5</v>
      </c>
      <c r="B4" s="17" t="s">
        <v>536</v>
      </c>
      <c r="C4" s="16">
        <v>3</v>
      </c>
    </row>
    <row r="5" spans="1:3" x14ac:dyDescent="0.25">
      <c r="A5" s="16">
        <v>2</v>
      </c>
      <c r="B5" s="17" t="s">
        <v>537</v>
      </c>
      <c r="C5" s="16">
        <v>4</v>
      </c>
    </row>
    <row r="6" spans="1:3" x14ac:dyDescent="0.25">
      <c r="A6" s="16">
        <v>3</v>
      </c>
      <c r="B6" s="17" t="s">
        <v>538</v>
      </c>
      <c r="C6" s="16">
        <v>5</v>
      </c>
    </row>
    <row r="7" spans="1:3" x14ac:dyDescent="0.25">
      <c r="A7" s="16">
        <v>1</v>
      </c>
      <c r="B7" s="17" t="s">
        <v>539</v>
      </c>
      <c r="C7" s="16">
        <v>6</v>
      </c>
    </row>
    <row r="8" spans="1:3" x14ac:dyDescent="0.25">
      <c r="A8" s="16">
        <v>6</v>
      </c>
      <c r="B8" s="17" t="s">
        <v>540</v>
      </c>
      <c r="C8" s="16">
        <v>7</v>
      </c>
    </row>
    <row r="9" spans="1:3" x14ac:dyDescent="0.25">
      <c r="A9" s="16">
        <v>7</v>
      </c>
      <c r="B9" s="17" t="s">
        <v>541</v>
      </c>
      <c r="C9" s="16">
        <v>8</v>
      </c>
    </row>
    <row r="10" spans="1:3" x14ac:dyDescent="0.25">
      <c r="A10" s="16">
        <v>8</v>
      </c>
      <c r="B10" s="17" t="s">
        <v>542</v>
      </c>
      <c r="C10" s="16">
        <v>9</v>
      </c>
    </row>
    <row r="11" spans="1:3" x14ac:dyDescent="0.25">
      <c r="A11" s="16">
        <v>10</v>
      </c>
      <c r="B11" s="17" t="s">
        <v>543</v>
      </c>
      <c r="C11" s="16">
        <v>10</v>
      </c>
    </row>
    <row r="12" spans="1:3" x14ac:dyDescent="0.25">
      <c r="A12" s="16">
        <v>17</v>
      </c>
      <c r="B12" s="17" t="s">
        <v>544</v>
      </c>
      <c r="C12" s="16">
        <v>11</v>
      </c>
    </row>
    <row r="13" spans="1:3" x14ac:dyDescent="0.25">
      <c r="A13" s="16">
        <v>14</v>
      </c>
      <c r="B13" s="17" t="s">
        <v>545</v>
      </c>
      <c r="C13" s="16">
        <v>12</v>
      </c>
    </row>
    <row r="14" spans="1:3" x14ac:dyDescent="0.25">
      <c r="A14" s="16">
        <v>15</v>
      </c>
      <c r="B14" s="17" t="s">
        <v>546</v>
      </c>
      <c r="C14" s="16">
        <v>13</v>
      </c>
    </row>
    <row r="15" spans="1:3" x14ac:dyDescent="0.25">
      <c r="A15" s="16">
        <v>13</v>
      </c>
      <c r="B15" s="17" t="s">
        <v>547</v>
      </c>
      <c r="C15" s="16">
        <v>14</v>
      </c>
    </row>
    <row r="16" spans="1:3" x14ac:dyDescent="0.25">
      <c r="A16" s="16">
        <v>11</v>
      </c>
      <c r="B16" s="17" t="s">
        <v>548</v>
      </c>
      <c r="C16" s="16">
        <v>15</v>
      </c>
    </row>
    <row r="17" spans="1:3" x14ac:dyDescent="0.25">
      <c r="A17" s="16">
        <v>12</v>
      </c>
      <c r="B17" s="17" t="s">
        <v>549</v>
      </c>
      <c r="C17" s="16">
        <v>16</v>
      </c>
    </row>
    <row r="18" spans="1:3" x14ac:dyDescent="0.25">
      <c r="A18" s="16">
        <v>16</v>
      </c>
      <c r="B18" s="17" t="s">
        <v>550</v>
      </c>
      <c r="C18" s="16">
        <v>17</v>
      </c>
    </row>
    <row r="19" spans="1:3" x14ac:dyDescent="0.25">
      <c r="A19" s="16">
        <v>18</v>
      </c>
      <c r="B19" s="17" t="s">
        <v>551</v>
      </c>
      <c r="C19" s="16">
        <v>18</v>
      </c>
    </row>
    <row r="20" spans="1:3" x14ac:dyDescent="0.25">
      <c r="A20" s="16">
        <v>22</v>
      </c>
      <c r="B20" s="17" t="s">
        <v>552</v>
      </c>
      <c r="C20" s="16">
        <v>19</v>
      </c>
    </row>
    <row r="21" spans="1:3" x14ac:dyDescent="0.25">
      <c r="A21" s="16">
        <v>20</v>
      </c>
      <c r="B21" s="17" t="s">
        <v>553</v>
      </c>
      <c r="C21" s="16">
        <v>20</v>
      </c>
    </row>
    <row r="22" spans="1:3" x14ac:dyDescent="0.25">
      <c r="A22" s="16">
        <v>21</v>
      </c>
      <c r="B22" s="17" t="s">
        <v>554</v>
      </c>
      <c r="C22" s="16">
        <v>21</v>
      </c>
    </row>
    <row r="23" spans="1:3" x14ac:dyDescent="0.25">
      <c r="A23" s="16">
        <v>19</v>
      </c>
      <c r="B23" s="17" t="s">
        <v>555</v>
      </c>
      <c r="C23" s="16">
        <v>22</v>
      </c>
    </row>
    <row r="24" spans="1:3" x14ac:dyDescent="0.25">
      <c r="A24" s="16">
        <v>20</v>
      </c>
      <c r="B24" s="17" t="s">
        <v>556</v>
      </c>
      <c r="C24" s="16">
        <v>23</v>
      </c>
    </row>
    <row r="25" spans="1:3" x14ac:dyDescent="0.25">
      <c r="A25" s="16">
        <v>21</v>
      </c>
      <c r="B25" s="17" t="s">
        <v>557</v>
      </c>
      <c r="C25" s="16">
        <v>24</v>
      </c>
    </row>
    <row r="26" spans="1:3" x14ac:dyDescent="0.25">
      <c r="A26" s="16">
        <v>22</v>
      </c>
      <c r="B26" s="17" t="s">
        <v>558</v>
      </c>
      <c r="C26" s="16">
        <v>25</v>
      </c>
    </row>
    <row r="27" spans="1:3" x14ac:dyDescent="0.25">
      <c r="A27" s="16">
        <v>23</v>
      </c>
      <c r="B27" s="17" t="s">
        <v>559</v>
      </c>
      <c r="C27" s="16">
        <v>26</v>
      </c>
    </row>
    <row r="28" spans="1:3" x14ac:dyDescent="0.25">
      <c r="A28" s="16">
        <v>24</v>
      </c>
      <c r="B28" s="17" t="s">
        <v>560</v>
      </c>
      <c r="C28" s="16">
        <v>27</v>
      </c>
    </row>
    <row r="29" spans="1:3" x14ac:dyDescent="0.25">
      <c r="A29" s="16">
        <v>25</v>
      </c>
      <c r="B29" s="17" t="s">
        <v>561</v>
      </c>
      <c r="C29" s="16">
        <v>28</v>
      </c>
    </row>
    <row r="30" spans="1:3" x14ac:dyDescent="0.25">
      <c r="A30" s="16">
        <v>26</v>
      </c>
      <c r="B30" s="17" t="s">
        <v>562</v>
      </c>
      <c r="C30" s="16">
        <v>29</v>
      </c>
    </row>
    <row r="31" spans="1:3" x14ac:dyDescent="0.25">
      <c r="A31" s="16">
        <v>27</v>
      </c>
      <c r="B31" s="17" t="s">
        <v>563</v>
      </c>
      <c r="C31" s="16">
        <v>30</v>
      </c>
    </row>
    <row r="32" spans="1:3" x14ac:dyDescent="0.25">
      <c r="A32" s="16">
        <v>28</v>
      </c>
      <c r="B32" s="17" t="s">
        <v>564</v>
      </c>
      <c r="C32" s="16">
        <v>31</v>
      </c>
    </row>
    <row r="33" spans="1:3" x14ac:dyDescent="0.25">
      <c r="A33" s="16">
        <v>29</v>
      </c>
      <c r="B33" s="17" t="s">
        <v>565</v>
      </c>
      <c r="C33" s="16">
        <v>32</v>
      </c>
    </row>
    <row r="34" spans="1:3" x14ac:dyDescent="0.25">
      <c r="A34" s="16">
        <v>30</v>
      </c>
      <c r="B34" s="17" t="s">
        <v>566</v>
      </c>
      <c r="C34" s="8">
        <v>0</v>
      </c>
    </row>
    <row r="35" spans="1:3" x14ac:dyDescent="0.25">
      <c r="A35" s="16">
        <v>31</v>
      </c>
      <c r="B35" s="17" t="s">
        <v>567</v>
      </c>
      <c r="C35" s="8">
        <v>1</v>
      </c>
    </row>
    <row r="36" spans="1:3" x14ac:dyDescent="0.25">
      <c r="A36" s="16">
        <v>32</v>
      </c>
      <c r="B36" s="17" t="s">
        <v>568</v>
      </c>
      <c r="C36" s="8">
        <v>2</v>
      </c>
    </row>
    <row r="37" spans="1:3" x14ac:dyDescent="0.25">
      <c r="A37" s="16">
        <v>33</v>
      </c>
      <c r="B37" s="17" t="s">
        <v>569</v>
      </c>
      <c r="C37" s="8">
        <v>3</v>
      </c>
    </row>
    <row r="38" spans="1:3" x14ac:dyDescent="0.25">
      <c r="A38" s="16">
        <v>34</v>
      </c>
      <c r="B38" s="17" t="s">
        <v>570</v>
      </c>
      <c r="C38" s="8">
        <v>4</v>
      </c>
    </row>
    <row r="39" spans="1:3" x14ac:dyDescent="0.25">
      <c r="A39" s="16">
        <v>35</v>
      </c>
      <c r="B39" s="17" t="s">
        <v>571</v>
      </c>
      <c r="C39" s="8">
        <v>5</v>
      </c>
    </row>
    <row r="40" spans="1:3" x14ac:dyDescent="0.25">
      <c r="A40" s="16">
        <v>36</v>
      </c>
      <c r="B40" s="17" t="s">
        <v>572</v>
      </c>
      <c r="C40" s="8">
        <v>6</v>
      </c>
    </row>
    <row r="41" spans="1:3" x14ac:dyDescent="0.25">
      <c r="A41" s="16">
        <v>37</v>
      </c>
      <c r="B41" s="17" t="s">
        <v>573</v>
      </c>
      <c r="C41" s="8">
        <v>7</v>
      </c>
    </row>
    <row r="42" spans="1:3" x14ac:dyDescent="0.25">
      <c r="A42" s="16">
        <v>38</v>
      </c>
      <c r="B42" s="17" t="s">
        <v>574</v>
      </c>
      <c r="C42" s="8">
        <v>8</v>
      </c>
    </row>
    <row r="43" spans="1:3" x14ac:dyDescent="0.25">
      <c r="A43" s="16">
        <v>39</v>
      </c>
      <c r="B43" s="17" t="s">
        <v>575</v>
      </c>
      <c r="C43" s="8">
        <v>9</v>
      </c>
    </row>
    <row r="44" spans="1:3" x14ac:dyDescent="0.25">
      <c r="A44" s="16">
        <v>40</v>
      </c>
      <c r="B44" s="17" t="s">
        <v>576</v>
      </c>
      <c r="C44" s="8">
        <v>10</v>
      </c>
    </row>
    <row r="45" spans="1:3" x14ac:dyDescent="0.25">
      <c r="A45" s="16">
        <v>41</v>
      </c>
      <c r="B45" s="17" t="s">
        <v>577</v>
      </c>
      <c r="C45" s="8">
        <v>11</v>
      </c>
    </row>
    <row r="46" spans="1:3" x14ac:dyDescent="0.25">
      <c r="A46" s="16">
        <v>42</v>
      </c>
      <c r="B46" s="17" t="s">
        <v>578</v>
      </c>
      <c r="C46" s="8">
        <v>12</v>
      </c>
    </row>
    <row r="47" spans="1:3" x14ac:dyDescent="0.25">
      <c r="A47" s="16">
        <v>43</v>
      </c>
      <c r="B47" s="17" t="s">
        <v>579</v>
      </c>
      <c r="C47" s="8">
        <v>13</v>
      </c>
    </row>
    <row r="48" spans="1:3" x14ac:dyDescent="0.25">
      <c r="A48" s="16">
        <v>44</v>
      </c>
      <c r="B48" s="17" t="s">
        <v>580</v>
      </c>
      <c r="C48" s="8">
        <v>14</v>
      </c>
    </row>
    <row r="49" spans="1:3" x14ac:dyDescent="0.25">
      <c r="A49" s="16">
        <v>45</v>
      </c>
      <c r="B49" s="17" t="s">
        <v>581</v>
      </c>
      <c r="C49" s="8">
        <v>15</v>
      </c>
    </row>
    <row r="50" spans="1:3" x14ac:dyDescent="0.25">
      <c r="A50" s="16">
        <v>46</v>
      </c>
      <c r="B50" s="17" t="s">
        <v>582</v>
      </c>
      <c r="C50" s="8">
        <v>16</v>
      </c>
    </row>
  </sheetData>
  <sheetProtection formatCells="0" insertHyperlinks="0" autoFilter="0"/>
  <sortState xmlns:xlrd2="http://schemas.microsoft.com/office/spreadsheetml/2017/richdata2" ref="A2:J23">
    <sortCondition ref="B2"/>
  </sortState>
  <phoneticPr fontId="3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J437"/>
  <sheetViews>
    <sheetView topLeftCell="A151" workbookViewId="0">
      <selection activeCell="G172" sqref="G172:H172"/>
    </sheetView>
  </sheetViews>
  <sheetFormatPr defaultColWidth="9" defaultRowHeight="14.4" x14ac:dyDescent="0.25"/>
  <cols>
    <col min="1" max="1" width="9" style="12"/>
    <col min="2" max="2" width="9" style="12" customWidth="1"/>
    <col min="3" max="3" width="6.21875" style="12" customWidth="1"/>
    <col min="4" max="6" width="9.33203125" style="12" customWidth="1"/>
    <col min="7" max="7" width="9.77734375" style="12" customWidth="1"/>
    <col min="8" max="8" width="9.6640625" style="12" customWidth="1"/>
    <col min="9" max="10" width="15.109375" style="12" customWidth="1"/>
    <col min="11" max="16384" width="9" style="12"/>
  </cols>
  <sheetData>
    <row r="1" spans="2:10" customFormat="1" x14ac:dyDescent="0.25">
      <c r="B1" s="168" t="s">
        <v>583</v>
      </c>
      <c r="C1" s="168"/>
      <c r="D1" s="168"/>
      <c r="E1" s="168"/>
      <c r="F1" s="168"/>
      <c r="G1" s="168"/>
      <c r="H1" s="168"/>
      <c r="I1" s="8"/>
      <c r="J1" s="8"/>
    </row>
    <row r="2" spans="2:10" customFormat="1" x14ac:dyDescent="0.25">
      <c r="B2" s="168" t="s">
        <v>584</v>
      </c>
      <c r="C2" s="168"/>
      <c r="D2" s="168"/>
      <c r="E2" s="168"/>
      <c r="F2" s="168"/>
      <c r="G2" s="168"/>
      <c r="H2" s="168"/>
      <c r="I2" s="8"/>
      <c r="J2" s="8"/>
    </row>
    <row r="3" spans="2:10" customFormat="1" x14ac:dyDescent="0.25">
      <c r="B3" s="168" t="s">
        <v>336</v>
      </c>
      <c r="C3" s="168" t="s">
        <v>4</v>
      </c>
      <c r="D3" s="168" t="s">
        <v>55</v>
      </c>
      <c r="E3" s="168" t="s">
        <v>585</v>
      </c>
      <c r="F3" s="168" t="s">
        <v>7</v>
      </c>
      <c r="G3" s="168" t="s">
        <v>586</v>
      </c>
      <c r="H3" s="168" t="s">
        <v>56</v>
      </c>
      <c r="I3" s="8"/>
      <c r="J3" s="168" t="s">
        <v>1</v>
      </c>
    </row>
    <row r="4" spans="2:10" customFormat="1" x14ac:dyDescent="0.25">
      <c r="B4" s="168"/>
      <c r="C4" s="168"/>
      <c r="D4" s="168"/>
      <c r="E4" s="168"/>
      <c r="F4" s="168"/>
      <c r="G4" s="168"/>
      <c r="H4" s="168"/>
      <c r="I4" s="8"/>
      <c r="J4" s="168"/>
    </row>
    <row r="5" spans="2:10" customFormat="1" x14ac:dyDescent="0.25">
      <c r="B5" s="8" t="s">
        <v>587</v>
      </c>
      <c r="C5" s="8"/>
      <c r="D5" s="8">
        <v>1190</v>
      </c>
      <c r="E5" s="8">
        <v>605</v>
      </c>
      <c r="F5" s="8">
        <v>1</v>
      </c>
      <c r="G5" s="9">
        <f t="shared" ref="G5:G68" si="0">D5*E5*F5/1000000</f>
        <v>0.71994999999999998</v>
      </c>
      <c r="H5" s="9">
        <f t="shared" ref="H5:H68" si="1">G5*40.4</f>
        <v>29.085979999999999</v>
      </c>
      <c r="I5" s="8" t="s">
        <v>588</v>
      </c>
      <c r="J5" s="8" t="s">
        <v>589</v>
      </c>
    </row>
    <row r="6" spans="2:10" customFormat="1" x14ac:dyDescent="0.25">
      <c r="B6" s="8" t="s">
        <v>590</v>
      </c>
      <c r="C6" s="8"/>
      <c r="D6" s="8">
        <v>1190</v>
      </c>
      <c r="E6" s="8">
        <v>635</v>
      </c>
      <c r="F6" s="8">
        <v>1</v>
      </c>
      <c r="G6" s="9">
        <f t="shared" si="0"/>
        <v>0.75565000000000004</v>
      </c>
      <c r="H6" s="9">
        <f t="shared" si="1"/>
        <v>30.52826</v>
      </c>
      <c r="I6" s="8" t="s">
        <v>588</v>
      </c>
      <c r="J6" s="8" t="s">
        <v>589</v>
      </c>
    </row>
    <row r="7" spans="2:10" customFormat="1" hidden="1" x14ac:dyDescent="0.25">
      <c r="B7" s="8" t="s">
        <v>591</v>
      </c>
      <c r="C7" s="8"/>
      <c r="D7" s="8">
        <v>1190</v>
      </c>
      <c r="E7" s="8">
        <v>995</v>
      </c>
      <c r="F7" s="8">
        <v>5</v>
      </c>
      <c r="G7" s="9">
        <f t="shared" si="0"/>
        <v>5.9202500000000002</v>
      </c>
      <c r="H7" s="9">
        <f t="shared" si="1"/>
        <v>239.1781</v>
      </c>
      <c r="I7" s="8" t="s">
        <v>588</v>
      </c>
      <c r="J7" s="8" t="s">
        <v>589</v>
      </c>
    </row>
    <row r="8" spans="2:10" customFormat="1" hidden="1" x14ac:dyDescent="0.25">
      <c r="B8" s="8" t="s">
        <v>592</v>
      </c>
      <c r="C8" s="13" t="s">
        <v>18</v>
      </c>
      <c r="D8" s="8">
        <v>1190</v>
      </c>
      <c r="E8" s="8">
        <v>995</v>
      </c>
      <c r="F8" s="8">
        <v>1</v>
      </c>
      <c r="G8" s="9">
        <f t="shared" si="0"/>
        <v>1.18405</v>
      </c>
      <c r="H8" s="9">
        <f t="shared" si="1"/>
        <v>47.835619999999999</v>
      </c>
      <c r="I8" s="8" t="s">
        <v>588</v>
      </c>
      <c r="J8" s="8" t="s">
        <v>589</v>
      </c>
    </row>
    <row r="9" spans="2:10" customFormat="1" hidden="1" x14ac:dyDescent="0.25">
      <c r="B9" s="8" t="s">
        <v>593</v>
      </c>
      <c r="C9" s="13" t="s">
        <v>18</v>
      </c>
      <c r="D9" s="8">
        <v>1190</v>
      </c>
      <c r="E9" s="8">
        <v>995</v>
      </c>
      <c r="F9" s="8">
        <v>1</v>
      </c>
      <c r="G9" s="9">
        <f t="shared" si="0"/>
        <v>1.18405</v>
      </c>
      <c r="H9" s="9">
        <f t="shared" si="1"/>
        <v>47.835619999999999</v>
      </c>
      <c r="I9" s="8" t="s">
        <v>588</v>
      </c>
      <c r="J9" s="8" t="s">
        <v>589</v>
      </c>
    </row>
    <row r="10" spans="2:10" customFormat="1" hidden="1" x14ac:dyDescent="0.25">
      <c r="B10" s="8" t="s">
        <v>594</v>
      </c>
      <c r="C10" s="13" t="s">
        <v>18</v>
      </c>
      <c r="D10" s="8">
        <v>1190</v>
      </c>
      <c r="E10" s="8">
        <v>995</v>
      </c>
      <c r="F10" s="8">
        <v>1</v>
      </c>
      <c r="G10" s="9">
        <f t="shared" si="0"/>
        <v>1.18405</v>
      </c>
      <c r="H10" s="9">
        <f t="shared" si="1"/>
        <v>47.835619999999999</v>
      </c>
      <c r="I10" s="8" t="s">
        <v>588</v>
      </c>
      <c r="J10" s="8" t="s">
        <v>589</v>
      </c>
    </row>
    <row r="11" spans="2:10" customFormat="1" x14ac:dyDescent="0.25">
      <c r="B11" s="8" t="s">
        <v>595</v>
      </c>
      <c r="C11" s="8"/>
      <c r="D11" s="8">
        <v>2365</v>
      </c>
      <c r="E11" s="8">
        <v>935</v>
      </c>
      <c r="F11" s="8">
        <v>1</v>
      </c>
      <c r="G11" s="9">
        <f t="shared" si="0"/>
        <v>2.2112750000000001</v>
      </c>
      <c r="H11" s="9">
        <f t="shared" si="1"/>
        <v>89.335509999999999</v>
      </c>
      <c r="I11" s="8" t="s">
        <v>588</v>
      </c>
      <c r="J11" s="8" t="s">
        <v>589</v>
      </c>
    </row>
    <row r="12" spans="2:10" customFormat="1" hidden="1" x14ac:dyDescent="0.25">
      <c r="B12" s="8" t="s">
        <v>596</v>
      </c>
      <c r="C12" s="8"/>
      <c r="D12" s="8">
        <v>2365</v>
      </c>
      <c r="E12" s="8">
        <v>995</v>
      </c>
      <c r="F12" s="8">
        <v>4</v>
      </c>
      <c r="G12" s="9">
        <f t="shared" si="0"/>
        <v>9.4126999999999992</v>
      </c>
      <c r="H12" s="9">
        <f t="shared" si="1"/>
        <v>380.27307999999999</v>
      </c>
      <c r="I12" s="8" t="s">
        <v>588</v>
      </c>
      <c r="J12" s="8" t="s">
        <v>589</v>
      </c>
    </row>
    <row r="13" spans="2:10" customFormat="1" hidden="1" x14ac:dyDescent="0.25">
      <c r="B13" s="8" t="s">
        <v>597</v>
      </c>
      <c r="C13" s="13" t="s">
        <v>18</v>
      </c>
      <c r="D13" s="8">
        <v>2365</v>
      </c>
      <c r="E13" s="8">
        <v>995</v>
      </c>
      <c r="F13" s="8">
        <v>1</v>
      </c>
      <c r="G13" s="9">
        <f t="shared" si="0"/>
        <v>2.3531749999999998</v>
      </c>
      <c r="H13" s="9">
        <f t="shared" si="1"/>
        <v>95.068269999999998</v>
      </c>
      <c r="I13" s="8" t="s">
        <v>588</v>
      </c>
      <c r="J13" s="8" t="s">
        <v>589</v>
      </c>
    </row>
    <row r="14" spans="2:10" customFormat="1" x14ac:dyDescent="0.25">
      <c r="B14" s="8" t="s">
        <v>598</v>
      </c>
      <c r="C14" s="13" t="s">
        <v>18</v>
      </c>
      <c r="D14" s="8">
        <v>2365</v>
      </c>
      <c r="E14" s="8">
        <v>935</v>
      </c>
      <c r="F14" s="8">
        <v>1</v>
      </c>
      <c r="G14" s="9">
        <f t="shared" si="0"/>
        <v>2.2112750000000001</v>
      </c>
      <c r="H14" s="9">
        <f t="shared" si="1"/>
        <v>89.335509999999999</v>
      </c>
      <c r="I14" s="8" t="s">
        <v>588</v>
      </c>
      <c r="J14" s="8" t="s">
        <v>589</v>
      </c>
    </row>
    <row r="15" spans="2:10" customFormat="1" x14ac:dyDescent="0.25">
      <c r="B15" s="8" t="s">
        <v>599</v>
      </c>
      <c r="C15" s="8"/>
      <c r="D15" s="8">
        <v>2365</v>
      </c>
      <c r="E15" s="8">
        <v>575</v>
      </c>
      <c r="F15" s="8">
        <v>1</v>
      </c>
      <c r="G15" s="9">
        <f t="shared" si="0"/>
        <v>1.3598749999999999</v>
      </c>
      <c r="H15" s="9">
        <f t="shared" si="1"/>
        <v>54.938949999999998</v>
      </c>
      <c r="I15" s="8" t="s">
        <v>588</v>
      </c>
      <c r="J15" s="8" t="s">
        <v>589</v>
      </c>
    </row>
    <row r="16" spans="2:10" customFormat="1" x14ac:dyDescent="0.25">
      <c r="B16" s="8" t="s">
        <v>600</v>
      </c>
      <c r="C16" s="8"/>
      <c r="D16" s="8">
        <v>2365</v>
      </c>
      <c r="E16" s="8">
        <v>605</v>
      </c>
      <c r="F16" s="8">
        <v>2</v>
      </c>
      <c r="G16" s="9">
        <f t="shared" si="0"/>
        <v>2.86165</v>
      </c>
      <c r="H16" s="9">
        <f t="shared" si="1"/>
        <v>115.61066</v>
      </c>
      <c r="I16" s="8" t="s">
        <v>588</v>
      </c>
      <c r="J16" s="8" t="s">
        <v>589</v>
      </c>
    </row>
    <row r="17" spans="2:10" customFormat="1" hidden="1" x14ac:dyDescent="0.25">
      <c r="B17" s="8" t="s">
        <v>601</v>
      </c>
      <c r="C17" s="13" t="s">
        <v>18</v>
      </c>
      <c r="D17" s="8">
        <v>2365</v>
      </c>
      <c r="E17" s="8">
        <v>995</v>
      </c>
      <c r="F17" s="8">
        <v>1</v>
      </c>
      <c r="G17" s="9">
        <f t="shared" si="0"/>
        <v>2.3531749999999998</v>
      </c>
      <c r="H17" s="9">
        <f t="shared" si="1"/>
        <v>95.068269999999998</v>
      </c>
      <c r="I17" s="8" t="s">
        <v>588</v>
      </c>
      <c r="J17" s="8" t="s">
        <v>589</v>
      </c>
    </row>
    <row r="18" spans="2:10" customFormat="1" x14ac:dyDescent="0.25">
      <c r="B18" s="8" t="s">
        <v>602</v>
      </c>
      <c r="C18" s="13" t="s">
        <v>18</v>
      </c>
      <c r="D18" s="8">
        <v>2365</v>
      </c>
      <c r="E18" s="8">
        <v>575</v>
      </c>
      <c r="F18" s="8">
        <v>1</v>
      </c>
      <c r="G18" s="9">
        <f t="shared" si="0"/>
        <v>1.3598749999999999</v>
      </c>
      <c r="H18" s="9">
        <f t="shared" si="1"/>
        <v>54.938949999999998</v>
      </c>
      <c r="I18" s="8" t="s">
        <v>588</v>
      </c>
      <c r="J18" s="8" t="s">
        <v>589</v>
      </c>
    </row>
    <row r="19" spans="2:10" customFormat="1" x14ac:dyDescent="0.25">
      <c r="B19" s="8" t="s">
        <v>603</v>
      </c>
      <c r="C19" s="8"/>
      <c r="D19" s="8">
        <v>2390</v>
      </c>
      <c r="E19" s="8">
        <v>575</v>
      </c>
      <c r="F19" s="8">
        <v>2</v>
      </c>
      <c r="G19" s="9">
        <f t="shared" si="0"/>
        <v>2.7484999999999999</v>
      </c>
      <c r="H19" s="9">
        <f t="shared" si="1"/>
        <v>111.0394</v>
      </c>
      <c r="I19" s="8" t="s">
        <v>588</v>
      </c>
      <c r="J19" s="8" t="s">
        <v>589</v>
      </c>
    </row>
    <row r="20" spans="2:10" customFormat="1" x14ac:dyDescent="0.25">
      <c r="B20" s="8" t="s">
        <v>604</v>
      </c>
      <c r="C20" s="8"/>
      <c r="D20" s="8">
        <v>2390</v>
      </c>
      <c r="E20" s="8">
        <v>605</v>
      </c>
      <c r="F20" s="8">
        <v>2</v>
      </c>
      <c r="G20" s="9">
        <f t="shared" si="0"/>
        <v>2.8919000000000001</v>
      </c>
      <c r="H20" s="9">
        <f t="shared" si="1"/>
        <v>116.83275999999999</v>
      </c>
      <c r="I20" s="8" t="s">
        <v>588</v>
      </c>
      <c r="J20" s="8" t="s">
        <v>589</v>
      </c>
    </row>
    <row r="21" spans="2:10" customFormat="1" hidden="1" x14ac:dyDescent="0.25">
      <c r="B21" s="8" t="s">
        <v>605</v>
      </c>
      <c r="C21" s="8"/>
      <c r="D21" s="8">
        <v>2390</v>
      </c>
      <c r="E21" s="8">
        <v>995</v>
      </c>
      <c r="F21" s="8">
        <v>6</v>
      </c>
      <c r="G21" s="9">
        <f t="shared" si="0"/>
        <v>14.2683</v>
      </c>
      <c r="H21" s="9">
        <f t="shared" si="1"/>
        <v>576.43931999999995</v>
      </c>
      <c r="I21" s="8" t="s">
        <v>588</v>
      </c>
      <c r="J21" s="8" t="s">
        <v>589</v>
      </c>
    </row>
    <row r="22" spans="2:10" customFormat="1" x14ac:dyDescent="0.25">
      <c r="B22" s="8" t="s">
        <v>606</v>
      </c>
      <c r="C22" s="8"/>
      <c r="D22" s="8">
        <v>2390</v>
      </c>
      <c r="E22" s="8">
        <v>935</v>
      </c>
      <c r="F22" s="8">
        <v>2</v>
      </c>
      <c r="G22" s="9">
        <f t="shared" si="0"/>
        <v>4.4692999999999996</v>
      </c>
      <c r="H22" s="9">
        <f t="shared" si="1"/>
        <v>180.55972</v>
      </c>
      <c r="I22" s="8" t="s">
        <v>588</v>
      </c>
      <c r="J22" s="8" t="s">
        <v>589</v>
      </c>
    </row>
    <row r="23" spans="2:10" customFormat="1" x14ac:dyDescent="0.25">
      <c r="B23" s="8" t="s">
        <v>607</v>
      </c>
      <c r="C23" s="8"/>
      <c r="D23" s="8">
        <v>1165</v>
      </c>
      <c r="E23" s="8">
        <v>935</v>
      </c>
      <c r="F23" s="8">
        <v>1</v>
      </c>
      <c r="G23" s="9">
        <f t="shared" si="0"/>
        <v>1.089275</v>
      </c>
      <c r="H23" s="9">
        <f t="shared" si="1"/>
        <v>44.006709999999998</v>
      </c>
      <c r="I23" s="8" t="s">
        <v>588</v>
      </c>
      <c r="J23" s="8" t="s">
        <v>589</v>
      </c>
    </row>
    <row r="24" spans="2:10" customFormat="1" hidden="1" x14ac:dyDescent="0.25">
      <c r="B24" s="8" t="s">
        <v>608</v>
      </c>
      <c r="C24" s="8"/>
      <c r="D24" s="8">
        <v>1165</v>
      </c>
      <c r="E24" s="8">
        <v>995</v>
      </c>
      <c r="F24" s="8">
        <v>4</v>
      </c>
      <c r="G24" s="9">
        <f t="shared" si="0"/>
        <v>4.6367000000000003</v>
      </c>
      <c r="H24" s="9">
        <f t="shared" si="1"/>
        <v>187.32267999999999</v>
      </c>
      <c r="I24" s="8" t="s">
        <v>588</v>
      </c>
      <c r="J24" s="8" t="s">
        <v>589</v>
      </c>
    </row>
    <row r="25" spans="2:10" customFormat="1" hidden="1" x14ac:dyDescent="0.25">
      <c r="B25" s="8" t="s">
        <v>609</v>
      </c>
      <c r="C25" s="13" t="s">
        <v>18</v>
      </c>
      <c r="D25" s="8">
        <v>1165</v>
      </c>
      <c r="E25" s="8">
        <v>995</v>
      </c>
      <c r="F25" s="8">
        <v>1</v>
      </c>
      <c r="G25" s="9">
        <f t="shared" si="0"/>
        <v>1.1591750000000001</v>
      </c>
      <c r="H25" s="9">
        <f t="shared" si="1"/>
        <v>46.830669999999998</v>
      </c>
      <c r="I25" s="8" t="s">
        <v>588</v>
      </c>
      <c r="J25" s="8" t="s">
        <v>589</v>
      </c>
    </row>
    <row r="26" spans="2:10" customFormat="1" x14ac:dyDescent="0.25">
      <c r="B26" s="8" t="s">
        <v>610</v>
      </c>
      <c r="C26" s="13" t="s">
        <v>18</v>
      </c>
      <c r="D26" s="8">
        <v>1165</v>
      </c>
      <c r="E26" s="8">
        <v>935</v>
      </c>
      <c r="F26" s="8">
        <v>1</v>
      </c>
      <c r="G26" s="9">
        <f t="shared" si="0"/>
        <v>1.089275</v>
      </c>
      <c r="H26" s="9">
        <f t="shared" si="1"/>
        <v>44.006709999999998</v>
      </c>
      <c r="I26" s="8" t="s">
        <v>588</v>
      </c>
      <c r="J26" s="8" t="s">
        <v>589</v>
      </c>
    </row>
    <row r="27" spans="2:10" customFormat="1" x14ac:dyDescent="0.25">
      <c r="B27" s="8" t="s">
        <v>611</v>
      </c>
      <c r="C27" s="8"/>
      <c r="D27" s="8">
        <v>1165</v>
      </c>
      <c r="E27" s="8">
        <v>575</v>
      </c>
      <c r="F27" s="8">
        <v>1</v>
      </c>
      <c r="G27" s="9">
        <f t="shared" si="0"/>
        <v>0.669875</v>
      </c>
      <c r="H27" s="9">
        <f t="shared" si="1"/>
        <v>27.062950000000001</v>
      </c>
      <c r="I27" s="8" t="s">
        <v>588</v>
      </c>
      <c r="J27" s="8" t="s">
        <v>589</v>
      </c>
    </row>
    <row r="28" spans="2:10" customFormat="1" x14ac:dyDescent="0.25">
      <c r="B28" s="8" t="s">
        <v>612</v>
      </c>
      <c r="C28" s="8"/>
      <c r="D28" s="8">
        <v>1165</v>
      </c>
      <c r="E28" s="8">
        <v>605</v>
      </c>
      <c r="F28" s="8">
        <v>2</v>
      </c>
      <c r="G28" s="9">
        <f t="shared" si="0"/>
        <v>1.4096500000000001</v>
      </c>
      <c r="H28" s="9">
        <f t="shared" si="1"/>
        <v>56.949860000000001</v>
      </c>
      <c r="I28" s="8" t="s">
        <v>588</v>
      </c>
      <c r="J28" s="8" t="s">
        <v>589</v>
      </c>
    </row>
    <row r="29" spans="2:10" customFormat="1" hidden="1" x14ac:dyDescent="0.25">
      <c r="B29" s="8" t="s">
        <v>613</v>
      </c>
      <c r="C29" s="13" t="s">
        <v>18</v>
      </c>
      <c r="D29" s="8">
        <v>1165</v>
      </c>
      <c r="E29" s="8">
        <v>995</v>
      </c>
      <c r="F29" s="8">
        <v>1</v>
      </c>
      <c r="G29" s="9">
        <f t="shared" si="0"/>
        <v>1.1591750000000001</v>
      </c>
      <c r="H29" s="9">
        <f t="shared" si="1"/>
        <v>46.830669999999998</v>
      </c>
      <c r="I29" s="8" t="s">
        <v>588</v>
      </c>
      <c r="J29" s="8" t="s">
        <v>589</v>
      </c>
    </row>
    <row r="30" spans="2:10" customFormat="1" x14ac:dyDescent="0.25">
      <c r="B30" s="8" t="s">
        <v>614</v>
      </c>
      <c r="C30" s="13" t="s">
        <v>18</v>
      </c>
      <c r="D30" s="8">
        <v>1165</v>
      </c>
      <c r="E30" s="8">
        <v>575</v>
      </c>
      <c r="F30" s="8">
        <v>1</v>
      </c>
      <c r="G30" s="9">
        <f t="shared" si="0"/>
        <v>0.669875</v>
      </c>
      <c r="H30" s="9">
        <f t="shared" si="1"/>
        <v>27.062950000000001</v>
      </c>
      <c r="I30" s="8" t="s">
        <v>588</v>
      </c>
      <c r="J30" s="8" t="s">
        <v>589</v>
      </c>
    </row>
    <row r="31" spans="2:10" customFormat="1" x14ac:dyDescent="0.25">
      <c r="B31" s="8" t="s">
        <v>615</v>
      </c>
      <c r="C31" s="13" t="s">
        <v>18</v>
      </c>
      <c r="D31" s="8">
        <v>990</v>
      </c>
      <c r="E31" s="8">
        <v>455</v>
      </c>
      <c r="F31" s="8">
        <v>1</v>
      </c>
      <c r="G31" s="9">
        <f t="shared" si="0"/>
        <v>0.45045000000000002</v>
      </c>
      <c r="H31" s="9">
        <f t="shared" si="1"/>
        <v>18.198180000000001</v>
      </c>
      <c r="I31" s="8" t="s">
        <v>588</v>
      </c>
      <c r="J31" s="8" t="s">
        <v>589</v>
      </c>
    </row>
    <row r="32" spans="2:10" customFormat="1" hidden="1" x14ac:dyDescent="0.25">
      <c r="B32" s="8" t="s">
        <v>616</v>
      </c>
      <c r="C32" s="8"/>
      <c r="D32" s="8">
        <v>990</v>
      </c>
      <c r="E32" s="8">
        <v>995</v>
      </c>
      <c r="F32" s="8">
        <v>3</v>
      </c>
      <c r="G32" s="9">
        <f t="shared" si="0"/>
        <v>2.9551500000000002</v>
      </c>
      <c r="H32" s="9">
        <f t="shared" si="1"/>
        <v>119.38806</v>
      </c>
      <c r="I32" s="8" t="s">
        <v>588</v>
      </c>
      <c r="J32" s="8" t="s">
        <v>589</v>
      </c>
    </row>
    <row r="33" spans="2:10" customFormat="1" hidden="1" x14ac:dyDescent="0.25">
      <c r="B33" s="8" t="s">
        <v>617</v>
      </c>
      <c r="C33" s="13" t="s">
        <v>18</v>
      </c>
      <c r="D33" s="8">
        <v>990</v>
      </c>
      <c r="E33" s="8">
        <v>995</v>
      </c>
      <c r="F33" s="8">
        <v>1</v>
      </c>
      <c r="G33" s="9">
        <f t="shared" si="0"/>
        <v>0.98504999999999998</v>
      </c>
      <c r="H33" s="9">
        <f t="shared" si="1"/>
        <v>39.796019999999999</v>
      </c>
      <c r="I33" s="8" t="s">
        <v>588</v>
      </c>
      <c r="J33" s="8" t="s">
        <v>589</v>
      </c>
    </row>
    <row r="34" spans="2:10" customFormat="1" hidden="1" x14ac:dyDescent="0.25">
      <c r="B34" s="8" t="s">
        <v>618</v>
      </c>
      <c r="C34" s="13" t="s">
        <v>18</v>
      </c>
      <c r="D34" s="8">
        <v>990</v>
      </c>
      <c r="E34" s="8">
        <v>995</v>
      </c>
      <c r="F34" s="8">
        <v>1</v>
      </c>
      <c r="G34" s="9">
        <f t="shared" si="0"/>
        <v>0.98504999999999998</v>
      </c>
      <c r="H34" s="9">
        <f t="shared" si="1"/>
        <v>39.796019999999999</v>
      </c>
      <c r="I34" s="8" t="s">
        <v>588</v>
      </c>
      <c r="J34" s="8" t="s">
        <v>589</v>
      </c>
    </row>
    <row r="35" spans="2:10" customFormat="1" hidden="1" x14ac:dyDescent="0.25">
      <c r="B35" s="8" t="s">
        <v>619</v>
      </c>
      <c r="C35" s="8"/>
      <c r="D35" s="8">
        <v>690</v>
      </c>
      <c r="E35" s="8">
        <v>995</v>
      </c>
      <c r="F35" s="8">
        <v>4</v>
      </c>
      <c r="G35" s="9">
        <f t="shared" si="0"/>
        <v>2.7462</v>
      </c>
      <c r="H35" s="9">
        <f t="shared" si="1"/>
        <v>110.94647999999999</v>
      </c>
      <c r="I35" s="8" t="s">
        <v>588</v>
      </c>
      <c r="J35" s="8" t="s">
        <v>589</v>
      </c>
    </row>
    <row r="36" spans="2:10" customFormat="1" hidden="1" x14ac:dyDescent="0.25">
      <c r="B36" s="8" t="s">
        <v>620</v>
      </c>
      <c r="C36" s="13" t="s">
        <v>18</v>
      </c>
      <c r="D36" s="8">
        <v>690</v>
      </c>
      <c r="E36" s="8">
        <v>995</v>
      </c>
      <c r="F36" s="8">
        <v>1</v>
      </c>
      <c r="G36" s="9">
        <f t="shared" si="0"/>
        <v>0.68654999999999999</v>
      </c>
      <c r="H36" s="9">
        <f t="shared" si="1"/>
        <v>27.736619999999998</v>
      </c>
      <c r="I36" s="8" t="s">
        <v>588</v>
      </c>
      <c r="J36" s="8" t="s">
        <v>589</v>
      </c>
    </row>
    <row r="37" spans="2:10" customFormat="1" x14ac:dyDescent="0.25">
      <c r="B37" s="8" t="s">
        <v>621</v>
      </c>
      <c r="C37" s="13" t="s">
        <v>18</v>
      </c>
      <c r="D37" s="8">
        <v>1190</v>
      </c>
      <c r="E37" s="8">
        <v>605</v>
      </c>
      <c r="F37" s="8">
        <v>1</v>
      </c>
      <c r="G37" s="9">
        <f t="shared" si="0"/>
        <v>0.71994999999999998</v>
      </c>
      <c r="H37" s="9">
        <f t="shared" si="1"/>
        <v>29.085979999999999</v>
      </c>
      <c r="I37" s="8" t="s">
        <v>588</v>
      </c>
      <c r="J37" s="8" t="s">
        <v>622</v>
      </c>
    </row>
    <row r="38" spans="2:10" customFormat="1" x14ac:dyDescent="0.25">
      <c r="B38" s="8" t="s">
        <v>623</v>
      </c>
      <c r="C38" s="8"/>
      <c r="D38" s="8">
        <v>1190</v>
      </c>
      <c r="E38" s="8">
        <v>635</v>
      </c>
      <c r="F38" s="8">
        <v>1</v>
      </c>
      <c r="G38" s="9">
        <f t="shared" si="0"/>
        <v>0.75565000000000004</v>
      </c>
      <c r="H38" s="9">
        <f t="shared" si="1"/>
        <v>30.52826</v>
      </c>
      <c r="I38" s="8" t="s">
        <v>588</v>
      </c>
      <c r="J38" s="8" t="s">
        <v>622</v>
      </c>
    </row>
    <row r="39" spans="2:10" customFormat="1" hidden="1" x14ac:dyDescent="0.25">
      <c r="B39" s="8" t="s">
        <v>624</v>
      </c>
      <c r="C39" s="8"/>
      <c r="D39" s="8">
        <v>1190</v>
      </c>
      <c r="E39" s="8">
        <v>995</v>
      </c>
      <c r="F39" s="8">
        <v>7</v>
      </c>
      <c r="G39" s="9">
        <f t="shared" si="0"/>
        <v>8.2883499999999994</v>
      </c>
      <c r="H39" s="9">
        <f t="shared" si="1"/>
        <v>334.84933999999998</v>
      </c>
      <c r="I39" s="8" t="s">
        <v>588</v>
      </c>
      <c r="J39" s="8" t="s">
        <v>622</v>
      </c>
    </row>
    <row r="40" spans="2:10" customFormat="1" hidden="1" x14ac:dyDescent="0.25">
      <c r="B40" s="8" t="s">
        <v>625</v>
      </c>
      <c r="C40" s="13" t="s">
        <v>18</v>
      </c>
      <c r="D40" s="8">
        <v>1190</v>
      </c>
      <c r="E40" s="8">
        <v>995</v>
      </c>
      <c r="F40" s="8">
        <v>1</v>
      </c>
      <c r="G40" s="9">
        <f t="shared" si="0"/>
        <v>1.18405</v>
      </c>
      <c r="H40" s="9">
        <f t="shared" si="1"/>
        <v>47.835619999999999</v>
      </c>
      <c r="I40" s="8" t="s">
        <v>588</v>
      </c>
      <c r="J40" s="8" t="s">
        <v>622</v>
      </c>
    </row>
    <row r="41" spans="2:10" customFormat="1" x14ac:dyDescent="0.25">
      <c r="B41" s="8" t="s">
        <v>626</v>
      </c>
      <c r="C41" s="8"/>
      <c r="D41" s="8">
        <v>2365</v>
      </c>
      <c r="E41" s="8">
        <v>575</v>
      </c>
      <c r="F41" s="8">
        <v>1</v>
      </c>
      <c r="G41" s="9">
        <f t="shared" si="0"/>
        <v>1.3598749999999999</v>
      </c>
      <c r="H41" s="9">
        <f t="shared" si="1"/>
        <v>54.938949999999998</v>
      </c>
      <c r="I41" s="8" t="s">
        <v>588</v>
      </c>
      <c r="J41" s="8" t="s">
        <v>622</v>
      </c>
    </row>
    <row r="42" spans="2:10" customFormat="1" x14ac:dyDescent="0.25">
      <c r="B42" s="8" t="s">
        <v>627</v>
      </c>
      <c r="C42" s="8"/>
      <c r="D42" s="8">
        <v>2365</v>
      </c>
      <c r="E42" s="8">
        <v>605</v>
      </c>
      <c r="F42" s="8">
        <v>2</v>
      </c>
      <c r="G42" s="9">
        <f t="shared" si="0"/>
        <v>2.86165</v>
      </c>
      <c r="H42" s="9">
        <f t="shared" si="1"/>
        <v>115.61066</v>
      </c>
      <c r="I42" s="8" t="s">
        <v>588</v>
      </c>
      <c r="J42" s="8" t="s">
        <v>622</v>
      </c>
    </row>
    <row r="43" spans="2:10" customFormat="1" hidden="1" x14ac:dyDescent="0.25">
      <c r="B43" s="8" t="s">
        <v>628</v>
      </c>
      <c r="C43" s="13" t="s">
        <v>18</v>
      </c>
      <c r="D43" s="8">
        <v>2365</v>
      </c>
      <c r="E43" s="8">
        <v>995</v>
      </c>
      <c r="F43" s="8">
        <v>1</v>
      </c>
      <c r="G43" s="9">
        <f t="shared" si="0"/>
        <v>2.3531749999999998</v>
      </c>
      <c r="H43" s="9">
        <f t="shared" si="1"/>
        <v>95.068269999999998</v>
      </c>
      <c r="I43" s="8" t="s">
        <v>588</v>
      </c>
      <c r="J43" s="8" t="s">
        <v>622</v>
      </c>
    </row>
    <row r="44" spans="2:10" customFormat="1" x14ac:dyDescent="0.25">
      <c r="B44" s="8" t="s">
        <v>629</v>
      </c>
      <c r="C44" s="13" t="s">
        <v>18</v>
      </c>
      <c r="D44" s="8">
        <v>2365</v>
      </c>
      <c r="E44" s="8">
        <v>935</v>
      </c>
      <c r="F44" s="8">
        <v>1</v>
      </c>
      <c r="G44" s="9">
        <f t="shared" si="0"/>
        <v>2.2112750000000001</v>
      </c>
      <c r="H44" s="9">
        <f t="shared" si="1"/>
        <v>89.335509999999999</v>
      </c>
      <c r="I44" s="8" t="s">
        <v>588</v>
      </c>
      <c r="J44" s="8" t="s">
        <v>622</v>
      </c>
    </row>
    <row r="45" spans="2:10" customFormat="1" hidden="1" x14ac:dyDescent="0.25">
      <c r="B45" s="8" t="s">
        <v>630</v>
      </c>
      <c r="C45" s="8"/>
      <c r="D45" s="8">
        <v>2365</v>
      </c>
      <c r="E45" s="8">
        <v>995</v>
      </c>
      <c r="F45" s="8">
        <v>4</v>
      </c>
      <c r="G45" s="9">
        <f t="shared" si="0"/>
        <v>9.4126999999999992</v>
      </c>
      <c r="H45" s="9">
        <f t="shared" si="1"/>
        <v>380.27307999999999</v>
      </c>
      <c r="I45" s="8" t="s">
        <v>588</v>
      </c>
      <c r="J45" s="8" t="s">
        <v>622</v>
      </c>
    </row>
    <row r="46" spans="2:10" customFormat="1" x14ac:dyDescent="0.25">
      <c r="B46" s="8" t="s">
        <v>631</v>
      </c>
      <c r="C46" s="8"/>
      <c r="D46" s="8">
        <v>2365</v>
      </c>
      <c r="E46" s="8">
        <v>935</v>
      </c>
      <c r="F46" s="8">
        <v>1</v>
      </c>
      <c r="G46" s="9">
        <f t="shared" si="0"/>
        <v>2.2112750000000001</v>
      </c>
      <c r="H46" s="9">
        <f t="shared" si="1"/>
        <v>89.335509999999999</v>
      </c>
      <c r="I46" s="8" t="s">
        <v>588</v>
      </c>
      <c r="J46" s="8" t="s">
        <v>622</v>
      </c>
    </row>
    <row r="47" spans="2:10" customFormat="1" hidden="1" x14ac:dyDescent="0.25">
      <c r="B47" s="8" t="s">
        <v>632</v>
      </c>
      <c r="C47" s="13" t="s">
        <v>18</v>
      </c>
      <c r="D47" s="8">
        <v>2365</v>
      </c>
      <c r="E47" s="8">
        <v>995</v>
      </c>
      <c r="F47" s="8">
        <v>1</v>
      </c>
      <c r="G47" s="9">
        <f t="shared" si="0"/>
        <v>2.3531749999999998</v>
      </c>
      <c r="H47" s="9">
        <f t="shared" si="1"/>
        <v>95.068269999999998</v>
      </c>
      <c r="I47" s="8" t="s">
        <v>588</v>
      </c>
      <c r="J47" s="8" t="s">
        <v>622</v>
      </c>
    </row>
    <row r="48" spans="2:10" customFormat="1" x14ac:dyDescent="0.25">
      <c r="B48" s="8" t="s">
        <v>633</v>
      </c>
      <c r="C48" s="13" t="s">
        <v>18</v>
      </c>
      <c r="D48" s="8">
        <v>2365</v>
      </c>
      <c r="E48" s="8">
        <v>575</v>
      </c>
      <c r="F48" s="8">
        <v>1</v>
      </c>
      <c r="G48" s="9">
        <f t="shared" si="0"/>
        <v>1.3598749999999999</v>
      </c>
      <c r="H48" s="9">
        <f t="shared" si="1"/>
        <v>54.938949999999998</v>
      </c>
      <c r="I48" s="8" t="s">
        <v>588</v>
      </c>
      <c r="J48" s="8" t="s">
        <v>622</v>
      </c>
    </row>
    <row r="49" spans="2:10" customFormat="1" x14ac:dyDescent="0.25">
      <c r="B49" s="8" t="s">
        <v>634</v>
      </c>
      <c r="C49" s="8"/>
      <c r="D49" s="8">
        <v>2390</v>
      </c>
      <c r="E49" s="8">
        <v>575</v>
      </c>
      <c r="F49" s="8">
        <v>2</v>
      </c>
      <c r="G49" s="9">
        <f t="shared" si="0"/>
        <v>2.7484999999999999</v>
      </c>
      <c r="H49" s="9">
        <f t="shared" si="1"/>
        <v>111.0394</v>
      </c>
      <c r="I49" s="8" t="s">
        <v>588</v>
      </c>
      <c r="J49" s="8" t="s">
        <v>622</v>
      </c>
    </row>
    <row r="50" spans="2:10" customFormat="1" x14ac:dyDescent="0.25">
      <c r="B50" s="8" t="s">
        <v>635</v>
      </c>
      <c r="C50" s="8"/>
      <c r="D50" s="8">
        <v>2390</v>
      </c>
      <c r="E50" s="8">
        <v>605</v>
      </c>
      <c r="F50" s="8">
        <v>2</v>
      </c>
      <c r="G50" s="9">
        <f t="shared" si="0"/>
        <v>2.8919000000000001</v>
      </c>
      <c r="H50" s="9">
        <f t="shared" si="1"/>
        <v>116.83275999999999</v>
      </c>
      <c r="I50" s="8" t="s">
        <v>588</v>
      </c>
      <c r="J50" s="8" t="s">
        <v>622</v>
      </c>
    </row>
    <row r="51" spans="2:10" customFormat="1" hidden="1" x14ac:dyDescent="0.25">
      <c r="B51" s="8" t="s">
        <v>636</v>
      </c>
      <c r="C51" s="8"/>
      <c r="D51" s="8">
        <v>2390</v>
      </c>
      <c r="E51" s="8">
        <v>995</v>
      </c>
      <c r="F51" s="8">
        <v>6</v>
      </c>
      <c r="G51" s="9">
        <f t="shared" si="0"/>
        <v>14.2683</v>
      </c>
      <c r="H51" s="9">
        <f t="shared" si="1"/>
        <v>576.43931999999995</v>
      </c>
      <c r="I51" s="8" t="s">
        <v>588</v>
      </c>
      <c r="J51" s="8" t="s">
        <v>622</v>
      </c>
    </row>
    <row r="52" spans="2:10" customFormat="1" x14ac:dyDescent="0.25">
      <c r="B52" s="8" t="s">
        <v>637</v>
      </c>
      <c r="C52" s="8"/>
      <c r="D52" s="8">
        <v>2390</v>
      </c>
      <c r="E52" s="8">
        <v>935</v>
      </c>
      <c r="F52" s="8">
        <v>2</v>
      </c>
      <c r="G52" s="9">
        <f t="shared" si="0"/>
        <v>4.4692999999999996</v>
      </c>
      <c r="H52" s="9">
        <f t="shared" si="1"/>
        <v>180.55972</v>
      </c>
      <c r="I52" s="8" t="s">
        <v>588</v>
      </c>
      <c r="J52" s="8" t="s">
        <v>622</v>
      </c>
    </row>
    <row r="53" spans="2:10" customFormat="1" x14ac:dyDescent="0.25">
      <c r="B53" s="8" t="s">
        <v>638</v>
      </c>
      <c r="C53" s="8"/>
      <c r="D53" s="8">
        <v>1165</v>
      </c>
      <c r="E53" s="8">
        <v>935</v>
      </c>
      <c r="F53" s="8">
        <v>1</v>
      </c>
      <c r="G53" s="9">
        <f t="shared" si="0"/>
        <v>1.089275</v>
      </c>
      <c r="H53" s="9">
        <f t="shared" si="1"/>
        <v>44.006709999999998</v>
      </c>
      <c r="I53" s="8" t="s">
        <v>588</v>
      </c>
      <c r="J53" s="8" t="s">
        <v>622</v>
      </c>
    </row>
    <row r="54" spans="2:10" customFormat="1" hidden="1" x14ac:dyDescent="0.25">
      <c r="B54" s="8" t="s">
        <v>639</v>
      </c>
      <c r="C54" s="8"/>
      <c r="D54" s="8">
        <v>1165</v>
      </c>
      <c r="E54" s="8">
        <v>995</v>
      </c>
      <c r="F54" s="8">
        <v>4</v>
      </c>
      <c r="G54" s="9">
        <f t="shared" si="0"/>
        <v>4.6367000000000003</v>
      </c>
      <c r="H54" s="9">
        <f t="shared" si="1"/>
        <v>187.32267999999999</v>
      </c>
      <c r="I54" s="8" t="s">
        <v>588</v>
      </c>
      <c r="J54" s="8" t="s">
        <v>622</v>
      </c>
    </row>
    <row r="55" spans="2:10" customFormat="1" hidden="1" x14ac:dyDescent="0.25">
      <c r="B55" s="8" t="s">
        <v>640</v>
      </c>
      <c r="C55" s="13" t="s">
        <v>18</v>
      </c>
      <c r="D55" s="8">
        <v>1165</v>
      </c>
      <c r="E55" s="8">
        <v>995</v>
      </c>
      <c r="F55" s="8">
        <v>1</v>
      </c>
      <c r="G55" s="9">
        <f t="shared" si="0"/>
        <v>1.1591750000000001</v>
      </c>
      <c r="H55" s="9">
        <f t="shared" si="1"/>
        <v>46.830669999999998</v>
      </c>
      <c r="I55" s="8" t="s">
        <v>588</v>
      </c>
      <c r="J55" s="8" t="s">
        <v>622</v>
      </c>
    </row>
    <row r="56" spans="2:10" customFormat="1" x14ac:dyDescent="0.25">
      <c r="B56" s="8" t="s">
        <v>641</v>
      </c>
      <c r="C56" s="13" t="s">
        <v>18</v>
      </c>
      <c r="D56" s="8">
        <v>1165</v>
      </c>
      <c r="E56" s="8">
        <v>935</v>
      </c>
      <c r="F56" s="8">
        <v>1</v>
      </c>
      <c r="G56" s="9">
        <f t="shared" si="0"/>
        <v>1.089275</v>
      </c>
      <c r="H56" s="9">
        <f t="shared" si="1"/>
        <v>44.006709999999998</v>
      </c>
      <c r="I56" s="8" t="s">
        <v>588</v>
      </c>
      <c r="J56" s="8" t="s">
        <v>622</v>
      </c>
    </row>
    <row r="57" spans="2:10" customFormat="1" x14ac:dyDescent="0.25">
      <c r="B57" s="8" t="s">
        <v>642</v>
      </c>
      <c r="C57" s="8"/>
      <c r="D57" s="8">
        <v>1165</v>
      </c>
      <c r="E57" s="8">
        <v>575</v>
      </c>
      <c r="F57" s="8">
        <v>1</v>
      </c>
      <c r="G57" s="9">
        <f t="shared" si="0"/>
        <v>0.669875</v>
      </c>
      <c r="H57" s="9">
        <f t="shared" si="1"/>
        <v>27.062950000000001</v>
      </c>
      <c r="I57" s="8" t="s">
        <v>588</v>
      </c>
      <c r="J57" s="8" t="s">
        <v>622</v>
      </c>
    </row>
    <row r="58" spans="2:10" customFormat="1" x14ac:dyDescent="0.25">
      <c r="B58" s="8" t="s">
        <v>643</v>
      </c>
      <c r="C58" s="8"/>
      <c r="D58" s="8">
        <v>1165</v>
      </c>
      <c r="E58" s="8">
        <v>605</v>
      </c>
      <c r="F58" s="8">
        <v>2</v>
      </c>
      <c r="G58" s="9">
        <f t="shared" si="0"/>
        <v>1.4096500000000001</v>
      </c>
      <c r="H58" s="9">
        <f t="shared" si="1"/>
        <v>56.949860000000001</v>
      </c>
      <c r="I58" s="8" t="s">
        <v>588</v>
      </c>
      <c r="J58" s="8" t="s">
        <v>622</v>
      </c>
    </row>
    <row r="59" spans="2:10" customFormat="1" hidden="1" x14ac:dyDescent="0.25">
      <c r="B59" s="8" t="s">
        <v>644</v>
      </c>
      <c r="C59" s="13" t="s">
        <v>18</v>
      </c>
      <c r="D59" s="8">
        <v>1165</v>
      </c>
      <c r="E59" s="8">
        <v>995</v>
      </c>
      <c r="F59" s="8">
        <v>1</v>
      </c>
      <c r="G59" s="9">
        <f t="shared" si="0"/>
        <v>1.1591750000000001</v>
      </c>
      <c r="H59" s="9">
        <f t="shared" si="1"/>
        <v>46.830669999999998</v>
      </c>
      <c r="I59" s="8" t="s">
        <v>588</v>
      </c>
      <c r="J59" s="8" t="s">
        <v>622</v>
      </c>
    </row>
    <row r="60" spans="2:10" customFormat="1" x14ac:dyDescent="0.25">
      <c r="B60" s="8" t="s">
        <v>645</v>
      </c>
      <c r="C60" s="13" t="s">
        <v>18</v>
      </c>
      <c r="D60" s="8">
        <v>1165</v>
      </c>
      <c r="E60" s="8">
        <v>575</v>
      </c>
      <c r="F60" s="8">
        <v>1</v>
      </c>
      <c r="G60" s="9">
        <f t="shared" si="0"/>
        <v>0.669875</v>
      </c>
      <c r="H60" s="9">
        <f t="shared" si="1"/>
        <v>27.062950000000001</v>
      </c>
      <c r="I60" s="8" t="s">
        <v>588</v>
      </c>
      <c r="J60" s="8" t="s">
        <v>622</v>
      </c>
    </row>
    <row r="61" spans="2:10" customFormat="1" x14ac:dyDescent="0.25">
      <c r="B61" s="8" t="s">
        <v>646</v>
      </c>
      <c r="C61" s="13" t="s">
        <v>18</v>
      </c>
      <c r="D61" s="8">
        <v>990</v>
      </c>
      <c r="E61" s="8">
        <v>455</v>
      </c>
      <c r="F61" s="8">
        <v>1</v>
      </c>
      <c r="G61" s="9">
        <f t="shared" si="0"/>
        <v>0.45045000000000002</v>
      </c>
      <c r="H61" s="9">
        <f t="shared" si="1"/>
        <v>18.198180000000001</v>
      </c>
      <c r="I61" s="8" t="s">
        <v>588</v>
      </c>
      <c r="J61" s="8" t="s">
        <v>622</v>
      </c>
    </row>
    <row r="62" spans="2:10" customFormat="1" hidden="1" x14ac:dyDescent="0.25">
      <c r="B62" s="8" t="s">
        <v>647</v>
      </c>
      <c r="C62" s="8"/>
      <c r="D62" s="8">
        <v>990</v>
      </c>
      <c r="E62" s="8">
        <v>995</v>
      </c>
      <c r="F62" s="8">
        <v>3</v>
      </c>
      <c r="G62" s="9">
        <f t="shared" si="0"/>
        <v>2.9551500000000002</v>
      </c>
      <c r="H62" s="9">
        <f t="shared" si="1"/>
        <v>119.38806</v>
      </c>
      <c r="I62" s="8" t="s">
        <v>588</v>
      </c>
      <c r="J62" s="8" t="s">
        <v>622</v>
      </c>
    </row>
    <row r="63" spans="2:10" customFormat="1" hidden="1" x14ac:dyDescent="0.25">
      <c r="B63" s="8" t="s">
        <v>648</v>
      </c>
      <c r="C63" s="13" t="s">
        <v>18</v>
      </c>
      <c r="D63" s="8">
        <v>990</v>
      </c>
      <c r="E63" s="8">
        <v>995</v>
      </c>
      <c r="F63" s="8">
        <v>1</v>
      </c>
      <c r="G63" s="9">
        <f t="shared" si="0"/>
        <v>0.98504999999999998</v>
      </c>
      <c r="H63" s="9">
        <f t="shared" si="1"/>
        <v>39.796019999999999</v>
      </c>
      <c r="I63" s="8" t="s">
        <v>588</v>
      </c>
      <c r="J63" s="8" t="s">
        <v>622</v>
      </c>
    </row>
    <row r="64" spans="2:10" customFormat="1" hidden="1" x14ac:dyDescent="0.25">
      <c r="B64" s="8" t="s">
        <v>649</v>
      </c>
      <c r="C64" s="13" t="s">
        <v>18</v>
      </c>
      <c r="D64" s="8">
        <v>690</v>
      </c>
      <c r="E64" s="8">
        <v>995</v>
      </c>
      <c r="F64" s="8">
        <v>1</v>
      </c>
      <c r="G64" s="9">
        <f t="shared" si="0"/>
        <v>0.68654999999999999</v>
      </c>
      <c r="H64" s="9">
        <f t="shared" si="1"/>
        <v>27.736619999999998</v>
      </c>
      <c r="I64" s="8" t="s">
        <v>588</v>
      </c>
      <c r="J64" s="8" t="s">
        <v>622</v>
      </c>
    </row>
    <row r="65" spans="2:10" customFormat="1" hidden="1" x14ac:dyDescent="0.25">
      <c r="B65" s="8" t="s">
        <v>650</v>
      </c>
      <c r="C65" s="8"/>
      <c r="D65" s="8">
        <v>690</v>
      </c>
      <c r="E65" s="8">
        <v>995</v>
      </c>
      <c r="F65" s="8">
        <v>4</v>
      </c>
      <c r="G65" s="9">
        <f t="shared" si="0"/>
        <v>2.7462</v>
      </c>
      <c r="H65" s="9">
        <f t="shared" si="1"/>
        <v>110.94647999999999</v>
      </c>
      <c r="I65" s="8" t="s">
        <v>588</v>
      </c>
      <c r="J65" s="8" t="s">
        <v>622</v>
      </c>
    </row>
    <row r="66" spans="2:10" customFormat="1" hidden="1" x14ac:dyDescent="0.25">
      <c r="B66" s="8" t="s">
        <v>651</v>
      </c>
      <c r="C66" s="13" t="s">
        <v>18</v>
      </c>
      <c r="D66" s="8">
        <v>690</v>
      </c>
      <c r="E66" s="8">
        <v>995</v>
      </c>
      <c r="F66" s="8">
        <v>1</v>
      </c>
      <c r="G66" s="9">
        <f t="shared" si="0"/>
        <v>0.68654999999999999</v>
      </c>
      <c r="H66" s="9">
        <f t="shared" si="1"/>
        <v>27.736619999999998</v>
      </c>
      <c r="I66" s="8" t="s">
        <v>588</v>
      </c>
      <c r="J66" s="8" t="s">
        <v>622</v>
      </c>
    </row>
    <row r="67" spans="2:10" customFormat="1" x14ac:dyDescent="0.25">
      <c r="B67" s="8" t="s">
        <v>652</v>
      </c>
      <c r="C67" s="8"/>
      <c r="D67" s="8">
        <v>790</v>
      </c>
      <c r="E67" s="8">
        <v>965</v>
      </c>
      <c r="F67" s="8">
        <v>1</v>
      </c>
      <c r="G67" s="9">
        <f t="shared" si="0"/>
        <v>0.76234999999999997</v>
      </c>
      <c r="H67" s="9">
        <f t="shared" si="1"/>
        <v>30.798940000000002</v>
      </c>
      <c r="I67" s="8" t="s">
        <v>588</v>
      </c>
      <c r="J67" s="8" t="s">
        <v>653</v>
      </c>
    </row>
    <row r="68" spans="2:10" customFormat="1" hidden="1" x14ac:dyDescent="0.25">
      <c r="B68" s="8" t="s">
        <v>654</v>
      </c>
      <c r="C68" s="8"/>
      <c r="D68" s="8">
        <v>790</v>
      </c>
      <c r="E68" s="8">
        <v>995</v>
      </c>
      <c r="F68" s="8">
        <v>7</v>
      </c>
      <c r="G68" s="9">
        <f t="shared" si="0"/>
        <v>5.5023499999999999</v>
      </c>
      <c r="H68" s="9">
        <f t="shared" si="1"/>
        <v>222.29494</v>
      </c>
      <c r="I68" s="8" t="s">
        <v>588</v>
      </c>
      <c r="J68" s="8" t="s">
        <v>653</v>
      </c>
    </row>
    <row r="69" spans="2:10" customFormat="1" x14ac:dyDescent="0.25">
      <c r="B69" s="8" t="s">
        <v>655</v>
      </c>
      <c r="C69" s="8"/>
      <c r="D69" s="8">
        <v>1190</v>
      </c>
      <c r="E69" s="8">
        <v>605</v>
      </c>
      <c r="F69" s="8">
        <v>1</v>
      </c>
      <c r="G69" s="9">
        <f t="shared" ref="G69:G132" si="2">D69*E69*F69/1000000</f>
        <v>0.71994999999999998</v>
      </c>
      <c r="H69" s="9">
        <f t="shared" ref="H69:H132" si="3">G69*40.4</f>
        <v>29.085979999999999</v>
      </c>
      <c r="I69" s="8" t="s">
        <v>588</v>
      </c>
      <c r="J69" s="8" t="s">
        <v>656</v>
      </c>
    </row>
    <row r="70" spans="2:10" customFormat="1" x14ac:dyDescent="0.25">
      <c r="B70" s="8" t="s">
        <v>657</v>
      </c>
      <c r="C70" s="8"/>
      <c r="D70" s="8">
        <v>1190</v>
      </c>
      <c r="E70" s="8">
        <v>635</v>
      </c>
      <c r="F70" s="8">
        <v>1</v>
      </c>
      <c r="G70" s="9">
        <f t="shared" si="2"/>
        <v>0.75565000000000004</v>
      </c>
      <c r="H70" s="9">
        <f t="shared" si="3"/>
        <v>30.52826</v>
      </c>
      <c r="I70" s="8" t="s">
        <v>588</v>
      </c>
      <c r="J70" s="8" t="s">
        <v>656</v>
      </c>
    </row>
    <row r="71" spans="2:10" customFormat="1" hidden="1" x14ac:dyDescent="0.25">
      <c r="B71" s="8" t="s">
        <v>658</v>
      </c>
      <c r="C71" s="8"/>
      <c r="D71" s="8">
        <v>1190</v>
      </c>
      <c r="E71" s="8">
        <v>995</v>
      </c>
      <c r="F71" s="8">
        <v>5</v>
      </c>
      <c r="G71" s="9">
        <f t="shared" si="2"/>
        <v>5.9202500000000002</v>
      </c>
      <c r="H71" s="9">
        <f t="shared" si="3"/>
        <v>239.1781</v>
      </c>
      <c r="I71" s="8" t="s">
        <v>588</v>
      </c>
      <c r="J71" s="8" t="s">
        <v>656</v>
      </c>
    </row>
    <row r="72" spans="2:10" customFormat="1" hidden="1" x14ac:dyDescent="0.25">
      <c r="B72" s="8" t="s">
        <v>659</v>
      </c>
      <c r="C72" s="13" t="s">
        <v>18</v>
      </c>
      <c r="D72" s="8">
        <v>1190</v>
      </c>
      <c r="E72" s="8">
        <v>995</v>
      </c>
      <c r="F72" s="8">
        <v>1</v>
      </c>
      <c r="G72" s="9">
        <f t="shared" si="2"/>
        <v>1.18405</v>
      </c>
      <c r="H72" s="9">
        <f t="shared" si="3"/>
        <v>47.835619999999999</v>
      </c>
      <c r="I72" s="8" t="s">
        <v>588</v>
      </c>
      <c r="J72" s="8" t="s">
        <v>656</v>
      </c>
    </row>
    <row r="73" spans="2:10" customFormat="1" hidden="1" x14ac:dyDescent="0.25">
      <c r="B73" s="8" t="s">
        <v>660</v>
      </c>
      <c r="C73" s="13" t="s">
        <v>18</v>
      </c>
      <c r="D73" s="8">
        <v>1190</v>
      </c>
      <c r="E73" s="8">
        <v>995</v>
      </c>
      <c r="F73" s="8">
        <v>1</v>
      </c>
      <c r="G73" s="9">
        <f t="shared" si="2"/>
        <v>1.18405</v>
      </c>
      <c r="H73" s="9">
        <f t="shared" si="3"/>
        <v>47.835619999999999</v>
      </c>
      <c r="I73" s="8" t="s">
        <v>588</v>
      </c>
      <c r="J73" s="8" t="s">
        <v>656</v>
      </c>
    </row>
    <row r="74" spans="2:10" customFormat="1" hidden="1" x14ac:dyDescent="0.25">
      <c r="B74" s="8" t="s">
        <v>661</v>
      </c>
      <c r="C74" s="13" t="s">
        <v>18</v>
      </c>
      <c r="D74" s="8">
        <v>1190</v>
      </c>
      <c r="E74" s="8">
        <v>995</v>
      </c>
      <c r="F74" s="8">
        <v>1</v>
      </c>
      <c r="G74" s="9">
        <f t="shared" si="2"/>
        <v>1.18405</v>
      </c>
      <c r="H74" s="9">
        <f t="shared" si="3"/>
        <v>47.835619999999999</v>
      </c>
      <c r="I74" s="8" t="s">
        <v>588</v>
      </c>
      <c r="J74" s="8" t="s">
        <v>656</v>
      </c>
    </row>
    <row r="75" spans="2:10" customFormat="1" x14ac:dyDescent="0.25">
      <c r="B75" s="8" t="s">
        <v>662</v>
      </c>
      <c r="C75" s="8"/>
      <c r="D75" s="8">
        <v>2365</v>
      </c>
      <c r="E75" s="8">
        <v>935</v>
      </c>
      <c r="F75" s="8">
        <v>1</v>
      </c>
      <c r="G75" s="9">
        <f t="shared" si="2"/>
        <v>2.2112750000000001</v>
      </c>
      <c r="H75" s="9">
        <f t="shared" si="3"/>
        <v>89.335509999999999</v>
      </c>
      <c r="I75" s="8" t="s">
        <v>588</v>
      </c>
      <c r="J75" s="8" t="s">
        <v>656</v>
      </c>
    </row>
    <row r="76" spans="2:10" customFormat="1" hidden="1" x14ac:dyDescent="0.25">
      <c r="B76" s="8" t="s">
        <v>663</v>
      </c>
      <c r="C76" s="8"/>
      <c r="D76" s="8">
        <v>2365</v>
      </c>
      <c r="E76" s="8">
        <v>995</v>
      </c>
      <c r="F76" s="8">
        <v>4</v>
      </c>
      <c r="G76" s="9">
        <f t="shared" si="2"/>
        <v>9.4126999999999992</v>
      </c>
      <c r="H76" s="9">
        <f t="shared" si="3"/>
        <v>380.27307999999999</v>
      </c>
      <c r="I76" s="8" t="s">
        <v>588</v>
      </c>
      <c r="J76" s="8" t="s">
        <v>656</v>
      </c>
    </row>
    <row r="77" spans="2:10" customFormat="1" hidden="1" x14ac:dyDescent="0.25">
      <c r="B77" s="8" t="s">
        <v>664</v>
      </c>
      <c r="C77" s="13" t="s">
        <v>18</v>
      </c>
      <c r="D77" s="8">
        <v>2365</v>
      </c>
      <c r="E77" s="8">
        <v>995</v>
      </c>
      <c r="F77" s="8">
        <v>1</v>
      </c>
      <c r="G77" s="9">
        <f t="shared" si="2"/>
        <v>2.3531749999999998</v>
      </c>
      <c r="H77" s="9">
        <f t="shared" si="3"/>
        <v>95.068269999999998</v>
      </c>
      <c r="I77" s="8" t="s">
        <v>588</v>
      </c>
      <c r="J77" s="8" t="s">
        <v>656</v>
      </c>
    </row>
    <row r="78" spans="2:10" customFormat="1" x14ac:dyDescent="0.25">
      <c r="B78" s="8" t="s">
        <v>665</v>
      </c>
      <c r="C78" s="13" t="s">
        <v>18</v>
      </c>
      <c r="D78" s="8">
        <v>2365</v>
      </c>
      <c r="E78" s="8">
        <v>935</v>
      </c>
      <c r="F78" s="8">
        <v>1</v>
      </c>
      <c r="G78" s="9">
        <f t="shared" si="2"/>
        <v>2.2112750000000001</v>
      </c>
      <c r="H78" s="9">
        <f t="shared" si="3"/>
        <v>89.335509999999999</v>
      </c>
      <c r="I78" s="8" t="s">
        <v>588</v>
      </c>
      <c r="J78" s="8" t="s">
        <v>656</v>
      </c>
    </row>
    <row r="79" spans="2:10" customFormat="1" x14ac:dyDescent="0.25">
      <c r="B79" s="8" t="s">
        <v>666</v>
      </c>
      <c r="C79" s="8"/>
      <c r="D79" s="8">
        <v>2365</v>
      </c>
      <c r="E79" s="8">
        <v>575</v>
      </c>
      <c r="F79" s="8">
        <v>1</v>
      </c>
      <c r="G79" s="9">
        <f t="shared" si="2"/>
        <v>1.3598749999999999</v>
      </c>
      <c r="H79" s="9">
        <f t="shared" si="3"/>
        <v>54.938949999999998</v>
      </c>
      <c r="I79" s="8" t="s">
        <v>588</v>
      </c>
      <c r="J79" s="8" t="s">
        <v>656</v>
      </c>
    </row>
    <row r="80" spans="2:10" customFormat="1" x14ac:dyDescent="0.25">
      <c r="B80" s="8" t="s">
        <v>667</v>
      </c>
      <c r="C80" s="8"/>
      <c r="D80" s="8">
        <v>2365</v>
      </c>
      <c r="E80" s="8">
        <v>605</v>
      </c>
      <c r="F80" s="8">
        <v>2</v>
      </c>
      <c r="G80" s="9">
        <f t="shared" si="2"/>
        <v>2.86165</v>
      </c>
      <c r="H80" s="9">
        <f t="shared" si="3"/>
        <v>115.61066</v>
      </c>
      <c r="I80" s="8" t="s">
        <v>588</v>
      </c>
      <c r="J80" s="8" t="s">
        <v>656</v>
      </c>
    </row>
    <row r="81" spans="2:10" customFormat="1" hidden="1" x14ac:dyDescent="0.25">
      <c r="B81" s="8" t="s">
        <v>668</v>
      </c>
      <c r="C81" s="13" t="s">
        <v>18</v>
      </c>
      <c r="D81" s="8">
        <v>2365</v>
      </c>
      <c r="E81" s="8">
        <v>995</v>
      </c>
      <c r="F81" s="8">
        <v>1</v>
      </c>
      <c r="G81" s="9">
        <f t="shared" si="2"/>
        <v>2.3531749999999998</v>
      </c>
      <c r="H81" s="9">
        <f t="shared" si="3"/>
        <v>95.068269999999998</v>
      </c>
      <c r="I81" s="8" t="s">
        <v>588</v>
      </c>
      <c r="J81" s="8" t="s">
        <v>656</v>
      </c>
    </row>
    <row r="82" spans="2:10" customFormat="1" x14ac:dyDescent="0.25">
      <c r="B82" s="8" t="s">
        <v>669</v>
      </c>
      <c r="C82" s="13" t="s">
        <v>18</v>
      </c>
      <c r="D82" s="8">
        <v>2365</v>
      </c>
      <c r="E82" s="8">
        <v>575</v>
      </c>
      <c r="F82" s="8">
        <v>1</v>
      </c>
      <c r="G82" s="9">
        <f t="shared" si="2"/>
        <v>1.3598749999999999</v>
      </c>
      <c r="H82" s="9">
        <f t="shared" si="3"/>
        <v>54.938949999999998</v>
      </c>
      <c r="I82" s="8" t="s">
        <v>588</v>
      </c>
      <c r="J82" s="8" t="s">
        <v>656</v>
      </c>
    </row>
    <row r="83" spans="2:10" customFormat="1" x14ac:dyDescent="0.25">
      <c r="B83" s="8" t="s">
        <v>670</v>
      </c>
      <c r="C83" s="8"/>
      <c r="D83" s="8">
        <v>2390</v>
      </c>
      <c r="E83" s="8">
        <v>575</v>
      </c>
      <c r="F83" s="8">
        <v>2</v>
      </c>
      <c r="G83" s="9">
        <f t="shared" si="2"/>
        <v>2.7484999999999999</v>
      </c>
      <c r="H83" s="9">
        <f t="shared" si="3"/>
        <v>111.0394</v>
      </c>
      <c r="I83" s="8" t="s">
        <v>588</v>
      </c>
      <c r="J83" s="8" t="s">
        <v>656</v>
      </c>
    </row>
    <row r="84" spans="2:10" customFormat="1" x14ac:dyDescent="0.25">
      <c r="B84" s="8" t="s">
        <v>671</v>
      </c>
      <c r="C84" s="8"/>
      <c r="D84" s="8">
        <v>2390</v>
      </c>
      <c r="E84" s="8">
        <v>605</v>
      </c>
      <c r="F84" s="8">
        <v>2</v>
      </c>
      <c r="G84" s="9">
        <f t="shared" si="2"/>
        <v>2.8919000000000001</v>
      </c>
      <c r="H84" s="9">
        <f t="shared" si="3"/>
        <v>116.83275999999999</v>
      </c>
      <c r="I84" s="8" t="s">
        <v>588</v>
      </c>
      <c r="J84" s="8" t="s">
        <v>656</v>
      </c>
    </row>
    <row r="85" spans="2:10" customFormat="1" hidden="1" x14ac:dyDescent="0.25">
      <c r="B85" s="8" t="s">
        <v>672</v>
      </c>
      <c r="C85" s="8"/>
      <c r="D85" s="8">
        <v>2390</v>
      </c>
      <c r="E85" s="8">
        <v>995</v>
      </c>
      <c r="F85" s="8">
        <v>6</v>
      </c>
      <c r="G85" s="9">
        <f t="shared" si="2"/>
        <v>14.2683</v>
      </c>
      <c r="H85" s="9">
        <f t="shared" si="3"/>
        <v>576.43931999999995</v>
      </c>
      <c r="I85" s="8" t="s">
        <v>588</v>
      </c>
      <c r="J85" s="8" t="s">
        <v>656</v>
      </c>
    </row>
    <row r="86" spans="2:10" customFormat="1" x14ac:dyDescent="0.25">
      <c r="B86" s="8" t="s">
        <v>673</v>
      </c>
      <c r="C86" s="8"/>
      <c r="D86" s="8">
        <v>2390</v>
      </c>
      <c r="E86" s="8">
        <v>935</v>
      </c>
      <c r="F86" s="8">
        <v>2</v>
      </c>
      <c r="G86" s="9">
        <f t="shared" si="2"/>
        <v>4.4692999999999996</v>
      </c>
      <c r="H86" s="9">
        <f t="shared" si="3"/>
        <v>180.55972</v>
      </c>
      <c r="I86" s="8" t="s">
        <v>588</v>
      </c>
      <c r="J86" s="8" t="s">
        <v>656</v>
      </c>
    </row>
    <row r="87" spans="2:10" customFormat="1" x14ac:dyDescent="0.25">
      <c r="B87" s="8" t="s">
        <v>674</v>
      </c>
      <c r="C87" s="8"/>
      <c r="D87" s="8">
        <v>1165</v>
      </c>
      <c r="E87" s="8">
        <v>935</v>
      </c>
      <c r="F87" s="8">
        <v>1</v>
      </c>
      <c r="G87" s="9">
        <f t="shared" si="2"/>
        <v>1.089275</v>
      </c>
      <c r="H87" s="9">
        <f t="shared" si="3"/>
        <v>44.006709999999998</v>
      </c>
      <c r="I87" s="8" t="s">
        <v>588</v>
      </c>
      <c r="J87" s="8" t="s">
        <v>656</v>
      </c>
    </row>
    <row r="88" spans="2:10" customFormat="1" hidden="1" x14ac:dyDescent="0.25">
      <c r="B88" s="8" t="s">
        <v>675</v>
      </c>
      <c r="C88" s="8"/>
      <c r="D88" s="8">
        <v>1165</v>
      </c>
      <c r="E88" s="8">
        <v>995</v>
      </c>
      <c r="F88" s="8">
        <v>4</v>
      </c>
      <c r="G88" s="9">
        <f t="shared" si="2"/>
        <v>4.6367000000000003</v>
      </c>
      <c r="H88" s="9">
        <f t="shared" si="3"/>
        <v>187.32267999999999</v>
      </c>
      <c r="I88" s="8" t="s">
        <v>588</v>
      </c>
      <c r="J88" s="8" t="s">
        <v>656</v>
      </c>
    </row>
    <row r="89" spans="2:10" customFormat="1" hidden="1" x14ac:dyDescent="0.25">
      <c r="B89" s="8" t="s">
        <v>676</v>
      </c>
      <c r="C89" s="13" t="s">
        <v>18</v>
      </c>
      <c r="D89" s="8">
        <v>1165</v>
      </c>
      <c r="E89" s="8">
        <v>995</v>
      </c>
      <c r="F89" s="8">
        <v>1</v>
      </c>
      <c r="G89" s="9">
        <f t="shared" si="2"/>
        <v>1.1591750000000001</v>
      </c>
      <c r="H89" s="9">
        <f t="shared" si="3"/>
        <v>46.830669999999998</v>
      </c>
      <c r="I89" s="8" t="s">
        <v>588</v>
      </c>
      <c r="J89" s="8" t="s">
        <v>656</v>
      </c>
    </row>
    <row r="90" spans="2:10" customFormat="1" x14ac:dyDescent="0.25">
      <c r="B90" s="8" t="s">
        <v>677</v>
      </c>
      <c r="C90" s="13" t="s">
        <v>18</v>
      </c>
      <c r="D90" s="8">
        <v>1165</v>
      </c>
      <c r="E90" s="8">
        <v>935</v>
      </c>
      <c r="F90" s="8">
        <v>1</v>
      </c>
      <c r="G90" s="9">
        <f t="shared" si="2"/>
        <v>1.089275</v>
      </c>
      <c r="H90" s="9">
        <f t="shared" si="3"/>
        <v>44.006709999999998</v>
      </c>
      <c r="I90" s="8" t="s">
        <v>588</v>
      </c>
      <c r="J90" s="8" t="s">
        <v>656</v>
      </c>
    </row>
    <row r="91" spans="2:10" customFormat="1" x14ac:dyDescent="0.25">
      <c r="B91" s="8" t="s">
        <v>678</v>
      </c>
      <c r="C91" s="8"/>
      <c r="D91" s="8">
        <v>1165</v>
      </c>
      <c r="E91" s="8">
        <v>575</v>
      </c>
      <c r="F91" s="8">
        <v>1</v>
      </c>
      <c r="G91" s="9">
        <f t="shared" si="2"/>
        <v>0.669875</v>
      </c>
      <c r="H91" s="9">
        <f t="shared" si="3"/>
        <v>27.062950000000001</v>
      </c>
      <c r="I91" s="8" t="s">
        <v>588</v>
      </c>
      <c r="J91" s="8" t="s">
        <v>656</v>
      </c>
    </row>
    <row r="92" spans="2:10" customFormat="1" x14ac:dyDescent="0.25">
      <c r="B92" s="8" t="s">
        <v>679</v>
      </c>
      <c r="C92" s="8"/>
      <c r="D92" s="8">
        <v>1165</v>
      </c>
      <c r="E92" s="8">
        <v>605</v>
      </c>
      <c r="F92" s="8">
        <v>2</v>
      </c>
      <c r="G92" s="9">
        <f t="shared" si="2"/>
        <v>1.4096500000000001</v>
      </c>
      <c r="H92" s="9">
        <f t="shared" si="3"/>
        <v>56.949860000000001</v>
      </c>
      <c r="I92" s="8" t="s">
        <v>588</v>
      </c>
      <c r="J92" s="8" t="s">
        <v>656</v>
      </c>
    </row>
    <row r="93" spans="2:10" customFormat="1" hidden="1" x14ac:dyDescent="0.25">
      <c r="B93" s="8" t="s">
        <v>680</v>
      </c>
      <c r="C93" s="13" t="s">
        <v>18</v>
      </c>
      <c r="D93" s="8">
        <v>1165</v>
      </c>
      <c r="E93" s="8">
        <v>995</v>
      </c>
      <c r="F93" s="8">
        <v>1</v>
      </c>
      <c r="G93" s="9">
        <f t="shared" si="2"/>
        <v>1.1591750000000001</v>
      </c>
      <c r="H93" s="9">
        <f t="shared" si="3"/>
        <v>46.830669999999998</v>
      </c>
      <c r="I93" s="8" t="s">
        <v>588</v>
      </c>
      <c r="J93" s="8" t="s">
        <v>656</v>
      </c>
    </row>
    <row r="94" spans="2:10" customFormat="1" x14ac:dyDescent="0.25">
      <c r="B94" s="8" t="s">
        <v>681</v>
      </c>
      <c r="C94" s="13" t="s">
        <v>18</v>
      </c>
      <c r="D94" s="8">
        <v>1165</v>
      </c>
      <c r="E94" s="8">
        <v>575</v>
      </c>
      <c r="F94" s="8">
        <v>1</v>
      </c>
      <c r="G94" s="9">
        <f t="shared" si="2"/>
        <v>0.669875</v>
      </c>
      <c r="H94" s="9">
        <f t="shared" si="3"/>
        <v>27.062950000000001</v>
      </c>
      <c r="I94" s="8" t="s">
        <v>588</v>
      </c>
      <c r="J94" s="8" t="s">
        <v>656</v>
      </c>
    </row>
    <row r="95" spans="2:10" customFormat="1" x14ac:dyDescent="0.25">
      <c r="B95" s="8" t="s">
        <v>682</v>
      </c>
      <c r="C95" s="13" t="s">
        <v>18</v>
      </c>
      <c r="D95" s="8">
        <v>1790</v>
      </c>
      <c r="E95" s="8">
        <v>425</v>
      </c>
      <c r="F95" s="8">
        <v>1</v>
      </c>
      <c r="G95" s="9">
        <f t="shared" si="2"/>
        <v>0.76075000000000004</v>
      </c>
      <c r="H95" s="9">
        <f t="shared" si="3"/>
        <v>30.734300000000001</v>
      </c>
      <c r="I95" s="8" t="s">
        <v>588</v>
      </c>
      <c r="J95" s="8" t="s">
        <v>656</v>
      </c>
    </row>
    <row r="96" spans="2:10" customFormat="1" hidden="1" x14ac:dyDescent="0.25">
      <c r="B96" s="8" t="s">
        <v>683</v>
      </c>
      <c r="C96" s="8"/>
      <c r="D96" s="8">
        <v>1790</v>
      </c>
      <c r="E96" s="8">
        <v>995</v>
      </c>
      <c r="F96" s="8">
        <v>5</v>
      </c>
      <c r="G96" s="9">
        <f t="shared" si="2"/>
        <v>8.9052500000000006</v>
      </c>
      <c r="H96" s="9">
        <f t="shared" si="3"/>
        <v>359.77210000000002</v>
      </c>
      <c r="I96" s="8" t="s">
        <v>588</v>
      </c>
      <c r="J96" s="8" t="s">
        <v>656</v>
      </c>
    </row>
    <row r="97" spans="2:10" customFormat="1" hidden="1" x14ac:dyDescent="0.25">
      <c r="B97" s="8" t="s">
        <v>684</v>
      </c>
      <c r="C97" s="13" t="s">
        <v>18</v>
      </c>
      <c r="D97" s="8">
        <v>1790</v>
      </c>
      <c r="E97" s="8">
        <v>995</v>
      </c>
      <c r="F97" s="8">
        <v>1</v>
      </c>
      <c r="G97" s="9">
        <f t="shared" si="2"/>
        <v>1.78105</v>
      </c>
      <c r="H97" s="9">
        <f t="shared" si="3"/>
        <v>71.954419999999999</v>
      </c>
      <c r="I97" s="8" t="s">
        <v>588</v>
      </c>
      <c r="J97" s="8" t="s">
        <v>656</v>
      </c>
    </row>
    <row r="98" spans="2:10" customFormat="1" hidden="1" x14ac:dyDescent="0.25">
      <c r="B98" s="8" t="s">
        <v>685</v>
      </c>
      <c r="C98" s="13" t="s">
        <v>18</v>
      </c>
      <c r="D98" s="8">
        <v>1790</v>
      </c>
      <c r="E98" s="8">
        <v>995</v>
      </c>
      <c r="F98" s="8">
        <v>1</v>
      </c>
      <c r="G98" s="9">
        <f t="shared" si="2"/>
        <v>1.78105</v>
      </c>
      <c r="H98" s="9">
        <f t="shared" si="3"/>
        <v>71.954419999999999</v>
      </c>
      <c r="I98" s="8" t="s">
        <v>588</v>
      </c>
      <c r="J98" s="8" t="s">
        <v>656</v>
      </c>
    </row>
    <row r="99" spans="2:10" customFormat="1" hidden="1" x14ac:dyDescent="0.25">
      <c r="B99" s="8" t="s">
        <v>686</v>
      </c>
      <c r="C99" s="8"/>
      <c r="D99" s="8">
        <v>990</v>
      </c>
      <c r="E99" s="8">
        <v>995</v>
      </c>
      <c r="F99" s="8">
        <v>2</v>
      </c>
      <c r="G99" s="9">
        <f t="shared" si="2"/>
        <v>1.9701</v>
      </c>
      <c r="H99" s="9">
        <f t="shared" si="3"/>
        <v>79.592039999999997</v>
      </c>
      <c r="I99" s="8" t="s">
        <v>588</v>
      </c>
      <c r="J99" s="8" t="s">
        <v>656</v>
      </c>
    </row>
    <row r="100" spans="2:10" customFormat="1" hidden="1" x14ac:dyDescent="0.25">
      <c r="B100" s="8" t="s">
        <v>687</v>
      </c>
      <c r="C100" s="13" t="s">
        <v>18</v>
      </c>
      <c r="D100" s="8">
        <v>990</v>
      </c>
      <c r="E100" s="8">
        <v>995</v>
      </c>
      <c r="F100" s="8">
        <v>1</v>
      </c>
      <c r="G100" s="9">
        <f t="shared" si="2"/>
        <v>0.98504999999999998</v>
      </c>
      <c r="H100" s="9">
        <f t="shared" si="3"/>
        <v>39.796019999999999</v>
      </c>
      <c r="I100" s="8" t="s">
        <v>588</v>
      </c>
      <c r="J100" s="8" t="s">
        <v>656</v>
      </c>
    </row>
    <row r="101" spans="2:10" customFormat="1" hidden="1" x14ac:dyDescent="0.25">
      <c r="B101" s="8" t="s">
        <v>688</v>
      </c>
      <c r="C101" s="13" t="s">
        <v>18</v>
      </c>
      <c r="D101" s="8">
        <v>990</v>
      </c>
      <c r="E101" s="8">
        <v>995</v>
      </c>
      <c r="F101" s="8">
        <v>1</v>
      </c>
      <c r="G101" s="9">
        <f t="shared" si="2"/>
        <v>0.98504999999999998</v>
      </c>
      <c r="H101" s="9">
        <f t="shared" si="3"/>
        <v>39.796019999999999</v>
      </c>
      <c r="I101" s="8" t="s">
        <v>588</v>
      </c>
      <c r="J101" s="8" t="s">
        <v>656</v>
      </c>
    </row>
    <row r="102" spans="2:10" customFormat="1" hidden="1" x14ac:dyDescent="0.25">
      <c r="B102" s="8" t="s">
        <v>689</v>
      </c>
      <c r="C102" s="8"/>
      <c r="D102" s="8">
        <v>690</v>
      </c>
      <c r="E102" s="8">
        <v>995</v>
      </c>
      <c r="F102" s="8">
        <v>4</v>
      </c>
      <c r="G102" s="9">
        <f t="shared" si="2"/>
        <v>2.7462</v>
      </c>
      <c r="H102" s="9">
        <f t="shared" si="3"/>
        <v>110.94647999999999</v>
      </c>
      <c r="I102" s="8" t="s">
        <v>588</v>
      </c>
      <c r="J102" s="8" t="s">
        <v>656</v>
      </c>
    </row>
    <row r="103" spans="2:10" customFormat="1" hidden="1" x14ac:dyDescent="0.25">
      <c r="B103" s="8" t="s">
        <v>690</v>
      </c>
      <c r="C103" s="13" t="s">
        <v>18</v>
      </c>
      <c r="D103" s="8">
        <v>690</v>
      </c>
      <c r="E103" s="8">
        <v>995</v>
      </c>
      <c r="F103" s="8">
        <v>1</v>
      </c>
      <c r="G103" s="9">
        <f t="shared" si="2"/>
        <v>0.68654999999999999</v>
      </c>
      <c r="H103" s="9">
        <f t="shared" si="3"/>
        <v>27.736619999999998</v>
      </c>
      <c r="I103" s="8" t="s">
        <v>588</v>
      </c>
      <c r="J103" s="8" t="s">
        <v>656</v>
      </c>
    </row>
    <row r="104" spans="2:10" customFormat="1" x14ac:dyDescent="0.25">
      <c r="B104" s="8" t="s">
        <v>691</v>
      </c>
      <c r="C104" s="8"/>
      <c r="D104" s="8">
        <v>790</v>
      </c>
      <c r="E104" s="8">
        <v>905</v>
      </c>
      <c r="F104" s="8">
        <v>2</v>
      </c>
      <c r="G104" s="9">
        <f t="shared" si="2"/>
        <v>1.4298999999999999</v>
      </c>
      <c r="H104" s="9">
        <f t="shared" si="3"/>
        <v>57.767960000000002</v>
      </c>
      <c r="I104" s="8" t="s">
        <v>588</v>
      </c>
      <c r="J104" s="8" t="s">
        <v>692</v>
      </c>
    </row>
    <row r="105" spans="2:10" customFormat="1" hidden="1" x14ac:dyDescent="0.25">
      <c r="B105" s="8" t="s">
        <v>693</v>
      </c>
      <c r="C105" s="8"/>
      <c r="D105" s="8">
        <v>790</v>
      </c>
      <c r="E105" s="8">
        <v>995</v>
      </c>
      <c r="F105" s="8">
        <v>93</v>
      </c>
      <c r="G105" s="9">
        <f t="shared" si="2"/>
        <v>73.102649999999997</v>
      </c>
      <c r="H105" s="9">
        <f t="shared" si="3"/>
        <v>2953.3470600000001</v>
      </c>
      <c r="I105" s="8" t="s">
        <v>588</v>
      </c>
      <c r="J105" s="8" t="s">
        <v>692</v>
      </c>
    </row>
    <row r="106" spans="2:10" customFormat="1" hidden="1" x14ac:dyDescent="0.25">
      <c r="B106" s="8" t="s">
        <v>694</v>
      </c>
      <c r="C106" s="13" t="s">
        <v>18</v>
      </c>
      <c r="D106" s="8">
        <v>790</v>
      </c>
      <c r="E106" s="8">
        <v>995</v>
      </c>
      <c r="F106" s="8">
        <v>1</v>
      </c>
      <c r="G106" s="9">
        <f t="shared" si="2"/>
        <v>0.78605000000000003</v>
      </c>
      <c r="H106" s="9">
        <f t="shared" si="3"/>
        <v>31.756419999999999</v>
      </c>
      <c r="I106" s="8" t="s">
        <v>588</v>
      </c>
      <c r="J106" s="8" t="s">
        <v>692</v>
      </c>
    </row>
    <row r="107" spans="2:10" customFormat="1" hidden="1" x14ac:dyDescent="0.25">
      <c r="B107" s="8" t="s">
        <v>695</v>
      </c>
      <c r="C107" s="13" t="s">
        <v>18</v>
      </c>
      <c r="D107" s="8">
        <v>790</v>
      </c>
      <c r="E107" s="8">
        <v>995</v>
      </c>
      <c r="F107" s="8">
        <v>1</v>
      </c>
      <c r="G107" s="9">
        <f t="shared" si="2"/>
        <v>0.78605000000000003</v>
      </c>
      <c r="H107" s="9">
        <f t="shared" si="3"/>
        <v>31.756419999999999</v>
      </c>
      <c r="I107" s="8" t="s">
        <v>588</v>
      </c>
      <c r="J107" s="8" t="s">
        <v>692</v>
      </c>
    </row>
    <row r="108" spans="2:10" customFormat="1" hidden="1" x14ac:dyDescent="0.25">
      <c r="B108" s="8" t="s">
        <v>696</v>
      </c>
      <c r="C108" s="13" t="s">
        <v>18</v>
      </c>
      <c r="D108" s="8">
        <v>790</v>
      </c>
      <c r="E108" s="8">
        <v>995</v>
      </c>
      <c r="F108" s="8">
        <v>1</v>
      </c>
      <c r="G108" s="9">
        <f t="shared" si="2"/>
        <v>0.78605000000000003</v>
      </c>
      <c r="H108" s="9">
        <f t="shared" si="3"/>
        <v>31.756419999999999</v>
      </c>
      <c r="I108" s="8" t="s">
        <v>588</v>
      </c>
      <c r="J108" s="8" t="s">
        <v>692</v>
      </c>
    </row>
    <row r="109" spans="2:10" customFormat="1" hidden="1" x14ac:dyDescent="0.25">
      <c r="B109" s="8" t="s">
        <v>697</v>
      </c>
      <c r="C109" s="13" t="s">
        <v>18</v>
      </c>
      <c r="D109" s="8">
        <v>790</v>
      </c>
      <c r="E109" s="8">
        <v>990</v>
      </c>
      <c r="F109" s="8">
        <v>1</v>
      </c>
      <c r="G109" s="9">
        <f t="shared" si="2"/>
        <v>0.78210000000000002</v>
      </c>
      <c r="H109" s="9">
        <f t="shared" si="3"/>
        <v>31.59684</v>
      </c>
      <c r="I109" s="8" t="s">
        <v>588</v>
      </c>
      <c r="J109" s="8" t="s">
        <v>692</v>
      </c>
    </row>
    <row r="110" spans="2:10" customFormat="1" x14ac:dyDescent="0.25">
      <c r="B110" s="8" t="s">
        <v>698</v>
      </c>
      <c r="C110" s="8"/>
      <c r="D110" s="8">
        <v>790</v>
      </c>
      <c r="E110" s="8">
        <v>965</v>
      </c>
      <c r="F110" s="8">
        <v>1</v>
      </c>
      <c r="G110" s="9">
        <f t="shared" si="2"/>
        <v>0.76234999999999997</v>
      </c>
      <c r="H110" s="9">
        <f t="shared" si="3"/>
        <v>30.798940000000002</v>
      </c>
      <c r="I110" s="8" t="s">
        <v>588</v>
      </c>
      <c r="J110" s="8" t="s">
        <v>699</v>
      </c>
    </row>
    <row r="111" spans="2:10" customFormat="1" hidden="1" x14ac:dyDescent="0.25">
      <c r="B111" s="8" t="s">
        <v>700</v>
      </c>
      <c r="C111" s="8"/>
      <c r="D111" s="8">
        <v>790</v>
      </c>
      <c r="E111" s="8">
        <v>995</v>
      </c>
      <c r="F111" s="8">
        <v>5</v>
      </c>
      <c r="G111" s="9">
        <f t="shared" si="2"/>
        <v>3.93025</v>
      </c>
      <c r="H111" s="9">
        <f t="shared" si="3"/>
        <v>158.78210000000001</v>
      </c>
      <c r="I111" s="8" t="s">
        <v>588</v>
      </c>
      <c r="J111" s="8" t="s">
        <v>699</v>
      </c>
    </row>
    <row r="112" spans="2:10" customFormat="1" x14ac:dyDescent="0.25">
      <c r="B112" s="8" t="s">
        <v>701</v>
      </c>
      <c r="C112" s="8"/>
      <c r="D112" s="8">
        <v>790</v>
      </c>
      <c r="E112" s="8">
        <v>575</v>
      </c>
      <c r="F112" s="8">
        <v>1</v>
      </c>
      <c r="G112" s="9">
        <f t="shared" si="2"/>
        <v>0.45424999999999999</v>
      </c>
      <c r="H112" s="9">
        <f t="shared" si="3"/>
        <v>18.351700000000001</v>
      </c>
      <c r="I112" s="8" t="s">
        <v>588</v>
      </c>
      <c r="J112" s="8" t="s">
        <v>699</v>
      </c>
    </row>
    <row r="113" spans="2:10" customFormat="1" x14ac:dyDescent="0.25">
      <c r="B113" s="8" t="s">
        <v>702</v>
      </c>
      <c r="C113" s="8"/>
      <c r="D113" s="8">
        <v>790</v>
      </c>
      <c r="E113" s="8">
        <v>605</v>
      </c>
      <c r="F113" s="8">
        <v>1</v>
      </c>
      <c r="G113" s="9">
        <f t="shared" si="2"/>
        <v>0.47794999999999999</v>
      </c>
      <c r="H113" s="9">
        <f t="shared" si="3"/>
        <v>19.309180000000001</v>
      </c>
      <c r="I113" s="8" t="s">
        <v>588</v>
      </c>
      <c r="J113" s="8" t="s">
        <v>699</v>
      </c>
    </row>
    <row r="114" spans="2:10" customFormat="1" hidden="1" x14ac:dyDescent="0.25">
      <c r="B114" s="8" t="s">
        <v>703</v>
      </c>
      <c r="C114" s="8"/>
      <c r="D114" s="8">
        <v>990</v>
      </c>
      <c r="E114" s="8">
        <v>995</v>
      </c>
      <c r="F114" s="8">
        <v>4</v>
      </c>
      <c r="G114" s="9">
        <f t="shared" si="2"/>
        <v>3.9401999999999999</v>
      </c>
      <c r="H114" s="9">
        <f t="shared" si="3"/>
        <v>159.18407999999999</v>
      </c>
      <c r="I114" s="8" t="s">
        <v>588</v>
      </c>
      <c r="J114" s="8" t="s">
        <v>699</v>
      </c>
    </row>
    <row r="115" spans="2:10" customFormat="1" x14ac:dyDescent="0.25">
      <c r="B115" s="8" t="s">
        <v>704</v>
      </c>
      <c r="C115" s="8"/>
      <c r="D115" s="8">
        <v>1940</v>
      </c>
      <c r="E115" s="8">
        <v>545</v>
      </c>
      <c r="F115" s="8">
        <v>5</v>
      </c>
      <c r="G115" s="9">
        <f t="shared" si="2"/>
        <v>5.2865000000000002</v>
      </c>
      <c r="H115" s="9">
        <f t="shared" si="3"/>
        <v>213.5746</v>
      </c>
      <c r="I115" s="8" t="s">
        <v>588</v>
      </c>
      <c r="J115" s="8" t="s">
        <v>705</v>
      </c>
    </row>
    <row r="116" spans="2:10" customFormat="1" hidden="1" x14ac:dyDescent="0.25">
      <c r="B116" s="8" t="s">
        <v>706</v>
      </c>
      <c r="C116" s="8"/>
      <c r="D116" s="8">
        <v>1940</v>
      </c>
      <c r="E116" s="8">
        <v>995</v>
      </c>
      <c r="F116" s="8">
        <v>2</v>
      </c>
      <c r="G116" s="9">
        <f t="shared" si="2"/>
        <v>3.8605999999999998</v>
      </c>
      <c r="H116" s="9">
        <f t="shared" si="3"/>
        <v>155.96824000000001</v>
      </c>
      <c r="I116" s="8" t="s">
        <v>588</v>
      </c>
      <c r="J116" s="8" t="s">
        <v>705</v>
      </c>
    </row>
    <row r="117" spans="2:10" customFormat="1" x14ac:dyDescent="0.25">
      <c r="B117" s="8" t="s">
        <v>707</v>
      </c>
      <c r="C117" s="8"/>
      <c r="D117" s="8">
        <v>1940</v>
      </c>
      <c r="E117" s="8">
        <v>695</v>
      </c>
      <c r="F117" s="8">
        <v>1</v>
      </c>
      <c r="G117" s="9">
        <f t="shared" si="2"/>
        <v>1.3483000000000001</v>
      </c>
      <c r="H117" s="9">
        <f t="shared" si="3"/>
        <v>54.471319999999999</v>
      </c>
      <c r="I117" s="8" t="s">
        <v>588</v>
      </c>
      <c r="J117" s="8" t="s">
        <v>705</v>
      </c>
    </row>
    <row r="118" spans="2:10" customFormat="1" x14ac:dyDescent="0.25">
      <c r="B118" s="8" t="s">
        <v>708</v>
      </c>
      <c r="C118" s="8"/>
      <c r="D118" s="8">
        <v>890</v>
      </c>
      <c r="E118" s="8">
        <v>515</v>
      </c>
      <c r="F118" s="8">
        <v>2</v>
      </c>
      <c r="G118" s="9">
        <f t="shared" si="2"/>
        <v>0.91669999999999996</v>
      </c>
      <c r="H118" s="9">
        <f t="shared" si="3"/>
        <v>37.034680000000002</v>
      </c>
      <c r="I118" s="8" t="s">
        <v>588</v>
      </c>
      <c r="J118" s="8" t="s">
        <v>705</v>
      </c>
    </row>
    <row r="119" spans="2:10" customFormat="1" hidden="1" x14ac:dyDescent="0.25">
      <c r="B119" s="8" t="s">
        <v>709</v>
      </c>
      <c r="C119" s="13" t="s">
        <v>18</v>
      </c>
      <c r="D119" s="8">
        <v>1190</v>
      </c>
      <c r="E119" s="8">
        <v>995</v>
      </c>
      <c r="F119" s="8">
        <v>1</v>
      </c>
      <c r="G119" s="9">
        <f t="shared" si="2"/>
        <v>1.18405</v>
      </c>
      <c r="H119" s="9">
        <f t="shared" si="3"/>
        <v>47.835619999999999</v>
      </c>
      <c r="I119" s="8" t="s">
        <v>710</v>
      </c>
      <c r="J119" s="8" t="s">
        <v>589</v>
      </c>
    </row>
    <row r="120" spans="2:10" customFormat="1" hidden="1" x14ac:dyDescent="0.25">
      <c r="B120" s="8" t="s">
        <v>711</v>
      </c>
      <c r="C120" s="8"/>
      <c r="D120" s="8">
        <v>1190</v>
      </c>
      <c r="E120" s="8">
        <v>995</v>
      </c>
      <c r="F120" s="8">
        <v>2</v>
      </c>
      <c r="G120" s="9">
        <f t="shared" si="2"/>
        <v>2.3681000000000001</v>
      </c>
      <c r="H120" s="9">
        <f t="shared" si="3"/>
        <v>95.671239999999997</v>
      </c>
      <c r="I120" s="8" t="s">
        <v>710</v>
      </c>
      <c r="J120" s="8" t="s">
        <v>589</v>
      </c>
    </row>
    <row r="121" spans="2:10" customFormat="1" x14ac:dyDescent="0.25">
      <c r="B121" s="8" t="s">
        <v>712</v>
      </c>
      <c r="C121" s="13" t="s">
        <v>18</v>
      </c>
      <c r="D121" s="8">
        <v>1190</v>
      </c>
      <c r="E121" s="8">
        <v>485</v>
      </c>
      <c r="F121" s="8">
        <v>1</v>
      </c>
      <c r="G121" s="9">
        <f t="shared" si="2"/>
        <v>0.57715000000000005</v>
      </c>
      <c r="H121" s="9">
        <f t="shared" si="3"/>
        <v>23.316859999999998</v>
      </c>
      <c r="I121" s="8" t="s">
        <v>710</v>
      </c>
      <c r="J121" s="8" t="s">
        <v>589</v>
      </c>
    </row>
    <row r="122" spans="2:10" customFormat="1" x14ac:dyDescent="0.25">
      <c r="B122" s="8" t="s">
        <v>713</v>
      </c>
      <c r="C122" s="8"/>
      <c r="D122" s="8">
        <v>900</v>
      </c>
      <c r="E122" s="8">
        <v>635</v>
      </c>
      <c r="F122" s="8">
        <v>4</v>
      </c>
      <c r="G122" s="9">
        <f t="shared" si="2"/>
        <v>2.286</v>
      </c>
      <c r="H122" s="9">
        <f t="shared" si="3"/>
        <v>92.354399999999998</v>
      </c>
      <c r="I122" s="8" t="s">
        <v>710</v>
      </c>
      <c r="J122" s="8" t="s">
        <v>714</v>
      </c>
    </row>
    <row r="123" spans="2:10" customFormat="1" x14ac:dyDescent="0.25">
      <c r="B123" s="8" t="s">
        <v>715</v>
      </c>
      <c r="C123" s="8"/>
      <c r="D123" s="8">
        <v>900</v>
      </c>
      <c r="E123" s="8">
        <v>605</v>
      </c>
      <c r="F123" s="8">
        <v>1</v>
      </c>
      <c r="G123" s="9">
        <f t="shared" si="2"/>
        <v>0.54449999999999998</v>
      </c>
      <c r="H123" s="9">
        <f t="shared" si="3"/>
        <v>21.997800000000002</v>
      </c>
      <c r="I123" s="8" t="s">
        <v>710</v>
      </c>
      <c r="J123" s="8" t="s">
        <v>714</v>
      </c>
    </row>
    <row r="124" spans="2:10" customFormat="1" x14ac:dyDescent="0.25">
      <c r="B124" s="8" t="s">
        <v>716</v>
      </c>
      <c r="C124" s="8"/>
      <c r="D124" s="8">
        <v>900</v>
      </c>
      <c r="E124" s="8">
        <v>665</v>
      </c>
      <c r="F124" s="8">
        <v>3</v>
      </c>
      <c r="G124" s="9">
        <f t="shared" si="2"/>
        <v>1.7955000000000001</v>
      </c>
      <c r="H124" s="9">
        <f t="shared" si="3"/>
        <v>72.538200000000003</v>
      </c>
      <c r="I124" s="8" t="s">
        <v>710</v>
      </c>
      <c r="J124" s="8" t="s">
        <v>714</v>
      </c>
    </row>
    <row r="125" spans="2:10" customFormat="1" x14ac:dyDescent="0.25">
      <c r="B125" s="8" t="s">
        <v>717</v>
      </c>
      <c r="C125" s="8"/>
      <c r="D125" s="8">
        <v>900</v>
      </c>
      <c r="E125" s="8">
        <v>545</v>
      </c>
      <c r="F125" s="8">
        <v>2</v>
      </c>
      <c r="G125" s="9">
        <f t="shared" si="2"/>
        <v>0.98099999999999998</v>
      </c>
      <c r="H125" s="9">
        <f t="shared" si="3"/>
        <v>39.632399999999997</v>
      </c>
      <c r="I125" s="8" t="s">
        <v>710</v>
      </c>
      <c r="J125" s="8" t="s">
        <v>714</v>
      </c>
    </row>
    <row r="126" spans="2:10" customFormat="1" x14ac:dyDescent="0.25">
      <c r="B126" s="8" t="s">
        <v>718</v>
      </c>
      <c r="C126" s="8"/>
      <c r="D126" s="8">
        <v>900</v>
      </c>
      <c r="E126" s="8">
        <v>515</v>
      </c>
      <c r="F126" s="8">
        <v>1</v>
      </c>
      <c r="G126" s="9">
        <f t="shared" si="2"/>
        <v>0.46350000000000002</v>
      </c>
      <c r="H126" s="9">
        <f t="shared" si="3"/>
        <v>18.7254</v>
      </c>
      <c r="I126" s="8" t="s">
        <v>710</v>
      </c>
      <c r="J126" s="8" t="s">
        <v>714</v>
      </c>
    </row>
    <row r="127" spans="2:10" customFormat="1" hidden="1" x14ac:dyDescent="0.25">
      <c r="B127" s="8" t="s">
        <v>719</v>
      </c>
      <c r="C127" s="8"/>
      <c r="D127" s="8">
        <v>900</v>
      </c>
      <c r="E127" s="8">
        <v>995</v>
      </c>
      <c r="F127" s="8">
        <v>1</v>
      </c>
      <c r="G127" s="9">
        <f t="shared" si="2"/>
        <v>0.89549999999999996</v>
      </c>
      <c r="H127" s="9">
        <f t="shared" si="3"/>
        <v>36.178199999999997</v>
      </c>
      <c r="I127" s="8" t="s">
        <v>710</v>
      </c>
      <c r="J127" s="8" t="s">
        <v>714</v>
      </c>
    </row>
    <row r="128" spans="2:10" customFormat="1" x14ac:dyDescent="0.25">
      <c r="B128" s="8" t="s">
        <v>720</v>
      </c>
      <c r="C128" s="8"/>
      <c r="D128" s="8">
        <v>790</v>
      </c>
      <c r="E128" s="8">
        <v>935</v>
      </c>
      <c r="F128" s="8">
        <v>1</v>
      </c>
      <c r="G128" s="9">
        <f t="shared" si="2"/>
        <v>0.73865000000000003</v>
      </c>
      <c r="H128" s="9">
        <f t="shared" si="3"/>
        <v>29.841460000000001</v>
      </c>
      <c r="I128" s="8" t="s">
        <v>710</v>
      </c>
      <c r="J128" s="8" t="s">
        <v>714</v>
      </c>
    </row>
    <row r="129" spans="2:10" customFormat="1" hidden="1" x14ac:dyDescent="0.25">
      <c r="B129" s="8" t="s">
        <v>721</v>
      </c>
      <c r="C129" s="8"/>
      <c r="D129" s="8">
        <v>790</v>
      </c>
      <c r="E129" s="8">
        <v>995</v>
      </c>
      <c r="F129" s="8">
        <v>8</v>
      </c>
      <c r="G129" s="9">
        <f t="shared" si="2"/>
        <v>6.2884000000000002</v>
      </c>
      <c r="H129" s="9">
        <f t="shared" si="3"/>
        <v>254.05135999999999</v>
      </c>
      <c r="I129" s="8" t="s">
        <v>710</v>
      </c>
      <c r="J129" s="8" t="s">
        <v>714</v>
      </c>
    </row>
    <row r="130" spans="2:10" customFormat="1" x14ac:dyDescent="0.25">
      <c r="B130" s="8" t="s">
        <v>722</v>
      </c>
      <c r="C130" s="8"/>
      <c r="D130" s="8">
        <v>2390</v>
      </c>
      <c r="E130" s="8">
        <v>485</v>
      </c>
      <c r="F130" s="8">
        <v>1</v>
      </c>
      <c r="G130" s="9">
        <f t="shared" si="2"/>
        <v>1.1591499999999999</v>
      </c>
      <c r="H130" s="9">
        <f t="shared" si="3"/>
        <v>46.829659999999997</v>
      </c>
      <c r="I130" s="8" t="s">
        <v>710</v>
      </c>
      <c r="J130" s="8" t="s">
        <v>723</v>
      </c>
    </row>
    <row r="131" spans="2:10" customFormat="1" hidden="1" x14ac:dyDescent="0.25">
      <c r="B131" s="8" t="s">
        <v>724</v>
      </c>
      <c r="C131" s="13" t="s">
        <v>18</v>
      </c>
      <c r="D131" s="8">
        <v>2390</v>
      </c>
      <c r="E131" s="8">
        <v>995</v>
      </c>
      <c r="F131" s="8">
        <v>1</v>
      </c>
      <c r="G131" s="9">
        <f t="shared" si="2"/>
        <v>2.37805</v>
      </c>
      <c r="H131" s="9">
        <f t="shared" si="3"/>
        <v>96.073220000000006</v>
      </c>
      <c r="I131" s="8" t="s">
        <v>710</v>
      </c>
      <c r="J131" s="8" t="s">
        <v>723</v>
      </c>
    </row>
    <row r="132" spans="2:10" customFormat="1" x14ac:dyDescent="0.25">
      <c r="B132" s="8" t="s">
        <v>725</v>
      </c>
      <c r="C132" s="8"/>
      <c r="D132" s="8">
        <v>1190</v>
      </c>
      <c r="E132" s="8">
        <v>575</v>
      </c>
      <c r="F132" s="8">
        <v>1</v>
      </c>
      <c r="G132" s="9">
        <f t="shared" si="2"/>
        <v>0.68425000000000002</v>
      </c>
      <c r="H132" s="9">
        <f t="shared" si="3"/>
        <v>27.643699999999999</v>
      </c>
      <c r="I132" s="8" t="s">
        <v>710</v>
      </c>
      <c r="J132" s="8" t="s">
        <v>653</v>
      </c>
    </row>
    <row r="133" spans="2:10" customFormat="1" x14ac:dyDescent="0.25">
      <c r="B133" s="8" t="s">
        <v>726</v>
      </c>
      <c r="C133" s="8"/>
      <c r="D133" s="8">
        <v>1190</v>
      </c>
      <c r="E133" s="8">
        <v>605</v>
      </c>
      <c r="F133" s="8">
        <v>1</v>
      </c>
      <c r="G133" s="9">
        <f t="shared" ref="G133:G187" si="4">D133*E133*F133/1000000</f>
        <v>0.71994999999999998</v>
      </c>
      <c r="H133" s="9">
        <f t="shared" ref="H133:H187" si="5">G133*40.4</f>
        <v>29.085979999999999</v>
      </c>
      <c r="I133" s="8" t="s">
        <v>710</v>
      </c>
      <c r="J133" s="8" t="s">
        <v>653</v>
      </c>
    </row>
    <row r="134" spans="2:10" customFormat="1" x14ac:dyDescent="0.25">
      <c r="B134" s="8" t="s">
        <v>727</v>
      </c>
      <c r="C134" s="8"/>
      <c r="D134" s="8">
        <v>2365</v>
      </c>
      <c r="E134" s="8">
        <v>935</v>
      </c>
      <c r="F134" s="8">
        <v>2</v>
      </c>
      <c r="G134" s="9">
        <f t="shared" si="4"/>
        <v>4.4225500000000002</v>
      </c>
      <c r="H134" s="9">
        <f t="shared" si="5"/>
        <v>178.67102</v>
      </c>
      <c r="I134" s="8" t="s">
        <v>710</v>
      </c>
      <c r="J134" s="8" t="s">
        <v>653</v>
      </c>
    </row>
    <row r="135" spans="2:10" customFormat="1" hidden="1" x14ac:dyDescent="0.25">
      <c r="B135" s="8" t="s">
        <v>728</v>
      </c>
      <c r="C135" s="8"/>
      <c r="D135" s="8">
        <v>2365</v>
      </c>
      <c r="E135" s="8">
        <v>995</v>
      </c>
      <c r="F135" s="8">
        <v>8</v>
      </c>
      <c r="G135" s="9">
        <f t="shared" si="4"/>
        <v>18.825399999999998</v>
      </c>
      <c r="H135" s="9">
        <f t="shared" si="5"/>
        <v>760.54615999999999</v>
      </c>
      <c r="I135" s="8" t="s">
        <v>710</v>
      </c>
      <c r="J135" s="8" t="s">
        <v>653</v>
      </c>
    </row>
    <row r="136" spans="2:10" customFormat="1" hidden="1" x14ac:dyDescent="0.25">
      <c r="B136" s="8" t="s">
        <v>729</v>
      </c>
      <c r="C136" s="13" t="s">
        <v>18</v>
      </c>
      <c r="D136" s="8">
        <v>2365</v>
      </c>
      <c r="E136" s="8">
        <v>995</v>
      </c>
      <c r="F136" s="8">
        <v>3</v>
      </c>
      <c r="G136" s="9">
        <f t="shared" si="4"/>
        <v>7.0595249999999998</v>
      </c>
      <c r="H136" s="9">
        <f t="shared" si="5"/>
        <v>285.20481000000001</v>
      </c>
      <c r="I136" s="8" t="s">
        <v>710</v>
      </c>
      <c r="J136" s="8" t="s">
        <v>653</v>
      </c>
    </row>
    <row r="137" spans="2:10" customFormat="1" x14ac:dyDescent="0.25">
      <c r="B137" s="8" t="s">
        <v>730</v>
      </c>
      <c r="C137" s="8"/>
      <c r="D137" s="8">
        <v>2390</v>
      </c>
      <c r="E137" s="8">
        <v>935</v>
      </c>
      <c r="F137" s="8">
        <v>5</v>
      </c>
      <c r="G137" s="9">
        <f t="shared" si="4"/>
        <v>11.173249999999999</v>
      </c>
      <c r="H137" s="9">
        <f t="shared" si="5"/>
        <v>451.39929999999998</v>
      </c>
      <c r="I137" s="8" t="s">
        <v>710</v>
      </c>
      <c r="J137" s="8" t="s">
        <v>653</v>
      </c>
    </row>
    <row r="138" spans="2:10" customFormat="1" hidden="1" x14ac:dyDescent="0.25">
      <c r="B138" s="8" t="s">
        <v>731</v>
      </c>
      <c r="C138" s="8"/>
      <c r="D138" s="8">
        <v>2390</v>
      </c>
      <c r="E138" s="8">
        <v>995</v>
      </c>
      <c r="F138" s="8">
        <v>14</v>
      </c>
      <c r="G138" s="9">
        <f t="shared" si="4"/>
        <v>33.292700000000004</v>
      </c>
      <c r="H138" s="9">
        <f t="shared" si="5"/>
        <v>1345.0250799999999</v>
      </c>
      <c r="I138" s="8" t="s">
        <v>710</v>
      </c>
      <c r="J138" s="8" t="s">
        <v>653</v>
      </c>
    </row>
    <row r="139" spans="2:10" customFormat="1" x14ac:dyDescent="0.25">
      <c r="B139" s="8" t="s">
        <v>732</v>
      </c>
      <c r="C139" s="8"/>
      <c r="D139" s="8">
        <v>1165</v>
      </c>
      <c r="E139" s="8">
        <v>935</v>
      </c>
      <c r="F139" s="8">
        <v>3</v>
      </c>
      <c r="G139" s="9">
        <f t="shared" si="4"/>
        <v>3.2678250000000002</v>
      </c>
      <c r="H139" s="9">
        <f t="shared" si="5"/>
        <v>132.02012999999999</v>
      </c>
      <c r="I139" s="8" t="s">
        <v>710</v>
      </c>
      <c r="J139" s="8" t="s">
        <v>653</v>
      </c>
    </row>
    <row r="140" spans="2:10" customFormat="1" hidden="1" x14ac:dyDescent="0.25">
      <c r="B140" s="8" t="s">
        <v>733</v>
      </c>
      <c r="C140" s="8"/>
      <c r="D140" s="8">
        <v>1165</v>
      </c>
      <c r="E140" s="8">
        <v>995</v>
      </c>
      <c r="F140" s="8">
        <v>11</v>
      </c>
      <c r="G140" s="9">
        <f t="shared" si="4"/>
        <v>12.750925000000001</v>
      </c>
      <c r="H140" s="9">
        <f t="shared" si="5"/>
        <v>515.13737000000003</v>
      </c>
      <c r="I140" s="8" t="s">
        <v>710</v>
      </c>
      <c r="J140" s="8" t="s">
        <v>653</v>
      </c>
    </row>
    <row r="141" spans="2:10" customFormat="1" hidden="1" x14ac:dyDescent="0.25">
      <c r="B141" s="8" t="s">
        <v>734</v>
      </c>
      <c r="C141" s="13" t="s">
        <v>18</v>
      </c>
      <c r="D141" s="8">
        <v>1165</v>
      </c>
      <c r="E141" s="8">
        <v>995</v>
      </c>
      <c r="F141" s="8">
        <v>3</v>
      </c>
      <c r="G141" s="9">
        <f t="shared" si="4"/>
        <v>3.477525</v>
      </c>
      <c r="H141" s="9">
        <f t="shared" si="5"/>
        <v>140.49200999999999</v>
      </c>
      <c r="I141" s="8" t="s">
        <v>710</v>
      </c>
      <c r="J141" s="8" t="s">
        <v>653</v>
      </c>
    </row>
    <row r="142" spans="2:10" customFormat="1" x14ac:dyDescent="0.25">
      <c r="B142" s="8" t="s">
        <v>735</v>
      </c>
      <c r="C142" s="13" t="s">
        <v>18</v>
      </c>
      <c r="D142" s="8">
        <v>990</v>
      </c>
      <c r="E142" s="8">
        <v>485</v>
      </c>
      <c r="F142" s="8">
        <v>1</v>
      </c>
      <c r="G142" s="9">
        <f t="shared" si="4"/>
        <v>0.48015000000000002</v>
      </c>
      <c r="H142" s="9">
        <f t="shared" si="5"/>
        <v>19.398060000000001</v>
      </c>
      <c r="I142" s="8" t="s">
        <v>710</v>
      </c>
      <c r="J142" s="8" t="s">
        <v>653</v>
      </c>
    </row>
    <row r="143" spans="2:10" customFormat="1" hidden="1" x14ac:dyDescent="0.25">
      <c r="B143" s="8" t="s">
        <v>736</v>
      </c>
      <c r="C143" s="8"/>
      <c r="D143" s="8">
        <v>990</v>
      </c>
      <c r="E143" s="8">
        <v>995</v>
      </c>
      <c r="F143" s="8">
        <v>1</v>
      </c>
      <c r="G143" s="9">
        <f t="shared" si="4"/>
        <v>0.98504999999999998</v>
      </c>
      <c r="H143" s="9">
        <f t="shared" si="5"/>
        <v>39.796019999999999</v>
      </c>
      <c r="I143" s="8" t="s">
        <v>710</v>
      </c>
      <c r="J143" s="8" t="s">
        <v>653</v>
      </c>
    </row>
    <row r="144" spans="2:10" customFormat="1" x14ac:dyDescent="0.25">
      <c r="B144" s="8" t="s">
        <v>737</v>
      </c>
      <c r="C144" s="13" t="s">
        <v>18</v>
      </c>
      <c r="D144" s="8">
        <v>2365</v>
      </c>
      <c r="E144" s="8">
        <v>935</v>
      </c>
      <c r="F144" s="8">
        <v>1</v>
      </c>
      <c r="G144" s="9">
        <f t="shared" si="4"/>
        <v>2.2112750000000001</v>
      </c>
      <c r="H144" s="9">
        <f t="shared" si="5"/>
        <v>89.335509999999999</v>
      </c>
      <c r="I144" s="8" t="s">
        <v>710</v>
      </c>
      <c r="J144" s="8" t="s">
        <v>653</v>
      </c>
    </row>
    <row r="145" spans="2:10" customFormat="1" x14ac:dyDescent="0.25">
      <c r="B145" s="8" t="s">
        <v>738</v>
      </c>
      <c r="C145" s="13" t="s">
        <v>18</v>
      </c>
      <c r="D145" s="8">
        <v>1165</v>
      </c>
      <c r="E145" s="8">
        <v>935</v>
      </c>
      <c r="F145" s="8">
        <v>2</v>
      </c>
      <c r="G145" s="9">
        <f t="shared" si="4"/>
        <v>2.17855</v>
      </c>
      <c r="H145" s="9">
        <f t="shared" si="5"/>
        <v>88.013419999999996</v>
      </c>
      <c r="I145" s="8" t="s">
        <v>710</v>
      </c>
      <c r="J145" s="8" t="s">
        <v>653</v>
      </c>
    </row>
    <row r="146" spans="2:10" customFormat="1" x14ac:dyDescent="0.25">
      <c r="B146" s="8" t="s">
        <v>739</v>
      </c>
      <c r="C146" s="8"/>
      <c r="D146" s="8">
        <v>1165</v>
      </c>
      <c r="E146" s="8">
        <v>425</v>
      </c>
      <c r="F146" s="8">
        <v>1</v>
      </c>
      <c r="G146" s="9">
        <f t="shared" si="4"/>
        <v>0.49512499999999998</v>
      </c>
      <c r="H146" s="9">
        <f t="shared" si="5"/>
        <v>20.003050000000002</v>
      </c>
      <c r="I146" s="8" t="s">
        <v>710</v>
      </c>
      <c r="J146" s="8" t="s">
        <v>653</v>
      </c>
    </row>
    <row r="147" spans="2:10" customFormat="1" x14ac:dyDescent="0.25">
      <c r="B147" s="8" t="s">
        <v>740</v>
      </c>
      <c r="C147" s="8"/>
      <c r="D147" s="8">
        <v>2390</v>
      </c>
      <c r="E147" s="8">
        <v>425</v>
      </c>
      <c r="F147" s="8">
        <v>2</v>
      </c>
      <c r="G147" s="9">
        <f t="shared" si="4"/>
        <v>2.0314999999999999</v>
      </c>
      <c r="H147" s="9">
        <f t="shared" si="5"/>
        <v>82.072599999999994</v>
      </c>
      <c r="I147" s="8" t="s">
        <v>710</v>
      </c>
      <c r="J147" s="8" t="s">
        <v>653</v>
      </c>
    </row>
    <row r="148" spans="2:10" customFormat="1" x14ac:dyDescent="0.25">
      <c r="B148" s="8" t="s">
        <v>741</v>
      </c>
      <c r="C148" s="8"/>
      <c r="D148" s="8">
        <v>2365</v>
      </c>
      <c r="E148" s="8">
        <v>425</v>
      </c>
      <c r="F148" s="8">
        <v>1</v>
      </c>
      <c r="G148" s="9">
        <f t="shared" si="4"/>
        <v>1.005125</v>
      </c>
      <c r="H148" s="9">
        <f t="shared" si="5"/>
        <v>40.607050000000001</v>
      </c>
      <c r="I148" s="8" t="s">
        <v>710</v>
      </c>
      <c r="J148" s="8" t="s">
        <v>653</v>
      </c>
    </row>
    <row r="149" spans="2:10" customFormat="1" x14ac:dyDescent="0.25">
      <c r="B149" s="8" t="s">
        <v>742</v>
      </c>
      <c r="C149" s="13" t="s">
        <v>18</v>
      </c>
      <c r="D149" s="8">
        <v>2365</v>
      </c>
      <c r="E149" s="8">
        <v>425</v>
      </c>
      <c r="F149" s="8">
        <v>1</v>
      </c>
      <c r="G149" s="9">
        <f t="shared" si="4"/>
        <v>1.005125</v>
      </c>
      <c r="H149" s="9">
        <f t="shared" si="5"/>
        <v>40.607050000000001</v>
      </c>
      <c r="I149" s="8" t="s">
        <v>710</v>
      </c>
      <c r="J149" s="8" t="s">
        <v>653</v>
      </c>
    </row>
    <row r="150" spans="2:10" customFormat="1" x14ac:dyDescent="0.25">
      <c r="B150" s="8" t="s">
        <v>743</v>
      </c>
      <c r="C150" s="13" t="s">
        <v>18</v>
      </c>
      <c r="D150" s="8">
        <v>1165</v>
      </c>
      <c r="E150" s="8">
        <v>425</v>
      </c>
      <c r="F150" s="8">
        <v>1</v>
      </c>
      <c r="G150" s="9">
        <f t="shared" si="4"/>
        <v>0.49512499999999998</v>
      </c>
      <c r="H150" s="9">
        <f t="shared" si="5"/>
        <v>20.003050000000002</v>
      </c>
      <c r="I150" s="8" t="s">
        <v>710</v>
      </c>
      <c r="J150" s="8" t="s">
        <v>653</v>
      </c>
    </row>
    <row r="151" spans="2:10" customFormat="1" x14ac:dyDescent="0.25">
      <c r="B151" s="8" t="s">
        <v>744</v>
      </c>
      <c r="C151" s="8"/>
      <c r="D151" s="8">
        <v>2365</v>
      </c>
      <c r="E151" s="8">
        <v>695</v>
      </c>
      <c r="F151" s="8">
        <v>1</v>
      </c>
      <c r="G151" s="9">
        <f t="shared" si="4"/>
        <v>1.643675</v>
      </c>
      <c r="H151" s="9">
        <f t="shared" si="5"/>
        <v>66.404470000000003</v>
      </c>
      <c r="I151" s="8" t="s">
        <v>710</v>
      </c>
      <c r="J151" s="8" t="s">
        <v>653</v>
      </c>
    </row>
    <row r="152" spans="2:10" customFormat="1" x14ac:dyDescent="0.25">
      <c r="B152" s="8" t="s">
        <v>745</v>
      </c>
      <c r="C152" s="13" t="s">
        <v>18</v>
      </c>
      <c r="D152" s="8">
        <v>2365</v>
      </c>
      <c r="E152" s="8">
        <v>665</v>
      </c>
      <c r="F152" s="8">
        <v>1</v>
      </c>
      <c r="G152" s="9">
        <f t="shared" si="4"/>
        <v>1.5727249999999999</v>
      </c>
      <c r="H152" s="9">
        <f t="shared" si="5"/>
        <v>63.538089999999997</v>
      </c>
      <c r="I152" s="8" t="s">
        <v>710</v>
      </c>
      <c r="J152" s="8" t="s">
        <v>653</v>
      </c>
    </row>
    <row r="153" spans="2:10" customFormat="1" x14ac:dyDescent="0.25">
      <c r="B153" s="8" t="s">
        <v>746</v>
      </c>
      <c r="C153" s="13" t="s">
        <v>18</v>
      </c>
      <c r="D153" s="8">
        <v>2365</v>
      </c>
      <c r="E153" s="8">
        <v>575</v>
      </c>
      <c r="F153" s="8">
        <v>1</v>
      </c>
      <c r="G153" s="9">
        <f t="shared" si="4"/>
        <v>1.3598749999999999</v>
      </c>
      <c r="H153" s="9">
        <f t="shared" si="5"/>
        <v>54.938949999999998</v>
      </c>
      <c r="I153" s="8" t="s">
        <v>710</v>
      </c>
      <c r="J153" s="8" t="s">
        <v>653</v>
      </c>
    </row>
    <row r="154" spans="2:10" customFormat="1" x14ac:dyDescent="0.25">
      <c r="B154" s="8" t="s">
        <v>747</v>
      </c>
      <c r="C154" s="13" t="s">
        <v>18</v>
      </c>
      <c r="D154" s="8">
        <v>2365</v>
      </c>
      <c r="E154" s="8">
        <v>635</v>
      </c>
      <c r="F154" s="8">
        <v>1</v>
      </c>
      <c r="G154" s="9">
        <f t="shared" si="4"/>
        <v>1.5017750000000001</v>
      </c>
      <c r="H154" s="9">
        <f t="shared" si="5"/>
        <v>60.671709999999997</v>
      </c>
      <c r="I154" s="8" t="s">
        <v>710</v>
      </c>
      <c r="J154" s="8" t="s">
        <v>653</v>
      </c>
    </row>
    <row r="155" spans="2:10" customFormat="1" x14ac:dyDescent="0.25">
      <c r="B155" s="8" t="s">
        <v>748</v>
      </c>
      <c r="C155" s="8"/>
      <c r="D155" s="8">
        <v>2365</v>
      </c>
      <c r="E155" s="8">
        <v>635</v>
      </c>
      <c r="F155" s="8">
        <v>1</v>
      </c>
      <c r="G155" s="9">
        <f t="shared" si="4"/>
        <v>1.5017750000000001</v>
      </c>
      <c r="H155" s="9">
        <f t="shared" si="5"/>
        <v>60.671709999999997</v>
      </c>
      <c r="I155" s="8" t="s">
        <v>710</v>
      </c>
      <c r="J155" s="8" t="s">
        <v>653</v>
      </c>
    </row>
    <row r="156" spans="2:10" customFormat="1" hidden="1" x14ac:dyDescent="0.25">
      <c r="B156" s="8" t="s">
        <v>749</v>
      </c>
      <c r="C156" s="13" t="s">
        <v>18</v>
      </c>
      <c r="D156" s="8">
        <v>2365</v>
      </c>
      <c r="E156" s="8">
        <v>995</v>
      </c>
      <c r="F156" s="8">
        <v>1</v>
      </c>
      <c r="G156" s="9">
        <f t="shared" si="4"/>
        <v>2.3531749999999998</v>
      </c>
      <c r="H156" s="9">
        <f t="shared" si="5"/>
        <v>95.068269999999998</v>
      </c>
      <c r="I156" s="8" t="s">
        <v>710</v>
      </c>
      <c r="J156" s="8" t="s">
        <v>653</v>
      </c>
    </row>
    <row r="157" spans="2:10" customFormat="1" x14ac:dyDescent="0.25">
      <c r="B157" s="8" t="s">
        <v>750</v>
      </c>
      <c r="C157" s="13" t="s">
        <v>18</v>
      </c>
      <c r="D157" s="8">
        <v>2365</v>
      </c>
      <c r="E157" s="8">
        <v>665</v>
      </c>
      <c r="F157" s="8">
        <v>1</v>
      </c>
      <c r="G157" s="9">
        <f t="shared" si="4"/>
        <v>1.5727249999999999</v>
      </c>
      <c r="H157" s="9">
        <f t="shared" si="5"/>
        <v>63.538089999999997</v>
      </c>
      <c r="I157" s="8" t="s">
        <v>710</v>
      </c>
      <c r="J157" s="8" t="s">
        <v>653</v>
      </c>
    </row>
    <row r="158" spans="2:10" customFormat="1" x14ac:dyDescent="0.25">
      <c r="B158" s="8" t="s">
        <v>751</v>
      </c>
      <c r="C158" s="8"/>
      <c r="D158" s="8">
        <v>790</v>
      </c>
      <c r="E158" s="8">
        <v>695</v>
      </c>
      <c r="F158" s="8">
        <v>1</v>
      </c>
      <c r="G158" s="9">
        <f t="shared" si="4"/>
        <v>0.54905000000000004</v>
      </c>
      <c r="H158" s="9">
        <f t="shared" si="5"/>
        <v>22.181619999999999</v>
      </c>
      <c r="I158" s="8" t="s">
        <v>710</v>
      </c>
      <c r="J158" s="8" t="s">
        <v>752</v>
      </c>
    </row>
    <row r="159" spans="2:10" customFormat="1" hidden="1" x14ac:dyDescent="0.25">
      <c r="B159" s="8" t="s">
        <v>753</v>
      </c>
      <c r="C159" s="8"/>
      <c r="D159" s="8">
        <v>790</v>
      </c>
      <c r="E159" s="8">
        <v>995</v>
      </c>
      <c r="F159" s="8">
        <v>76</v>
      </c>
      <c r="G159" s="9">
        <f t="shared" si="4"/>
        <v>59.739800000000002</v>
      </c>
      <c r="H159" s="9">
        <f t="shared" si="5"/>
        <v>2413.48792</v>
      </c>
      <c r="I159" s="8" t="s">
        <v>710</v>
      </c>
      <c r="J159" s="8" t="s">
        <v>752</v>
      </c>
    </row>
    <row r="160" spans="2:10" customFormat="1" x14ac:dyDescent="0.25">
      <c r="B160" s="8" t="s">
        <v>754</v>
      </c>
      <c r="C160" s="8"/>
      <c r="D160" s="8">
        <v>2190</v>
      </c>
      <c r="E160" s="8">
        <v>575</v>
      </c>
      <c r="F160" s="8">
        <v>1</v>
      </c>
      <c r="G160" s="9">
        <f t="shared" si="4"/>
        <v>1.25925</v>
      </c>
      <c r="H160" s="9">
        <f t="shared" si="5"/>
        <v>50.873699999999999</v>
      </c>
      <c r="I160" s="8" t="s">
        <v>710</v>
      </c>
      <c r="J160" s="8" t="s">
        <v>752</v>
      </c>
    </row>
    <row r="161" spans="2:10" customFormat="1" hidden="1" x14ac:dyDescent="0.25">
      <c r="B161" s="8" t="s">
        <v>755</v>
      </c>
      <c r="C161" s="8"/>
      <c r="D161" s="8">
        <v>2190</v>
      </c>
      <c r="E161" s="8">
        <v>995</v>
      </c>
      <c r="F161" s="8">
        <v>1</v>
      </c>
      <c r="G161" s="9">
        <f t="shared" si="4"/>
        <v>2.1790500000000002</v>
      </c>
      <c r="H161" s="9">
        <f t="shared" si="5"/>
        <v>88.033619999999999</v>
      </c>
      <c r="I161" s="8" t="s">
        <v>710</v>
      </c>
      <c r="J161" s="8" t="s">
        <v>752</v>
      </c>
    </row>
    <row r="162" spans="2:10" customFormat="1" x14ac:dyDescent="0.25">
      <c r="B162" s="8" t="s">
        <v>756</v>
      </c>
      <c r="C162" s="13" t="s">
        <v>18</v>
      </c>
      <c r="D162" s="8">
        <v>2990</v>
      </c>
      <c r="E162" s="8">
        <v>965</v>
      </c>
      <c r="F162" s="8">
        <v>1</v>
      </c>
      <c r="G162" s="9">
        <f t="shared" si="4"/>
        <v>2.8853499999999999</v>
      </c>
      <c r="H162" s="9">
        <f t="shared" si="5"/>
        <v>116.56814</v>
      </c>
      <c r="I162" s="8" t="s">
        <v>710</v>
      </c>
      <c r="J162" s="8" t="s">
        <v>752</v>
      </c>
    </row>
    <row r="163" spans="2:10" customFormat="1" hidden="1" x14ac:dyDescent="0.25">
      <c r="B163" s="8" t="s">
        <v>757</v>
      </c>
      <c r="C163" s="8"/>
      <c r="D163" s="8">
        <v>2990</v>
      </c>
      <c r="E163" s="8">
        <v>995</v>
      </c>
      <c r="F163" s="8">
        <v>3</v>
      </c>
      <c r="G163" s="9">
        <f t="shared" si="4"/>
        <v>8.9251500000000004</v>
      </c>
      <c r="H163" s="9">
        <f t="shared" si="5"/>
        <v>360.57605999999998</v>
      </c>
      <c r="I163" s="8" t="s">
        <v>710</v>
      </c>
      <c r="J163" s="8" t="s">
        <v>752</v>
      </c>
    </row>
    <row r="164" spans="2:10" customFormat="1" hidden="1" x14ac:dyDescent="0.25">
      <c r="B164" s="8" t="s">
        <v>758</v>
      </c>
      <c r="C164" s="13" t="s">
        <v>18</v>
      </c>
      <c r="D164" s="8">
        <v>2990</v>
      </c>
      <c r="E164" s="8">
        <v>995</v>
      </c>
      <c r="F164" s="8">
        <v>1</v>
      </c>
      <c r="G164" s="9">
        <f t="shared" si="4"/>
        <v>2.97505</v>
      </c>
      <c r="H164" s="9">
        <f t="shared" si="5"/>
        <v>120.19202</v>
      </c>
      <c r="I164" s="8" t="s">
        <v>710</v>
      </c>
      <c r="J164" s="8" t="s">
        <v>752</v>
      </c>
    </row>
    <row r="165" spans="2:10" customFormat="1" x14ac:dyDescent="0.25">
      <c r="B165" s="8" t="s">
        <v>759</v>
      </c>
      <c r="C165" s="8"/>
      <c r="D165" s="8">
        <v>790</v>
      </c>
      <c r="E165" s="8">
        <v>515</v>
      </c>
      <c r="F165" s="8">
        <v>1</v>
      </c>
      <c r="G165" s="9">
        <f t="shared" si="4"/>
        <v>0.40684999999999999</v>
      </c>
      <c r="H165" s="9">
        <f t="shared" si="5"/>
        <v>16.43674</v>
      </c>
      <c r="I165" s="8" t="s">
        <v>710</v>
      </c>
      <c r="J165" s="8" t="s">
        <v>752</v>
      </c>
    </row>
    <row r="166" spans="2:10" customFormat="1" x14ac:dyDescent="0.25">
      <c r="B166" s="8" t="s">
        <v>760</v>
      </c>
      <c r="C166" s="8"/>
      <c r="D166" s="8">
        <v>790</v>
      </c>
      <c r="E166" s="8">
        <v>575</v>
      </c>
      <c r="F166" s="8">
        <v>2</v>
      </c>
      <c r="G166" s="9">
        <f t="shared" si="4"/>
        <v>0.90849999999999997</v>
      </c>
      <c r="H166" s="9">
        <f t="shared" si="5"/>
        <v>36.703400000000002</v>
      </c>
      <c r="I166" s="8" t="s">
        <v>710</v>
      </c>
      <c r="J166" s="8" t="s">
        <v>752</v>
      </c>
    </row>
    <row r="167" spans="2:10" customFormat="1" hidden="1" x14ac:dyDescent="0.25">
      <c r="B167" s="8" t="s">
        <v>761</v>
      </c>
      <c r="C167" s="13" t="s">
        <v>18</v>
      </c>
      <c r="D167" s="8">
        <v>790</v>
      </c>
      <c r="E167" s="8">
        <v>995</v>
      </c>
      <c r="F167" s="8">
        <v>1</v>
      </c>
      <c r="G167" s="9">
        <f t="shared" si="4"/>
        <v>0.78605000000000003</v>
      </c>
      <c r="H167" s="9">
        <f t="shared" si="5"/>
        <v>31.756419999999999</v>
      </c>
      <c r="I167" s="8" t="s">
        <v>710</v>
      </c>
      <c r="J167" s="8" t="s">
        <v>752</v>
      </c>
    </row>
    <row r="168" spans="2:10" customFormat="1" hidden="1" x14ac:dyDescent="0.25">
      <c r="B168" s="8" t="s">
        <v>762</v>
      </c>
      <c r="C168" s="13" t="s">
        <v>18</v>
      </c>
      <c r="D168" s="8">
        <v>790</v>
      </c>
      <c r="E168" s="8">
        <v>995</v>
      </c>
      <c r="F168" s="8">
        <v>1</v>
      </c>
      <c r="G168" s="9">
        <f t="shared" si="4"/>
        <v>0.78605000000000003</v>
      </c>
      <c r="H168" s="9">
        <f t="shared" si="5"/>
        <v>31.756419999999999</v>
      </c>
      <c r="I168" s="8" t="s">
        <v>710</v>
      </c>
      <c r="J168" s="8" t="s">
        <v>752</v>
      </c>
    </row>
    <row r="169" spans="2:10" customFormat="1" hidden="1" x14ac:dyDescent="0.25">
      <c r="B169" s="8" t="s">
        <v>763</v>
      </c>
      <c r="C169" s="13" t="s">
        <v>18</v>
      </c>
      <c r="D169" s="8">
        <v>790</v>
      </c>
      <c r="E169" s="8">
        <v>995</v>
      </c>
      <c r="F169" s="8">
        <v>1</v>
      </c>
      <c r="G169" s="9">
        <f t="shared" si="4"/>
        <v>0.78605000000000003</v>
      </c>
      <c r="H169" s="9">
        <f t="shared" si="5"/>
        <v>31.756419999999999</v>
      </c>
      <c r="I169" s="8" t="s">
        <v>710</v>
      </c>
      <c r="J169" s="8" t="s">
        <v>752</v>
      </c>
    </row>
    <row r="170" spans="2:10" customFormat="1" hidden="1" x14ac:dyDescent="0.25">
      <c r="B170" s="8" t="s">
        <v>764</v>
      </c>
      <c r="C170" s="13" t="s">
        <v>18</v>
      </c>
      <c r="D170" s="8">
        <v>790</v>
      </c>
      <c r="E170" s="8">
        <v>995</v>
      </c>
      <c r="F170" s="8">
        <v>1</v>
      </c>
      <c r="G170" s="9">
        <f t="shared" si="4"/>
        <v>0.78605000000000003</v>
      </c>
      <c r="H170" s="9">
        <f t="shared" si="5"/>
        <v>31.756419999999999</v>
      </c>
      <c r="I170" s="8" t="s">
        <v>710</v>
      </c>
      <c r="J170" s="8" t="s">
        <v>752</v>
      </c>
    </row>
    <row r="171" spans="2:10" customFormat="1" hidden="1" x14ac:dyDescent="0.25">
      <c r="B171" s="8" t="s">
        <v>765</v>
      </c>
      <c r="C171" s="13" t="s">
        <v>18</v>
      </c>
      <c r="D171" s="8">
        <v>790</v>
      </c>
      <c r="E171" s="8">
        <v>995</v>
      </c>
      <c r="F171" s="8">
        <v>1</v>
      </c>
      <c r="G171" s="9">
        <f t="shared" si="4"/>
        <v>0.78605000000000003</v>
      </c>
      <c r="H171" s="9">
        <f t="shared" si="5"/>
        <v>31.756419999999999</v>
      </c>
      <c r="I171" s="8" t="s">
        <v>710</v>
      </c>
      <c r="J171" s="8" t="s">
        <v>752</v>
      </c>
    </row>
    <row r="172" spans="2:10" customFormat="1" x14ac:dyDescent="0.25">
      <c r="B172" s="8" t="s">
        <v>766</v>
      </c>
      <c r="C172" s="8"/>
      <c r="D172" s="8">
        <v>790</v>
      </c>
      <c r="E172" s="8">
        <v>935</v>
      </c>
      <c r="F172" s="8">
        <v>1</v>
      </c>
      <c r="G172" s="9">
        <f t="shared" si="4"/>
        <v>0.73865000000000003</v>
      </c>
      <c r="H172" s="9">
        <f t="shared" si="5"/>
        <v>29.841460000000001</v>
      </c>
      <c r="I172" s="8" t="s">
        <v>710</v>
      </c>
      <c r="J172" s="8" t="s">
        <v>752</v>
      </c>
    </row>
    <row r="173" spans="2:10" customFormat="1" x14ac:dyDescent="0.25">
      <c r="B173" s="8" t="s">
        <v>767</v>
      </c>
      <c r="C173" s="8"/>
      <c r="D173" s="8">
        <v>1190</v>
      </c>
      <c r="E173" s="8">
        <v>515</v>
      </c>
      <c r="F173" s="8">
        <v>2</v>
      </c>
      <c r="G173" s="9">
        <f t="shared" si="4"/>
        <v>1.2257</v>
      </c>
      <c r="H173" s="9">
        <f t="shared" si="5"/>
        <v>49.518279999999997</v>
      </c>
      <c r="I173" s="8" t="s">
        <v>710</v>
      </c>
      <c r="J173" s="8" t="s">
        <v>692</v>
      </c>
    </row>
    <row r="174" spans="2:10" customFormat="1" hidden="1" x14ac:dyDescent="0.25">
      <c r="B174" s="8" t="s">
        <v>768</v>
      </c>
      <c r="C174" s="8"/>
      <c r="D174" s="8">
        <v>1190</v>
      </c>
      <c r="E174" s="8">
        <v>995</v>
      </c>
      <c r="F174" s="8">
        <v>2</v>
      </c>
      <c r="G174" s="9">
        <f t="shared" si="4"/>
        <v>2.3681000000000001</v>
      </c>
      <c r="H174" s="9">
        <f t="shared" si="5"/>
        <v>95.671239999999997</v>
      </c>
      <c r="I174" s="8" t="s">
        <v>710</v>
      </c>
      <c r="J174" s="8" t="s">
        <v>692</v>
      </c>
    </row>
    <row r="175" spans="2:10" customFormat="1" x14ac:dyDescent="0.25">
      <c r="B175" s="8" t="s">
        <v>769</v>
      </c>
      <c r="C175" s="8"/>
      <c r="D175" s="8">
        <v>1090</v>
      </c>
      <c r="E175" s="8">
        <v>695</v>
      </c>
      <c r="F175" s="8">
        <v>2</v>
      </c>
      <c r="G175" s="9">
        <f t="shared" si="4"/>
        <v>1.5150999999999999</v>
      </c>
      <c r="H175" s="9">
        <f t="shared" si="5"/>
        <v>61.210039999999999</v>
      </c>
      <c r="I175" s="8" t="s">
        <v>710</v>
      </c>
      <c r="J175" s="8" t="s">
        <v>692</v>
      </c>
    </row>
    <row r="176" spans="2:10" customFormat="1" x14ac:dyDescent="0.25">
      <c r="B176" s="8" t="s">
        <v>770</v>
      </c>
      <c r="C176" s="8"/>
      <c r="D176" s="8">
        <v>1090</v>
      </c>
      <c r="E176" s="8">
        <v>575</v>
      </c>
      <c r="F176" s="8">
        <v>1</v>
      </c>
      <c r="G176" s="9">
        <f t="shared" si="4"/>
        <v>0.62675000000000003</v>
      </c>
      <c r="H176" s="9">
        <f t="shared" si="5"/>
        <v>25.320699999999999</v>
      </c>
      <c r="I176" s="8" t="s">
        <v>710</v>
      </c>
      <c r="J176" s="8" t="s">
        <v>692</v>
      </c>
    </row>
    <row r="177" spans="2:10" customFormat="1" x14ac:dyDescent="0.25">
      <c r="B177" s="8" t="s">
        <v>771</v>
      </c>
      <c r="C177" s="8"/>
      <c r="D177" s="8">
        <v>1090</v>
      </c>
      <c r="E177" s="8">
        <v>605</v>
      </c>
      <c r="F177" s="8">
        <v>1</v>
      </c>
      <c r="G177" s="9">
        <f t="shared" si="4"/>
        <v>0.65944999999999998</v>
      </c>
      <c r="H177" s="9">
        <f t="shared" si="5"/>
        <v>26.641780000000001</v>
      </c>
      <c r="I177" s="8" t="s">
        <v>710</v>
      </c>
      <c r="J177" s="8" t="s">
        <v>692</v>
      </c>
    </row>
    <row r="178" spans="2:10" customFormat="1" hidden="1" x14ac:dyDescent="0.25">
      <c r="B178" s="8" t="s">
        <v>772</v>
      </c>
      <c r="C178" s="8"/>
      <c r="D178" s="8">
        <v>1090</v>
      </c>
      <c r="E178" s="8">
        <v>995</v>
      </c>
      <c r="F178" s="8">
        <v>2</v>
      </c>
      <c r="G178" s="9">
        <f t="shared" si="4"/>
        <v>2.1690999999999998</v>
      </c>
      <c r="H178" s="9">
        <f t="shared" si="5"/>
        <v>87.631640000000004</v>
      </c>
      <c r="I178" s="8" t="s">
        <v>710</v>
      </c>
      <c r="J178" s="8" t="s">
        <v>692</v>
      </c>
    </row>
    <row r="179" spans="2:10" customFormat="1" hidden="1" x14ac:dyDescent="0.25">
      <c r="B179" s="8" t="s">
        <v>773</v>
      </c>
      <c r="C179" s="13" t="s">
        <v>18</v>
      </c>
      <c r="D179" s="8">
        <v>1090</v>
      </c>
      <c r="E179" s="8">
        <v>995</v>
      </c>
      <c r="F179" s="8">
        <v>1</v>
      </c>
      <c r="G179" s="9">
        <f t="shared" si="4"/>
        <v>1.0845499999999999</v>
      </c>
      <c r="H179" s="9">
        <f t="shared" si="5"/>
        <v>43.815820000000002</v>
      </c>
      <c r="I179" s="8" t="s">
        <v>710</v>
      </c>
      <c r="J179" s="8" t="s">
        <v>692</v>
      </c>
    </row>
    <row r="180" spans="2:10" customFormat="1" hidden="1" x14ac:dyDescent="0.25">
      <c r="B180" s="8" t="s">
        <v>774</v>
      </c>
      <c r="C180" s="8"/>
      <c r="D180" s="8">
        <v>790</v>
      </c>
      <c r="E180" s="8">
        <v>990</v>
      </c>
      <c r="F180" s="8">
        <v>1</v>
      </c>
      <c r="G180" s="9">
        <f t="shared" si="4"/>
        <v>0.78210000000000002</v>
      </c>
      <c r="H180" s="9">
        <f t="shared" si="5"/>
        <v>31.59684</v>
      </c>
      <c r="I180" s="8" t="s">
        <v>710</v>
      </c>
      <c r="J180" s="8" t="s">
        <v>775</v>
      </c>
    </row>
    <row r="181" spans="2:10" customFormat="1" x14ac:dyDescent="0.25">
      <c r="B181" s="8" t="s">
        <v>776</v>
      </c>
      <c r="C181" s="8"/>
      <c r="D181" s="8">
        <v>790</v>
      </c>
      <c r="E181" s="8">
        <v>935</v>
      </c>
      <c r="F181" s="8">
        <v>1</v>
      </c>
      <c r="G181" s="9">
        <f t="shared" si="4"/>
        <v>0.73865000000000003</v>
      </c>
      <c r="H181" s="9">
        <f t="shared" si="5"/>
        <v>29.841460000000001</v>
      </c>
      <c r="I181" s="8" t="s">
        <v>710</v>
      </c>
      <c r="J181" s="8" t="s">
        <v>777</v>
      </c>
    </row>
    <row r="182" spans="2:10" customFormat="1" hidden="1" x14ac:dyDescent="0.25">
      <c r="B182" s="8" t="s">
        <v>778</v>
      </c>
      <c r="C182" s="8"/>
      <c r="D182" s="8">
        <v>790</v>
      </c>
      <c r="E182" s="8">
        <v>995</v>
      </c>
      <c r="F182" s="8">
        <v>8</v>
      </c>
      <c r="G182" s="9">
        <f t="shared" si="4"/>
        <v>6.2884000000000002</v>
      </c>
      <c r="H182" s="9">
        <f t="shared" si="5"/>
        <v>254.05135999999999</v>
      </c>
      <c r="I182" s="8" t="s">
        <v>710</v>
      </c>
      <c r="J182" s="8" t="s">
        <v>777</v>
      </c>
    </row>
    <row r="183" spans="2:10" customFormat="1" x14ac:dyDescent="0.25">
      <c r="B183" s="8" t="s">
        <v>779</v>
      </c>
      <c r="C183" s="8"/>
      <c r="D183" s="8">
        <v>990</v>
      </c>
      <c r="E183" s="8">
        <v>695</v>
      </c>
      <c r="F183" s="8">
        <v>2</v>
      </c>
      <c r="G183" s="9">
        <f t="shared" si="4"/>
        <v>1.3761000000000001</v>
      </c>
      <c r="H183" s="9">
        <f t="shared" si="5"/>
        <v>55.594439999999999</v>
      </c>
      <c r="I183" s="8" t="s">
        <v>710</v>
      </c>
      <c r="J183" s="8" t="s">
        <v>780</v>
      </c>
    </row>
    <row r="184" spans="2:10" customFormat="1" x14ac:dyDescent="0.25">
      <c r="B184" s="8" t="s">
        <v>781</v>
      </c>
      <c r="C184" s="8"/>
      <c r="D184" s="8">
        <v>790</v>
      </c>
      <c r="E184" s="8">
        <v>575</v>
      </c>
      <c r="F184" s="8">
        <v>1</v>
      </c>
      <c r="G184" s="9">
        <f t="shared" si="4"/>
        <v>0.45424999999999999</v>
      </c>
      <c r="H184" s="9">
        <f t="shared" si="5"/>
        <v>18.351700000000001</v>
      </c>
      <c r="I184" s="8" t="s">
        <v>710</v>
      </c>
      <c r="J184" s="8" t="s">
        <v>780</v>
      </c>
    </row>
    <row r="185" spans="2:10" customFormat="1" x14ac:dyDescent="0.25">
      <c r="B185" s="8" t="s">
        <v>782</v>
      </c>
      <c r="C185" s="8"/>
      <c r="D185" s="8">
        <v>790</v>
      </c>
      <c r="E185" s="8">
        <v>605</v>
      </c>
      <c r="F185" s="8">
        <v>1</v>
      </c>
      <c r="G185" s="9">
        <f t="shared" si="4"/>
        <v>0.47794999999999999</v>
      </c>
      <c r="H185" s="9">
        <f t="shared" si="5"/>
        <v>19.309180000000001</v>
      </c>
      <c r="I185" s="8" t="s">
        <v>710</v>
      </c>
      <c r="J185" s="8" t="s">
        <v>780</v>
      </c>
    </row>
    <row r="186" spans="2:10" customFormat="1" hidden="1" x14ac:dyDescent="0.25">
      <c r="B186" s="8" t="s">
        <v>783</v>
      </c>
      <c r="C186" s="8"/>
      <c r="D186" s="8">
        <v>790</v>
      </c>
      <c r="E186" s="8">
        <v>995</v>
      </c>
      <c r="F186" s="8">
        <v>6</v>
      </c>
      <c r="G186" s="9">
        <f t="shared" si="4"/>
        <v>4.7163000000000004</v>
      </c>
      <c r="H186" s="9">
        <f t="shared" si="5"/>
        <v>190.53852000000001</v>
      </c>
      <c r="I186" s="8" t="s">
        <v>710</v>
      </c>
      <c r="J186" s="8" t="s">
        <v>780</v>
      </c>
    </row>
    <row r="187" spans="2:10" customFormat="1" x14ac:dyDescent="0.25">
      <c r="B187" s="8" t="s">
        <v>784</v>
      </c>
      <c r="C187" s="8"/>
      <c r="D187" s="8">
        <v>790</v>
      </c>
      <c r="E187" s="8">
        <v>785</v>
      </c>
      <c r="F187" s="8">
        <v>1</v>
      </c>
      <c r="G187" s="9">
        <f t="shared" si="4"/>
        <v>0.62014999999999998</v>
      </c>
      <c r="H187" s="9">
        <f t="shared" si="5"/>
        <v>25.05406</v>
      </c>
      <c r="I187" s="8" t="s">
        <v>710</v>
      </c>
      <c r="J187" s="8" t="s">
        <v>780</v>
      </c>
    </row>
    <row r="188" spans="2:10" customFormat="1" x14ac:dyDescent="0.25">
      <c r="B188" s="13" t="s">
        <v>49</v>
      </c>
      <c r="C188" s="13"/>
      <c r="D188" s="13"/>
      <c r="E188" s="13"/>
      <c r="F188" s="13">
        <f>SUM(F5:F187)</f>
        <v>527</v>
      </c>
      <c r="G188" s="14">
        <f>SUM(G5:G187)</f>
        <v>606.15584999999999</v>
      </c>
      <c r="H188" s="15">
        <f>SUM(H5:H187)</f>
        <v>24488.696339999999</v>
      </c>
      <c r="I188" s="13"/>
      <c r="J188" s="13" t="s">
        <v>495</v>
      </c>
    </row>
    <row r="189" spans="2:10" customFormat="1" x14ac:dyDescent="0.25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customFormat="1" x14ac:dyDescent="0.25">
      <c r="B190" s="168" t="s">
        <v>785</v>
      </c>
      <c r="C190" s="168"/>
      <c r="D190" s="168"/>
      <c r="E190" s="168"/>
      <c r="F190" s="168"/>
      <c r="G190" s="168"/>
      <c r="H190" s="168"/>
      <c r="I190" s="12"/>
      <c r="J190" s="12"/>
    </row>
    <row r="191" spans="2:10" customFormat="1" x14ac:dyDescent="0.25">
      <c r="B191" s="168" t="s">
        <v>786</v>
      </c>
      <c r="C191" s="168"/>
      <c r="D191" s="168"/>
      <c r="E191" s="168"/>
      <c r="F191" s="168"/>
      <c r="G191" s="168"/>
      <c r="H191" s="168"/>
      <c r="I191" s="12"/>
      <c r="J191" s="12"/>
    </row>
    <row r="192" spans="2:10" customFormat="1" x14ac:dyDescent="0.25">
      <c r="B192" s="168" t="s">
        <v>336</v>
      </c>
      <c r="C192" s="168" t="s">
        <v>4</v>
      </c>
      <c r="D192" s="168" t="s">
        <v>55</v>
      </c>
      <c r="E192" s="168" t="s">
        <v>585</v>
      </c>
      <c r="F192" s="168" t="s">
        <v>7</v>
      </c>
      <c r="G192" s="168" t="s">
        <v>586</v>
      </c>
      <c r="H192" s="168" t="s">
        <v>56</v>
      </c>
      <c r="I192" s="12"/>
      <c r="J192" s="12"/>
    </row>
    <row r="193" spans="1:10" customFormat="1" x14ac:dyDescent="0.25">
      <c r="B193" s="168"/>
      <c r="C193" s="168"/>
      <c r="D193" s="168"/>
      <c r="E193" s="168"/>
      <c r="F193" s="168"/>
      <c r="G193" s="168"/>
      <c r="H193" s="168"/>
      <c r="I193" s="12"/>
      <c r="J193" s="12"/>
    </row>
    <row r="194" spans="1:10" customFormat="1" x14ac:dyDescent="0.25">
      <c r="A194" t="s">
        <v>303</v>
      </c>
      <c r="B194" s="8" t="s">
        <v>787</v>
      </c>
      <c r="C194" s="8"/>
      <c r="D194" s="8">
        <v>900</v>
      </c>
      <c r="E194" s="8">
        <v>275</v>
      </c>
      <c r="F194" s="8">
        <v>75</v>
      </c>
      <c r="G194" s="9">
        <f t="shared" ref="G194:G201" si="6">D194*E194*F194/1000000</f>
        <v>18.5625</v>
      </c>
      <c r="H194" s="9">
        <f>10.97*F194</f>
        <v>822.75</v>
      </c>
      <c r="I194" s="12" t="s">
        <v>788</v>
      </c>
      <c r="J194" s="12" t="s">
        <v>191</v>
      </c>
    </row>
    <row r="195" spans="1:10" customFormat="1" x14ac:dyDescent="0.25">
      <c r="A195" t="s">
        <v>303</v>
      </c>
      <c r="B195" s="8" t="s">
        <v>789</v>
      </c>
      <c r="C195" s="8"/>
      <c r="D195" s="8">
        <v>900</v>
      </c>
      <c r="E195" s="8">
        <v>245</v>
      </c>
      <c r="F195" s="8">
        <v>45</v>
      </c>
      <c r="G195" s="9">
        <f t="shared" si="6"/>
        <v>9.9224999999999994</v>
      </c>
      <c r="H195" s="9">
        <f>9.89*F195</f>
        <v>445.05</v>
      </c>
      <c r="I195" s="12" t="s">
        <v>788</v>
      </c>
      <c r="J195" s="12" t="s">
        <v>191</v>
      </c>
    </row>
    <row r="196" spans="1:10" customFormat="1" x14ac:dyDescent="0.25">
      <c r="A196" s="8" t="s">
        <v>49</v>
      </c>
      <c r="B196" s="8"/>
      <c r="C196" s="8"/>
      <c r="D196" s="8"/>
      <c r="E196" s="8"/>
      <c r="F196" s="8"/>
      <c r="G196" s="9"/>
      <c r="H196" s="9"/>
      <c r="I196" s="12"/>
      <c r="J196" s="12"/>
    </row>
    <row r="197" spans="1:10" customFormat="1" x14ac:dyDescent="0.25">
      <c r="A197" t="s">
        <v>310</v>
      </c>
      <c r="B197" s="8" t="s">
        <v>789</v>
      </c>
      <c r="C197" s="8"/>
      <c r="D197" s="8">
        <v>900</v>
      </c>
      <c r="E197" s="8">
        <v>245</v>
      </c>
      <c r="F197" s="8">
        <v>85</v>
      </c>
      <c r="G197" s="9">
        <f t="shared" si="6"/>
        <v>18.7425</v>
      </c>
      <c r="H197" s="9">
        <f>9.89*F197</f>
        <v>840.65</v>
      </c>
      <c r="I197" s="12" t="s">
        <v>788</v>
      </c>
      <c r="J197" s="12" t="s">
        <v>191</v>
      </c>
    </row>
    <row r="198" spans="1:10" customFormat="1" x14ac:dyDescent="0.25">
      <c r="A198" t="s">
        <v>310</v>
      </c>
      <c r="B198" s="8" t="s">
        <v>790</v>
      </c>
      <c r="C198" s="8"/>
      <c r="D198" s="8">
        <v>900</v>
      </c>
      <c r="E198" s="8">
        <v>80</v>
      </c>
      <c r="F198" s="8">
        <v>1</v>
      </c>
      <c r="G198" s="9">
        <f t="shared" si="6"/>
        <v>7.1999999999999995E-2</v>
      </c>
      <c r="H198" s="9">
        <f>3.47*F198</f>
        <v>3.47</v>
      </c>
      <c r="I198" s="12" t="s">
        <v>788</v>
      </c>
      <c r="J198" s="12" t="s">
        <v>191</v>
      </c>
    </row>
    <row r="199" spans="1:10" customFormat="1" x14ac:dyDescent="0.25">
      <c r="A199" t="s">
        <v>310</v>
      </c>
      <c r="B199" s="8" t="s">
        <v>791</v>
      </c>
      <c r="C199" s="8"/>
      <c r="D199" s="8">
        <v>800</v>
      </c>
      <c r="E199" s="8">
        <v>275</v>
      </c>
      <c r="F199" s="8">
        <v>15</v>
      </c>
      <c r="G199" s="9">
        <f t="shared" si="6"/>
        <v>3.3</v>
      </c>
      <c r="H199" s="9">
        <f>9.81*F199</f>
        <v>147.15</v>
      </c>
      <c r="I199" s="12" t="s">
        <v>788</v>
      </c>
      <c r="J199" s="12" t="s">
        <v>191</v>
      </c>
    </row>
    <row r="200" spans="1:10" customFormat="1" x14ac:dyDescent="0.25">
      <c r="A200" t="s">
        <v>310</v>
      </c>
      <c r="B200" s="8" t="s">
        <v>792</v>
      </c>
      <c r="C200" s="8"/>
      <c r="D200" s="8">
        <v>800</v>
      </c>
      <c r="E200" s="8">
        <v>245</v>
      </c>
      <c r="F200" s="8">
        <v>20</v>
      </c>
      <c r="G200" s="9">
        <f t="shared" si="6"/>
        <v>3.92</v>
      </c>
      <c r="H200" s="9">
        <f>8.85*F200</f>
        <v>177</v>
      </c>
      <c r="I200" s="12" t="s">
        <v>788</v>
      </c>
      <c r="J200" s="12" t="s">
        <v>191</v>
      </c>
    </row>
    <row r="201" spans="1:10" customFormat="1" x14ac:dyDescent="0.25">
      <c r="A201" t="s">
        <v>310</v>
      </c>
      <c r="B201" s="8" t="s">
        <v>793</v>
      </c>
      <c r="C201" s="8"/>
      <c r="D201" s="8">
        <v>800</v>
      </c>
      <c r="E201" s="8">
        <v>80</v>
      </c>
      <c r="F201" s="8">
        <v>2</v>
      </c>
      <c r="G201" s="9">
        <f t="shared" si="6"/>
        <v>0.128</v>
      </c>
      <c r="H201" s="8">
        <f>3.11*F201</f>
        <v>6.22</v>
      </c>
      <c r="I201" s="12" t="s">
        <v>788</v>
      </c>
      <c r="J201" s="12" t="s">
        <v>191</v>
      </c>
    </row>
    <row r="202" spans="1:10" customFormat="1" x14ac:dyDescent="0.25">
      <c r="A202" s="8" t="s">
        <v>49</v>
      </c>
      <c r="C202" s="13"/>
      <c r="D202" s="13"/>
      <c r="E202" s="13"/>
      <c r="F202" s="8">
        <f>SUM(F194:F201)</f>
        <v>243</v>
      </c>
      <c r="G202" s="14"/>
      <c r="H202" s="15"/>
      <c r="I202" s="12"/>
      <c r="J202" s="12"/>
    </row>
    <row r="203" spans="1:10" customFormat="1" x14ac:dyDescent="0.25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1:10" customFormat="1" x14ac:dyDescent="0.25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1:10" customFormat="1" x14ac:dyDescent="0.25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0" customFormat="1" x14ac:dyDescent="0.25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1:10" customFormat="1" x14ac:dyDescent="0.25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1:10" customFormat="1" x14ac:dyDescent="0.25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customFormat="1" x14ac:dyDescent="0.25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customFormat="1" x14ac:dyDescent="0.25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customFormat="1" x14ac:dyDescent="0.25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customFormat="1" x14ac:dyDescent="0.25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customFormat="1" x14ac:dyDescent="0.25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customFormat="1" x14ac:dyDescent="0.25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customFormat="1" x14ac:dyDescent="0.25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customFormat="1" x14ac:dyDescent="0.25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customFormat="1" x14ac:dyDescent="0.25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customFormat="1" x14ac:dyDescent="0.25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customFormat="1" x14ac:dyDescent="0.25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customFormat="1" x14ac:dyDescent="0.25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customFormat="1" x14ac:dyDescent="0.25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customFormat="1" x14ac:dyDescent="0.25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customFormat="1" x14ac:dyDescent="0.25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customFormat="1" x14ac:dyDescent="0.25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customFormat="1" x14ac:dyDescent="0.25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customFormat="1" x14ac:dyDescent="0.25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customFormat="1" x14ac:dyDescent="0.25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customFormat="1" x14ac:dyDescent="0.25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customFormat="1" x14ac:dyDescent="0.25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customFormat="1" x14ac:dyDescent="0.25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customFormat="1" x14ac:dyDescent="0.25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customFormat="1" x14ac:dyDescent="0.25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customFormat="1" x14ac:dyDescent="0.25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customFormat="1" x14ac:dyDescent="0.25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customFormat="1" x14ac:dyDescent="0.25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customFormat="1" x14ac:dyDescent="0.25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customFormat="1" x14ac:dyDescent="0.25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customFormat="1" x14ac:dyDescent="0.25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customFormat="1" x14ac:dyDescent="0.25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customFormat="1" x14ac:dyDescent="0.25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customFormat="1" x14ac:dyDescent="0.25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customFormat="1" x14ac:dyDescent="0.25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customFormat="1" x14ac:dyDescent="0.25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customFormat="1" x14ac:dyDescent="0.25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customFormat="1" x14ac:dyDescent="0.25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customFormat="1" x14ac:dyDescent="0.25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customFormat="1" x14ac:dyDescent="0.25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customFormat="1" x14ac:dyDescent="0.25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customFormat="1" x14ac:dyDescent="0.25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customFormat="1" x14ac:dyDescent="0.25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customFormat="1" x14ac:dyDescent="0.25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customFormat="1" x14ac:dyDescent="0.25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customFormat="1" x14ac:dyDescent="0.25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customFormat="1" x14ac:dyDescent="0.25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customFormat="1" x14ac:dyDescent="0.25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customFormat="1" x14ac:dyDescent="0.25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customFormat="1" x14ac:dyDescent="0.25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customFormat="1" x14ac:dyDescent="0.25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customFormat="1" x14ac:dyDescent="0.25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customFormat="1" x14ac:dyDescent="0.25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customFormat="1" x14ac:dyDescent="0.25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customFormat="1" x14ac:dyDescent="0.25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customFormat="1" x14ac:dyDescent="0.25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customFormat="1" x14ac:dyDescent="0.25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customFormat="1" x14ac:dyDescent="0.25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customFormat="1" x14ac:dyDescent="0.25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customFormat="1" x14ac:dyDescent="0.25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customFormat="1" x14ac:dyDescent="0.25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customFormat="1" x14ac:dyDescent="0.25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customFormat="1" x14ac:dyDescent="0.25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customFormat="1" x14ac:dyDescent="0.25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customFormat="1" x14ac:dyDescent="0.25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customFormat="1" x14ac:dyDescent="0.25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customFormat="1" x14ac:dyDescent="0.25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customFormat="1" x14ac:dyDescent="0.25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customFormat="1" x14ac:dyDescent="0.25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customFormat="1" x14ac:dyDescent="0.25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customFormat="1" x14ac:dyDescent="0.25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customFormat="1" x14ac:dyDescent="0.25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customFormat="1" x14ac:dyDescent="0.25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customFormat="1" x14ac:dyDescent="0.25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customFormat="1" x14ac:dyDescent="0.25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customFormat="1" x14ac:dyDescent="0.25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customFormat="1" x14ac:dyDescent="0.25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customFormat="1" x14ac:dyDescent="0.25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customFormat="1" x14ac:dyDescent="0.25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customFormat="1" x14ac:dyDescent="0.25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customFormat="1" x14ac:dyDescent="0.25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customFormat="1" x14ac:dyDescent="0.25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customFormat="1" x14ac:dyDescent="0.25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customFormat="1" x14ac:dyDescent="0.25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customFormat="1" x14ac:dyDescent="0.25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customFormat="1" x14ac:dyDescent="0.25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 customFormat="1" x14ac:dyDescent="0.25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 customFormat="1" x14ac:dyDescent="0.25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 customFormat="1" x14ac:dyDescent="0.25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 customFormat="1" x14ac:dyDescent="0.25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 customFormat="1" x14ac:dyDescent="0.25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 customFormat="1" x14ac:dyDescent="0.25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 customFormat="1" x14ac:dyDescent="0.25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 customFormat="1" x14ac:dyDescent="0.25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 customFormat="1" x14ac:dyDescent="0.25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 customFormat="1" x14ac:dyDescent="0.25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 customFormat="1" x14ac:dyDescent="0.25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 customFormat="1" x14ac:dyDescent="0.25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 customFormat="1" x14ac:dyDescent="0.25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 customFormat="1" x14ac:dyDescent="0.25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 customFormat="1" x14ac:dyDescent="0.25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 customFormat="1" x14ac:dyDescent="0.25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 customFormat="1" x14ac:dyDescent="0.25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 customFormat="1" x14ac:dyDescent="0.25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 customFormat="1" x14ac:dyDescent="0.25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 customFormat="1" x14ac:dyDescent="0.25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 customFormat="1" x14ac:dyDescent="0.25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 customFormat="1" x14ac:dyDescent="0.25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 customFormat="1" x14ac:dyDescent="0.25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 customFormat="1" x14ac:dyDescent="0.25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 customFormat="1" x14ac:dyDescent="0.25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 customFormat="1" x14ac:dyDescent="0.25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 customFormat="1" x14ac:dyDescent="0.25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 customFormat="1" x14ac:dyDescent="0.25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 customFormat="1" x14ac:dyDescent="0.25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 customFormat="1" x14ac:dyDescent="0.25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 customFormat="1" x14ac:dyDescent="0.25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 customFormat="1" x14ac:dyDescent="0.25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 customFormat="1" x14ac:dyDescent="0.25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 customFormat="1" x14ac:dyDescent="0.25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 customFormat="1" x14ac:dyDescent="0.25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 customFormat="1" x14ac:dyDescent="0.25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 customFormat="1" x14ac:dyDescent="0.25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 customFormat="1" x14ac:dyDescent="0.25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 customFormat="1" x14ac:dyDescent="0.25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 customFormat="1" x14ac:dyDescent="0.25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 customFormat="1" x14ac:dyDescent="0.25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 customFormat="1" x14ac:dyDescent="0.25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 customFormat="1" x14ac:dyDescent="0.25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 customFormat="1" x14ac:dyDescent="0.25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 customFormat="1" x14ac:dyDescent="0.25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 customFormat="1" x14ac:dyDescent="0.25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 customFormat="1" x14ac:dyDescent="0.25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 customFormat="1" x14ac:dyDescent="0.25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 customFormat="1" x14ac:dyDescent="0.25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 customFormat="1" x14ac:dyDescent="0.25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 customFormat="1" x14ac:dyDescent="0.25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 customFormat="1" x14ac:dyDescent="0.25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 customFormat="1" x14ac:dyDescent="0.25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 customFormat="1" x14ac:dyDescent="0.25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 customFormat="1" x14ac:dyDescent="0.25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 customFormat="1" x14ac:dyDescent="0.25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 customFormat="1" x14ac:dyDescent="0.25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 customFormat="1" x14ac:dyDescent="0.25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 customFormat="1" x14ac:dyDescent="0.25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 customFormat="1" x14ac:dyDescent="0.25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 customFormat="1" x14ac:dyDescent="0.25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 customFormat="1" x14ac:dyDescent="0.25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 customFormat="1" x14ac:dyDescent="0.25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 customFormat="1" x14ac:dyDescent="0.25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 customFormat="1" x14ac:dyDescent="0.25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 customFormat="1" x14ac:dyDescent="0.25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 customFormat="1" x14ac:dyDescent="0.25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 customFormat="1" x14ac:dyDescent="0.25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 customFormat="1" x14ac:dyDescent="0.25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 customFormat="1" x14ac:dyDescent="0.25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 customFormat="1" x14ac:dyDescent="0.25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 customFormat="1" x14ac:dyDescent="0.25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 customFormat="1" x14ac:dyDescent="0.25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 customFormat="1" x14ac:dyDescent="0.25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 customFormat="1" x14ac:dyDescent="0.25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 customFormat="1" x14ac:dyDescent="0.25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 customFormat="1" x14ac:dyDescent="0.25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 customFormat="1" x14ac:dyDescent="0.25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 customFormat="1" x14ac:dyDescent="0.25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 customFormat="1" x14ac:dyDescent="0.25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 customFormat="1" x14ac:dyDescent="0.25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 customFormat="1" x14ac:dyDescent="0.25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 customFormat="1" x14ac:dyDescent="0.25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 customFormat="1" x14ac:dyDescent="0.25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 customFormat="1" x14ac:dyDescent="0.25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 customFormat="1" x14ac:dyDescent="0.25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 customFormat="1" x14ac:dyDescent="0.25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 customFormat="1" x14ac:dyDescent="0.25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 customFormat="1" x14ac:dyDescent="0.25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 customFormat="1" x14ac:dyDescent="0.25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 customFormat="1" x14ac:dyDescent="0.25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 customFormat="1" x14ac:dyDescent="0.25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 customFormat="1" x14ac:dyDescent="0.25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 customFormat="1" x14ac:dyDescent="0.25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 customFormat="1" x14ac:dyDescent="0.25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 customFormat="1" x14ac:dyDescent="0.25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 customFormat="1" x14ac:dyDescent="0.25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 customFormat="1" x14ac:dyDescent="0.25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 customFormat="1" x14ac:dyDescent="0.25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 customFormat="1" x14ac:dyDescent="0.25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 customFormat="1" x14ac:dyDescent="0.25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 customFormat="1" x14ac:dyDescent="0.25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 customFormat="1" x14ac:dyDescent="0.25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 customFormat="1" x14ac:dyDescent="0.25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 customFormat="1" x14ac:dyDescent="0.25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 customFormat="1" x14ac:dyDescent="0.25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 customFormat="1" x14ac:dyDescent="0.25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 customFormat="1" x14ac:dyDescent="0.25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 customFormat="1" x14ac:dyDescent="0.25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 customFormat="1" x14ac:dyDescent="0.25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 customFormat="1" x14ac:dyDescent="0.25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 customFormat="1" x14ac:dyDescent="0.25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 customFormat="1" x14ac:dyDescent="0.25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 customFormat="1" x14ac:dyDescent="0.25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 customFormat="1" x14ac:dyDescent="0.25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 customFormat="1" x14ac:dyDescent="0.25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 customFormat="1" x14ac:dyDescent="0.25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 customFormat="1" x14ac:dyDescent="0.25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 customFormat="1" x14ac:dyDescent="0.25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 customFormat="1" x14ac:dyDescent="0.25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 customFormat="1" x14ac:dyDescent="0.25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 customFormat="1" x14ac:dyDescent="0.25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 customFormat="1" x14ac:dyDescent="0.25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 customFormat="1" x14ac:dyDescent="0.25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 customFormat="1" x14ac:dyDescent="0.25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 customFormat="1" x14ac:dyDescent="0.25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 customFormat="1" x14ac:dyDescent="0.25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 customFormat="1" x14ac:dyDescent="0.25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 customFormat="1" x14ac:dyDescent="0.25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 customFormat="1" x14ac:dyDescent="0.25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 customFormat="1" x14ac:dyDescent="0.25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 customFormat="1" x14ac:dyDescent="0.25">
      <c r="B425" s="12"/>
      <c r="C425" s="12"/>
      <c r="D425" s="12"/>
      <c r="E425" s="12"/>
      <c r="F425" s="12"/>
      <c r="G425" s="12"/>
      <c r="H425" s="12"/>
      <c r="I425" s="12"/>
      <c r="J425" s="12"/>
    </row>
    <row r="428" spans="2:10" customFormat="1" x14ac:dyDescent="0.25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 customFormat="1" x14ac:dyDescent="0.25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 customFormat="1" x14ac:dyDescent="0.25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 customFormat="1" x14ac:dyDescent="0.25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 customFormat="1" x14ac:dyDescent="0.25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 customFormat="1" x14ac:dyDescent="0.25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 customFormat="1" x14ac:dyDescent="0.25">
      <c r="B434" s="12"/>
      <c r="C434" s="12"/>
      <c r="D434" s="12"/>
      <c r="E434" s="12"/>
      <c r="F434" s="12"/>
      <c r="G434" s="12"/>
      <c r="H434" s="12"/>
      <c r="I434" s="12"/>
      <c r="J434" s="12"/>
    </row>
    <row r="436" spans="2:10" customFormat="1" x14ac:dyDescent="0.25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 customFormat="1" x14ac:dyDescent="0.25">
      <c r="B437" s="12"/>
      <c r="C437" s="12"/>
      <c r="D437" s="12"/>
      <c r="E437" s="12"/>
      <c r="F437" s="12"/>
      <c r="G437" s="12"/>
      <c r="H437" s="12"/>
      <c r="I437" s="12"/>
      <c r="J437" s="12"/>
    </row>
  </sheetData>
  <sheetProtection formatCells="0" insertHyperlinks="0" autoFilter="0"/>
  <autoFilter ref="B4:O188" xr:uid="{00000000-0009-0000-0000-00000B000000}">
    <filterColumn colId="3">
      <filters blank="1">
        <filter val="425"/>
        <filter val="455"/>
        <filter val="485"/>
        <filter val="515"/>
        <filter val="545"/>
        <filter val="575"/>
        <filter val="605"/>
        <filter val="635"/>
        <filter val="665"/>
        <filter val="695"/>
        <filter val="785"/>
        <filter val="905"/>
        <filter val="935"/>
        <filter val="965"/>
      </filters>
    </filterColumn>
  </autoFilter>
  <mergeCells count="19">
    <mergeCell ref="B1:H1"/>
    <mergeCell ref="B2:H2"/>
    <mergeCell ref="B190:H190"/>
    <mergeCell ref="B191:H191"/>
    <mergeCell ref="B3:B4"/>
    <mergeCell ref="E3:E4"/>
    <mergeCell ref="H3:H4"/>
    <mergeCell ref="B192:B193"/>
    <mergeCell ref="C3:C4"/>
    <mergeCell ref="C192:C193"/>
    <mergeCell ref="D3:D4"/>
    <mergeCell ref="D192:D193"/>
    <mergeCell ref="H192:H193"/>
    <mergeCell ref="J3:J4"/>
    <mergeCell ref="E192:E193"/>
    <mergeCell ref="F3:F4"/>
    <mergeCell ref="F192:F193"/>
    <mergeCell ref="G3:G4"/>
    <mergeCell ref="G192:G193"/>
  </mergeCells>
  <phoneticPr fontId="3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99"/>
  <sheetViews>
    <sheetView topLeftCell="A169" workbookViewId="0">
      <selection activeCell="H199" sqref="H199"/>
    </sheetView>
  </sheetViews>
  <sheetFormatPr defaultColWidth="9" defaultRowHeight="10.8" x14ac:dyDescent="0.25"/>
  <cols>
    <col min="1" max="2" width="8.109375" style="1" customWidth="1"/>
    <col min="3" max="3" width="6" style="1" customWidth="1"/>
    <col min="4" max="4" width="6.88671875" style="1" customWidth="1"/>
    <col min="5" max="5" width="6.109375" style="1" customWidth="1"/>
    <col min="6" max="6" width="7.77734375" style="1" customWidth="1"/>
    <col min="7" max="7" width="8.77734375" style="4" customWidth="1"/>
    <col min="8" max="8" width="9.88671875" style="4" customWidth="1"/>
    <col min="9" max="9" width="17.88671875" style="4" customWidth="1"/>
    <col min="10" max="10" width="16.109375" style="4" customWidth="1"/>
    <col min="11" max="16" width="9" style="1"/>
    <col min="17" max="17" width="11.77734375" style="1"/>
    <col min="18" max="22" width="9" style="1"/>
    <col min="23" max="23" width="8.88671875" style="1" hidden="1" customWidth="1"/>
    <col min="24" max="16384" width="9" style="1"/>
  </cols>
  <sheetData>
    <row r="1" spans="1:23" ht="36" customHeight="1" x14ac:dyDescent="0.25">
      <c r="A1" s="224" t="e">
        <f>'3工艺执行单'!#REF!&amp;W1</f>
        <v>#REF!</v>
      </c>
      <c r="B1" s="303"/>
      <c r="C1" s="303"/>
      <c r="D1" s="303"/>
      <c r="E1" s="303"/>
      <c r="F1" s="303"/>
      <c r="G1" s="303"/>
      <c r="H1" s="303"/>
      <c r="I1" s="303"/>
      <c r="J1" s="304"/>
      <c r="W1" s="1" t="s">
        <v>266</v>
      </c>
    </row>
    <row r="2" spans="1:23" s="2" customFormat="1" ht="28.95" customHeight="1" x14ac:dyDescent="0.25">
      <c r="A2" s="5" t="s">
        <v>267</v>
      </c>
      <c r="B2" s="305" t="str">
        <f>'3工艺执行单'!F2</f>
        <v>宁波市弘基联创工贸有限公司</v>
      </c>
      <c r="C2" s="306"/>
      <c r="D2" s="307"/>
      <c r="E2" s="305" t="s">
        <v>268</v>
      </c>
      <c r="F2" s="307"/>
      <c r="G2" s="308" t="str">
        <f>'3工艺执行单'!C2</f>
        <v>HT202507089</v>
      </c>
      <c r="H2" s="309"/>
      <c r="I2" s="7" t="s">
        <v>269</v>
      </c>
      <c r="J2" s="10">
        <f ca="1">TODAY()</f>
        <v>45860</v>
      </c>
    </row>
    <row r="3" spans="1:23" ht="31.05" customHeight="1" x14ac:dyDescent="0.25">
      <c r="A3" s="5" t="s">
        <v>270</v>
      </c>
      <c r="B3" s="310" t="str">
        <f>'3工艺执行单'!C3</f>
        <v>C-401/C-402/C-403</v>
      </c>
      <c r="C3" s="306"/>
      <c r="D3" s="307"/>
      <c r="E3" s="305" t="s">
        <v>271</v>
      </c>
      <c r="F3" s="307"/>
      <c r="G3" s="219" t="s">
        <v>794</v>
      </c>
      <c r="H3" s="309"/>
      <c r="I3" s="7" t="s">
        <v>273</v>
      </c>
      <c r="J3" s="11" t="s">
        <v>795</v>
      </c>
    </row>
    <row r="4" spans="1:23" s="3" customFormat="1" ht="40.049999999999997" customHeight="1" x14ac:dyDescent="0.25">
      <c r="A4" s="6" t="s">
        <v>276</v>
      </c>
      <c r="B4" s="6" t="s">
        <v>277</v>
      </c>
      <c r="C4" s="6" t="s">
        <v>278</v>
      </c>
      <c r="D4" s="6" t="s">
        <v>279</v>
      </c>
      <c r="E4" s="6" t="s">
        <v>280</v>
      </c>
      <c r="F4" s="6" t="s">
        <v>281</v>
      </c>
      <c r="G4" s="7" t="s">
        <v>282</v>
      </c>
      <c r="H4" s="7" t="s">
        <v>283</v>
      </c>
      <c r="I4" s="219" t="s">
        <v>796</v>
      </c>
      <c r="J4" s="221"/>
    </row>
    <row r="5" spans="1:23" ht="14.4" x14ac:dyDescent="0.25">
      <c r="A5" s="8" t="s">
        <v>289</v>
      </c>
      <c r="B5" s="8" t="s">
        <v>797</v>
      </c>
      <c r="C5" s="8" t="s">
        <v>495</v>
      </c>
      <c r="D5" s="8">
        <v>690</v>
      </c>
      <c r="E5" s="8">
        <v>995</v>
      </c>
      <c r="F5" s="8">
        <v>4</v>
      </c>
      <c r="G5" s="9">
        <f t="shared" ref="G5:G20" si="0">D5*E5*F5/1000000</f>
        <v>2.7462</v>
      </c>
      <c r="H5" s="9">
        <f t="shared" ref="H5:H20" si="1">G5*40.4</f>
        <v>110.94647999999999</v>
      </c>
      <c r="I5" s="8" t="s">
        <v>588</v>
      </c>
      <c r="J5" s="8" t="s">
        <v>589</v>
      </c>
      <c r="K5" s="1" t="str">
        <f>A5&amp;"-"&amp;B5&amp;C5</f>
        <v>P01-P01-A-31</v>
      </c>
    </row>
    <row r="6" spans="1:23" ht="14.4" x14ac:dyDescent="0.25">
      <c r="A6" s="8" t="s">
        <v>289</v>
      </c>
      <c r="B6" s="8" t="s">
        <v>534</v>
      </c>
      <c r="C6" s="8" t="s">
        <v>18</v>
      </c>
      <c r="D6" s="8">
        <v>690</v>
      </c>
      <c r="E6" s="8">
        <v>995</v>
      </c>
      <c r="F6" s="8">
        <v>1</v>
      </c>
      <c r="G6" s="9">
        <f t="shared" si="0"/>
        <v>0.68654999999999999</v>
      </c>
      <c r="H6" s="9">
        <f t="shared" si="1"/>
        <v>27.736619999999998</v>
      </c>
      <c r="I6" s="8" t="s">
        <v>588</v>
      </c>
      <c r="J6" s="8" t="s">
        <v>589</v>
      </c>
      <c r="K6" s="1" t="str">
        <f t="shared" ref="K6:K37" si="2">A6&amp;"-"&amp;B6&amp;C6</f>
        <v>P01-P01-A-32##</v>
      </c>
    </row>
    <row r="7" spans="1:23" ht="14.4" x14ac:dyDescent="0.25">
      <c r="A7" s="8" t="s">
        <v>289</v>
      </c>
      <c r="B7" s="8" t="s">
        <v>798</v>
      </c>
      <c r="C7" s="8" t="s">
        <v>495</v>
      </c>
      <c r="D7" s="8">
        <v>990</v>
      </c>
      <c r="E7" s="8">
        <v>995</v>
      </c>
      <c r="F7" s="8">
        <v>3</v>
      </c>
      <c r="G7" s="9">
        <f t="shared" si="0"/>
        <v>2.9551500000000002</v>
      </c>
      <c r="H7" s="9">
        <f t="shared" si="1"/>
        <v>119.38806</v>
      </c>
      <c r="I7" s="8" t="s">
        <v>588</v>
      </c>
      <c r="J7" s="8" t="s">
        <v>589</v>
      </c>
      <c r="K7" s="1" t="str">
        <f t="shared" si="2"/>
        <v>P01-P01-A-28</v>
      </c>
    </row>
    <row r="8" spans="1:23" ht="14.4" x14ac:dyDescent="0.25">
      <c r="A8" s="8" t="s">
        <v>289</v>
      </c>
      <c r="B8" s="8" t="s">
        <v>535</v>
      </c>
      <c r="C8" s="8" t="s">
        <v>18</v>
      </c>
      <c r="D8" s="8">
        <v>990</v>
      </c>
      <c r="E8" s="8">
        <v>995</v>
      </c>
      <c r="F8" s="8">
        <v>1</v>
      </c>
      <c r="G8" s="9">
        <f t="shared" si="0"/>
        <v>0.98504999999999998</v>
      </c>
      <c r="H8" s="9">
        <f t="shared" si="1"/>
        <v>39.796019999999999</v>
      </c>
      <c r="I8" s="8" t="s">
        <v>588</v>
      </c>
      <c r="J8" s="8" t="s">
        <v>589</v>
      </c>
      <c r="K8" s="1" t="str">
        <f t="shared" si="2"/>
        <v>P01-P01-A-29##</v>
      </c>
    </row>
    <row r="9" spans="1:23" ht="14.4" x14ac:dyDescent="0.25">
      <c r="A9" s="8" t="s">
        <v>289</v>
      </c>
      <c r="B9" s="8" t="s">
        <v>536</v>
      </c>
      <c r="C9" s="8" t="s">
        <v>18</v>
      </c>
      <c r="D9" s="8">
        <v>990</v>
      </c>
      <c r="E9" s="8">
        <v>995</v>
      </c>
      <c r="F9" s="8">
        <v>1</v>
      </c>
      <c r="G9" s="9">
        <f t="shared" si="0"/>
        <v>0.98504999999999998</v>
      </c>
      <c r="H9" s="9">
        <f t="shared" si="1"/>
        <v>39.796019999999999</v>
      </c>
      <c r="I9" s="8" t="s">
        <v>588</v>
      </c>
      <c r="J9" s="8" t="s">
        <v>589</v>
      </c>
      <c r="K9" s="1" t="str">
        <f t="shared" si="2"/>
        <v>P01-P01-A-30##</v>
      </c>
    </row>
    <row r="10" spans="1:23" ht="14.4" x14ac:dyDescent="0.25">
      <c r="A10" s="8" t="s">
        <v>289</v>
      </c>
      <c r="B10" s="8" t="s">
        <v>799</v>
      </c>
      <c r="C10" s="8" t="s">
        <v>495</v>
      </c>
      <c r="D10" s="8">
        <v>1165</v>
      </c>
      <c r="E10" s="8">
        <v>995</v>
      </c>
      <c r="F10" s="8">
        <v>4</v>
      </c>
      <c r="G10" s="9">
        <f t="shared" si="0"/>
        <v>4.6367000000000003</v>
      </c>
      <c r="H10" s="9">
        <f t="shared" si="1"/>
        <v>187.32267999999999</v>
      </c>
      <c r="I10" s="8" t="s">
        <v>588</v>
      </c>
      <c r="J10" s="8" t="s">
        <v>589</v>
      </c>
      <c r="K10" s="1" t="str">
        <f t="shared" si="2"/>
        <v>P01-P01-A-20</v>
      </c>
    </row>
    <row r="11" spans="1:23" ht="14.4" x14ac:dyDescent="0.25">
      <c r="A11" s="8" t="s">
        <v>289</v>
      </c>
      <c r="B11" s="8" t="s">
        <v>537</v>
      </c>
      <c r="C11" s="8" t="s">
        <v>18</v>
      </c>
      <c r="D11" s="8">
        <v>1165</v>
      </c>
      <c r="E11" s="8">
        <v>995</v>
      </c>
      <c r="F11" s="8">
        <v>1</v>
      </c>
      <c r="G11" s="9">
        <f t="shared" si="0"/>
        <v>1.1591750000000001</v>
      </c>
      <c r="H11" s="9">
        <f t="shared" si="1"/>
        <v>46.830669999999998</v>
      </c>
      <c r="I11" s="8" t="s">
        <v>588</v>
      </c>
      <c r="J11" s="8" t="s">
        <v>589</v>
      </c>
      <c r="K11" s="1" t="str">
        <f t="shared" si="2"/>
        <v>P01-P01-A-21##</v>
      </c>
    </row>
    <row r="12" spans="1:23" ht="14.4" x14ac:dyDescent="0.25">
      <c r="A12" s="8" t="s">
        <v>289</v>
      </c>
      <c r="B12" s="8" t="s">
        <v>538</v>
      </c>
      <c r="C12" s="8" t="s">
        <v>18</v>
      </c>
      <c r="D12" s="8">
        <v>1165</v>
      </c>
      <c r="E12" s="8">
        <v>995</v>
      </c>
      <c r="F12" s="8">
        <v>1</v>
      </c>
      <c r="G12" s="9">
        <f t="shared" si="0"/>
        <v>1.1591750000000001</v>
      </c>
      <c r="H12" s="9">
        <f t="shared" si="1"/>
        <v>46.830669999999998</v>
      </c>
      <c r="I12" s="8" t="s">
        <v>588</v>
      </c>
      <c r="J12" s="8" t="s">
        <v>589</v>
      </c>
      <c r="K12" s="1" t="str">
        <f t="shared" si="2"/>
        <v>P01-P01-A-25##</v>
      </c>
    </row>
    <row r="13" spans="1:23" ht="14.4" x14ac:dyDescent="0.25">
      <c r="A13" s="8" t="s">
        <v>289</v>
      </c>
      <c r="B13" s="8" t="s">
        <v>800</v>
      </c>
      <c r="C13" s="8" t="s">
        <v>495</v>
      </c>
      <c r="D13" s="8">
        <v>1190</v>
      </c>
      <c r="E13" s="8">
        <v>995</v>
      </c>
      <c r="F13" s="8">
        <v>5</v>
      </c>
      <c r="G13" s="9">
        <f t="shared" si="0"/>
        <v>5.9202500000000002</v>
      </c>
      <c r="H13" s="9">
        <f t="shared" si="1"/>
        <v>239.1781</v>
      </c>
      <c r="I13" s="8" t="s">
        <v>588</v>
      </c>
      <c r="J13" s="8" t="s">
        <v>589</v>
      </c>
      <c r="K13" s="1" t="str">
        <f t="shared" si="2"/>
        <v>P01-P01-A-3</v>
      </c>
    </row>
    <row r="14" spans="1:23" ht="14.4" x14ac:dyDescent="0.25">
      <c r="A14" s="8" t="s">
        <v>289</v>
      </c>
      <c r="B14" s="8" t="s">
        <v>539</v>
      </c>
      <c r="C14" s="8" t="s">
        <v>18</v>
      </c>
      <c r="D14" s="8">
        <v>1190</v>
      </c>
      <c r="E14" s="8">
        <v>995</v>
      </c>
      <c r="F14" s="8">
        <v>1</v>
      </c>
      <c r="G14" s="9">
        <f t="shared" si="0"/>
        <v>1.18405</v>
      </c>
      <c r="H14" s="9">
        <f t="shared" si="1"/>
        <v>47.835619999999999</v>
      </c>
      <c r="I14" s="8" t="s">
        <v>588</v>
      </c>
      <c r="J14" s="8" t="s">
        <v>589</v>
      </c>
      <c r="K14" s="1" t="str">
        <f t="shared" si="2"/>
        <v>P01-P01-A-4##</v>
      </c>
    </row>
    <row r="15" spans="1:23" ht="14.4" x14ac:dyDescent="0.25">
      <c r="A15" s="8" t="s">
        <v>289</v>
      </c>
      <c r="B15" s="8" t="s">
        <v>540</v>
      </c>
      <c r="C15" s="8" t="s">
        <v>18</v>
      </c>
      <c r="D15" s="8">
        <v>1190</v>
      </c>
      <c r="E15" s="8">
        <v>995</v>
      </c>
      <c r="F15" s="8">
        <v>1</v>
      </c>
      <c r="G15" s="9">
        <f t="shared" si="0"/>
        <v>1.18405</v>
      </c>
      <c r="H15" s="9">
        <f t="shared" si="1"/>
        <v>47.835619999999999</v>
      </c>
      <c r="I15" s="8" t="s">
        <v>588</v>
      </c>
      <c r="J15" s="8" t="s">
        <v>589</v>
      </c>
      <c r="K15" s="1" t="str">
        <f t="shared" si="2"/>
        <v>P01-P01-A-5##</v>
      </c>
    </row>
    <row r="16" spans="1:23" ht="14.4" x14ac:dyDescent="0.25">
      <c r="A16" s="8" t="s">
        <v>289</v>
      </c>
      <c r="B16" s="8" t="s">
        <v>541</v>
      </c>
      <c r="C16" s="8" t="s">
        <v>18</v>
      </c>
      <c r="D16" s="8">
        <v>1190</v>
      </c>
      <c r="E16" s="8">
        <v>995</v>
      </c>
      <c r="F16" s="8">
        <v>1</v>
      </c>
      <c r="G16" s="9">
        <f t="shared" si="0"/>
        <v>1.18405</v>
      </c>
      <c r="H16" s="9">
        <f t="shared" si="1"/>
        <v>47.835619999999999</v>
      </c>
      <c r="I16" s="8" t="s">
        <v>588</v>
      </c>
      <c r="J16" s="8" t="s">
        <v>589</v>
      </c>
      <c r="K16" s="1" t="str">
        <f t="shared" si="2"/>
        <v>P01-P01-A-6##</v>
      </c>
    </row>
    <row r="17" spans="1:11" ht="14.4" x14ac:dyDescent="0.25">
      <c r="A17" s="8" t="s">
        <v>289</v>
      </c>
      <c r="B17" s="8" t="s">
        <v>542</v>
      </c>
      <c r="C17" s="8" t="s">
        <v>18</v>
      </c>
      <c r="D17" s="8">
        <v>2365</v>
      </c>
      <c r="E17" s="8">
        <v>995</v>
      </c>
      <c r="F17" s="8">
        <v>1</v>
      </c>
      <c r="G17" s="9">
        <f t="shared" si="0"/>
        <v>2.3531749999999998</v>
      </c>
      <c r="H17" s="9">
        <f t="shared" si="1"/>
        <v>95.068269999999998</v>
      </c>
      <c r="I17" s="8" t="s">
        <v>588</v>
      </c>
      <c r="J17" s="8" t="s">
        <v>589</v>
      </c>
      <c r="K17" s="1" t="str">
        <f t="shared" si="2"/>
        <v>P01-P01-A-13##</v>
      </c>
    </row>
    <row r="18" spans="1:11" ht="14.4" x14ac:dyDescent="0.25">
      <c r="A18" s="8" t="s">
        <v>289</v>
      </c>
      <c r="B18" s="8" t="s">
        <v>801</v>
      </c>
      <c r="C18" s="8" t="s">
        <v>495</v>
      </c>
      <c r="D18" s="8">
        <v>2365</v>
      </c>
      <c r="E18" s="8">
        <v>995</v>
      </c>
      <c r="F18" s="8">
        <v>4</v>
      </c>
      <c r="G18" s="9">
        <f t="shared" si="0"/>
        <v>9.4126999999999992</v>
      </c>
      <c r="H18" s="9">
        <f t="shared" si="1"/>
        <v>380.27307999999999</v>
      </c>
      <c r="I18" s="8" t="s">
        <v>588</v>
      </c>
      <c r="J18" s="8" t="s">
        <v>589</v>
      </c>
      <c r="K18" s="1" t="str">
        <f t="shared" si="2"/>
        <v>P01-P01-A-8</v>
      </c>
    </row>
    <row r="19" spans="1:11" ht="14.4" x14ac:dyDescent="0.25">
      <c r="A19" s="8" t="s">
        <v>289</v>
      </c>
      <c r="B19" s="8" t="s">
        <v>543</v>
      </c>
      <c r="C19" s="8" t="s">
        <v>18</v>
      </c>
      <c r="D19" s="8">
        <v>2365</v>
      </c>
      <c r="E19" s="8">
        <v>995</v>
      </c>
      <c r="F19" s="8">
        <v>1</v>
      </c>
      <c r="G19" s="9">
        <f t="shared" si="0"/>
        <v>2.3531749999999998</v>
      </c>
      <c r="H19" s="9">
        <f t="shared" si="1"/>
        <v>95.068269999999998</v>
      </c>
      <c r="I19" s="8" t="s">
        <v>588</v>
      </c>
      <c r="J19" s="8" t="s">
        <v>589</v>
      </c>
      <c r="K19" s="1" t="str">
        <f t="shared" si="2"/>
        <v>P01-P01-A-9##</v>
      </c>
    </row>
    <row r="20" spans="1:11" ht="14.4" x14ac:dyDescent="0.25">
      <c r="A20" s="8" t="s">
        <v>289</v>
      </c>
      <c r="B20" s="8" t="s">
        <v>802</v>
      </c>
      <c r="C20" s="8" t="s">
        <v>495</v>
      </c>
      <c r="D20" s="8">
        <v>2390</v>
      </c>
      <c r="E20" s="8">
        <v>995</v>
      </c>
      <c r="F20" s="8">
        <v>6</v>
      </c>
      <c r="G20" s="9">
        <f t="shared" si="0"/>
        <v>14.2683</v>
      </c>
      <c r="H20" s="9">
        <f t="shared" si="1"/>
        <v>576.43931999999995</v>
      </c>
      <c r="I20" s="8" t="s">
        <v>588</v>
      </c>
      <c r="J20" s="8" t="s">
        <v>589</v>
      </c>
      <c r="K20" s="1" t="str">
        <f t="shared" si="2"/>
        <v>P01-P01-A-17</v>
      </c>
    </row>
    <row r="21" spans="1:11" ht="14.4" x14ac:dyDescent="0.25">
      <c r="A21" s="8" t="s">
        <v>291</v>
      </c>
      <c r="B21" s="8" t="s">
        <v>544</v>
      </c>
      <c r="C21" s="8" t="s">
        <v>18</v>
      </c>
      <c r="D21" s="8">
        <v>690</v>
      </c>
      <c r="E21" s="8">
        <v>995</v>
      </c>
      <c r="F21" s="8">
        <v>1</v>
      </c>
      <c r="G21" s="9">
        <f t="shared" ref="G21:G35" si="3">D21*E21*F21/1000000</f>
        <v>0.68654999999999999</v>
      </c>
      <c r="H21" s="9">
        <f t="shared" ref="H21:H35" si="4">G21*40.4</f>
        <v>27.736619999999998</v>
      </c>
      <c r="I21" s="8" t="s">
        <v>588</v>
      </c>
      <c r="J21" s="8" t="s">
        <v>622</v>
      </c>
      <c r="K21" s="1" t="str">
        <f t="shared" si="2"/>
        <v>P02-P02-B-28##</v>
      </c>
    </row>
    <row r="22" spans="1:11" ht="14.4" x14ac:dyDescent="0.25">
      <c r="A22" s="8" t="s">
        <v>291</v>
      </c>
      <c r="B22" s="8" t="s">
        <v>803</v>
      </c>
      <c r="C22" s="8" t="s">
        <v>495</v>
      </c>
      <c r="D22" s="8">
        <v>690</v>
      </c>
      <c r="E22" s="8">
        <v>995</v>
      </c>
      <c r="F22" s="8">
        <v>4</v>
      </c>
      <c r="G22" s="9">
        <f t="shared" si="3"/>
        <v>2.7462</v>
      </c>
      <c r="H22" s="9">
        <f t="shared" si="4"/>
        <v>110.94647999999999</v>
      </c>
      <c r="I22" s="8" t="s">
        <v>588</v>
      </c>
      <c r="J22" s="8" t="s">
        <v>622</v>
      </c>
      <c r="K22" s="1" t="str">
        <f t="shared" si="2"/>
        <v>P02-P02-B-29</v>
      </c>
    </row>
    <row r="23" spans="1:11" ht="14.4" x14ac:dyDescent="0.25">
      <c r="A23" s="8" t="s">
        <v>291</v>
      </c>
      <c r="B23" s="8" t="s">
        <v>545</v>
      </c>
      <c r="C23" s="8" t="s">
        <v>18</v>
      </c>
      <c r="D23" s="8">
        <v>690</v>
      </c>
      <c r="E23" s="8">
        <v>995</v>
      </c>
      <c r="F23" s="8">
        <v>1</v>
      </c>
      <c r="G23" s="9">
        <f t="shared" si="3"/>
        <v>0.68654999999999999</v>
      </c>
      <c r="H23" s="9">
        <f t="shared" si="4"/>
        <v>27.736619999999998</v>
      </c>
      <c r="I23" s="8" t="s">
        <v>588</v>
      </c>
      <c r="J23" s="8" t="s">
        <v>622</v>
      </c>
      <c r="K23" s="1" t="str">
        <f t="shared" si="2"/>
        <v>P02-P02-B-30##</v>
      </c>
    </row>
    <row r="24" spans="1:11" ht="14.4" x14ac:dyDescent="0.25">
      <c r="A24" s="8" t="s">
        <v>291</v>
      </c>
      <c r="B24" s="8" t="s">
        <v>804</v>
      </c>
      <c r="C24" s="8" t="s">
        <v>495</v>
      </c>
      <c r="D24" s="8">
        <v>990</v>
      </c>
      <c r="E24" s="8">
        <v>995</v>
      </c>
      <c r="F24" s="8">
        <v>3</v>
      </c>
      <c r="G24" s="9">
        <f t="shared" si="3"/>
        <v>2.9551500000000002</v>
      </c>
      <c r="H24" s="9">
        <f t="shared" si="4"/>
        <v>119.38806</v>
      </c>
      <c r="I24" s="8" t="s">
        <v>588</v>
      </c>
      <c r="J24" s="8" t="s">
        <v>622</v>
      </c>
      <c r="K24" s="1" t="str">
        <f t="shared" si="2"/>
        <v>P02-P02-B-26</v>
      </c>
    </row>
    <row r="25" spans="1:11" ht="14.4" x14ac:dyDescent="0.25">
      <c r="A25" s="8" t="s">
        <v>291</v>
      </c>
      <c r="B25" s="8" t="s">
        <v>546</v>
      </c>
      <c r="C25" s="8" t="s">
        <v>18</v>
      </c>
      <c r="D25" s="8">
        <v>990</v>
      </c>
      <c r="E25" s="8">
        <v>995</v>
      </c>
      <c r="F25" s="8">
        <v>1</v>
      </c>
      <c r="G25" s="9">
        <f t="shared" si="3"/>
        <v>0.98504999999999998</v>
      </c>
      <c r="H25" s="9">
        <f t="shared" si="4"/>
        <v>39.796019999999999</v>
      </c>
      <c r="I25" s="8" t="s">
        <v>588</v>
      </c>
      <c r="J25" s="8" t="s">
        <v>622</v>
      </c>
      <c r="K25" s="1" t="str">
        <f t="shared" si="2"/>
        <v>P02-P02-B-27##</v>
      </c>
    </row>
    <row r="26" spans="1:11" ht="14.4" x14ac:dyDescent="0.25">
      <c r="A26" s="8" t="s">
        <v>291</v>
      </c>
      <c r="B26" s="8" t="s">
        <v>805</v>
      </c>
      <c r="C26" s="8" t="s">
        <v>495</v>
      </c>
      <c r="D26" s="8">
        <v>1165</v>
      </c>
      <c r="E26" s="8">
        <v>995</v>
      </c>
      <c r="F26" s="8">
        <v>4</v>
      </c>
      <c r="G26" s="9">
        <f t="shared" si="3"/>
        <v>4.6367000000000003</v>
      </c>
      <c r="H26" s="9">
        <f t="shared" si="4"/>
        <v>187.32267999999999</v>
      </c>
      <c r="I26" s="8" t="s">
        <v>588</v>
      </c>
      <c r="J26" s="8" t="s">
        <v>622</v>
      </c>
      <c r="K26" s="1" t="str">
        <f t="shared" si="2"/>
        <v>P02-P02-B-18</v>
      </c>
    </row>
    <row r="27" spans="1:11" ht="14.4" x14ac:dyDescent="0.25">
      <c r="A27" s="8" t="s">
        <v>291</v>
      </c>
      <c r="B27" s="8" t="s">
        <v>547</v>
      </c>
      <c r="C27" s="8" t="s">
        <v>18</v>
      </c>
      <c r="D27" s="8">
        <v>1165</v>
      </c>
      <c r="E27" s="8">
        <v>995</v>
      </c>
      <c r="F27" s="8">
        <v>1</v>
      </c>
      <c r="G27" s="9">
        <f t="shared" si="3"/>
        <v>1.1591750000000001</v>
      </c>
      <c r="H27" s="9">
        <f t="shared" si="4"/>
        <v>46.830669999999998</v>
      </c>
      <c r="I27" s="8" t="s">
        <v>588</v>
      </c>
      <c r="J27" s="8" t="s">
        <v>622</v>
      </c>
      <c r="K27" s="1" t="str">
        <f t="shared" si="2"/>
        <v>P02-P02-B-19##</v>
      </c>
    </row>
    <row r="28" spans="1:11" ht="14.4" x14ac:dyDescent="0.25">
      <c r="A28" s="8" t="s">
        <v>291</v>
      </c>
      <c r="B28" s="8" t="s">
        <v>548</v>
      </c>
      <c r="C28" s="8" t="s">
        <v>18</v>
      </c>
      <c r="D28" s="8">
        <v>1165</v>
      </c>
      <c r="E28" s="8">
        <v>995</v>
      </c>
      <c r="F28" s="8">
        <v>1</v>
      </c>
      <c r="G28" s="9">
        <f t="shared" si="3"/>
        <v>1.1591750000000001</v>
      </c>
      <c r="H28" s="9">
        <f t="shared" si="4"/>
        <v>46.830669999999998</v>
      </c>
      <c r="I28" s="8" t="s">
        <v>588</v>
      </c>
      <c r="J28" s="8" t="s">
        <v>622</v>
      </c>
      <c r="K28" s="1" t="str">
        <f t="shared" si="2"/>
        <v>P02-P02-B-23##</v>
      </c>
    </row>
    <row r="29" spans="1:11" ht="14.4" x14ac:dyDescent="0.25">
      <c r="A29" s="8" t="s">
        <v>291</v>
      </c>
      <c r="B29" s="8" t="s">
        <v>806</v>
      </c>
      <c r="C29" s="8" t="s">
        <v>495</v>
      </c>
      <c r="D29" s="8">
        <v>1190</v>
      </c>
      <c r="E29" s="8">
        <v>995</v>
      </c>
      <c r="F29" s="8">
        <v>7</v>
      </c>
      <c r="G29" s="9">
        <f t="shared" si="3"/>
        <v>8.2883499999999994</v>
      </c>
      <c r="H29" s="9">
        <f t="shared" si="4"/>
        <v>334.84933999999998</v>
      </c>
      <c r="I29" s="8" t="s">
        <v>588</v>
      </c>
      <c r="J29" s="8" t="s">
        <v>622</v>
      </c>
      <c r="K29" s="1" t="str">
        <f t="shared" si="2"/>
        <v>P02-P02-B-3</v>
      </c>
    </row>
    <row r="30" spans="1:11" ht="14.4" x14ac:dyDescent="0.25">
      <c r="A30" s="8" t="s">
        <v>291</v>
      </c>
      <c r="B30" s="8" t="s">
        <v>549</v>
      </c>
      <c r="C30" s="8" t="s">
        <v>18</v>
      </c>
      <c r="D30" s="8">
        <v>1190</v>
      </c>
      <c r="E30" s="8">
        <v>995</v>
      </c>
      <c r="F30" s="8">
        <v>1</v>
      </c>
      <c r="G30" s="9">
        <f t="shared" si="3"/>
        <v>1.18405</v>
      </c>
      <c r="H30" s="9">
        <f t="shared" si="4"/>
        <v>47.835619999999999</v>
      </c>
      <c r="I30" s="8" t="s">
        <v>588</v>
      </c>
      <c r="J30" s="8" t="s">
        <v>622</v>
      </c>
      <c r="K30" s="1" t="str">
        <f t="shared" si="2"/>
        <v>P02-P02-B-4##</v>
      </c>
    </row>
    <row r="31" spans="1:11" ht="14.4" x14ac:dyDescent="0.25">
      <c r="A31" s="8" t="s">
        <v>291</v>
      </c>
      <c r="B31" s="8" t="s">
        <v>550</v>
      </c>
      <c r="C31" s="8" t="s">
        <v>18</v>
      </c>
      <c r="D31" s="8">
        <v>2365</v>
      </c>
      <c r="E31" s="8">
        <v>995</v>
      </c>
      <c r="F31" s="8">
        <v>1</v>
      </c>
      <c r="G31" s="9">
        <f t="shared" si="3"/>
        <v>2.3531749999999998</v>
      </c>
      <c r="H31" s="9">
        <f t="shared" si="4"/>
        <v>95.068269999999998</v>
      </c>
      <c r="I31" s="8" t="s">
        <v>588</v>
      </c>
      <c r="J31" s="8" t="s">
        <v>622</v>
      </c>
      <c r="K31" s="1" t="str">
        <f t="shared" si="2"/>
        <v>P02-P02-B-11##</v>
      </c>
    </row>
    <row r="32" spans="1:11" ht="14.4" x14ac:dyDescent="0.25">
      <c r="A32" s="8" t="s">
        <v>291</v>
      </c>
      <c r="B32" s="8" t="s">
        <v>551</v>
      </c>
      <c r="C32" s="8" t="s">
        <v>18</v>
      </c>
      <c r="D32" s="8">
        <v>2365</v>
      </c>
      <c r="E32" s="8">
        <v>995</v>
      </c>
      <c r="F32" s="8">
        <v>1</v>
      </c>
      <c r="G32" s="9">
        <f t="shared" si="3"/>
        <v>2.3531749999999998</v>
      </c>
      <c r="H32" s="9">
        <f t="shared" si="4"/>
        <v>95.068269999999998</v>
      </c>
      <c r="I32" s="8" t="s">
        <v>588</v>
      </c>
      <c r="J32" s="8" t="s">
        <v>622</v>
      </c>
      <c r="K32" s="1" t="str">
        <f t="shared" si="2"/>
        <v>P02-P02-B-7##</v>
      </c>
    </row>
    <row r="33" spans="1:11" ht="14.4" x14ac:dyDescent="0.25">
      <c r="A33" s="8" t="s">
        <v>291</v>
      </c>
      <c r="B33" s="8" t="s">
        <v>807</v>
      </c>
      <c r="C33" s="8" t="s">
        <v>495</v>
      </c>
      <c r="D33" s="8">
        <v>2365</v>
      </c>
      <c r="E33" s="8">
        <v>995</v>
      </c>
      <c r="F33" s="8">
        <v>4</v>
      </c>
      <c r="G33" s="9">
        <f t="shared" si="3"/>
        <v>9.4126999999999992</v>
      </c>
      <c r="H33" s="9">
        <f t="shared" si="4"/>
        <v>380.27307999999999</v>
      </c>
      <c r="I33" s="8" t="s">
        <v>588</v>
      </c>
      <c r="J33" s="8" t="s">
        <v>622</v>
      </c>
      <c r="K33" s="1" t="str">
        <f t="shared" si="2"/>
        <v>P02-P02-B-9</v>
      </c>
    </row>
    <row r="34" spans="1:11" ht="14.4" x14ac:dyDescent="0.25">
      <c r="A34" s="8" t="s">
        <v>291</v>
      </c>
      <c r="B34" s="8" t="s">
        <v>808</v>
      </c>
      <c r="C34" s="8" t="s">
        <v>495</v>
      </c>
      <c r="D34" s="8">
        <v>2390</v>
      </c>
      <c r="E34" s="8">
        <v>995</v>
      </c>
      <c r="F34" s="8">
        <v>6</v>
      </c>
      <c r="G34" s="9">
        <f t="shared" si="3"/>
        <v>14.2683</v>
      </c>
      <c r="H34" s="9">
        <f t="shared" si="4"/>
        <v>576.43931999999995</v>
      </c>
      <c r="I34" s="8" t="s">
        <v>588</v>
      </c>
      <c r="J34" s="8" t="s">
        <v>622</v>
      </c>
      <c r="K34" s="1" t="str">
        <f t="shared" si="2"/>
        <v>P02-P02-B-15</v>
      </c>
    </row>
    <row r="35" spans="1:11" ht="14.4" x14ac:dyDescent="0.25">
      <c r="A35" s="8" t="s">
        <v>292</v>
      </c>
      <c r="B35" s="8" t="s">
        <v>809</v>
      </c>
      <c r="C35" s="8" t="s">
        <v>495</v>
      </c>
      <c r="D35" s="8">
        <v>790</v>
      </c>
      <c r="E35" s="8">
        <v>995</v>
      </c>
      <c r="F35" s="8">
        <v>7</v>
      </c>
      <c r="G35" s="9">
        <f t="shared" si="3"/>
        <v>5.5023499999999999</v>
      </c>
      <c r="H35" s="9">
        <f t="shared" si="4"/>
        <v>222.29494</v>
      </c>
      <c r="I35" s="8" t="s">
        <v>588</v>
      </c>
      <c r="J35" s="8" t="s">
        <v>653</v>
      </c>
      <c r="K35" s="1" t="str">
        <f t="shared" si="2"/>
        <v>P03-P03-C-2</v>
      </c>
    </row>
    <row r="36" spans="1:11" ht="14.4" x14ac:dyDescent="0.25">
      <c r="A36" s="8" t="s">
        <v>293</v>
      </c>
      <c r="B36" s="8" t="s">
        <v>810</v>
      </c>
      <c r="C36" s="8" t="s">
        <v>495</v>
      </c>
      <c r="D36" s="8">
        <v>690</v>
      </c>
      <c r="E36" s="8">
        <v>995</v>
      </c>
      <c r="F36" s="8">
        <v>4</v>
      </c>
      <c r="G36" s="9">
        <f t="shared" ref="G36:G57" si="5">D36*E36*F36/1000000</f>
        <v>2.7462</v>
      </c>
      <c r="H36" s="9">
        <f t="shared" ref="H36:H57" si="6">G36*40.4</f>
        <v>110.94647999999999</v>
      </c>
      <c r="I36" s="8" t="s">
        <v>588</v>
      </c>
      <c r="J36" s="8" t="s">
        <v>656</v>
      </c>
      <c r="K36" s="1" t="str">
        <f t="shared" si="2"/>
        <v>P04-P04-D-34</v>
      </c>
    </row>
    <row r="37" spans="1:11" ht="14.4" x14ac:dyDescent="0.25">
      <c r="A37" s="8" t="s">
        <v>293</v>
      </c>
      <c r="B37" s="8" t="s">
        <v>552</v>
      </c>
      <c r="C37" s="8" t="s">
        <v>18</v>
      </c>
      <c r="D37" s="8">
        <v>690</v>
      </c>
      <c r="E37" s="8">
        <v>995</v>
      </c>
      <c r="F37" s="8">
        <v>1</v>
      </c>
      <c r="G37" s="9">
        <f t="shared" si="5"/>
        <v>0.68654999999999999</v>
      </c>
      <c r="H37" s="9">
        <f t="shared" si="6"/>
        <v>27.736619999999998</v>
      </c>
      <c r="I37" s="8" t="s">
        <v>588</v>
      </c>
      <c r="J37" s="8" t="s">
        <v>656</v>
      </c>
      <c r="K37" s="1" t="str">
        <f t="shared" si="2"/>
        <v>P04-P04-D-35##</v>
      </c>
    </row>
    <row r="38" spans="1:11" ht="14.4" x14ac:dyDescent="0.25">
      <c r="A38" s="8" t="s">
        <v>293</v>
      </c>
      <c r="B38" s="8" t="s">
        <v>811</v>
      </c>
      <c r="C38" s="8" t="s">
        <v>495</v>
      </c>
      <c r="D38" s="8">
        <v>990</v>
      </c>
      <c r="E38" s="8">
        <v>995</v>
      </c>
      <c r="F38" s="8">
        <v>2</v>
      </c>
      <c r="G38" s="9">
        <f t="shared" si="5"/>
        <v>1.9701</v>
      </c>
      <c r="H38" s="9">
        <f t="shared" si="6"/>
        <v>79.592039999999997</v>
      </c>
      <c r="I38" s="8" t="s">
        <v>588</v>
      </c>
      <c r="J38" s="8" t="s">
        <v>656</v>
      </c>
      <c r="K38" s="1" t="str">
        <f t="shared" ref="K38:K69" si="7">A38&amp;"-"&amp;B38&amp;C38</f>
        <v>P04-P04-D-31</v>
      </c>
    </row>
    <row r="39" spans="1:11" ht="14.4" x14ac:dyDescent="0.25">
      <c r="A39" s="8" t="s">
        <v>293</v>
      </c>
      <c r="B39" s="8" t="s">
        <v>553</v>
      </c>
      <c r="C39" s="8" t="s">
        <v>18</v>
      </c>
      <c r="D39" s="8">
        <v>990</v>
      </c>
      <c r="E39" s="8">
        <v>995</v>
      </c>
      <c r="F39" s="8">
        <v>1</v>
      </c>
      <c r="G39" s="9">
        <f t="shared" si="5"/>
        <v>0.98504999999999998</v>
      </c>
      <c r="H39" s="9">
        <f t="shared" si="6"/>
        <v>39.796019999999999</v>
      </c>
      <c r="I39" s="8" t="s">
        <v>588</v>
      </c>
      <c r="J39" s="8" t="s">
        <v>656</v>
      </c>
      <c r="K39" s="1" t="str">
        <f t="shared" si="7"/>
        <v>P04-P04-D-32##</v>
      </c>
    </row>
    <row r="40" spans="1:11" ht="14.4" x14ac:dyDescent="0.25">
      <c r="A40" s="8" t="s">
        <v>293</v>
      </c>
      <c r="B40" s="8" t="s">
        <v>554</v>
      </c>
      <c r="C40" s="8" t="s">
        <v>18</v>
      </c>
      <c r="D40" s="8">
        <v>990</v>
      </c>
      <c r="E40" s="8">
        <v>995</v>
      </c>
      <c r="F40" s="8">
        <v>1</v>
      </c>
      <c r="G40" s="9">
        <f t="shared" si="5"/>
        <v>0.98504999999999998</v>
      </c>
      <c r="H40" s="9">
        <f t="shared" si="6"/>
        <v>39.796019999999999</v>
      </c>
      <c r="I40" s="8" t="s">
        <v>588</v>
      </c>
      <c r="J40" s="8" t="s">
        <v>656</v>
      </c>
      <c r="K40" s="1" t="str">
        <f t="shared" si="7"/>
        <v>P04-P04-D-33##</v>
      </c>
    </row>
    <row r="41" spans="1:11" ht="14.4" x14ac:dyDescent="0.25">
      <c r="A41" s="8" t="s">
        <v>293</v>
      </c>
      <c r="B41" s="8" t="s">
        <v>812</v>
      </c>
      <c r="C41" s="8" t="s">
        <v>495</v>
      </c>
      <c r="D41" s="8">
        <v>1165</v>
      </c>
      <c r="E41" s="8">
        <v>995</v>
      </c>
      <c r="F41" s="8">
        <v>4</v>
      </c>
      <c r="G41" s="9">
        <f t="shared" si="5"/>
        <v>4.6367000000000003</v>
      </c>
      <c r="H41" s="9">
        <f t="shared" si="6"/>
        <v>187.32267999999999</v>
      </c>
      <c r="I41" s="8" t="s">
        <v>588</v>
      </c>
      <c r="J41" s="8" t="s">
        <v>656</v>
      </c>
      <c r="K41" s="1" t="str">
        <f t="shared" si="7"/>
        <v>P04-P04-D-20</v>
      </c>
    </row>
    <row r="42" spans="1:11" ht="14.4" x14ac:dyDescent="0.25">
      <c r="A42" s="8" t="s">
        <v>293</v>
      </c>
      <c r="B42" s="8" t="s">
        <v>555</v>
      </c>
      <c r="C42" s="8" t="s">
        <v>18</v>
      </c>
      <c r="D42" s="8">
        <v>1165</v>
      </c>
      <c r="E42" s="8">
        <v>995</v>
      </c>
      <c r="F42" s="8">
        <v>1</v>
      </c>
      <c r="G42" s="9">
        <f t="shared" si="5"/>
        <v>1.1591750000000001</v>
      </c>
      <c r="H42" s="9">
        <f t="shared" si="6"/>
        <v>46.830669999999998</v>
      </c>
      <c r="I42" s="8" t="s">
        <v>588</v>
      </c>
      <c r="J42" s="8" t="s">
        <v>656</v>
      </c>
      <c r="K42" s="1" t="str">
        <f t="shared" si="7"/>
        <v>P04-P04-D-21##</v>
      </c>
    </row>
    <row r="43" spans="1:11" ht="14.4" x14ac:dyDescent="0.25">
      <c r="A43" s="8" t="s">
        <v>293</v>
      </c>
      <c r="B43" s="8" t="s">
        <v>556</v>
      </c>
      <c r="C43" s="8" t="s">
        <v>18</v>
      </c>
      <c r="D43" s="8">
        <v>1165</v>
      </c>
      <c r="E43" s="8">
        <v>995</v>
      </c>
      <c r="F43" s="8">
        <v>1</v>
      </c>
      <c r="G43" s="9">
        <f t="shared" si="5"/>
        <v>1.1591750000000001</v>
      </c>
      <c r="H43" s="9">
        <f t="shared" si="6"/>
        <v>46.830669999999998</v>
      </c>
      <c r="I43" s="8" t="s">
        <v>588</v>
      </c>
      <c r="J43" s="8" t="s">
        <v>656</v>
      </c>
      <c r="K43" s="1" t="str">
        <f t="shared" si="7"/>
        <v>P04-P04-D-25##</v>
      </c>
    </row>
    <row r="44" spans="1:11" ht="14.4" x14ac:dyDescent="0.25">
      <c r="A44" s="8" t="s">
        <v>293</v>
      </c>
      <c r="B44" s="8" t="s">
        <v>813</v>
      </c>
      <c r="C44" s="8" t="s">
        <v>495</v>
      </c>
      <c r="D44" s="8">
        <v>1190</v>
      </c>
      <c r="E44" s="8">
        <v>995</v>
      </c>
      <c r="F44" s="8">
        <v>5</v>
      </c>
      <c r="G44" s="9">
        <f t="shared" si="5"/>
        <v>5.9202500000000002</v>
      </c>
      <c r="H44" s="9">
        <f t="shared" si="6"/>
        <v>239.1781</v>
      </c>
      <c r="I44" s="8" t="s">
        <v>588</v>
      </c>
      <c r="J44" s="8" t="s">
        <v>656</v>
      </c>
      <c r="K44" s="1" t="str">
        <f t="shared" si="7"/>
        <v>P04-P04-D-3</v>
      </c>
    </row>
    <row r="45" spans="1:11" ht="14.4" x14ac:dyDescent="0.25">
      <c r="A45" s="8" t="s">
        <v>293</v>
      </c>
      <c r="B45" s="8" t="s">
        <v>557</v>
      </c>
      <c r="C45" s="8" t="s">
        <v>18</v>
      </c>
      <c r="D45" s="8">
        <v>1190</v>
      </c>
      <c r="E45" s="8">
        <v>995</v>
      </c>
      <c r="F45" s="8">
        <v>1</v>
      </c>
      <c r="G45" s="9">
        <f t="shared" si="5"/>
        <v>1.18405</v>
      </c>
      <c r="H45" s="9">
        <f t="shared" si="6"/>
        <v>47.835619999999999</v>
      </c>
      <c r="I45" s="8" t="s">
        <v>588</v>
      </c>
      <c r="J45" s="8" t="s">
        <v>656</v>
      </c>
      <c r="K45" s="1" t="str">
        <f t="shared" si="7"/>
        <v>P04-P04-D-4##</v>
      </c>
    </row>
    <row r="46" spans="1:11" ht="14.4" x14ac:dyDescent="0.25">
      <c r="A46" s="8" t="s">
        <v>293</v>
      </c>
      <c r="B46" s="8" t="s">
        <v>558</v>
      </c>
      <c r="C46" s="8" t="s">
        <v>18</v>
      </c>
      <c r="D46" s="8">
        <v>1190</v>
      </c>
      <c r="E46" s="8">
        <v>995</v>
      </c>
      <c r="F46" s="8">
        <v>1</v>
      </c>
      <c r="G46" s="9">
        <f t="shared" si="5"/>
        <v>1.18405</v>
      </c>
      <c r="H46" s="9">
        <f t="shared" si="6"/>
        <v>47.835619999999999</v>
      </c>
      <c r="I46" s="8" t="s">
        <v>588</v>
      </c>
      <c r="J46" s="8" t="s">
        <v>656</v>
      </c>
      <c r="K46" s="1" t="str">
        <f t="shared" si="7"/>
        <v>P04-P04-D-5##</v>
      </c>
    </row>
    <row r="47" spans="1:11" ht="14.4" x14ac:dyDescent="0.25">
      <c r="A47" s="8" t="s">
        <v>293</v>
      </c>
      <c r="B47" s="8" t="s">
        <v>559</v>
      </c>
      <c r="C47" s="8" t="s">
        <v>18</v>
      </c>
      <c r="D47" s="8">
        <v>1190</v>
      </c>
      <c r="E47" s="8">
        <v>995</v>
      </c>
      <c r="F47" s="8">
        <v>1</v>
      </c>
      <c r="G47" s="9">
        <f t="shared" si="5"/>
        <v>1.18405</v>
      </c>
      <c r="H47" s="9">
        <f t="shared" si="6"/>
        <v>47.835619999999999</v>
      </c>
      <c r="I47" s="8" t="s">
        <v>588</v>
      </c>
      <c r="J47" s="8" t="s">
        <v>656</v>
      </c>
      <c r="K47" s="1" t="str">
        <f t="shared" si="7"/>
        <v>P04-P04-D-6##</v>
      </c>
    </row>
    <row r="48" spans="1:11" ht="14.4" x14ac:dyDescent="0.25">
      <c r="A48" s="8" t="s">
        <v>293</v>
      </c>
      <c r="B48" s="8" t="s">
        <v>814</v>
      </c>
      <c r="C48" s="8" t="s">
        <v>495</v>
      </c>
      <c r="D48" s="8">
        <v>1790</v>
      </c>
      <c r="E48" s="8">
        <v>995</v>
      </c>
      <c r="F48" s="8">
        <v>5</v>
      </c>
      <c r="G48" s="9">
        <f t="shared" si="5"/>
        <v>8.9052500000000006</v>
      </c>
      <c r="H48" s="9">
        <f t="shared" si="6"/>
        <v>359.77210000000002</v>
      </c>
      <c r="I48" s="8" t="s">
        <v>588</v>
      </c>
      <c r="J48" s="8" t="s">
        <v>656</v>
      </c>
      <c r="K48" s="1" t="str">
        <f t="shared" si="7"/>
        <v>P04-P04-D-28</v>
      </c>
    </row>
    <row r="49" spans="1:11" ht="14.4" x14ac:dyDescent="0.25">
      <c r="A49" s="8" t="s">
        <v>293</v>
      </c>
      <c r="B49" s="8" t="s">
        <v>560</v>
      </c>
      <c r="C49" s="8" t="s">
        <v>18</v>
      </c>
      <c r="D49" s="8">
        <v>1790</v>
      </c>
      <c r="E49" s="8">
        <v>995</v>
      </c>
      <c r="F49" s="8">
        <v>1</v>
      </c>
      <c r="G49" s="9">
        <f t="shared" si="5"/>
        <v>1.78105</v>
      </c>
      <c r="H49" s="9">
        <f t="shared" si="6"/>
        <v>71.954419999999999</v>
      </c>
      <c r="I49" s="8" t="s">
        <v>588</v>
      </c>
      <c r="J49" s="8" t="s">
        <v>656</v>
      </c>
      <c r="K49" s="1" t="str">
        <f t="shared" si="7"/>
        <v>P04-P04-D-29##</v>
      </c>
    </row>
    <row r="50" spans="1:11" ht="14.4" x14ac:dyDescent="0.25">
      <c r="A50" s="8" t="s">
        <v>293</v>
      </c>
      <c r="B50" s="8" t="s">
        <v>561</v>
      </c>
      <c r="C50" s="8" t="s">
        <v>18</v>
      </c>
      <c r="D50" s="8">
        <v>1790</v>
      </c>
      <c r="E50" s="8">
        <v>995</v>
      </c>
      <c r="F50" s="8">
        <v>1</v>
      </c>
      <c r="G50" s="9">
        <f t="shared" si="5"/>
        <v>1.78105</v>
      </c>
      <c r="H50" s="9">
        <f t="shared" si="6"/>
        <v>71.954419999999999</v>
      </c>
      <c r="I50" s="8" t="s">
        <v>588</v>
      </c>
      <c r="J50" s="8" t="s">
        <v>656</v>
      </c>
      <c r="K50" s="1" t="str">
        <f t="shared" si="7"/>
        <v>P04-P04-D-30##</v>
      </c>
    </row>
    <row r="51" spans="1:11" ht="14.4" x14ac:dyDescent="0.25">
      <c r="A51" s="8" t="s">
        <v>293</v>
      </c>
      <c r="B51" s="8" t="s">
        <v>562</v>
      </c>
      <c r="C51" s="8" t="s">
        <v>18</v>
      </c>
      <c r="D51" s="8">
        <v>2365</v>
      </c>
      <c r="E51" s="8">
        <v>995</v>
      </c>
      <c r="F51" s="8">
        <v>1</v>
      </c>
      <c r="G51" s="9">
        <f t="shared" si="5"/>
        <v>2.3531749999999998</v>
      </c>
      <c r="H51" s="9">
        <f t="shared" si="6"/>
        <v>95.068269999999998</v>
      </c>
      <c r="I51" s="8" t="s">
        <v>588</v>
      </c>
      <c r="J51" s="8" t="s">
        <v>656</v>
      </c>
      <c r="K51" s="1" t="str">
        <f t="shared" si="7"/>
        <v>P04-P04-D-13##</v>
      </c>
    </row>
    <row r="52" spans="1:11" ht="14.4" x14ac:dyDescent="0.25">
      <c r="A52" s="8" t="s">
        <v>293</v>
      </c>
      <c r="B52" s="8" t="s">
        <v>815</v>
      </c>
      <c r="C52" s="8" t="s">
        <v>495</v>
      </c>
      <c r="D52" s="8">
        <v>2365</v>
      </c>
      <c r="E52" s="8">
        <v>995</v>
      </c>
      <c r="F52" s="8">
        <v>4</v>
      </c>
      <c r="G52" s="9">
        <f t="shared" si="5"/>
        <v>9.4126999999999992</v>
      </c>
      <c r="H52" s="9">
        <f t="shared" si="6"/>
        <v>380.27307999999999</v>
      </c>
      <c r="I52" s="8" t="s">
        <v>588</v>
      </c>
      <c r="J52" s="8" t="s">
        <v>656</v>
      </c>
      <c r="K52" s="1" t="str">
        <f t="shared" si="7"/>
        <v>P04-P04-D-8</v>
      </c>
    </row>
    <row r="53" spans="1:11" ht="14.4" x14ac:dyDescent="0.25">
      <c r="A53" s="8" t="s">
        <v>293</v>
      </c>
      <c r="B53" s="8" t="s">
        <v>563</v>
      </c>
      <c r="C53" s="8" t="s">
        <v>18</v>
      </c>
      <c r="D53" s="8">
        <v>2365</v>
      </c>
      <c r="E53" s="8">
        <v>995</v>
      </c>
      <c r="F53" s="8">
        <v>1</v>
      </c>
      <c r="G53" s="9">
        <f t="shared" si="5"/>
        <v>2.3531749999999998</v>
      </c>
      <c r="H53" s="9">
        <f t="shared" si="6"/>
        <v>95.068269999999998</v>
      </c>
      <c r="I53" s="8" t="s">
        <v>588</v>
      </c>
      <c r="J53" s="8" t="s">
        <v>656</v>
      </c>
      <c r="K53" s="1" t="str">
        <f t="shared" si="7"/>
        <v>P04-P04-D-9##</v>
      </c>
    </row>
    <row r="54" spans="1:11" ht="14.4" x14ac:dyDescent="0.25">
      <c r="A54" s="8" t="s">
        <v>293</v>
      </c>
      <c r="B54" s="8" t="s">
        <v>816</v>
      </c>
      <c r="C54" s="8" t="s">
        <v>495</v>
      </c>
      <c r="D54" s="8">
        <v>2390</v>
      </c>
      <c r="E54" s="8">
        <v>995</v>
      </c>
      <c r="F54" s="8">
        <v>2</v>
      </c>
      <c r="G54" s="9">
        <f t="shared" si="5"/>
        <v>4.7561</v>
      </c>
      <c r="H54" s="9">
        <f t="shared" si="6"/>
        <v>192.14644000000001</v>
      </c>
      <c r="I54" s="8" t="s">
        <v>588</v>
      </c>
      <c r="J54" s="8" t="s">
        <v>656</v>
      </c>
      <c r="K54" s="1" t="str">
        <f t="shared" si="7"/>
        <v>P04-P04-D-17</v>
      </c>
    </row>
    <row r="55" spans="1:11" ht="14.4" x14ac:dyDescent="0.25">
      <c r="A55" s="8" t="s">
        <v>294</v>
      </c>
      <c r="B55" s="8" t="s">
        <v>817</v>
      </c>
      <c r="C55" s="8" t="s">
        <v>495</v>
      </c>
      <c r="D55" s="8">
        <v>2390</v>
      </c>
      <c r="E55" s="8">
        <v>995</v>
      </c>
      <c r="F55" s="8">
        <v>4</v>
      </c>
      <c r="G55" s="9">
        <f t="shared" si="5"/>
        <v>9.5122</v>
      </c>
      <c r="H55" s="9">
        <f t="shared" si="6"/>
        <v>384.29288000000003</v>
      </c>
      <c r="I55" s="8" t="s">
        <v>588</v>
      </c>
      <c r="J55" s="8" t="s">
        <v>656</v>
      </c>
      <c r="K55" s="1" t="str">
        <f t="shared" si="7"/>
        <v>P05-P05-D-17</v>
      </c>
    </row>
    <row r="56" spans="1:11" ht="14.4" x14ac:dyDescent="0.25">
      <c r="A56" s="8" t="s">
        <v>295</v>
      </c>
      <c r="B56" s="8" t="s">
        <v>818</v>
      </c>
      <c r="C56" s="8" t="s">
        <v>495</v>
      </c>
      <c r="D56" s="8">
        <v>790</v>
      </c>
      <c r="E56" s="8">
        <v>995</v>
      </c>
      <c r="F56" s="8">
        <v>40</v>
      </c>
      <c r="G56" s="9">
        <f t="shared" si="5"/>
        <v>31.442</v>
      </c>
      <c r="H56" s="9">
        <f t="shared" si="6"/>
        <v>1270.2568000000001</v>
      </c>
      <c r="I56" s="8" t="s">
        <v>588</v>
      </c>
      <c r="J56" s="8" t="s">
        <v>692</v>
      </c>
      <c r="K56" s="1" t="str">
        <f t="shared" si="7"/>
        <v>P06-P06-E-2</v>
      </c>
    </row>
    <row r="57" spans="1:11" ht="14.4" x14ac:dyDescent="0.25">
      <c r="A57" s="8" t="s">
        <v>296</v>
      </c>
      <c r="B57" s="8" t="s">
        <v>819</v>
      </c>
      <c r="C57" s="8" t="s">
        <v>495</v>
      </c>
      <c r="D57" s="8">
        <v>790</v>
      </c>
      <c r="E57" s="8">
        <v>995</v>
      </c>
      <c r="F57" s="8">
        <v>40</v>
      </c>
      <c r="G57" s="9">
        <f t="shared" si="5"/>
        <v>31.442</v>
      </c>
      <c r="H57" s="9">
        <f t="shared" si="6"/>
        <v>1270.2568000000001</v>
      </c>
      <c r="I57" s="8" t="s">
        <v>588</v>
      </c>
      <c r="J57" s="8" t="s">
        <v>692</v>
      </c>
      <c r="K57" s="1" t="str">
        <f t="shared" si="7"/>
        <v>P07-P07-E-2</v>
      </c>
    </row>
    <row r="58" spans="1:11" ht="14.4" x14ac:dyDescent="0.25">
      <c r="A58" s="8" t="s">
        <v>298</v>
      </c>
      <c r="B58" s="8" t="s">
        <v>820</v>
      </c>
      <c r="C58" s="8" t="s">
        <v>495</v>
      </c>
      <c r="D58" s="8">
        <v>790</v>
      </c>
      <c r="E58" s="8">
        <v>995</v>
      </c>
      <c r="F58" s="8">
        <v>13</v>
      </c>
      <c r="G58" s="9">
        <f t="shared" ref="G58:G70" si="8">D58*E58*F58/1000000</f>
        <v>10.21865</v>
      </c>
      <c r="H58" s="9">
        <f t="shared" ref="H58:H70" si="9">G58*40.4</f>
        <v>412.83346</v>
      </c>
      <c r="I58" s="8" t="s">
        <v>588</v>
      </c>
      <c r="J58" s="8" t="s">
        <v>692</v>
      </c>
      <c r="K58" s="1" t="str">
        <f t="shared" si="7"/>
        <v>P08-P08-E-2</v>
      </c>
    </row>
    <row r="59" spans="1:11" ht="14.4" x14ac:dyDescent="0.25">
      <c r="A59" s="8" t="s">
        <v>298</v>
      </c>
      <c r="B59" s="8" t="s">
        <v>821</v>
      </c>
      <c r="C59" s="8" t="s">
        <v>18</v>
      </c>
      <c r="D59" s="8">
        <v>790</v>
      </c>
      <c r="E59" s="8">
        <v>995</v>
      </c>
      <c r="F59" s="8">
        <v>1</v>
      </c>
      <c r="G59" s="9">
        <f t="shared" si="8"/>
        <v>0.78605000000000003</v>
      </c>
      <c r="H59" s="9">
        <f t="shared" si="9"/>
        <v>31.756419999999999</v>
      </c>
      <c r="I59" s="8" t="s">
        <v>588</v>
      </c>
      <c r="J59" s="8" t="s">
        <v>692</v>
      </c>
      <c r="K59" s="1" t="str">
        <f t="shared" si="7"/>
        <v>P08-P08-E-3##</v>
      </c>
    </row>
    <row r="60" spans="1:11" ht="14.4" x14ac:dyDescent="0.25">
      <c r="A60" s="8" t="s">
        <v>298</v>
      </c>
      <c r="B60" s="8" t="s">
        <v>822</v>
      </c>
      <c r="C60" s="8" t="s">
        <v>18</v>
      </c>
      <c r="D60" s="8">
        <v>790</v>
      </c>
      <c r="E60" s="8">
        <v>995</v>
      </c>
      <c r="F60" s="8">
        <v>1</v>
      </c>
      <c r="G60" s="9">
        <f t="shared" si="8"/>
        <v>0.78605000000000003</v>
      </c>
      <c r="H60" s="9">
        <f t="shared" si="9"/>
        <v>31.756419999999999</v>
      </c>
      <c r="I60" s="8" t="s">
        <v>588</v>
      </c>
      <c r="J60" s="8" t="s">
        <v>692</v>
      </c>
      <c r="K60" s="1" t="str">
        <f t="shared" si="7"/>
        <v>P08-P08-E-4##</v>
      </c>
    </row>
    <row r="61" spans="1:11" ht="14.4" x14ac:dyDescent="0.25">
      <c r="A61" s="8" t="s">
        <v>298</v>
      </c>
      <c r="B61" s="8" t="s">
        <v>823</v>
      </c>
      <c r="C61" s="8" t="s">
        <v>18</v>
      </c>
      <c r="D61" s="8">
        <v>790</v>
      </c>
      <c r="E61" s="8">
        <v>995</v>
      </c>
      <c r="F61" s="8">
        <v>1</v>
      </c>
      <c r="G61" s="9">
        <f t="shared" si="8"/>
        <v>0.78605000000000003</v>
      </c>
      <c r="H61" s="9">
        <f t="shared" si="9"/>
        <v>31.756419999999999</v>
      </c>
      <c r="I61" s="8" t="s">
        <v>588</v>
      </c>
      <c r="J61" s="8" t="s">
        <v>692</v>
      </c>
      <c r="K61" s="1" t="str">
        <f t="shared" si="7"/>
        <v>P08-P08-E-5##</v>
      </c>
    </row>
    <row r="62" spans="1:11" ht="14.4" x14ac:dyDescent="0.25">
      <c r="A62" s="8" t="s">
        <v>298</v>
      </c>
      <c r="B62" s="8" t="s">
        <v>824</v>
      </c>
      <c r="C62" s="8" t="s">
        <v>18</v>
      </c>
      <c r="D62" s="8">
        <v>790</v>
      </c>
      <c r="E62" s="8">
        <v>990</v>
      </c>
      <c r="F62" s="8">
        <v>1</v>
      </c>
      <c r="G62" s="9">
        <f t="shared" si="8"/>
        <v>0.78210000000000002</v>
      </c>
      <c r="H62" s="9">
        <f t="shared" si="9"/>
        <v>31.59684</v>
      </c>
      <c r="I62" s="8" t="s">
        <v>588</v>
      </c>
      <c r="J62" s="8" t="s">
        <v>692</v>
      </c>
      <c r="K62" s="1" t="str">
        <f t="shared" si="7"/>
        <v>P08-P08-E-6##</v>
      </c>
    </row>
    <row r="63" spans="1:11" ht="14.4" x14ac:dyDescent="0.25">
      <c r="A63" s="8" t="s">
        <v>299</v>
      </c>
      <c r="B63" s="8" t="s">
        <v>825</v>
      </c>
      <c r="C63" s="8" t="s">
        <v>495</v>
      </c>
      <c r="D63" s="8">
        <v>790</v>
      </c>
      <c r="E63" s="8">
        <v>995</v>
      </c>
      <c r="F63" s="8">
        <v>5</v>
      </c>
      <c r="G63" s="9">
        <f t="shared" si="8"/>
        <v>3.93025</v>
      </c>
      <c r="H63" s="9">
        <f t="shared" si="9"/>
        <v>158.78210000000001</v>
      </c>
      <c r="I63" s="8" t="s">
        <v>588</v>
      </c>
      <c r="J63" s="8" t="s">
        <v>699</v>
      </c>
      <c r="K63" s="1" t="str">
        <f t="shared" si="7"/>
        <v>P09-P09-F-2</v>
      </c>
    </row>
    <row r="64" spans="1:11" ht="14.4" x14ac:dyDescent="0.25">
      <c r="A64" s="8" t="s">
        <v>299</v>
      </c>
      <c r="B64" s="8" t="s">
        <v>826</v>
      </c>
      <c r="C64" s="8" t="s">
        <v>495</v>
      </c>
      <c r="D64" s="8">
        <v>990</v>
      </c>
      <c r="E64" s="8">
        <v>995</v>
      </c>
      <c r="F64" s="8">
        <v>4</v>
      </c>
      <c r="G64" s="9">
        <f t="shared" si="8"/>
        <v>3.9401999999999999</v>
      </c>
      <c r="H64" s="9">
        <f t="shared" si="9"/>
        <v>159.18407999999999</v>
      </c>
      <c r="I64" s="8" t="s">
        <v>588</v>
      </c>
      <c r="J64" s="8" t="s">
        <v>699</v>
      </c>
      <c r="K64" s="1" t="str">
        <f t="shared" si="7"/>
        <v>P09-P09-F-5</v>
      </c>
    </row>
    <row r="65" spans="1:11" ht="14.4" x14ac:dyDescent="0.25">
      <c r="A65" s="8" t="s">
        <v>300</v>
      </c>
      <c r="B65" s="8" t="s">
        <v>827</v>
      </c>
      <c r="C65" s="8" t="s">
        <v>495</v>
      </c>
      <c r="D65" s="8">
        <v>1940</v>
      </c>
      <c r="E65" s="8">
        <v>995</v>
      </c>
      <c r="F65" s="8">
        <v>2</v>
      </c>
      <c r="G65" s="9">
        <f t="shared" si="8"/>
        <v>3.8605999999999998</v>
      </c>
      <c r="H65" s="9">
        <f t="shared" si="9"/>
        <v>155.96824000000001</v>
      </c>
      <c r="I65" s="8" t="s">
        <v>588</v>
      </c>
      <c r="J65" s="8" t="s">
        <v>705</v>
      </c>
      <c r="K65" s="1" t="str">
        <f t="shared" si="7"/>
        <v>P10-P10-G-2</v>
      </c>
    </row>
    <row r="66" spans="1:11" ht="14.4" x14ac:dyDescent="0.25">
      <c r="A66" s="8" t="s">
        <v>301</v>
      </c>
      <c r="B66" s="8" t="s">
        <v>828</v>
      </c>
      <c r="C66" s="8" t="s">
        <v>18</v>
      </c>
      <c r="D66" s="8">
        <v>1190</v>
      </c>
      <c r="E66" s="8">
        <v>995</v>
      </c>
      <c r="F66" s="8">
        <v>1</v>
      </c>
      <c r="G66" s="9">
        <f t="shared" si="8"/>
        <v>1.18405</v>
      </c>
      <c r="H66" s="9">
        <f t="shared" si="9"/>
        <v>47.835619999999999</v>
      </c>
      <c r="I66" s="8" t="s">
        <v>710</v>
      </c>
      <c r="J66" s="8" t="s">
        <v>589</v>
      </c>
      <c r="K66" s="1" t="str">
        <f t="shared" si="7"/>
        <v>P11-P11-H-1##</v>
      </c>
    </row>
    <row r="67" spans="1:11" ht="14.4" x14ac:dyDescent="0.25">
      <c r="A67" s="8" t="s">
        <v>301</v>
      </c>
      <c r="B67" s="8" t="s">
        <v>829</v>
      </c>
      <c r="C67" s="8" t="s">
        <v>495</v>
      </c>
      <c r="D67" s="8">
        <v>1190</v>
      </c>
      <c r="E67" s="8">
        <v>995</v>
      </c>
      <c r="F67" s="8">
        <v>2</v>
      </c>
      <c r="G67" s="9">
        <f t="shared" si="8"/>
        <v>2.3681000000000001</v>
      </c>
      <c r="H67" s="9">
        <f t="shared" si="9"/>
        <v>95.671239999999997</v>
      </c>
      <c r="I67" s="8" t="s">
        <v>710</v>
      </c>
      <c r="J67" s="8" t="s">
        <v>589</v>
      </c>
      <c r="K67" s="1" t="str">
        <f t="shared" si="7"/>
        <v>P11-P11-H-2</v>
      </c>
    </row>
    <row r="68" spans="1:11" ht="14.4" x14ac:dyDescent="0.25">
      <c r="A68" s="8" t="s">
        <v>302</v>
      </c>
      <c r="B68" s="8" t="s">
        <v>830</v>
      </c>
      <c r="C68" s="8" t="s">
        <v>495</v>
      </c>
      <c r="D68" s="8">
        <v>790</v>
      </c>
      <c r="E68" s="8">
        <v>995</v>
      </c>
      <c r="F68" s="8">
        <v>8</v>
      </c>
      <c r="G68" s="9">
        <f t="shared" si="8"/>
        <v>6.2884000000000002</v>
      </c>
      <c r="H68" s="9">
        <f t="shared" si="9"/>
        <v>254.05135999999999</v>
      </c>
      <c r="I68" s="8" t="s">
        <v>710</v>
      </c>
      <c r="J68" s="8" t="s">
        <v>714</v>
      </c>
      <c r="K68" s="1" t="str">
        <f t="shared" si="7"/>
        <v>P12-P12-J-8</v>
      </c>
    </row>
    <row r="69" spans="1:11" ht="14.4" x14ac:dyDescent="0.25">
      <c r="A69" s="8" t="s">
        <v>302</v>
      </c>
      <c r="B69" s="8" t="s">
        <v>831</v>
      </c>
      <c r="C69" s="8" t="s">
        <v>495</v>
      </c>
      <c r="D69" s="8">
        <v>900</v>
      </c>
      <c r="E69" s="8">
        <v>995</v>
      </c>
      <c r="F69" s="8">
        <v>1</v>
      </c>
      <c r="G69" s="9">
        <f t="shared" si="8"/>
        <v>0.89549999999999996</v>
      </c>
      <c r="H69" s="9">
        <f t="shared" si="9"/>
        <v>36.178199999999997</v>
      </c>
      <c r="I69" s="8" t="s">
        <v>710</v>
      </c>
      <c r="J69" s="8" t="s">
        <v>714</v>
      </c>
      <c r="K69" s="1" t="str">
        <f t="shared" si="7"/>
        <v>P12-P12-J-6</v>
      </c>
    </row>
    <row r="70" spans="1:11" ht="14.4" x14ac:dyDescent="0.25">
      <c r="A70" s="8" t="s">
        <v>302</v>
      </c>
      <c r="B70" s="8" t="s">
        <v>832</v>
      </c>
      <c r="C70" s="8" t="s">
        <v>18</v>
      </c>
      <c r="D70" s="8">
        <v>2390</v>
      </c>
      <c r="E70" s="8">
        <v>995</v>
      </c>
      <c r="F70" s="8">
        <v>1</v>
      </c>
      <c r="G70" s="9">
        <f t="shared" si="8"/>
        <v>2.37805</v>
      </c>
      <c r="H70" s="9">
        <f t="shared" si="9"/>
        <v>96.073220000000006</v>
      </c>
      <c r="I70" s="8" t="s">
        <v>710</v>
      </c>
      <c r="J70" s="8" t="s">
        <v>723</v>
      </c>
      <c r="K70" s="1" t="str">
        <f t="shared" ref="K70:K101" si="10">A70&amp;"-"&amp;B70&amp;C70</f>
        <v>P12-P12-K-2##</v>
      </c>
    </row>
    <row r="71" spans="1:11" ht="14.4" x14ac:dyDescent="0.25">
      <c r="A71" s="8" t="s">
        <v>304</v>
      </c>
      <c r="B71" s="8" t="s">
        <v>833</v>
      </c>
      <c r="C71" s="8" t="s">
        <v>495</v>
      </c>
      <c r="D71" s="8">
        <v>990</v>
      </c>
      <c r="E71" s="8">
        <v>995</v>
      </c>
      <c r="F71" s="8">
        <v>1</v>
      </c>
      <c r="G71" s="9">
        <f t="shared" ref="G71:G78" si="11">D71*E71*F71/1000000</f>
        <v>0.98504999999999998</v>
      </c>
      <c r="H71" s="9">
        <f t="shared" ref="H71:H78" si="12">G71*40.4</f>
        <v>39.796019999999999</v>
      </c>
      <c r="I71" s="8" t="s">
        <v>710</v>
      </c>
      <c r="J71" s="8" t="s">
        <v>653</v>
      </c>
      <c r="K71" s="1" t="str">
        <f t="shared" si="10"/>
        <v>P14-P14-L-12</v>
      </c>
    </row>
    <row r="72" spans="1:11" ht="14.4" x14ac:dyDescent="0.25">
      <c r="A72" s="8" t="s">
        <v>304</v>
      </c>
      <c r="B72" s="8" t="s">
        <v>834</v>
      </c>
      <c r="C72" s="8" t="s">
        <v>18</v>
      </c>
      <c r="D72" s="8">
        <v>1165</v>
      </c>
      <c r="E72" s="8">
        <v>995</v>
      </c>
      <c r="F72" s="8">
        <v>3</v>
      </c>
      <c r="G72" s="9">
        <f t="shared" si="11"/>
        <v>3.477525</v>
      </c>
      <c r="H72" s="9">
        <f t="shared" si="12"/>
        <v>140.49200999999999</v>
      </c>
      <c r="I72" s="8" t="s">
        <v>710</v>
      </c>
      <c r="J72" s="8" t="s">
        <v>653</v>
      </c>
      <c r="K72" s="1" t="str">
        <f t="shared" si="10"/>
        <v>P14-P14-L-10##</v>
      </c>
    </row>
    <row r="73" spans="1:11" ht="14.4" x14ac:dyDescent="0.25">
      <c r="A73" s="8" t="s">
        <v>304</v>
      </c>
      <c r="B73" s="8" t="s">
        <v>835</v>
      </c>
      <c r="C73" s="8" t="s">
        <v>495</v>
      </c>
      <c r="D73" s="8">
        <v>1165</v>
      </c>
      <c r="E73" s="8">
        <v>995</v>
      </c>
      <c r="F73" s="8">
        <v>11</v>
      </c>
      <c r="G73" s="9">
        <f t="shared" si="11"/>
        <v>12.750925000000001</v>
      </c>
      <c r="H73" s="9">
        <f t="shared" si="12"/>
        <v>515.13737000000003</v>
      </c>
      <c r="I73" s="8" t="s">
        <v>710</v>
      </c>
      <c r="J73" s="8" t="s">
        <v>653</v>
      </c>
      <c r="K73" s="1" t="str">
        <f t="shared" si="10"/>
        <v>P14-P14-L-9</v>
      </c>
    </row>
    <row r="74" spans="1:11" ht="14.4" x14ac:dyDescent="0.25">
      <c r="A74" s="8" t="s">
        <v>304</v>
      </c>
      <c r="B74" s="8" t="s">
        <v>836</v>
      </c>
      <c r="C74" s="8" t="s">
        <v>18</v>
      </c>
      <c r="D74" s="8">
        <v>2365</v>
      </c>
      <c r="E74" s="8">
        <v>995</v>
      </c>
      <c r="F74" s="8">
        <v>1</v>
      </c>
      <c r="G74" s="9">
        <f t="shared" si="11"/>
        <v>2.3531749999999998</v>
      </c>
      <c r="H74" s="9">
        <f t="shared" si="12"/>
        <v>95.068269999999998</v>
      </c>
      <c r="I74" s="8" t="s">
        <v>710</v>
      </c>
      <c r="J74" s="8" t="s">
        <v>653</v>
      </c>
      <c r="K74" s="1" t="str">
        <f t="shared" si="10"/>
        <v>P14-P14-L-25##</v>
      </c>
    </row>
    <row r="75" spans="1:11" ht="14.4" x14ac:dyDescent="0.25">
      <c r="A75" s="8" t="s">
        <v>304</v>
      </c>
      <c r="B75" s="8" t="s">
        <v>837</v>
      </c>
      <c r="C75" s="8" t="s">
        <v>495</v>
      </c>
      <c r="D75" s="8">
        <v>2365</v>
      </c>
      <c r="E75" s="8">
        <v>995</v>
      </c>
      <c r="F75" s="8">
        <v>8</v>
      </c>
      <c r="G75" s="9">
        <f t="shared" si="11"/>
        <v>18.825399999999998</v>
      </c>
      <c r="H75" s="9">
        <f t="shared" si="12"/>
        <v>760.54615999999999</v>
      </c>
      <c r="I75" s="8" t="s">
        <v>710</v>
      </c>
      <c r="J75" s="8" t="s">
        <v>653</v>
      </c>
      <c r="K75" s="1" t="str">
        <f t="shared" si="10"/>
        <v>P14-P14-L-4</v>
      </c>
    </row>
    <row r="76" spans="1:11" ht="14.4" x14ac:dyDescent="0.25">
      <c r="A76" s="8" t="s">
        <v>304</v>
      </c>
      <c r="B76" s="8" t="s">
        <v>838</v>
      </c>
      <c r="C76" s="8" t="s">
        <v>18</v>
      </c>
      <c r="D76" s="8">
        <v>2365</v>
      </c>
      <c r="E76" s="8">
        <v>995</v>
      </c>
      <c r="F76" s="8">
        <v>3</v>
      </c>
      <c r="G76" s="9">
        <f t="shared" si="11"/>
        <v>7.0595249999999998</v>
      </c>
      <c r="H76" s="9">
        <f t="shared" si="12"/>
        <v>285.20481000000001</v>
      </c>
      <c r="I76" s="8" t="s">
        <v>710</v>
      </c>
      <c r="J76" s="8" t="s">
        <v>653</v>
      </c>
      <c r="K76" s="1" t="str">
        <f t="shared" si="10"/>
        <v>P14-P14-L-5##</v>
      </c>
    </row>
    <row r="77" spans="1:11" ht="14.4" x14ac:dyDescent="0.25">
      <c r="A77" s="8" t="s">
        <v>304</v>
      </c>
      <c r="B77" s="8" t="s">
        <v>839</v>
      </c>
      <c r="C77" s="8" t="s">
        <v>495</v>
      </c>
      <c r="D77" s="8">
        <v>2390</v>
      </c>
      <c r="E77" s="8">
        <v>995</v>
      </c>
      <c r="F77" s="8">
        <v>4</v>
      </c>
      <c r="G77" s="9">
        <f t="shared" si="11"/>
        <v>9.5122</v>
      </c>
      <c r="H77" s="9">
        <f t="shared" si="12"/>
        <v>384.29288000000003</v>
      </c>
      <c r="I77" s="8" t="s">
        <v>710</v>
      </c>
      <c r="J77" s="8" t="s">
        <v>653</v>
      </c>
      <c r="K77" s="1" t="str">
        <f t="shared" si="10"/>
        <v>P14-P14-L-7</v>
      </c>
    </row>
    <row r="78" spans="1:11" ht="14.4" x14ac:dyDescent="0.25">
      <c r="A78" s="8" t="s">
        <v>305</v>
      </c>
      <c r="B78" s="8" t="s">
        <v>840</v>
      </c>
      <c r="C78" s="8" t="s">
        <v>495</v>
      </c>
      <c r="D78" s="8">
        <v>2390</v>
      </c>
      <c r="E78" s="8">
        <v>995</v>
      </c>
      <c r="F78" s="8">
        <v>10</v>
      </c>
      <c r="G78" s="9">
        <f t="shared" si="11"/>
        <v>23.7805</v>
      </c>
      <c r="H78" s="9">
        <f t="shared" si="12"/>
        <v>960.73220000000003</v>
      </c>
      <c r="I78" s="8" t="s">
        <v>710</v>
      </c>
      <c r="J78" s="8" t="s">
        <v>653</v>
      </c>
      <c r="K78" s="1" t="str">
        <f t="shared" si="10"/>
        <v>P15-P15-L-7</v>
      </c>
    </row>
    <row r="79" spans="1:11" ht="14.4" x14ac:dyDescent="0.25">
      <c r="A79" s="8" t="s">
        <v>306</v>
      </c>
      <c r="B79" s="8" t="s">
        <v>841</v>
      </c>
      <c r="C79" s="8" t="s">
        <v>18</v>
      </c>
      <c r="D79" s="8">
        <v>790</v>
      </c>
      <c r="E79" s="8">
        <v>995</v>
      </c>
      <c r="F79" s="8">
        <v>1</v>
      </c>
      <c r="G79" s="9">
        <f t="shared" ref="G79:G94" si="13">D79*E79*F79/1000000</f>
        <v>0.78605000000000003</v>
      </c>
      <c r="H79" s="9">
        <f t="shared" ref="H79:H94" si="14">G79*40.4</f>
        <v>31.756419999999999</v>
      </c>
      <c r="I79" s="8" t="s">
        <v>710</v>
      </c>
      <c r="J79" s="8" t="s">
        <v>752</v>
      </c>
      <c r="K79" s="1" t="str">
        <f t="shared" si="10"/>
        <v>P16-P16-M-10##</v>
      </c>
    </row>
    <row r="80" spans="1:11" ht="14.4" x14ac:dyDescent="0.25">
      <c r="A80" s="8" t="s">
        <v>306</v>
      </c>
      <c r="B80" s="8" t="s">
        <v>842</v>
      </c>
      <c r="C80" s="8" t="s">
        <v>18</v>
      </c>
      <c r="D80" s="8">
        <v>790</v>
      </c>
      <c r="E80" s="8">
        <v>995</v>
      </c>
      <c r="F80" s="8">
        <v>1</v>
      </c>
      <c r="G80" s="9">
        <f t="shared" si="13"/>
        <v>0.78605000000000003</v>
      </c>
      <c r="H80" s="9">
        <f t="shared" si="14"/>
        <v>31.756419999999999</v>
      </c>
      <c r="I80" s="8" t="s">
        <v>710</v>
      </c>
      <c r="J80" s="8" t="s">
        <v>752</v>
      </c>
      <c r="K80" s="1" t="str">
        <f t="shared" si="10"/>
        <v>P16-P16-M-11##</v>
      </c>
    </row>
    <row r="81" spans="1:11" ht="14.4" x14ac:dyDescent="0.25">
      <c r="A81" s="8" t="s">
        <v>306</v>
      </c>
      <c r="B81" s="8" t="s">
        <v>843</v>
      </c>
      <c r="C81" s="8" t="s">
        <v>18</v>
      </c>
      <c r="D81" s="8">
        <v>790</v>
      </c>
      <c r="E81" s="8">
        <v>995</v>
      </c>
      <c r="F81" s="8">
        <v>1</v>
      </c>
      <c r="G81" s="9">
        <f t="shared" si="13"/>
        <v>0.78605000000000003</v>
      </c>
      <c r="H81" s="9">
        <f t="shared" si="14"/>
        <v>31.756419999999999</v>
      </c>
      <c r="I81" s="8" t="s">
        <v>710</v>
      </c>
      <c r="J81" s="8" t="s">
        <v>752</v>
      </c>
      <c r="K81" s="1" t="str">
        <f t="shared" si="10"/>
        <v>P16-P16-M-12##</v>
      </c>
    </row>
    <row r="82" spans="1:11" ht="14.4" x14ac:dyDescent="0.25">
      <c r="A82" s="8" t="s">
        <v>306</v>
      </c>
      <c r="B82" s="8" t="s">
        <v>844</v>
      </c>
      <c r="C82" s="8" t="s">
        <v>18</v>
      </c>
      <c r="D82" s="8">
        <v>790</v>
      </c>
      <c r="E82" s="8">
        <v>995</v>
      </c>
      <c r="F82" s="8">
        <v>1</v>
      </c>
      <c r="G82" s="9">
        <f t="shared" si="13"/>
        <v>0.78605000000000003</v>
      </c>
      <c r="H82" s="9">
        <f t="shared" si="14"/>
        <v>31.756419999999999</v>
      </c>
      <c r="I82" s="8" t="s">
        <v>710</v>
      </c>
      <c r="J82" s="8" t="s">
        <v>752</v>
      </c>
      <c r="K82" s="1" t="str">
        <f t="shared" si="10"/>
        <v>P16-P16-M-13##</v>
      </c>
    </row>
    <row r="83" spans="1:11" ht="14.4" x14ac:dyDescent="0.25">
      <c r="A83" s="8" t="s">
        <v>306</v>
      </c>
      <c r="B83" s="8" t="s">
        <v>845</v>
      </c>
      <c r="C83" s="8" t="s">
        <v>18</v>
      </c>
      <c r="D83" s="8">
        <v>790</v>
      </c>
      <c r="E83" s="8">
        <v>995</v>
      </c>
      <c r="F83" s="8">
        <v>1</v>
      </c>
      <c r="G83" s="9">
        <f t="shared" si="13"/>
        <v>0.78605000000000003</v>
      </c>
      <c r="H83" s="9">
        <f t="shared" si="14"/>
        <v>31.756419999999999</v>
      </c>
      <c r="I83" s="8" t="s">
        <v>710</v>
      </c>
      <c r="J83" s="8" t="s">
        <v>752</v>
      </c>
      <c r="K83" s="1" t="str">
        <f t="shared" si="10"/>
        <v>P16-P16-M-14##</v>
      </c>
    </row>
    <row r="84" spans="1:11" ht="14.4" x14ac:dyDescent="0.25">
      <c r="A84" s="8" t="s">
        <v>306</v>
      </c>
      <c r="B84" s="8" t="s">
        <v>846</v>
      </c>
      <c r="C84" s="8" t="s">
        <v>495</v>
      </c>
      <c r="D84" s="8">
        <v>2190</v>
      </c>
      <c r="E84" s="8">
        <v>995</v>
      </c>
      <c r="F84" s="8">
        <v>1</v>
      </c>
      <c r="G84" s="9">
        <f t="shared" si="13"/>
        <v>2.1790500000000002</v>
      </c>
      <c r="H84" s="9">
        <f t="shared" si="14"/>
        <v>88.033619999999999</v>
      </c>
      <c r="I84" s="8" t="s">
        <v>710</v>
      </c>
      <c r="J84" s="8" t="s">
        <v>752</v>
      </c>
      <c r="K84" s="1" t="str">
        <f t="shared" si="10"/>
        <v>P16-P16-M-4</v>
      </c>
    </row>
    <row r="85" spans="1:11" ht="14.4" x14ac:dyDescent="0.25">
      <c r="A85" s="8" t="s">
        <v>306</v>
      </c>
      <c r="B85" s="8" t="s">
        <v>847</v>
      </c>
      <c r="C85" s="8" t="s">
        <v>495</v>
      </c>
      <c r="D85" s="8">
        <v>2990</v>
      </c>
      <c r="E85" s="8">
        <v>995</v>
      </c>
      <c r="F85" s="8">
        <v>3</v>
      </c>
      <c r="G85" s="9">
        <f t="shared" si="13"/>
        <v>8.9251500000000004</v>
      </c>
      <c r="H85" s="9">
        <f t="shared" si="14"/>
        <v>360.57605999999998</v>
      </c>
      <c r="I85" s="8" t="s">
        <v>710</v>
      </c>
      <c r="J85" s="8" t="s">
        <v>752</v>
      </c>
      <c r="K85" s="1" t="str">
        <f t="shared" si="10"/>
        <v>P16-P16-M-6</v>
      </c>
    </row>
    <row r="86" spans="1:11" ht="14.4" x14ac:dyDescent="0.25">
      <c r="A86" s="8" t="s">
        <v>306</v>
      </c>
      <c r="B86" s="8" t="s">
        <v>848</v>
      </c>
      <c r="C86" s="8" t="s">
        <v>18</v>
      </c>
      <c r="D86" s="8">
        <v>2990</v>
      </c>
      <c r="E86" s="8">
        <v>995</v>
      </c>
      <c r="F86" s="8">
        <v>1</v>
      </c>
      <c r="G86" s="9">
        <f t="shared" si="13"/>
        <v>2.97505</v>
      </c>
      <c r="H86" s="9">
        <f t="shared" si="14"/>
        <v>120.19202</v>
      </c>
      <c r="I86" s="8" t="s">
        <v>710</v>
      </c>
      <c r="J86" s="8" t="s">
        <v>752</v>
      </c>
      <c r="K86" s="1" t="str">
        <f t="shared" si="10"/>
        <v>P16-P16-M-7##</v>
      </c>
    </row>
    <row r="87" spans="1:11" ht="14.4" x14ac:dyDescent="0.25">
      <c r="A87" s="8" t="s">
        <v>307</v>
      </c>
      <c r="B87" s="8" t="s">
        <v>849</v>
      </c>
      <c r="C87" s="8" t="s">
        <v>495</v>
      </c>
      <c r="D87" s="8">
        <v>790</v>
      </c>
      <c r="E87" s="8">
        <v>995</v>
      </c>
      <c r="F87" s="8">
        <v>40</v>
      </c>
      <c r="G87" s="9">
        <f t="shared" si="13"/>
        <v>31.442</v>
      </c>
      <c r="H87" s="9">
        <f t="shared" si="14"/>
        <v>1270.2568000000001</v>
      </c>
      <c r="I87" s="8" t="s">
        <v>710</v>
      </c>
      <c r="J87" s="8" t="s">
        <v>752</v>
      </c>
      <c r="K87" s="1" t="str">
        <f t="shared" si="10"/>
        <v>P17-P17-M-2</v>
      </c>
    </row>
    <row r="88" spans="1:11" ht="14.4" x14ac:dyDescent="0.25">
      <c r="A88" s="8" t="s">
        <v>308</v>
      </c>
      <c r="B88" s="8" t="s">
        <v>850</v>
      </c>
      <c r="C88" s="8" t="s">
        <v>495</v>
      </c>
      <c r="D88" s="8">
        <v>790</v>
      </c>
      <c r="E88" s="8">
        <v>995</v>
      </c>
      <c r="F88" s="8">
        <v>36</v>
      </c>
      <c r="G88" s="9">
        <f t="shared" si="13"/>
        <v>28.297799999999999</v>
      </c>
      <c r="H88" s="9">
        <f t="shared" si="14"/>
        <v>1143.2311199999999</v>
      </c>
      <c r="I88" s="8" t="s">
        <v>710</v>
      </c>
      <c r="J88" s="8" t="s">
        <v>752</v>
      </c>
      <c r="K88" s="1" t="str">
        <f t="shared" si="10"/>
        <v>P18-P18-M-2</v>
      </c>
    </row>
    <row r="89" spans="1:11" ht="14.4" x14ac:dyDescent="0.25">
      <c r="A89" s="8" t="s">
        <v>309</v>
      </c>
      <c r="B89" s="8" t="s">
        <v>851</v>
      </c>
      <c r="C89" s="8" t="s">
        <v>495</v>
      </c>
      <c r="D89" s="8">
        <v>1090</v>
      </c>
      <c r="E89" s="8">
        <v>995</v>
      </c>
      <c r="F89" s="8">
        <v>2</v>
      </c>
      <c r="G89" s="9">
        <f t="shared" si="13"/>
        <v>2.1690999999999998</v>
      </c>
      <c r="H89" s="9">
        <f t="shared" si="14"/>
        <v>87.631640000000004</v>
      </c>
      <c r="I89" s="8" t="s">
        <v>710</v>
      </c>
      <c r="J89" s="8" t="s">
        <v>692</v>
      </c>
      <c r="K89" s="1" t="str">
        <f t="shared" si="10"/>
        <v>P19-P19-N-6</v>
      </c>
    </row>
    <row r="90" spans="1:11" ht="14.4" x14ac:dyDescent="0.25">
      <c r="A90" s="8" t="s">
        <v>309</v>
      </c>
      <c r="B90" s="8" t="s">
        <v>852</v>
      </c>
      <c r="C90" s="8" t="s">
        <v>18</v>
      </c>
      <c r="D90" s="8">
        <v>1090</v>
      </c>
      <c r="E90" s="8">
        <v>995</v>
      </c>
      <c r="F90" s="8">
        <v>1</v>
      </c>
      <c r="G90" s="9">
        <f t="shared" si="13"/>
        <v>1.0845499999999999</v>
      </c>
      <c r="H90" s="9">
        <f t="shared" si="14"/>
        <v>43.815820000000002</v>
      </c>
      <c r="I90" s="8" t="s">
        <v>710</v>
      </c>
      <c r="J90" s="8" t="s">
        <v>692</v>
      </c>
      <c r="K90" s="1" t="str">
        <f t="shared" si="10"/>
        <v>P19-P19-N-7##</v>
      </c>
    </row>
    <row r="91" spans="1:11" ht="14.4" x14ac:dyDescent="0.25">
      <c r="A91" s="8" t="s">
        <v>309</v>
      </c>
      <c r="B91" s="8" t="s">
        <v>853</v>
      </c>
      <c r="C91" s="8" t="s">
        <v>495</v>
      </c>
      <c r="D91" s="8">
        <v>1190</v>
      </c>
      <c r="E91" s="8">
        <v>995</v>
      </c>
      <c r="F91" s="8">
        <v>2</v>
      </c>
      <c r="G91" s="9">
        <f t="shared" si="13"/>
        <v>2.3681000000000001</v>
      </c>
      <c r="H91" s="9">
        <f t="shared" si="14"/>
        <v>95.671239999999997</v>
      </c>
      <c r="I91" s="8" t="s">
        <v>710</v>
      </c>
      <c r="J91" s="8" t="s">
        <v>692</v>
      </c>
      <c r="K91" s="1" t="str">
        <f t="shared" si="10"/>
        <v>P19-P19-N-2</v>
      </c>
    </row>
    <row r="92" spans="1:11" ht="14.4" x14ac:dyDescent="0.25">
      <c r="A92" s="8" t="s">
        <v>309</v>
      </c>
      <c r="B92" s="8" t="s">
        <v>854</v>
      </c>
      <c r="C92" s="8" t="s">
        <v>495</v>
      </c>
      <c r="D92" s="8">
        <v>790</v>
      </c>
      <c r="E92" s="8">
        <v>990</v>
      </c>
      <c r="F92" s="8">
        <v>1</v>
      </c>
      <c r="G92" s="9">
        <f t="shared" si="13"/>
        <v>0.78210000000000002</v>
      </c>
      <c r="H92" s="9">
        <f t="shared" si="14"/>
        <v>31.59684</v>
      </c>
      <c r="I92" s="8" t="s">
        <v>710</v>
      </c>
      <c r="J92" s="8" t="s">
        <v>775</v>
      </c>
      <c r="K92" s="1" t="str">
        <f t="shared" si="10"/>
        <v>P19-P19-P-1</v>
      </c>
    </row>
    <row r="93" spans="1:11" ht="14.4" x14ac:dyDescent="0.25">
      <c r="A93" s="8" t="s">
        <v>311</v>
      </c>
      <c r="B93" s="8" t="s">
        <v>855</v>
      </c>
      <c r="C93" s="8" t="s">
        <v>495</v>
      </c>
      <c r="D93" s="8">
        <v>790</v>
      </c>
      <c r="E93" s="8">
        <v>995</v>
      </c>
      <c r="F93" s="8">
        <v>8</v>
      </c>
      <c r="G93" s="9">
        <f t="shared" si="13"/>
        <v>6.2884000000000002</v>
      </c>
      <c r="H93" s="9">
        <f t="shared" si="14"/>
        <v>254.05135999999999</v>
      </c>
      <c r="I93" s="8" t="s">
        <v>710</v>
      </c>
      <c r="J93" s="8" t="s">
        <v>777</v>
      </c>
      <c r="K93" s="1" t="str">
        <f t="shared" si="10"/>
        <v>P21-P21-Q-2</v>
      </c>
    </row>
    <row r="94" spans="1:11" ht="14.4" x14ac:dyDescent="0.25">
      <c r="A94" s="8" t="s">
        <v>312</v>
      </c>
      <c r="B94" s="8" t="s">
        <v>856</v>
      </c>
      <c r="C94" s="8" t="s">
        <v>495</v>
      </c>
      <c r="D94" s="8">
        <v>790</v>
      </c>
      <c r="E94" s="8">
        <v>995</v>
      </c>
      <c r="F94" s="8">
        <v>6</v>
      </c>
      <c r="G94" s="9">
        <f t="shared" si="13"/>
        <v>4.7163000000000004</v>
      </c>
      <c r="H94" s="9">
        <f t="shared" si="14"/>
        <v>190.53852000000001</v>
      </c>
      <c r="I94" s="8" t="s">
        <v>710</v>
      </c>
      <c r="J94" s="8" t="s">
        <v>780</v>
      </c>
      <c r="K94" s="1" t="str">
        <f t="shared" si="10"/>
        <v>P22-P22-R-4</v>
      </c>
    </row>
    <row r="95" spans="1:11" ht="14.4" x14ac:dyDescent="0.25">
      <c r="A95" s="8" t="s">
        <v>313</v>
      </c>
      <c r="B95" s="8" t="s">
        <v>564</v>
      </c>
      <c r="C95" s="8" t="s">
        <v>18</v>
      </c>
      <c r="D95" s="8">
        <v>990</v>
      </c>
      <c r="E95" s="8">
        <v>455</v>
      </c>
      <c r="F95" s="8">
        <v>1</v>
      </c>
      <c r="G95" s="9">
        <f t="shared" ref="G95:G110" si="15">D95*E95*F95/1000000</f>
        <v>0.45045000000000002</v>
      </c>
      <c r="H95" s="9">
        <f t="shared" ref="H95:H110" si="16">G95*40.4</f>
        <v>18.198180000000001</v>
      </c>
      <c r="I95" s="8" t="s">
        <v>588</v>
      </c>
      <c r="J95" s="8" t="s">
        <v>589</v>
      </c>
      <c r="K95" s="1" t="str">
        <f t="shared" si="10"/>
        <v>P23-P23-A-27##</v>
      </c>
    </row>
    <row r="96" spans="1:11" ht="14.4" x14ac:dyDescent="0.25">
      <c r="A96" s="8" t="s">
        <v>313</v>
      </c>
      <c r="B96" s="8" t="s">
        <v>494</v>
      </c>
      <c r="C96" s="8" t="s">
        <v>495</v>
      </c>
      <c r="D96" s="8">
        <v>1165</v>
      </c>
      <c r="E96" s="8">
        <v>935</v>
      </c>
      <c r="F96" s="8">
        <v>1</v>
      </c>
      <c r="G96" s="9">
        <f t="shared" si="15"/>
        <v>1.089275</v>
      </c>
      <c r="H96" s="9">
        <f t="shared" si="16"/>
        <v>44.006709999999998</v>
      </c>
      <c r="I96" s="8" t="s">
        <v>588</v>
      </c>
      <c r="J96" s="8" t="s">
        <v>589</v>
      </c>
      <c r="K96" s="1" t="str">
        <f t="shared" si="10"/>
        <v>P23-P23-A-19</v>
      </c>
    </row>
    <row r="97" spans="1:11" ht="14.4" x14ac:dyDescent="0.25">
      <c r="A97" s="8" t="s">
        <v>313</v>
      </c>
      <c r="B97" s="8" t="s">
        <v>565</v>
      </c>
      <c r="C97" s="8" t="s">
        <v>18</v>
      </c>
      <c r="D97" s="8">
        <v>1165</v>
      </c>
      <c r="E97" s="8">
        <v>935</v>
      </c>
      <c r="F97" s="8">
        <v>1</v>
      </c>
      <c r="G97" s="9">
        <f t="shared" si="15"/>
        <v>1.089275</v>
      </c>
      <c r="H97" s="9">
        <f t="shared" si="16"/>
        <v>44.006709999999998</v>
      </c>
      <c r="I97" s="8" t="s">
        <v>588</v>
      </c>
      <c r="J97" s="8" t="s">
        <v>589</v>
      </c>
      <c r="K97" s="1" t="str">
        <f t="shared" si="10"/>
        <v>P23-P23-A-22##</v>
      </c>
    </row>
    <row r="98" spans="1:11" ht="14.4" x14ac:dyDescent="0.25">
      <c r="A98" s="8" t="s">
        <v>313</v>
      </c>
      <c r="B98" s="8" t="s">
        <v>857</v>
      </c>
      <c r="C98" s="8" t="s">
        <v>495</v>
      </c>
      <c r="D98" s="8">
        <v>1165</v>
      </c>
      <c r="E98" s="8">
        <v>575</v>
      </c>
      <c r="F98" s="8">
        <v>1</v>
      </c>
      <c r="G98" s="9">
        <f t="shared" si="15"/>
        <v>0.669875</v>
      </c>
      <c r="H98" s="9">
        <f t="shared" si="16"/>
        <v>27.062950000000001</v>
      </c>
      <c r="I98" s="8" t="s">
        <v>588</v>
      </c>
      <c r="J98" s="8" t="s">
        <v>589</v>
      </c>
      <c r="K98" s="1" t="str">
        <f t="shared" si="10"/>
        <v>P23-P23-A-23</v>
      </c>
    </row>
    <row r="99" spans="1:11" ht="14.4" x14ac:dyDescent="0.25">
      <c r="A99" s="8" t="s">
        <v>313</v>
      </c>
      <c r="B99" s="8" t="s">
        <v>858</v>
      </c>
      <c r="C99" s="8" t="s">
        <v>495</v>
      </c>
      <c r="D99" s="8">
        <v>1165</v>
      </c>
      <c r="E99" s="8">
        <v>605</v>
      </c>
      <c r="F99" s="8">
        <v>2</v>
      </c>
      <c r="G99" s="9">
        <f t="shared" si="15"/>
        <v>1.4096500000000001</v>
      </c>
      <c r="H99" s="9">
        <f t="shared" si="16"/>
        <v>56.949860000000001</v>
      </c>
      <c r="I99" s="8" t="s">
        <v>588</v>
      </c>
      <c r="J99" s="8" t="s">
        <v>589</v>
      </c>
      <c r="K99" s="1" t="str">
        <f t="shared" si="10"/>
        <v>P23-P23-A-24</v>
      </c>
    </row>
    <row r="100" spans="1:11" ht="14.4" x14ac:dyDescent="0.25">
      <c r="A100" s="8" t="s">
        <v>313</v>
      </c>
      <c r="B100" s="8" t="s">
        <v>566</v>
      </c>
      <c r="C100" s="8" t="s">
        <v>18</v>
      </c>
      <c r="D100" s="8">
        <v>1165</v>
      </c>
      <c r="E100" s="8">
        <v>575</v>
      </c>
      <c r="F100" s="8">
        <v>1</v>
      </c>
      <c r="G100" s="9">
        <f t="shared" si="15"/>
        <v>0.669875</v>
      </c>
      <c r="H100" s="9">
        <f t="shared" si="16"/>
        <v>27.062950000000001</v>
      </c>
      <c r="I100" s="8" t="s">
        <v>588</v>
      </c>
      <c r="J100" s="8" t="s">
        <v>589</v>
      </c>
      <c r="K100" s="1" t="str">
        <f t="shared" si="10"/>
        <v>P23-P23-A-26##</v>
      </c>
    </row>
    <row r="101" spans="1:11" ht="14.4" x14ac:dyDescent="0.25">
      <c r="A101" s="8" t="s">
        <v>313</v>
      </c>
      <c r="B101" s="8" t="s">
        <v>859</v>
      </c>
      <c r="C101" s="8" t="s">
        <v>495</v>
      </c>
      <c r="D101" s="8">
        <v>1190</v>
      </c>
      <c r="E101" s="8">
        <v>605</v>
      </c>
      <c r="F101" s="8">
        <v>1</v>
      </c>
      <c r="G101" s="9">
        <f t="shared" si="15"/>
        <v>0.71994999999999998</v>
      </c>
      <c r="H101" s="9">
        <f t="shared" si="16"/>
        <v>29.085979999999999</v>
      </c>
      <c r="I101" s="8" t="s">
        <v>588</v>
      </c>
      <c r="J101" s="8" t="s">
        <v>589</v>
      </c>
      <c r="K101" s="1" t="str">
        <f t="shared" si="10"/>
        <v>P23-P23-A-1</v>
      </c>
    </row>
    <row r="102" spans="1:11" ht="14.4" x14ac:dyDescent="0.25">
      <c r="A102" s="8" t="s">
        <v>313</v>
      </c>
      <c r="B102" s="8" t="s">
        <v>860</v>
      </c>
      <c r="C102" s="8" t="s">
        <v>495</v>
      </c>
      <c r="D102" s="8">
        <v>1190</v>
      </c>
      <c r="E102" s="8">
        <v>635</v>
      </c>
      <c r="F102" s="8">
        <v>1</v>
      </c>
      <c r="G102" s="9">
        <f t="shared" si="15"/>
        <v>0.75565000000000004</v>
      </c>
      <c r="H102" s="9">
        <f t="shared" si="16"/>
        <v>30.52826</v>
      </c>
      <c r="I102" s="8" t="s">
        <v>588</v>
      </c>
      <c r="J102" s="8" t="s">
        <v>589</v>
      </c>
      <c r="K102" s="1" t="str">
        <f t="shared" ref="K102:K133" si="17">A102&amp;"-"&amp;B102&amp;C102</f>
        <v>P23-P23-A-2</v>
      </c>
    </row>
    <row r="103" spans="1:11" ht="14.4" x14ac:dyDescent="0.25">
      <c r="A103" s="8" t="s">
        <v>313</v>
      </c>
      <c r="B103" s="8" t="s">
        <v>567</v>
      </c>
      <c r="C103" s="8" t="s">
        <v>18</v>
      </c>
      <c r="D103" s="8">
        <v>2365</v>
      </c>
      <c r="E103" s="8">
        <v>935</v>
      </c>
      <c r="F103" s="8">
        <v>1</v>
      </c>
      <c r="G103" s="9">
        <f t="shared" si="15"/>
        <v>2.2112750000000001</v>
      </c>
      <c r="H103" s="9">
        <f t="shared" si="16"/>
        <v>89.335509999999999</v>
      </c>
      <c r="I103" s="8" t="s">
        <v>588</v>
      </c>
      <c r="J103" s="8" t="s">
        <v>589</v>
      </c>
      <c r="K103" s="1" t="str">
        <f t="shared" si="17"/>
        <v>P23-P23-A-10##</v>
      </c>
    </row>
    <row r="104" spans="1:11" ht="14.4" x14ac:dyDescent="0.25">
      <c r="A104" s="8" t="s">
        <v>313</v>
      </c>
      <c r="B104" s="8" t="s">
        <v>861</v>
      </c>
      <c r="C104" s="8" t="s">
        <v>495</v>
      </c>
      <c r="D104" s="8">
        <v>2365</v>
      </c>
      <c r="E104" s="8">
        <v>575</v>
      </c>
      <c r="F104" s="8">
        <v>1</v>
      </c>
      <c r="G104" s="9">
        <f t="shared" si="15"/>
        <v>1.3598749999999999</v>
      </c>
      <c r="H104" s="9">
        <f t="shared" si="16"/>
        <v>54.938949999999998</v>
      </c>
      <c r="I104" s="8" t="s">
        <v>588</v>
      </c>
      <c r="J104" s="8" t="s">
        <v>589</v>
      </c>
      <c r="K104" s="1" t="str">
        <f t="shared" si="17"/>
        <v>P23-P23-A-11</v>
      </c>
    </row>
    <row r="105" spans="1:11" ht="14.4" x14ac:dyDescent="0.25">
      <c r="A105" s="8" t="s">
        <v>313</v>
      </c>
      <c r="B105" s="8" t="s">
        <v>862</v>
      </c>
      <c r="C105" s="8" t="s">
        <v>495</v>
      </c>
      <c r="D105" s="8">
        <v>2365</v>
      </c>
      <c r="E105" s="8">
        <v>605</v>
      </c>
      <c r="F105" s="8">
        <v>2</v>
      </c>
      <c r="G105" s="9">
        <f t="shared" si="15"/>
        <v>2.86165</v>
      </c>
      <c r="H105" s="9">
        <f t="shared" si="16"/>
        <v>115.61066</v>
      </c>
      <c r="I105" s="8" t="s">
        <v>588</v>
      </c>
      <c r="J105" s="8" t="s">
        <v>589</v>
      </c>
      <c r="K105" s="1" t="str">
        <f t="shared" si="17"/>
        <v>P23-P23-A-12</v>
      </c>
    </row>
    <row r="106" spans="1:11" ht="14.4" x14ac:dyDescent="0.25">
      <c r="A106" s="8" t="s">
        <v>313</v>
      </c>
      <c r="B106" s="8" t="s">
        <v>568</v>
      </c>
      <c r="C106" s="8" t="s">
        <v>18</v>
      </c>
      <c r="D106" s="8">
        <v>2365</v>
      </c>
      <c r="E106" s="8">
        <v>575</v>
      </c>
      <c r="F106" s="8">
        <v>1</v>
      </c>
      <c r="G106" s="9">
        <f t="shared" si="15"/>
        <v>1.3598749999999999</v>
      </c>
      <c r="H106" s="9">
        <f t="shared" si="16"/>
        <v>54.938949999999998</v>
      </c>
      <c r="I106" s="8" t="s">
        <v>588</v>
      </c>
      <c r="J106" s="8" t="s">
        <v>589</v>
      </c>
      <c r="K106" s="1" t="str">
        <f t="shared" si="17"/>
        <v>P23-P23-A-14##</v>
      </c>
    </row>
    <row r="107" spans="1:11" ht="14.4" x14ac:dyDescent="0.25">
      <c r="A107" s="8" t="s">
        <v>313</v>
      </c>
      <c r="B107" s="8" t="s">
        <v>863</v>
      </c>
      <c r="C107" s="8" t="s">
        <v>495</v>
      </c>
      <c r="D107" s="8">
        <v>2365</v>
      </c>
      <c r="E107" s="8">
        <v>935</v>
      </c>
      <c r="F107" s="8">
        <v>1</v>
      </c>
      <c r="G107" s="9">
        <f t="shared" si="15"/>
        <v>2.2112750000000001</v>
      </c>
      <c r="H107" s="9">
        <f t="shared" si="16"/>
        <v>89.335509999999999</v>
      </c>
      <c r="I107" s="8" t="s">
        <v>588</v>
      </c>
      <c r="J107" s="8" t="s">
        <v>589</v>
      </c>
      <c r="K107" s="1" t="str">
        <f t="shared" si="17"/>
        <v>P23-P23-A-7</v>
      </c>
    </row>
    <row r="108" spans="1:11" ht="14.4" x14ac:dyDescent="0.25">
      <c r="A108" s="8" t="s">
        <v>313</v>
      </c>
      <c r="B108" s="8" t="s">
        <v>864</v>
      </c>
      <c r="C108" s="8" t="s">
        <v>495</v>
      </c>
      <c r="D108" s="8">
        <v>2390</v>
      </c>
      <c r="E108" s="8">
        <v>575</v>
      </c>
      <c r="F108" s="8">
        <v>2</v>
      </c>
      <c r="G108" s="9">
        <f t="shared" si="15"/>
        <v>2.7484999999999999</v>
      </c>
      <c r="H108" s="9">
        <f t="shared" si="16"/>
        <v>111.0394</v>
      </c>
      <c r="I108" s="8" t="s">
        <v>588</v>
      </c>
      <c r="J108" s="8" t="s">
        <v>589</v>
      </c>
      <c r="K108" s="1" t="str">
        <f t="shared" si="17"/>
        <v>P23-P23-A-15</v>
      </c>
    </row>
    <row r="109" spans="1:11" ht="14.4" x14ac:dyDescent="0.25">
      <c r="A109" s="8" t="s">
        <v>313</v>
      </c>
      <c r="B109" s="8" t="s">
        <v>865</v>
      </c>
      <c r="C109" s="8" t="s">
        <v>495</v>
      </c>
      <c r="D109" s="8">
        <v>2390</v>
      </c>
      <c r="E109" s="8">
        <v>605</v>
      </c>
      <c r="F109" s="8">
        <v>2</v>
      </c>
      <c r="G109" s="9">
        <f t="shared" si="15"/>
        <v>2.8919000000000001</v>
      </c>
      <c r="H109" s="9">
        <f t="shared" si="16"/>
        <v>116.83275999999999</v>
      </c>
      <c r="I109" s="8" t="s">
        <v>588</v>
      </c>
      <c r="J109" s="8" t="s">
        <v>589</v>
      </c>
      <c r="K109" s="1" t="str">
        <f t="shared" si="17"/>
        <v>P23-P23-A-16</v>
      </c>
    </row>
    <row r="110" spans="1:11" ht="14.4" x14ac:dyDescent="0.25">
      <c r="A110" s="8" t="s">
        <v>313</v>
      </c>
      <c r="B110" s="8" t="s">
        <v>866</v>
      </c>
      <c r="C110" s="8" t="s">
        <v>495</v>
      </c>
      <c r="D110" s="8">
        <v>2390</v>
      </c>
      <c r="E110" s="8">
        <v>935</v>
      </c>
      <c r="F110" s="8">
        <v>2</v>
      </c>
      <c r="G110" s="9">
        <f t="shared" si="15"/>
        <v>4.4692999999999996</v>
      </c>
      <c r="H110" s="9">
        <f t="shared" si="16"/>
        <v>180.55972</v>
      </c>
      <c r="I110" s="8" t="s">
        <v>588</v>
      </c>
      <c r="J110" s="8" t="s">
        <v>589</v>
      </c>
      <c r="K110" s="1" t="str">
        <f t="shared" si="17"/>
        <v>P23-P23-A-18</v>
      </c>
    </row>
    <row r="111" spans="1:11" ht="14.4" x14ac:dyDescent="0.25">
      <c r="A111" s="8" t="s">
        <v>314</v>
      </c>
      <c r="B111" s="8" t="s">
        <v>569</v>
      </c>
      <c r="C111" s="8" t="s">
        <v>18</v>
      </c>
      <c r="D111" s="8">
        <v>990</v>
      </c>
      <c r="E111" s="8">
        <v>455</v>
      </c>
      <c r="F111" s="8">
        <v>1</v>
      </c>
      <c r="G111" s="9">
        <f t="shared" ref="G111:G127" si="18">D111*E111*F111/1000000</f>
        <v>0.45045000000000002</v>
      </c>
      <c r="H111" s="9">
        <f t="shared" ref="H111:H127" si="19">G111*40.4</f>
        <v>18.198180000000001</v>
      </c>
      <c r="I111" s="8" t="s">
        <v>588</v>
      </c>
      <c r="J111" s="8" t="s">
        <v>622</v>
      </c>
      <c r="K111" s="1" t="str">
        <f t="shared" si="17"/>
        <v>P24-P24-B-25##</v>
      </c>
    </row>
    <row r="112" spans="1:11" ht="14.4" x14ac:dyDescent="0.25">
      <c r="A112" s="8" t="s">
        <v>314</v>
      </c>
      <c r="B112" s="8" t="s">
        <v>867</v>
      </c>
      <c r="C112" s="8" t="s">
        <v>495</v>
      </c>
      <c r="D112" s="8">
        <v>1165</v>
      </c>
      <c r="E112" s="8">
        <v>935</v>
      </c>
      <c r="F112" s="8">
        <v>1</v>
      </c>
      <c r="G112" s="9">
        <f t="shared" si="18"/>
        <v>1.089275</v>
      </c>
      <c r="H112" s="9">
        <f t="shared" si="19"/>
        <v>44.006709999999998</v>
      </c>
      <c r="I112" s="8" t="s">
        <v>588</v>
      </c>
      <c r="J112" s="8" t="s">
        <v>622</v>
      </c>
      <c r="K112" s="1" t="str">
        <f t="shared" si="17"/>
        <v>P24-P24-B-17</v>
      </c>
    </row>
    <row r="113" spans="1:11" ht="14.4" x14ac:dyDescent="0.25">
      <c r="A113" s="8" t="s">
        <v>314</v>
      </c>
      <c r="B113" s="8" t="s">
        <v>570</v>
      </c>
      <c r="C113" s="8" t="s">
        <v>18</v>
      </c>
      <c r="D113" s="8">
        <v>1165</v>
      </c>
      <c r="E113" s="8">
        <v>935</v>
      </c>
      <c r="F113" s="8">
        <v>1</v>
      </c>
      <c r="G113" s="9">
        <f t="shared" si="18"/>
        <v>1.089275</v>
      </c>
      <c r="H113" s="9">
        <f t="shared" si="19"/>
        <v>44.006709999999998</v>
      </c>
      <c r="I113" s="8" t="s">
        <v>588</v>
      </c>
      <c r="J113" s="8" t="s">
        <v>622</v>
      </c>
      <c r="K113" s="1" t="str">
        <f t="shared" si="17"/>
        <v>P24-P24-B-20##</v>
      </c>
    </row>
    <row r="114" spans="1:11" ht="14.4" x14ac:dyDescent="0.25">
      <c r="A114" s="8" t="s">
        <v>314</v>
      </c>
      <c r="B114" s="8" t="s">
        <v>868</v>
      </c>
      <c r="C114" s="8" t="s">
        <v>495</v>
      </c>
      <c r="D114" s="8">
        <v>1165</v>
      </c>
      <c r="E114" s="8">
        <v>575</v>
      </c>
      <c r="F114" s="8">
        <v>1</v>
      </c>
      <c r="G114" s="9">
        <f t="shared" si="18"/>
        <v>0.669875</v>
      </c>
      <c r="H114" s="9">
        <f t="shared" si="19"/>
        <v>27.062950000000001</v>
      </c>
      <c r="I114" s="8" t="s">
        <v>588</v>
      </c>
      <c r="J114" s="8" t="s">
        <v>622</v>
      </c>
      <c r="K114" s="1" t="str">
        <f t="shared" si="17"/>
        <v>P24-P24-B-21</v>
      </c>
    </row>
    <row r="115" spans="1:11" ht="14.4" x14ac:dyDescent="0.25">
      <c r="A115" s="8" t="s">
        <v>314</v>
      </c>
      <c r="B115" s="8" t="s">
        <v>869</v>
      </c>
      <c r="C115" s="8" t="s">
        <v>495</v>
      </c>
      <c r="D115" s="8">
        <v>1165</v>
      </c>
      <c r="E115" s="8">
        <v>605</v>
      </c>
      <c r="F115" s="8">
        <v>2</v>
      </c>
      <c r="G115" s="9">
        <f t="shared" si="18"/>
        <v>1.4096500000000001</v>
      </c>
      <c r="H115" s="9">
        <f t="shared" si="19"/>
        <v>56.949860000000001</v>
      </c>
      <c r="I115" s="8" t="s">
        <v>588</v>
      </c>
      <c r="J115" s="8" t="s">
        <v>622</v>
      </c>
      <c r="K115" s="1" t="str">
        <f t="shared" si="17"/>
        <v>P24-P24-B-22</v>
      </c>
    </row>
    <row r="116" spans="1:11" ht="14.4" x14ac:dyDescent="0.25">
      <c r="A116" s="8" t="s">
        <v>314</v>
      </c>
      <c r="B116" s="8" t="s">
        <v>571</v>
      </c>
      <c r="C116" s="8" t="s">
        <v>18</v>
      </c>
      <c r="D116" s="8">
        <v>1165</v>
      </c>
      <c r="E116" s="8">
        <v>575</v>
      </c>
      <c r="F116" s="8">
        <v>1</v>
      </c>
      <c r="G116" s="9">
        <f t="shared" si="18"/>
        <v>0.669875</v>
      </c>
      <c r="H116" s="9">
        <f t="shared" si="19"/>
        <v>27.062950000000001</v>
      </c>
      <c r="I116" s="8" t="s">
        <v>588</v>
      </c>
      <c r="J116" s="8" t="s">
        <v>622</v>
      </c>
      <c r="K116" s="1" t="str">
        <f t="shared" si="17"/>
        <v>P24-P24-B-24##</v>
      </c>
    </row>
    <row r="117" spans="1:11" ht="14.4" x14ac:dyDescent="0.25">
      <c r="A117" s="8" t="s">
        <v>314</v>
      </c>
      <c r="B117" s="8" t="s">
        <v>572</v>
      </c>
      <c r="C117" s="8" t="s">
        <v>18</v>
      </c>
      <c r="D117" s="8">
        <v>1190</v>
      </c>
      <c r="E117" s="8">
        <v>605</v>
      </c>
      <c r="F117" s="8">
        <v>1</v>
      </c>
      <c r="G117" s="9">
        <f t="shared" si="18"/>
        <v>0.71994999999999998</v>
      </c>
      <c r="H117" s="9">
        <f t="shared" si="19"/>
        <v>29.085979999999999</v>
      </c>
      <c r="I117" s="8" t="s">
        <v>588</v>
      </c>
      <c r="J117" s="8" t="s">
        <v>622</v>
      </c>
      <c r="K117" s="1" t="str">
        <f t="shared" si="17"/>
        <v>P24-P24-B-1##</v>
      </c>
    </row>
    <row r="118" spans="1:11" ht="14.4" x14ac:dyDescent="0.25">
      <c r="A118" s="8" t="s">
        <v>314</v>
      </c>
      <c r="B118" s="8" t="s">
        <v>870</v>
      </c>
      <c r="C118" s="8" t="s">
        <v>495</v>
      </c>
      <c r="D118" s="8">
        <v>1190</v>
      </c>
      <c r="E118" s="8">
        <v>635</v>
      </c>
      <c r="F118" s="8">
        <v>1</v>
      </c>
      <c r="G118" s="9">
        <f t="shared" si="18"/>
        <v>0.75565000000000004</v>
      </c>
      <c r="H118" s="9">
        <f t="shared" si="19"/>
        <v>30.52826</v>
      </c>
      <c r="I118" s="8" t="s">
        <v>588</v>
      </c>
      <c r="J118" s="8" t="s">
        <v>622</v>
      </c>
      <c r="K118" s="1" t="str">
        <f t="shared" si="17"/>
        <v>P24-P24-B-2</v>
      </c>
    </row>
    <row r="119" spans="1:11" ht="14.4" x14ac:dyDescent="0.25">
      <c r="A119" s="8" t="s">
        <v>314</v>
      </c>
      <c r="B119" s="8" t="s">
        <v>871</v>
      </c>
      <c r="C119" s="8" t="s">
        <v>495</v>
      </c>
      <c r="D119" s="8">
        <v>2365</v>
      </c>
      <c r="E119" s="8">
        <v>935</v>
      </c>
      <c r="F119" s="8">
        <v>1</v>
      </c>
      <c r="G119" s="9">
        <f t="shared" si="18"/>
        <v>2.2112750000000001</v>
      </c>
      <c r="H119" s="9">
        <f t="shared" si="19"/>
        <v>89.335509999999999</v>
      </c>
      <c r="I119" s="8" t="s">
        <v>588</v>
      </c>
      <c r="J119" s="8" t="s">
        <v>622</v>
      </c>
      <c r="K119" s="1" t="str">
        <f t="shared" si="17"/>
        <v>P24-P24-B-10</v>
      </c>
    </row>
    <row r="120" spans="1:11" ht="14.4" x14ac:dyDescent="0.25">
      <c r="A120" s="8" t="s">
        <v>314</v>
      </c>
      <c r="B120" s="8" t="s">
        <v>573</v>
      </c>
      <c r="C120" s="8" t="s">
        <v>18</v>
      </c>
      <c r="D120" s="8">
        <v>2365</v>
      </c>
      <c r="E120" s="8">
        <v>575</v>
      </c>
      <c r="F120" s="8">
        <v>1</v>
      </c>
      <c r="G120" s="9">
        <f t="shared" si="18"/>
        <v>1.3598749999999999</v>
      </c>
      <c r="H120" s="9">
        <f t="shared" si="19"/>
        <v>54.938949999999998</v>
      </c>
      <c r="I120" s="8" t="s">
        <v>588</v>
      </c>
      <c r="J120" s="8" t="s">
        <v>622</v>
      </c>
      <c r="K120" s="1" t="str">
        <f t="shared" si="17"/>
        <v>P24-P24-B-12##</v>
      </c>
    </row>
    <row r="121" spans="1:11" ht="14.4" x14ac:dyDescent="0.25">
      <c r="A121" s="8" t="s">
        <v>314</v>
      </c>
      <c r="B121" s="8" t="s">
        <v>872</v>
      </c>
      <c r="C121" s="8" t="s">
        <v>495</v>
      </c>
      <c r="D121" s="8">
        <v>2365</v>
      </c>
      <c r="E121" s="8">
        <v>575</v>
      </c>
      <c r="F121" s="8">
        <v>1</v>
      </c>
      <c r="G121" s="9">
        <f t="shared" si="18"/>
        <v>1.3598749999999999</v>
      </c>
      <c r="H121" s="9">
        <f t="shared" si="19"/>
        <v>54.938949999999998</v>
      </c>
      <c r="I121" s="8" t="s">
        <v>588</v>
      </c>
      <c r="J121" s="8" t="s">
        <v>622</v>
      </c>
      <c r="K121" s="1" t="str">
        <f t="shared" si="17"/>
        <v>P24-P24-B-5</v>
      </c>
    </row>
    <row r="122" spans="1:11" ht="14.4" x14ac:dyDescent="0.25">
      <c r="A122" s="8" t="s">
        <v>314</v>
      </c>
      <c r="B122" s="8" t="s">
        <v>873</v>
      </c>
      <c r="C122" s="8" t="s">
        <v>495</v>
      </c>
      <c r="D122" s="8">
        <v>2365</v>
      </c>
      <c r="E122" s="8">
        <v>605</v>
      </c>
      <c r="F122" s="8">
        <v>2</v>
      </c>
      <c r="G122" s="9">
        <f t="shared" si="18"/>
        <v>2.86165</v>
      </c>
      <c r="H122" s="9">
        <f t="shared" si="19"/>
        <v>115.61066</v>
      </c>
      <c r="I122" s="8" t="s">
        <v>588</v>
      </c>
      <c r="J122" s="8" t="s">
        <v>622</v>
      </c>
      <c r="K122" s="1" t="str">
        <f t="shared" si="17"/>
        <v>P24-P24-B-6</v>
      </c>
    </row>
    <row r="123" spans="1:11" ht="14.4" x14ac:dyDescent="0.25">
      <c r="A123" s="8" t="s">
        <v>314</v>
      </c>
      <c r="B123" s="8" t="s">
        <v>574</v>
      </c>
      <c r="C123" s="8" t="s">
        <v>18</v>
      </c>
      <c r="D123" s="8">
        <v>2365</v>
      </c>
      <c r="E123" s="8">
        <v>935</v>
      </c>
      <c r="F123" s="8">
        <v>1</v>
      </c>
      <c r="G123" s="9">
        <f t="shared" si="18"/>
        <v>2.2112750000000001</v>
      </c>
      <c r="H123" s="9">
        <f t="shared" si="19"/>
        <v>89.335509999999999</v>
      </c>
      <c r="I123" s="8" t="s">
        <v>588</v>
      </c>
      <c r="J123" s="8" t="s">
        <v>622</v>
      </c>
      <c r="K123" s="1" t="str">
        <f t="shared" si="17"/>
        <v>P24-P24-B-8##</v>
      </c>
    </row>
    <row r="124" spans="1:11" ht="14.4" x14ac:dyDescent="0.25">
      <c r="A124" s="8" t="s">
        <v>314</v>
      </c>
      <c r="B124" s="8" t="s">
        <v>874</v>
      </c>
      <c r="C124" s="8" t="s">
        <v>495</v>
      </c>
      <c r="D124" s="8">
        <v>2390</v>
      </c>
      <c r="E124" s="8">
        <v>575</v>
      </c>
      <c r="F124" s="8">
        <v>2</v>
      </c>
      <c r="G124" s="9">
        <f t="shared" si="18"/>
        <v>2.7484999999999999</v>
      </c>
      <c r="H124" s="9">
        <f t="shared" si="19"/>
        <v>111.0394</v>
      </c>
      <c r="I124" s="8" t="s">
        <v>588</v>
      </c>
      <c r="J124" s="8" t="s">
        <v>622</v>
      </c>
      <c r="K124" s="1" t="str">
        <f t="shared" si="17"/>
        <v>P24-P24-B-13</v>
      </c>
    </row>
    <row r="125" spans="1:11" ht="14.4" x14ac:dyDescent="0.25">
      <c r="A125" s="8" t="s">
        <v>314</v>
      </c>
      <c r="B125" s="8" t="s">
        <v>875</v>
      </c>
      <c r="C125" s="8" t="s">
        <v>495</v>
      </c>
      <c r="D125" s="8">
        <v>2390</v>
      </c>
      <c r="E125" s="8">
        <v>605</v>
      </c>
      <c r="F125" s="8">
        <v>2</v>
      </c>
      <c r="G125" s="9">
        <f t="shared" si="18"/>
        <v>2.8919000000000001</v>
      </c>
      <c r="H125" s="9">
        <f t="shared" si="19"/>
        <v>116.83275999999999</v>
      </c>
      <c r="I125" s="8" t="s">
        <v>588</v>
      </c>
      <c r="J125" s="8" t="s">
        <v>622</v>
      </c>
      <c r="K125" s="1" t="str">
        <f t="shared" si="17"/>
        <v>P24-P24-B-14</v>
      </c>
    </row>
    <row r="126" spans="1:11" ht="14.4" x14ac:dyDescent="0.25">
      <c r="A126" s="8" t="s">
        <v>314</v>
      </c>
      <c r="B126" s="8" t="s">
        <v>876</v>
      </c>
      <c r="C126" s="8" t="s">
        <v>495</v>
      </c>
      <c r="D126" s="8">
        <v>2390</v>
      </c>
      <c r="E126" s="8">
        <v>935</v>
      </c>
      <c r="F126" s="8">
        <v>2</v>
      </c>
      <c r="G126" s="9">
        <f t="shared" si="18"/>
        <v>4.4692999999999996</v>
      </c>
      <c r="H126" s="9">
        <f t="shared" si="19"/>
        <v>180.55972</v>
      </c>
      <c r="I126" s="8" t="s">
        <v>588</v>
      </c>
      <c r="J126" s="8" t="s">
        <v>622</v>
      </c>
      <c r="K126" s="1" t="str">
        <f t="shared" si="17"/>
        <v>P24-P24-B-16</v>
      </c>
    </row>
    <row r="127" spans="1:11" ht="14.4" x14ac:dyDescent="0.25">
      <c r="A127" s="8" t="s">
        <v>314</v>
      </c>
      <c r="B127" s="8" t="s">
        <v>877</v>
      </c>
      <c r="C127" s="8" t="s">
        <v>495</v>
      </c>
      <c r="D127" s="8">
        <v>790</v>
      </c>
      <c r="E127" s="8">
        <v>965</v>
      </c>
      <c r="F127" s="8">
        <v>1</v>
      </c>
      <c r="G127" s="9">
        <f t="shared" si="18"/>
        <v>0.76234999999999997</v>
      </c>
      <c r="H127" s="9">
        <f t="shared" si="19"/>
        <v>30.798940000000002</v>
      </c>
      <c r="I127" s="8" t="s">
        <v>588</v>
      </c>
      <c r="J127" s="8" t="s">
        <v>653</v>
      </c>
      <c r="K127" s="1" t="str">
        <f t="shared" si="17"/>
        <v>P24-P24-C-1</v>
      </c>
    </row>
    <row r="128" spans="1:11" ht="14.4" x14ac:dyDescent="0.25">
      <c r="A128" s="8" t="s">
        <v>317</v>
      </c>
      <c r="B128" s="8" t="s">
        <v>878</v>
      </c>
      <c r="C128" s="8" t="s">
        <v>495</v>
      </c>
      <c r="D128" s="8">
        <v>1165</v>
      </c>
      <c r="E128" s="8">
        <v>935</v>
      </c>
      <c r="F128" s="8">
        <v>1</v>
      </c>
      <c r="G128" s="9">
        <f t="shared" ref="G128:G147" si="20">D128*E128*F128/1000000</f>
        <v>1.089275</v>
      </c>
      <c r="H128" s="9">
        <f t="shared" ref="H128:H147" si="21">G128*40.4</f>
        <v>44.006709999999998</v>
      </c>
      <c r="I128" s="8" t="s">
        <v>588</v>
      </c>
      <c r="J128" s="8" t="s">
        <v>656</v>
      </c>
      <c r="K128" s="1" t="str">
        <f t="shared" si="17"/>
        <v>P26-P26-D-19</v>
      </c>
    </row>
    <row r="129" spans="1:11" ht="14.4" x14ac:dyDescent="0.25">
      <c r="A129" s="8" t="s">
        <v>317</v>
      </c>
      <c r="B129" s="8" t="s">
        <v>575</v>
      </c>
      <c r="C129" s="8" t="s">
        <v>18</v>
      </c>
      <c r="D129" s="8">
        <v>1165</v>
      </c>
      <c r="E129" s="8">
        <v>935</v>
      </c>
      <c r="F129" s="8">
        <v>1</v>
      </c>
      <c r="G129" s="9">
        <f t="shared" si="20"/>
        <v>1.089275</v>
      </c>
      <c r="H129" s="9">
        <f t="shared" si="21"/>
        <v>44.006709999999998</v>
      </c>
      <c r="I129" s="8" t="s">
        <v>588</v>
      </c>
      <c r="J129" s="8" t="s">
        <v>656</v>
      </c>
      <c r="K129" s="1" t="str">
        <f t="shared" si="17"/>
        <v>P26-P26-D-22##</v>
      </c>
    </row>
    <row r="130" spans="1:11" ht="14.4" x14ac:dyDescent="0.25">
      <c r="A130" s="8" t="s">
        <v>317</v>
      </c>
      <c r="B130" s="8" t="s">
        <v>496</v>
      </c>
      <c r="C130" s="8" t="s">
        <v>495</v>
      </c>
      <c r="D130" s="8">
        <v>1165</v>
      </c>
      <c r="E130" s="8">
        <v>575</v>
      </c>
      <c r="F130" s="8">
        <v>1</v>
      </c>
      <c r="G130" s="9">
        <f t="shared" si="20"/>
        <v>0.669875</v>
      </c>
      <c r="H130" s="9">
        <f t="shared" si="21"/>
        <v>27.062950000000001</v>
      </c>
      <c r="I130" s="8" t="s">
        <v>588</v>
      </c>
      <c r="J130" s="8" t="s">
        <v>656</v>
      </c>
      <c r="K130" s="1" t="str">
        <f t="shared" si="17"/>
        <v>P26-P26-D-23</v>
      </c>
    </row>
    <row r="131" spans="1:11" ht="14.4" x14ac:dyDescent="0.25">
      <c r="A131" s="8" t="s">
        <v>317</v>
      </c>
      <c r="B131" s="8" t="s">
        <v>879</v>
      </c>
      <c r="C131" s="8" t="s">
        <v>495</v>
      </c>
      <c r="D131" s="8">
        <v>1165</v>
      </c>
      <c r="E131" s="8">
        <v>605</v>
      </c>
      <c r="F131" s="8">
        <v>2</v>
      </c>
      <c r="G131" s="9">
        <f t="shared" si="20"/>
        <v>1.4096500000000001</v>
      </c>
      <c r="H131" s="9">
        <f t="shared" si="21"/>
        <v>56.949860000000001</v>
      </c>
      <c r="I131" s="8" t="s">
        <v>588</v>
      </c>
      <c r="J131" s="8" t="s">
        <v>656</v>
      </c>
      <c r="K131" s="1" t="str">
        <f t="shared" si="17"/>
        <v>P26-P26-D-24</v>
      </c>
    </row>
    <row r="132" spans="1:11" ht="14.4" x14ac:dyDescent="0.25">
      <c r="A132" s="8" t="s">
        <v>317</v>
      </c>
      <c r="B132" s="8" t="s">
        <v>576</v>
      </c>
      <c r="C132" s="8" t="s">
        <v>18</v>
      </c>
      <c r="D132" s="8">
        <v>1165</v>
      </c>
      <c r="E132" s="8">
        <v>575</v>
      </c>
      <c r="F132" s="8">
        <v>1</v>
      </c>
      <c r="G132" s="9">
        <f t="shared" si="20"/>
        <v>0.669875</v>
      </c>
      <c r="H132" s="9">
        <f t="shared" si="21"/>
        <v>27.062950000000001</v>
      </c>
      <c r="I132" s="8" t="s">
        <v>588</v>
      </c>
      <c r="J132" s="8" t="s">
        <v>656</v>
      </c>
      <c r="K132" s="1" t="str">
        <f t="shared" si="17"/>
        <v>P26-P26-D-26##</v>
      </c>
    </row>
    <row r="133" spans="1:11" ht="14.4" x14ac:dyDescent="0.25">
      <c r="A133" s="8" t="s">
        <v>317</v>
      </c>
      <c r="B133" s="8" t="s">
        <v>880</v>
      </c>
      <c r="C133" s="8" t="s">
        <v>495</v>
      </c>
      <c r="D133" s="8">
        <v>1190</v>
      </c>
      <c r="E133" s="8">
        <v>605</v>
      </c>
      <c r="F133" s="8">
        <v>1</v>
      </c>
      <c r="G133" s="9">
        <f t="shared" si="20"/>
        <v>0.71994999999999998</v>
      </c>
      <c r="H133" s="9">
        <f t="shared" si="21"/>
        <v>29.085979999999999</v>
      </c>
      <c r="I133" s="8" t="s">
        <v>588</v>
      </c>
      <c r="J133" s="8" t="s">
        <v>656</v>
      </c>
      <c r="K133" s="1" t="str">
        <f t="shared" si="17"/>
        <v>P26-P26-D-1</v>
      </c>
    </row>
    <row r="134" spans="1:11" ht="14.4" x14ac:dyDescent="0.25">
      <c r="A134" s="8" t="s">
        <v>317</v>
      </c>
      <c r="B134" s="8" t="s">
        <v>881</v>
      </c>
      <c r="C134" s="8" t="s">
        <v>495</v>
      </c>
      <c r="D134" s="8">
        <v>1190</v>
      </c>
      <c r="E134" s="8">
        <v>635</v>
      </c>
      <c r="F134" s="8">
        <v>1</v>
      </c>
      <c r="G134" s="9">
        <f t="shared" si="20"/>
        <v>0.75565000000000004</v>
      </c>
      <c r="H134" s="9">
        <f t="shared" si="21"/>
        <v>30.52826</v>
      </c>
      <c r="I134" s="8" t="s">
        <v>588</v>
      </c>
      <c r="J134" s="8" t="s">
        <v>656</v>
      </c>
      <c r="K134" s="1" t="str">
        <f t="shared" ref="K134:K165" si="22">A134&amp;"-"&amp;B134&amp;C134</f>
        <v>P26-P26-D-2</v>
      </c>
    </row>
    <row r="135" spans="1:11" ht="14.4" x14ac:dyDescent="0.25">
      <c r="A135" s="8" t="s">
        <v>317</v>
      </c>
      <c r="B135" s="8" t="s">
        <v>577</v>
      </c>
      <c r="C135" s="8" t="s">
        <v>18</v>
      </c>
      <c r="D135" s="8">
        <v>1790</v>
      </c>
      <c r="E135" s="8">
        <v>425</v>
      </c>
      <c r="F135" s="8">
        <v>1</v>
      </c>
      <c r="G135" s="9">
        <f t="shared" si="20"/>
        <v>0.76075000000000004</v>
      </c>
      <c r="H135" s="9">
        <f t="shared" si="21"/>
        <v>30.734300000000001</v>
      </c>
      <c r="I135" s="8" t="s">
        <v>588</v>
      </c>
      <c r="J135" s="8" t="s">
        <v>656</v>
      </c>
      <c r="K135" s="1" t="str">
        <f t="shared" si="22"/>
        <v>P26-P26-D-27##</v>
      </c>
    </row>
    <row r="136" spans="1:11" ht="14.4" x14ac:dyDescent="0.25">
      <c r="A136" s="8" t="s">
        <v>317</v>
      </c>
      <c r="B136" s="8" t="s">
        <v>578</v>
      </c>
      <c r="C136" s="8" t="s">
        <v>18</v>
      </c>
      <c r="D136" s="8">
        <v>2365</v>
      </c>
      <c r="E136" s="8">
        <v>935</v>
      </c>
      <c r="F136" s="8">
        <v>1</v>
      </c>
      <c r="G136" s="9">
        <f t="shared" si="20"/>
        <v>2.2112750000000001</v>
      </c>
      <c r="H136" s="9">
        <f t="shared" si="21"/>
        <v>89.335509999999999</v>
      </c>
      <c r="I136" s="8" t="s">
        <v>588</v>
      </c>
      <c r="J136" s="8" t="s">
        <v>656</v>
      </c>
      <c r="K136" s="1" t="str">
        <f t="shared" si="22"/>
        <v>P26-P26-D-10##</v>
      </c>
    </row>
    <row r="137" spans="1:11" ht="14.4" x14ac:dyDescent="0.25">
      <c r="A137" s="8" t="s">
        <v>317</v>
      </c>
      <c r="B137" s="8" t="s">
        <v>882</v>
      </c>
      <c r="C137" s="8" t="s">
        <v>495</v>
      </c>
      <c r="D137" s="8">
        <v>2365</v>
      </c>
      <c r="E137" s="8">
        <v>575</v>
      </c>
      <c r="F137" s="8">
        <v>1</v>
      </c>
      <c r="G137" s="9">
        <f t="shared" si="20"/>
        <v>1.3598749999999999</v>
      </c>
      <c r="H137" s="9">
        <f t="shared" si="21"/>
        <v>54.938949999999998</v>
      </c>
      <c r="I137" s="8" t="s">
        <v>588</v>
      </c>
      <c r="J137" s="8" t="s">
        <v>656</v>
      </c>
      <c r="K137" s="1" t="str">
        <f t="shared" si="22"/>
        <v>P26-P26-D-11</v>
      </c>
    </row>
    <row r="138" spans="1:11" ht="14.4" x14ac:dyDescent="0.25">
      <c r="A138" s="8" t="s">
        <v>317</v>
      </c>
      <c r="B138" s="8" t="s">
        <v>883</v>
      </c>
      <c r="C138" s="8" t="s">
        <v>495</v>
      </c>
      <c r="D138" s="8">
        <v>2365</v>
      </c>
      <c r="E138" s="8">
        <v>605</v>
      </c>
      <c r="F138" s="8">
        <v>2</v>
      </c>
      <c r="G138" s="9">
        <f t="shared" si="20"/>
        <v>2.86165</v>
      </c>
      <c r="H138" s="9">
        <f t="shared" si="21"/>
        <v>115.61066</v>
      </c>
      <c r="I138" s="8" t="s">
        <v>588</v>
      </c>
      <c r="J138" s="8" t="s">
        <v>656</v>
      </c>
      <c r="K138" s="1" t="str">
        <f t="shared" si="22"/>
        <v>P26-P26-D-12</v>
      </c>
    </row>
    <row r="139" spans="1:11" ht="14.4" x14ac:dyDescent="0.25">
      <c r="A139" s="8" t="s">
        <v>317</v>
      </c>
      <c r="B139" s="8" t="s">
        <v>579</v>
      </c>
      <c r="C139" s="8" t="s">
        <v>18</v>
      </c>
      <c r="D139" s="8">
        <v>2365</v>
      </c>
      <c r="E139" s="8">
        <v>575</v>
      </c>
      <c r="F139" s="8">
        <v>1</v>
      </c>
      <c r="G139" s="9">
        <f t="shared" si="20"/>
        <v>1.3598749999999999</v>
      </c>
      <c r="H139" s="9">
        <f t="shared" si="21"/>
        <v>54.938949999999998</v>
      </c>
      <c r="I139" s="8" t="s">
        <v>588</v>
      </c>
      <c r="J139" s="8" t="s">
        <v>656</v>
      </c>
      <c r="K139" s="1" t="str">
        <f t="shared" si="22"/>
        <v>P26-P26-D-14##</v>
      </c>
    </row>
    <row r="140" spans="1:11" ht="14.4" x14ac:dyDescent="0.25">
      <c r="A140" s="8" t="s">
        <v>317</v>
      </c>
      <c r="B140" s="8" t="s">
        <v>884</v>
      </c>
      <c r="C140" s="8" t="s">
        <v>495</v>
      </c>
      <c r="D140" s="8">
        <v>2365</v>
      </c>
      <c r="E140" s="8">
        <v>935</v>
      </c>
      <c r="F140" s="8">
        <v>1</v>
      </c>
      <c r="G140" s="9">
        <f t="shared" si="20"/>
        <v>2.2112750000000001</v>
      </c>
      <c r="H140" s="9">
        <f t="shared" si="21"/>
        <v>89.335509999999999</v>
      </c>
      <c r="I140" s="8" t="s">
        <v>588</v>
      </c>
      <c r="J140" s="8" t="s">
        <v>656</v>
      </c>
      <c r="K140" s="1" t="str">
        <f t="shared" si="22"/>
        <v>P26-P26-D-7</v>
      </c>
    </row>
    <row r="141" spans="1:11" ht="14.4" x14ac:dyDescent="0.25">
      <c r="A141" s="8" t="s">
        <v>317</v>
      </c>
      <c r="B141" s="8" t="s">
        <v>885</v>
      </c>
      <c r="C141" s="8" t="s">
        <v>495</v>
      </c>
      <c r="D141" s="8">
        <v>2390</v>
      </c>
      <c r="E141" s="8">
        <v>575</v>
      </c>
      <c r="F141" s="8">
        <v>2</v>
      </c>
      <c r="G141" s="9">
        <f t="shared" si="20"/>
        <v>2.7484999999999999</v>
      </c>
      <c r="H141" s="9">
        <f t="shared" si="21"/>
        <v>111.0394</v>
      </c>
      <c r="I141" s="8" t="s">
        <v>588</v>
      </c>
      <c r="J141" s="8" t="s">
        <v>656</v>
      </c>
      <c r="K141" s="1" t="str">
        <f t="shared" si="22"/>
        <v>P26-P26-D-15</v>
      </c>
    </row>
    <row r="142" spans="1:11" ht="14.4" x14ac:dyDescent="0.25">
      <c r="A142" s="8" t="s">
        <v>317</v>
      </c>
      <c r="B142" s="8" t="s">
        <v>886</v>
      </c>
      <c r="C142" s="8" t="s">
        <v>495</v>
      </c>
      <c r="D142" s="8">
        <v>2390</v>
      </c>
      <c r="E142" s="8">
        <v>605</v>
      </c>
      <c r="F142" s="8">
        <v>2</v>
      </c>
      <c r="G142" s="9">
        <f t="shared" si="20"/>
        <v>2.8919000000000001</v>
      </c>
      <c r="H142" s="9">
        <f t="shared" si="21"/>
        <v>116.83275999999999</v>
      </c>
      <c r="I142" s="8" t="s">
        <v>588</v>
      </c>
      <c r="J142" s="8" t="s">
        <v>656</v>
      </c>
      <c r="K142" s="1" t="str">
        <f t="shared" si="22"/>
        <v>P26-P26-D-16</v>
      </c>
    </row>
    <row r="143" spans="1:11" ht="14.4" x14ac:dyDescent="0.25">
      <c r="A143" s="8" t="s">
        <v>317</v>
      </c>
      <c r="B143" s="8" t="s">
        <v>887</v>
      </c>
      <c r="C143" s="8" t="s">
        <v>495</v>
      </c>
      <c r="D143" s="8">
        <v>2390</v>
      </c>
      <c r="E143" s="8">
        <v>935</v>
      </c>
      <c r="F143" s="8">
        <v>2</v>
      </c>
      <c r="G143" s="9">
        <f t="shared" si="20"/>
        <v>4.4692999999999996</v>
      </c>
      <c r="H143" s="9">
        <f t="shared" si="21"/>
        <v>180.55972</v>
      </c>
      <c r="I143" s="8" t="s">
        <v>588</v>
      </c>
      <c r="J143" s="8" t="s">
        <v>656</v>
      </c>
      <c r="K143" s="1" t="str">
        <f t="shared" si="22"/>
        <v>P26-P26-D-18</v>
      </c>
    </row>
    <row r="144" spans="1:11" ht="14.4" x14ac:dyDescent="0.25">
      <c r="A144" s="8" t="s">
        <v>318</v>
      </c>
      <c r="B144" s="8" t="s">
        <v>888</v>
      </c>
      <c r="C144" s="8" t="s">
        <v>495</v>
      </c>
      <c r="D144" s="8">
        <v>790</v>
      </c>
      <c r="E144" s="8">
        <v>905</v>
      </c>
      <c r="F144" s="8">
        <v>2</v>
      </c>
      <c r="G144" s="9">
        <f t="shared" si="20"/>
        <v>1.4298999999999999</v>
      </c>
      <c r="H144" s="9">
        <f t="shared" si="21"/>
        <v>57.767960000000002</v>
      </c>
      <c r="I144" s="8" t="s">
        <v>588</v>
      </c>
      <c r="J144" s="8" t="s">
        <v>692</v>
      </c>
      <c r="K144" s="1" t="str">
        <f t="shared" si="22"/>
        <v>P27-P27-E-1</v>
      </c>
    </row>
    <row r="145" spans="1:11" ht="14.4" x14ac:dyDescent="0.25">
      <c r="A145" s="8" t="s">
        <v>319</v>
      </c>
      <c r="B145" s="8" t="s">
        <v>889</v>
      </c>
      <c r="C145" s="8" t="s">
        <v>495</v>
      </c>
      <c r="D145" s="8">
        <v>790</v>
      </c>
      <c r="E145" s="8">
        <v>965</v>
      </c>
      <c r="F145" s="8">
        <v>1</v>
      </c>
      <c r="G145" s="9">
        <f t="shared" si="20"/>
        <v>0.76234999999999997</v>
      </c>
      <c r="H145" s="9">
        <f t="shared" si="21"/>
        <v>30.798940000000002</v>
      </c>
      <c r="I145" s="8" t="s">
        <v>588</v>
      </c>
      <c r="J145" s="8" t="s">
        <v>699</v>
      </c>
      <c r="K145" s="1" t="str">
        <f t="shared" si="22"/>
        <v>P28-P28-F-1</v>
      </c>
    </row>
    <row r="146" spans="1:11" ht="14.4" x14ac:dyDescent="0.25">
      <c r="A146" s="8" t="s">
        <v>319</v>
      </c>
      <c r="B146" s="8" t="s">
        <v>890</v>
      </c>
      <c r="C146" s="8" t="s">
        <v>495</v>
      </c>
      <c r="D146" s="8">
        <v>790</v>
      </c>
      <c r="E146" s="8">
        <v>575</v>
      </c>
      <c r="F146" s="8">
        <v>1</v>
      </c>
      <c r="G146" s="9">
        <f t="shared" si="20"/>
        <v>0.45424999999999999</v>
      </c>
      <c r="H146" s="9">
        <f t="shared" si="21"/>
        <v>18.351700000000001</v>
      </c>
      <c r="I146" s="8" t="s">
        <v>588</v>
      </c>
      <c r="J146" s="8" t="s">
        <v>699</v>
      </c>
      <c r="K146" s="1" t="str">
        <f t="shared" si="22"/>
        <v>P28-P28-F-3</v>
      </c>
    </row>
    <row r="147" spans="1:11" ht="14.4" x14ac:dyDescent="0.25">
      <c r="A147" s="8" t="s">
        <v>319</v>
      </c>
      <c r="B147" s="8" t="s">
        <v>891</v>
      </c>
      <c r="C147" s="8" t="s">
        <v>495</v>
      </c>
      <c r="D147" s="8">
        <v>790</v>
      </c>
      <c r="E147" s="8">
        <v>605</v>
      </c>
      <c r="F147" s="8">
        <v>1</v>
      </c>
      <c r="G147" s="9">
        <f t="shared" si="20"/>
        <v>0.47794999999999999</v>
      </c>
      <c r="H147" s="9">
        <f t="shared" si="21"/>
        <v>19.309180000000001</v>
      </c>
      <c r="I147" s="8" t="s">
        <v>588</v>
      </c>
      <c r="J147" s="8" t="s">
        <v>699</v>
      </c>
      <c r="K147" s="1" t="str">
        <f t="shared" si="22"/>
        <v>P28-P28-F-4</v>
      </c>
    </row>
    <row r="148" spans="1:11" ht="14.4" x14ac:dyDescent="0.25">
      <c r="A148" s="8" t="s">
        <v>320</v>
      </c>
      <c r="B148" s="8" t="s">
        <v>892</v>
      </c>
      <c r="C148" s="8" t="s">
        <v>495</v>
      </c>
      <c r="D148" s="8">
        <v>890</v>
      </c>
      <c r="E148" s="8">
        <v>515</v>
      </c>
      <c r="F148" s="8">
        <v>2</v>
      </c>
      <c r="G148" s="9">
        <f>D148*E148*F148/1000000</f>
        <v>0.91669999999999996</v>
      </c>
      <c r="H148" s="9">
        <f>G148*40.4</f>
        <v>37.034680000000002</v>
      </c>
      <c r="I148" s="8" t="s">
        <v>588</v>
      </c>
      <c r="J148" s="8" t="s">
        <v>705</v>
      </c>
      <c r="K148" s="1" t="str">
        <f t="shared" si="22"/>
        <v>P29-P29-G-4</v>
      </c>
    </row>
    <row r="149" spans="1:11" ht="14.4" x14ac:dyDescent="0.25">
      <c r="A149" s="8" t="s">
        <v>320</v>
      </c>
      <c r="B149" s="8" t="s">
        <v>893</v>
      </c>
      <c r="C149" s="8" t="s">
        <v>495</v>
      </c>
      <c r="D149" s="8">
        <v>1940</v>
      </c>
      <c r="E149" s="8">
        <v>545</v>
      </c>
      <c r="F149" s="8">
        <v>5</v>
      </c>
      <c r="G149" s="9">
        <f>D149*E149*F149/1000000</f>
        <v>5.2865000000000002</v>
      </c>
      <c r="H149" s="9">
        <f>G149*40.4</f>
        <v>213.5746</v>
      </c>
      <c r="I149" s="8" t="s">
        <v>588</v>
      </c>
      <c r="J149" s="8" t="s">
        <v>705</v>
      </c>
      <c r="K149" s="1" t="str">
        <f t="shared" si="22"/>
        <v>P29-P29-G-1</v>
      </c>
    </row>
    <row r="150" spans="1:11" ht="14.4" x14ac:dyDescent="0.25">
      <c r="A150" s="8" t="s">
        <v>320</v>
      </c>
      <c r="B150" s="8" t="s">
        <v>894</v>
      </c>
      <c r="C150" s="8" t="s">
        <v>495</v>
      </c>
      <c r="D150" s="8">
        <v>1940</v>
      </c>
      <c r="E150" s="8">
        <v>695</v>
      </c>
      <c r="F150" s="8">
        <v>1</v>
      </c>
      <c r="G150" s="9">
        <f>D150*E150*F150/1000000</f>
        <v>1.3483000000000001</v>
      </c>
      <c r="H150" s="9">
        <f>G150*40.4</f>
        <v>54.471319999999999</v>
      </c>
      <c r="I150" s="8" t="s">
        <v>588</v>
      </c>
      <c r="J150" s="8" t="s">
        <v>705</v>
      </c>
      <c r="K150" s="1" t="str">
        <f t="shared" si="22"/>
        <v>P29-P29-G-3</v>
      </c>
    </row>
    <row r="151" spans="1:11" ht="14.4" x14ac:dyDescent="0.25">
      <c r="A151" s="8" t="s">
        <v>321</v>
      </c>
      <c r="B151" s="8" t="s">
        <v>895</v>
      </c>
      <c r="C151" s="8" t="s">
        <v>18</v>
      </c>
      <c r="D151" s="8">
        <v>1190</v>
      </c>
      <c r="E151" s="8">
        <v>485</v>
      </c>
      <c r="F151" s="8">
        <v>1</v>
      </c>
      <c r="G151" s="9">
        <f>D151*E151*F151/1000000</f>
        <v>0.57715000000000005</v>
      </c>
      <c r="H151" s="9">
        <f>G151*40.4</f>
        <v>23.316859999999998</v>
      </c>
      <c r="I151" s="8" t="s">
        <v>710</v>
      </c>
      <c r="J151" s="8" t="s">
        <v>589</v>
      </c>
      <c r="K151" s="1" t="str">
        <f t="shared" si="22"/>
        <v>P30-P30-H-3##</v>
      </c>
    </row>
    <row r="152" spans="1:11" ht="14.4" x14ac:dyDescent="0.25">
      <c r="A152" s="8" t="s">
        <v>322</v>
      </c>
      <c r="B152" s="8" t="s">
        <v>896</v>
      </c>
      <c r="C152" s="8" t="s">
        <v>495</v>
      </c>
      <c r="D152" s="8">
        <v>790</v>
      </c>
      <c r="E152" s="8">
        <v>935</v>
      </c>
      <c r="F152" s="8">
        <v>1</v>
      </c>
      <c r="G152" s="9">
        <f t="shared" ref="G152:G158" si="23">D152*E152*F152/1000000</f>
        <v>0.73865000000000003</v>
      </c>
      <c r="H152" s="9">
        <f t="shared" ref="H152:H158" si="24">G152*40.4</f>
        <v>29.841460000000001</v>
      </c>
      <c r="I152" s="8" t="s">
        <v>710</v>
      </c>
      <c r="J152" s="8" t="s">
        <v>714</v>
      </c>
      <c r="K152" s="1" t="str">
        <f t="shared" si="22"/>
        <v>P31-P31-J-7</v>
      </c>
    </row>
    <row r="153" spans="1:11" ht="14.4" x14ac:dyDescent="0.25">
      <c r="A153" s="8" t="s">
        <v>322</v>
      </c>
      <c r="B153" s="8" t="s">
        <v>897</v>
      </c>
      <c r="C153" s="8" t="s">
        <v>495</v>
      </c>
      <c r="D153" s="8">
        <v>900</v>
      </c>
      <c r="E153" s="8">
        <v>635</v>
      </c>
      <c r="F153" s="8">
        <v>4</v>
      </c>
      <c r="G153" s="9">
        <f t="shared" si="23"/>
        <v>2.286</v>
      </c>
      <c r="H153" s="9">
        <f t="shared" si="24"/>
        <v>92.354399999999998</v>
      </c>
      <c r="I153" s="8" t="s">
        <v>710</v>
      </c>
      <c r="J153" s="8" t="s">
        <v>714</v>
      </c>
      <c r="K153" s="1" t="str">
        <f t="shared" si="22"/>
        <v>P31-P31-J-1</v>
      </c>
    </row>
    <row r="154" spans="1:11" ht="14.4" x14ac:dyDescent="0.25">
      <c r="A154" s="8" t="s">
        <v>322</v>
      </c>
      <c r="B154" s="8" t="s">
        <v>898</v>
      </c>
      <c r="C154" s="8" t="s">
        <v>495</v>
      </c>
      <c r="D154" s="8">
        <v>900</v>
      </c>
      <c r="E154" s="8">
        <v>605</v>
      </c>
      <c r="F154" s="8">
        <v>1</v>
      </c>
      <c r="G154" s="9">
        <f t="shared" si="23"/>
        <v>0.54449999999999998</v>
      </c>
      <c r="H154" s="9">
        <f t="shared" si="24"/>
        <v>21.997800000000002</v>
      </c>
      <c r="I154" s="8" t="s">
        <v>710</v>
      </c>
      <c r="J154" s="8" t="s">
        <v>714</v>
      </c>
      <c r="K154" s="1" t="str">
        <f t="shared" si="22"/>
        <v>P31-P31-J-2</v>
      </c>
    </row>
    <row r="155" spans="1:11" ht="14.4" x14ac:dyDescent="0.25">
      <c r="A155" s="8" t="s">
        <v>322</v>
      </c>
      <c r="B155" s="8" t="s">
        <v>899</v>
      </c>
      <c r="C155" s="8" t="s">
        <v>495</v>
      </c>
      <c r="D155" s="8">
        <v>900</v>
      </c>
      <c r="E155" s="8">
        <v>665</v>
      </c>
      <c r="F155" s="8">
        <v>3</v>
      </c>
      <c r="G155" s="9">
        <f t="shared" si="23"/>
        <v>1.7955000000000001</v>
      </c>
      <c r="H155" s="9">
        <f t="shared" si="24"/>
        <v>72.538200000000003</v>
      </c>
      <c r="I155" s="8" t="s">
        <v>710</v>
      </c>
      <c r="J155" s="8" t="s">
        <v>714</v>
      </c>
      <c r="K155" s="1" t="str">
        <f t="shared" si="22"/>
        <v>P31-P31-J-3</v>
      </c>
    </row>
    <row r="156" spans="1:11" ht="14.4" x14ac:dyDescent="0.25">
      <c r="A156" s="8" t="s">
        <v>322</v>
      </c>
      <c r="B156" s="8" t="s">
        <v>900</v>
      </c>
      <c r="C156" s="8" t="s">
        <v>495</v>
      </c>
      <c r="D156" s="8">
        <v>900</v>
      </c>
      <c r="E156" s="8">
        <v>545</v>
      </c>
      <c r="F156" s="8">
        <v>2</v>
      </c>
      <c r="G156" s="9">
        <f t="shared" si="23"/>
        <v>0.98099999999999998</v>
      </c>
      <c r="H156" s="9">
        <f t="shared" si="24"/>
        <v>39.632399999999997</v>
      </c>
      <c r="I156" s="8" t="s">
        <v>710</v>
      </c>
      <c r="J156" s="8" t="s">
        <v>714</v>
      </c>
      <c r="K156" s="1" t="str">
        <f t="shared" si="22"/>
        <v>P31-P31-J-4</v>
      </c>
    </row>
    <row r="157" spans="1:11" ht="14.4" x14ac:dyDescent="0.25">
      <c r="A157" s="8" t="s">
        <v>322</v>
      </c>
      <c r="B157" s="8" t="s">
        <v>901</v>
      </c>
      <c r="C157" s="8" t="s">
        <v>495</v>
      </c>
      <c r="D157" s="8">
        <v>900</v>
      </c>
      <c r="E157" s="8">
        <v>515</v>
      </c>
      <c r="F157" s="8">
        <v>1</v>
      </c>
      <c r="G157" s="9">
        <f t="shared" si="23"/>
        <v>0.46350000000000002</v>
      </c>
      <c r="H157" s="9">
        <f t="shared" si="24"/>
        <v>18.7254</v>
      </c>
      <c r="I157" s="8" t="s">
        <v>710</v>
      </c>
      <c r="J157" s="8" t="s">
        <v>714</v>
      </c>
      <c r="K157" s="1" t="str">
        <f t="shared" si="22"/>
        <v>P31-P31-J-5</v>
      </c>
    </row>
    <row r="158" spans="1:11" ht="14.4" x14ac:dyDescent="0.25">
      <c r="A158" s="8" t="s">
        <v>322</v>
      </c>
      <c r="B158" s="8" t="s">
        <v>902</v>
      </c>
      <c r="C158" s="8" t="s">
        <v>495</v>
      </c>
      <c r="D158" s="8">
        <v>2390</v>
      </c>
      <c r="E158" s="8">
        <v>485</v>
      </c>
      <c r="F158" s="8">
        <v>1</v>
      </c>
      <c r="G158" s="9">
        <f t="shared" si="23"/>
        <v>1.1591499999999999</v>
      </c>
      <c r="H158" s="9">
        <f t="shared" si="24"/>
        <v>46.829659999999997</v>
      </c>
      <c r="I158" s="8" t="s">
        <v>710</v>
      </c>
      <c r="J158" s="8" t="s">
        <v>723</v>
      </c>
      <c r="K158" s="1" t="str">
        <f t="shared" si="22"/>
        <v>P31-P31-K-1</v>
      </c>
    </row>
    <row r="159" spans="1:11" ht="14.4" x14ac:dyDescent="0.25">
      <c r="A159" s="8" t="s">
        <v>326</v>
      </c>
      <c r="B159" s="8" t="s">
        <v>580</v>
      </c>
      <c r="C159" s="8" t="s">
        <v>18</v>
      </c>
      <c r="D159" s="8">
        <v>990</v>
      </c>
      <c r="E159" s="8">
        <v>485</v>
      </c>
      <c r="F159" s="8">
        <v>1</v>
      </c>
      <c r="G159" s="9">
        <f t="shared" ref="G159:G177" si="25">D159*E159*F159/1000000</f>
        <v>0.48015000000000002</v>
      </c>
      <c r="H159" s="9">
        <f t="shared" ref="H159:H177" si="26">G159*40.4</f>
        <v>19.398060000000001</v>
      </c>
      <c r="I159" s="8" t="s">
        <v>710</v>
      </c>
      <c r="J159" s="8" t="s">
        <v>653</v>
      </c>
      <c r="K159" s="1" t="str">
        <f t="shared" si="22"/>
        <v>P33-P33-L-11##</v>
      </c>
    </row>
    <row r="160" spans="1:11" ht="14.4" x14ac:dyDescent="0.25">
      <c r="A160" s="8" t="s">
        <v>326</v>
      </c>
      <c r="B160" s="8" t="s">
        <v>581</v>
      </c>
      <c r="C160" s="8" t="s">
        <v>18</v>
      </c>
      <c r="D160" s="8">
        <v>1165</v>
      </c>
      <c r="E160" s="8">
        <v>935</v>
      </c>
      <c r="F160" s="8">
        <v>2</v>
      </c>
      <c r="G160" s="9">
        <f t="shared" si="25"/>
        <v>2.17855</v>
      </c>
      <c r="H160" s="9">
        <f t="shared" si="26"/>
        <v>88.013419999999996</v>
      </c>
      <c r="I160" s="8" t="s">
        <v>710</v>
      </c>
      <c r="J160" s="8" t="s">
        <v>653</v>
      </c>
      <c r="K160" s="1" t="str">
        <f t="shared" si="22"/>
        <v>P33-P33-L-14##</v>
      </c>
    </row>
    <row r="161" spans="1:11" ht="14.4" x14ac:dyDescent="0.25">
      <c r="A161" s="8" t="s">
        <v>326</v>
      </c>
      <c r="B161" s="8" t="s">
        <v>903</v>
      </c>
      <c r="C161" s="8" t="s">
        <v>495</v>
      </c>
      <c r="D161" s="8">
        <v>1165</v>
      </c>
      <c r="E161" s="8">
        <v>425</v>
      </c>
      <c r="F161" s="8">
        <v>1</v>
      </c>
      <c r="G161" s="9">
        <f t="shared" si="25"/>
        <v>0.49512499999999998</v>
      </c>
      <c r="H161" s="9">
        <f t="shared" si="26"/>
        <v>20.003050000000002</v>
      </c>
      <c r="I161" s="8" t="s">
        <v>710</v>
      </c>
      <c r="J161" s="8" t="s">
        <v>653</v>
      </c>
      <c r="K161" s="1" t="str">
        <f t="shared" si="22"/>
        <v>P33-P33-L-15</v>
      </c>
    </row>
    <row r="162" spans="1:11" ht="14.4" x14ac:dyDescent="0.25">
      <c r="A162" s="8" t="s">
        <v>326</v>
      </c>
      <c r="B162" s="8" t="s">
        <v>582</v>
      </c>
      <c r="C162" s="8" t="s">
        <v>18</v>
      </c>
      <c r="D162" s="8">
        <v>1165</v>
      </c>
      <c r="E162" s="8">
        <v>425</v>
      </c>
      <c r="F162" s="8">
        <v>1</v>
      </c>
      <c r="G162" s="9">
        <f t="shared" si="25"/>
        <v>0.49512499999999998</v>
      </c>
      <c r="H162" s="9">
        <f t="shared" si="26"/>
        <v>20.003050000000002</v>
      </c>
      <c r="I162" s="8" t="s">
        <v>710</v>
      </c>
      <c r="J162" s="8" t="s">
        <v>653</v>
      </c>
      <c r="K162" s="1" t="str">
        <f t="shared" si="22"/>
        <v>P33-P33-L-19##</v>
      </c>
    </row>
    <row r="163" spans="1:11" ht="14.4" x14ac:dyDescent="0.25">
      <c r="A163" s="8" t="s">
        <v>326</v>
      </c>
      <c r="B163" s="8" t="s">
        <v>904</v>
      </c>
      <c r="C163" s="8" t="s">
        <v>495</v>
      </c>
      <c r="D163" s="8">
        <v>1165</v>
      </c>
      <c r="E163" s="8">
        <v>935</v>
      </c>
      <c r="F163" s="8">
        <v>3</v>
      </c>
      <c r="G163" s="9">
        <f t="shared" si="25"/>
        <v>3.2678250000000002</v>
      </c>
      <c r="H163" s="9">
        <f t="shared" si="26"/>
        <v>132.02012999999999</v>
      </c>
      <c r="I163" s="8" t="s">
        <v>710</v>
      </c>
      <c r="J163" s="8" t="s">
        <v>653</v>
      </c>
      <c r="K163" s="1" t="str">
        <f t="shared" si="22"/>
        <v>P33-P33-L-8</v>
      </c>
    </row>
    <row r="164" spans="1:11" ht="14.4" x14ac:dyDescent="0.25">
      <c r="A164" s="8" t="s">
        <v>326</v>
      </c>
      <c r="B164" s="8" t="s">
        <v>905</v>
      </c>
      <c r="C164" s="8" t="s">
        <v>495</v>
      </c>
      <c r="D164" s="8">
        <v>1190</v>
      </c>
      <c r="E164" s="8">
        <v>575</v>
      </c>
      <c r="F164" s="8">
        <v>1</v>
      </c>
      <c r="G164" s="9">
        <f t="shared" si="25"/>
        <v>0.68425000000000002</v>
      </c>
      <c r="H164" s="9">
        <f t="shared" si="26"/>
        <v>27.643699999999999</v>
      </c>
      <c r="I164" s="8" t="s">
        <v>710</v>
      </c>
      <c r="J164" s="8" t="s">
        <v>653</v>
      </c>
      <c r="K164" s="1" t="str">
        <f t="shared" si="22"/>
        <v>P33-P33-L-1</v>
      </c>
    </row>
    <row r="165" spans="1:11" ht="14.4" x14ac:dyDescent="0.25">
      <c r="A165" s="8" t="s">
        <v>326</v>
      </c>
      <c r="B165" s="8" t="s">
        <v>906</v>
      </c>
      <c r="C165" s="8" t="s">
        <v>495</v>
      </c>
      <c r="D165" s="8">
        <v>1190</v>
      </c>
      <c r="E165" s="8">
        <v>605</v>
      </c>
      <c r="F165" s="8">
        <v>1</v>
      </c>
      <c r="G165" s="9">
        <f t="shared" si="25"/>
        <v>0.71994999999999998</v>
      </c>
      <c r="H165" s="9">
        <f t="shared" si="26"/>
        <v>29.085979999999999</v>
      </c>
      <c r="I165" s="8" t="s">
        <v>710</v>
      </c>
      <c r="J165" s="8" t="s">
        <v>653</v>
      </c>
      <c r="K165" s="1" t="str">
        <f t="shared" si="22"/>
        <v>P33-P33-L-2</v>
      </c>
    </row>
    <row r="166" spans="1:11" ht="14.4" x14ac:dyDescent="0.25">
      <c r="A166" s="8" t="s">
        <v>326</v>
      </c>
      <c r="B166" s="8" t="s">
        <v>907</v>
      </c>
      <c r="C166" s="8" t="s">
        <v>18</v>
      </c>
      <c r="D166" s="8">
        <v>2365</v>
      </c>
      <c r="E166" s="8">
        <v>935</v>
      </c>
      <c r="F166" s="8">
        <v>1</v>
      </c>
      <c r="G166" s="9">
        <f t="shared" si="25"/>
        <v>2.2112750000000001</v>
      </c>
      <c r="H166" s="9">
        <f t="shared" si="26"/>
        <v>89.335509999999999</v>
      </c>
      <c r="I166" s="8" t="s">
        <v>710</v>
      </c>
      <c r="J166" s="8" t="s">
        <v>653</v>
      </c>
      <c r="K166" s="1" t="str">
        <f t="shared" ref="K166:K199" si="27">A166&amp;"-"&amp;B166&amp;C166</f>
        <v>P33-P33-L-13##</v>
      </c>
    </row>
    <row r="167" spans="1:11" ht="14.4" x14ac:dyDescent="0.25">
      <c r="A167" s="8" t="s">
        <v>326</v>
      </c>
      <c r="B167" s="8" t="s">
        <v>908</v>
      </c>
      <c r="C167" s="8" t="s">
        <v>495</v>
      </c>
      <c r="D167" s="8">
        <v>2365</v>
      </c>
      <c r="E167" s="8">
        <v>425</v>
      </c>
      <c r="F167" s="8">
        <v>1</v>
      </c>
      <c r="G167" s="9">
        <f t="shared" si="25"/>
        <v>1.005125</v>
      </c>
      <c r="H167" s="9">
        <f t="shared" si="26"/>
        <v>40.607050000000001</v>
      </c>
      <c r="I167" s="8" t="s">
        <v>710</v>
      </c>
      <c r="J167" s="8" t="s">
        <v>653</v>
      </c>
      <c r="K167" s="1" t="str">
        <f t="shared" si="27"/>
        <v>P33-P33-L-17</v>
      </c>
    </row>
    <row r="168" spans="1:11" ht="14.4" x14ac:dyDescent="0.25">
      <c r="A168" s="8" t="s">
        <v>326</v>
      </c>
      <c r="B168" s="8" t="s">
        <v>909</v>
      </c>
      <c r="C168" s="8" t="s">
        <v>18</v>
      </c>
      <c r="D168" s="8">
        <v>2365</v>
      </c>
      <c r="E168" s="8">
        <v>425</v>
      </c>
      <c r="F168" s="8">
        <v>1</v>
      </c>
      <c r="G168" s="9">
        <f t="shared" si="25"/>
        <v>1.005125</v>
      </c>
      <c r="H168" s="9">
        <f t="shared" si="26"/>
        <v>40.607050000000001</v>
      </c>
      <c r="I168" s="8" t="s">
        <v>710</v>
      </c>
      <c r="J168" s="8" t="s">
        <v>653</v>
      </c>
      <c r="K168" s="1" t="str">
        <f t="shared" si="27"/>
        <v>P33-P33-L-18##</v>
      </c>
    </row>
    <row r="169" spans="1:11" ht="14.4" x14ac:dyDescent="0.25">
      <c r="A169" s="8" t="s">
        <v>326</v>
      </c>
      <c r="B169" s="8" t="s">
        <v>910</v>
      </c>
      <c r="C169" s="8" t="s">
        <v>495</v>
      </c>
      <c r="D169" s="8">
        <v>2365</v>
      </c>
      <c r="E169" s="8">
        <v>695</v>
      </c>
      <c r="F169" s="8">
        <v>1</v>
      </c>
      <c r="G169" s="9">
        <f t="shared" si="25"/>
        <v>1.643675</v>
      </c>
      <c r="H169" s="9">
        <f t="shared" si="26"/>
        <v>66.404470000000003</v>
      </c>
      <c r="I169" s="8" t="s">
        <v>710</v>
      </c>
      <c r="J169" s="8" t="s">
        <v>653</v>
      </c>
      <c r="K169" s="1" t="str">
        <f t="shared" si="27"/>
        <v>P33-P33-L-20</v>
      </c>
    </row>
    <row r="170" spans="1:11" ht="14.4" x14ac:dyDescent="0.25">
      <c r="A170" s="8" t="s">
        <v>326</v>
      </c>
      <c r="B170" s="8" t="s">
        <v>911</v>
      </c>
      <c r="C170" s="8" t="s">
        <v>18</v>
      </c>
      <c r="D170" s="8">
        <v>2365</v>
      </c>
      <c r="E170" s="8">
        <v>665</v>
      </c>
      <c r="F170" s="8">
        <v>1</v>
      </c>
      <c r="G170" s="9">
        <f t="shared" si="25"/>
        <v>1.5727249999999999</v>
      </c>
      <c r="H170" s="9">
        <f t="shared" si="26"/>
        <v>63.538089999999997</v>
      </c>
      <c r="I170" s="8" t="s">
        <v>710</v>
      </c>
      <c r="J170" s="8" t="s">
        <v>653</v>
      </c>
      <c r="K170" s="1" t="str">
        <f t="shared" si="27"/>
        <v>P33-P33-L-21##</v>
      </c>
    </row>
    <row r="171" spans="1:11" ht="14.4" x14ac:dyDescent="0.25">
      <c r="A171" s="8" t="s">
        <v>326</v>
      </c>
      <c r="B171" s="8" t="s">
        <v>912</v>
      </c>
      <c r="C171" s="8" t="s">
        <v>18</v>
      </c>
      <c r="D171" s="8">
        <v>2365</v>
      </c>
      <c r="E171" s="8">
        <v>575</v>
      </c>
      <c r="F171" s="8">
        <v>1</v>
      </c>
      <c r="G171" s="9">
        <f t="shared" si="25"/>
        <v>1.3598749999999999</v>
      </c>
      <c r="H171" s="9">
        <f t="shared" si="26"/>
        <v>54.938949999999998</v>
      </c>
      <c r="I171" s="8" t="s">
        <v>710</v>
      </c>
      <c r="J171" s="8" t="s">
        <v>653</v>
      </c>
      <c r="K171" s="1" t="str">
        <f t="shared" si="27"/>
        <v>P33-P33-L-22##</v>
      </c>
    </row>
    <row r="172" spans="1:11" ht="14.4" x14ac:dyDescent="0.25">
      <c r="A172" s="8" t="s">
        <v>326</v>
      </c>
      <c r="B172" s="8" t="s">
        <v>913</v>
      </c>
      <c r="C172" s="8" t="s">
        <v>18</v>
      </c>
      <c r="D172" s="8">
        <v>2365</v>
      </c>
      <c r="E172" s="8">
        <v>635</v>
      </c>
      <c r="F172" s="8">
        <v>1</v>
      </c>
      <c r="G172" s="9">
        <f t="shared" si="25"/>
        <v>1.5017750000000001</v>
      </c>
      <c r="H172" s="9">
        <f t="shared" si="26"/>
        <v>60.671709999999997</v>
      </c>
      <c r="I172" s="8" t="s">
        <v>710</v>
      </c>
      <c r="J172" s="8" t="s">
        <v>653</v>
      </c>
      <c r="K172" s="1" t="str">
        <f t="shared" si="27"/>
        <v>P33-P33-L-23##</v>
      </c>
    </row>
    <row r="173" spans="1:11" ht="14.4" x14ac:dyDescent="0.25">
      <c r="A173" s="8" t="s">
        <v>326</v>
      </c>
      <c r="B173" s="8" t="s">
        <v>914</v>
      </c>
      <c r="C173" s="8" t="s">
        <v>495</v>
      </c>
      <c r="D173" s="8">
        <v>2365</v>
      </c>
      <c r="E173" s="8">
        <v>635</v>
      </c>
      <c r="F173" s="8">
        <v>1</v>
      </c>
      <c r="G173" s="9">
        <f t="shared" si="25"/>
        <v>1.5017750000000001</v>
      </c>
      <c r="H173" s="9">
        <f t="shared" si="26"/>
        <v>60.671709999999997</v>
      </c>
      <c r="I173" s="8" t="s">
        <v>710</v>
      </c>
      <c r="J173" s="8" t="s">
        <v>653</v>
      </c>
      <c r="K173" s="1" t="str">
        <f t="shared" si="27"/>
        <v>P33-P33-L-24</v>
      </c>
    </row>
    <row r="174" spans="1:11" ht="14.4" x14ac:dyDescent="0.25">
      <c r="A174" s="8" t="s">
        <v>326</v>
      </c>
      <c r="B174" s="8" t="s">
        <v>915</v>
      </c>
      <c r="C174" s="8" t="s">
        <v>18</v>
      </c>
      <c r="D174" s="8">
        <v>2365</v>
      </c>
      <c r="E174" s="8">
        <v>665</v>
      </c>
      <c r="F174" s="8">
        <v>1</v>
      </c>
      <c r="G174" s="9">
        <f t="shared" si="25"/>
        <v>1.5727249999999999</v>
      </c>
      <c r="H174" s="9">
        <f t="shared" si="26"/>
        <v>63.538089999999997</v>
      </c>
      <c r="I174" s="8" t="s">
        <v>710</v>
      </c>
      <c r="J174" s="8" t="s">
        <v>653</v>
      </c>
      <c r="K174" s="1" t="str">
        <f t="shared" si="27"/>
        <v>P33-P33-L-26##</v>
      </c>
    </row>
    <row r="175" spans="1:11" ht="14.4" x14ac:dyDescent="0.25">
      <c r="A175" s="8" t="s">
        <v>326</v>
      </c>
      <c r="B175" s="8" t="s">
        <v>916</v>
      </c>
      <c r="C175" s="8" t="s">
        <v>495</v>
      </c>
      <c r="D175" s="8">
        <v>2365</v>
      </c>
      <c r="E175" s="8">
        <v>935</v>
      </c>
      <c r="F175" s="8">
        <v>2</v>
      </c>
      <c r="G175" s="9">
        <f t="shared" si="25"/>
        <v>4.4225500000000002</v>
      </c>
      <c r="H175" s="9">
        <f t="shared" si="26"/>
        <v>178.67102</v>
      </c>
      <c r="I175" s="8" t="s">
        <v>710</v>
      </c>
      <c r="J175" s="8" t="s">
        <v>653</v>
      </c>
      <c r="K175" s="1" t="str">
        <f t="shared" si="27"/>
        <v>P33-P33-L-3</v>
      </c>
    </row>
    <row r="176" spans="1:11" ht="14.4" x14ac:dyDescent="0.25">
      <c r="A176" s="8" t="s">
        <v>326</v>
      </c>
      <c r="B176" s="8" t="s">
        <v>917</v>
      </c>
      <c r="C176" s="8" t="s">
        <v>495</v>
      </c>
      <c r="D176" s="8">
        <v>2390</v>
      </c>
      <c r="E176" s="8">
        <v>425</v>
      </c>
      <c r="F176" s="8">
        <v>2</v>
      </c>
      <c r="G176" s="9">
        <f t="shared" si="25"/>
        <v>2.0314999999999999</v>
      </c>
      <c r="H176" s="9">
        <f t="shared" si="26"/>
        <v>82.072599999999994</v>
      </c>
      <c r="I176" s="8" t="s">
        <v>710</v>
      </c>
      <c r="J176" s="8" t="s">
        <v>653</v>
      </c>
      <c r="K176" s="1" t="str">
        <f t="shared" si="27"/>
        <v>P33-P33-L-16</v>
      </c>
    </row>
    <row r="177" spans="1:11" ht="14.4" x14ac:dyDescent="0.25">
      <c r="A177" s="8" t="s">
        <v>326</v>
      </c>
      <c r="B177" s="8" t="s">
        <v>918</v>
      </c>
      <c r="C177" s="8" t="s">
        <v>495</v>
      </c>
      <c r="D177" s="8">
        <v>2390</v>
      </c>
      <c r="E177" s="8">
        <v>935</v>
      </c>
      <c r="F177" s="8">
        <v>5</v>
      </c>
      <c r="G177" s="9">
        <f t="shared" si="25"/>
        <v>11.173249999999999</v>
      </c>
      <c r="H177" s="9">
        <f t="shared" si="26"/>
        <v>451.39929999999998</v>
      </c>
      <c r="I177" s="8" t="s">
        <v>710</v>
      </c>
      <c r="J177" s="8" t="s">
        <v>653</v>
      </c>
      <c r="K177" s="1" t="str">
        <f t="shared" si="27"/>
        <v>P33-P33-L-6</v>
      </c>
    </row>
    <row r="178" spans="1:11" ht="14.4" x14ac:dyDescent="0.25">
      <c r="A178" s="8" t="s">
        <v>327</v>
      </c>
      <c r="B178" s="8" t="s">
        <v>919</v>
      </c>
      <c r="C178" s="8" t="s">
        <v>495</v>
      </c>
      <c r="D178" s="8">
        <v>790</v>
      </c>
      <c r="E178" s="8">
        <v>695</v>
      </c>
      <c r="F178" s="8">
        <v>1</v>
      </c>
      <c r="G178" s="9">
        <f t="shared" ref="G178:G183" si="28">D178*E178*F178/1000000</f>
        <v>0.54905000000000004</v>
      </c>
      <c r="H178" s="9">
        <f t="shared" ref="H178:H183" si="29">G178*40.4</f>
        <v>22.181619999999999</v>
      </c>
      <c r="I178" s="8" t="s">
        <v>710</v>
      </c>
      <c r="J178" s="8" t="s">
        <v>752</v>
      </c>
      <c r="K178" s="1" t="str">
        <f t="shared" si="27"/>
        <v>P34-P34-M-1</v>
      </c>
    </row>
    <row r="179" spans="1:11" ht="14.4" x14ac:dyDescent="0.25">
      <c r="A179" s="8" t="s">
        <v>327</v>
      </c>
      <c r="B179" s="8" t="s">
        <v>920</v>
      </c>
      <c r="C179" s="8" t="s">
        <v>495</v>
      </c>
      <c r="D179" s="8">
        <v>790</v>
      </c>
      <c r="E179" s="8">
        <v>935</v>
      </c>
      <c r="F179" s="8">
        <v>1</v>
      </c>
      <c r="G179" s="9">
        <f t="shared" si="28"/>
        <v>0.73865000000000003</v>
      </c>
      <c r="H179" s="9">
        <f t="shared" si="29"/>
        <v>29.841460000000001</v>
      </c>
      <c r="I179" s="8" t="s">
        <v>710</v>
      </c>
      <c r="J179" s="8" t="s">
        <v>752</v>
      </c>
      <c r="K179" s="1" t="str">
        <f t="shared" si="27"/>
        <v>P34-P34-M-15</v>
      </c>
    </row>
    <row r="180" spans="1:11" ht="14.4" x14ac:dyDescent="0.25">
      <c r="A180" s="8" t="s">
        <v>327</v>
      </c>
      <c r="B180" s="8" t="s">
        <v>921</v>
      </c>
      <c r="C180" s="8" t="s">
        <v>495</v>
      </c>
      <c r="D180" s="8">
        <v>790</v>
      </c>
      <c r="E180" s="8">
        <v>515</v>
      </c>
      <c r="F180" s="8">
        <v>1</v>
      </c>
      <c r="G180" s="9">
        <f t="shared" si="28"/>
        <v>0.40684999999999999</v>
      </c>
      <c r="H180" s="9">
        <f t="shared" si="29"/>
        <v>16.43674</v>
      </c>
      <c r="I180" s="8" t="s">
        <v>710</v>
      </c>
      <c r="J180" s="8" t="s">
        <v>752</v>
      </c>
      <c r="K180" s="1" t="str">
        <f t="shared" si="27"/>
        <v>P34-P34-M-8</v>
      </c>
    </row>
    <row r="181" spans="1:11" ht="14.4" x14ac:dyDescent="0.25">
      <c r="A181" s="8" t="s">
        <v>327</v>
      </c>
      <c r="B181" s="8" t="s">
        <v>922</v>
      </c>
      <c r="C181" s="8" t="s">
        <v>495</v>
      </c>
      <c r="D181" s="8">
        <v>790</v>
      </c>
      <c r="E181" s="8">
        <v>575</v>
      </c>
      <c r="F181" s="8">
        <v>2</v>
      </c>
      <c r="G181" s="9">
        <f t="shared" si="28"/>
        <v>0.90849999999999997</v>
      </c>
      <c r="H181" s="9">
        <f t="shared" si="29"/>
        <v>36.703400000000002</v>
      </c>
      <c r="I181" s="8" t="s">
        <v>710</v>
      </c>
      <c r="J181" s="8" t="s">
        <v>752</v>
      </c>
      <c r="K181" s="1" t="str">
        <f t="shared" si="27"/>
        <v>P34-P34-M-9</v>
      </c>
    </row>
    <row r="182" spans="1:11" ht="14.4" x14ac:dyDescent="0.25">
      <c r="A182" s="8" t="s">
        <v>327</v>
      </c>
      <c r="B182" s="8" t="s">
        <v>923</v>
      </c>
      <c r="C182" s="8" t="s">
        <v>495</v>
      </c>
      <c r="D182" s="8">
        <v>2190</v>
      </c>
      <c r="E182" s="8">
        <v>575</v>
      </c>
      <c r="F182" s="8">
        <v>1</v>
      </c>
      <c r="G182" s="9">
        <f t="shared" si="28"/>
        <v>1.25925</v>
      </c>
      <c r="H182" s="9">
        <f t="shared" si="29"/>
        <v>50.873699999999999</v>
      </c>
      <c r="I182" s="8" t="s">
        <v>710</v>
      </c>
      <c r="J182" s="8" t="s">
        <v>752</v>
      </c>
      <c r="K182" s="1" t="str">
        <f t="shared" si="27"/>
        <v>P34-P34-M-3</v>
      </c>
    </row>
    <row r="183" spans="1:11" ht="14.4" x14ac:dyDescent="0.25">
      <c r="A183" s="8" t="s">
        <v>327</v>
      </c>
      <c r="B183" s="8" t="s">
        <v>924</v>
      </c>
      <c r="C183" s="8" t="s">
        <v>18</v>
      </c>
      <c r="D183" s="8">
        <v>2990</v>
      </c>
      <c r="E183" s="8">
        <v>965</v>
      </c>
      <c r="F183" s="8">
        <v>1</v>
      </c>
      <c r="G183" s="9">
        <f t="shared" si="28"/>
        <v>2.8853499999999999</v>
      </c>
      <c r="H183" s="9">
        <f t="shared" si="29"/>
        <v>116.56814</v>
      </c>
      <c r="I183" s="8" t="s">
        <v>710</v>
      </c>
      <c r="J183" s="8" t="s">
        <v>752</v>
      </c>
      <c r="K183" s="1" t="str">
        <f t="shared" si="27"/>
        <v>P34-P34-M-5##</v>
      </c>
    </row>
    <row r="184" spans="1:11" ht="14.4" x14ac:dyDescent="0.25">
      <c r="A184" s="8" t="s">
        <v>325</v>
      </c>
      <c r="B184" s="8" t="s">
        <v>925</v>
      </c>
      <c r="C184" s="8" t="s">
        <v>495</v>
      </c>
      <c r="D184" s="8">
        <v>1090</v>
      </c>
      <c r="E184" s="8">
        <v>695</v>
      </c>
      <c r="F184" s="8">
        <v>2</v>
      </c>
      <c r="G184" s="9">
        <f>D184*E184*F184/1000000</f>
        <v>1.5150999999999999</v>
      </c>
      <c r="H184" s="9">
        <f t="shared" ref="H184:H192" si="30">G184*40.4</f>
        <v>61.210039999999999</v>
      </c>
      <c r="I184" s="8" t="s">
        <v>710</v>
      </c>
      <c r="J184" s="8" t="s">
        <v>692</v>
      </c>
      <c r="K184" s="1" t="str">
        <f t="shared" si="27"/>
        <v>P32-P32-N-3</v>
      </c>
    </row>
    <row r="185" spans="1:11" ht="14.4" x14ac:dyDescent="0.25">
      <c r="A185" s="8" t="s">
        <v>325</v>
      </c>
      <c r="B185" s="8" t="s">
        <v>926</v>
      </c>
      <c r="C185" s="8" t="s">
        <v>495</v>
      </c>
      <c r="D185" s="8">
        <v>1090</v>
      </c>
      <c r="E185" s="8">
        <v>575</v>
      </c>
      <c r="F185" s="8">
        <v>1</v>
      </c>
      <c r="G185" s="9">
        <f>D185*E185*F185/1000000</f>
        <v>0.62675000000000003</v>
      </c>
      <c r="H185" s="9">
        <f t="shared" si="30"/>
        <v>25.320699999999999</v>
      </c>
      <c r="I185" s="8" t="s">
        <v>710</v>
      </c>
      <c r="J185" s="8" t="s">
        <v>692</v>
      </c>
      <c r="K185" s="1" t="str">
        <f t="shared" si="27"/>
        <v>P32-P32-N-4</v>
      </c>
    </row>
    <row r="186" spans="1:11" ht="14.4" x14ac:dyDescent="0.25">
      <c r="A186" s="8" t="s">
        <v>325</v>
      </c>
      <c r="B186" s="8" t="s">
        <v>927</v>
      </c>
      <c r="C186" s="8" t="s">
        <v>495</v>
      </c>
      <c r="D186" s="8">
        <v>1090</v>
      </c>
      <c r="E186" s="8">
        <v>605</v>
      </c>
      <c r="F186" s="8">
        <v>1</v>
      </c>
      <c r="G186" s="9">
        <f>D186*E186*F186/1000000</f>
        <v>0.65944999999999998</v>
      </c>
      <c r="H186" s="9">
        <f t="shared" si="30"/>
        <v>26.641780000000001</v>
      </c>
      <c r="I186" s="8" t="s">
        <v>710</v>
      </c>
      <c r="J186" s="8" t="s">
        <v>692</v>
      </c>
      <c r="K186" s="1" t="str">
        <f t="shared" si="27"/>
        <v>P32-P32-N-5</v>
      </c>
    </row>
    <row r="187" spans="1:11" ht="14.4" x14ac:dyDescent="0.25">
      <c r="A187" s="8" t="s">
        <v>325</v>
      </c>
      <c r="B187" s="8" t="s">
        <v>928</v>
      </c>
      <c r="C187" s="8" t="s">
        <v>495</v>
      </c>
      <c r="D187" s="8">
        <v>1190</v>
      </c>
      <c r="E187" s="8">
        <v>515</v>
      </c>
      <c r="F187" s="8">
        <v>2</v>
      </c>
      <c r="G187" s="9">
        <f>D187*E187*F187/1000000</f>
        <v>1.2257</v>
      </c>
      <c r="H187" s="9">
        <f t="shared" si="30"/>
        <v>49.518279999999997</v>
      </c>
      <c r="I187" s="8" t="s">
        <v>710</v>
      </c>
      <c r="J187" s="8" t="s">
        <v>692</v>
      </c>
      <c r="K187" s="1" t="str">
        <f t="shared" si="27"/>
        <v>P32-P32-N-1</v>
      </c>
    </row>
    <row r="188" spans="1:11" ht="14.4" x14ac:dyDescent="0.25">
      <c r="A188" s="8" t="s">
        <v>325</v>
      </c>
      <c r="B188" s="8" t="s">
        <v>929</v>
      </c>
      <c r="C188" s="8" t="s">
        <v>495</v>
      </c>
      <c r="D188" s="8">
        <v>790</v>
      </c>
      <c r="E188" s="8">
        <v>935</v>
      </c>
      <c r="F188" s="8">
        <v>1</v>
      </c>
      <c r="G188" s="9">
        <f>D188*E188*F188/1000000</f>
        <v>0.73865000000000003</v>
      </c>
      <c r="H188" s="9">
        <f t="shared" si="30"/>
        <v>29.841460000000001</v>
      </c>
      <c r="I188" s="8" t="s">
        <v>710</v>
      </c>
      <c r="J188" s="8" t="s">
        <v>777</v>
      </c>
      <c r="K188" s="1" t="str">
        <f t="shared" si="27"/>
        <v>P32-P32-Q-1</v>
      </c>
    </row>
    <row r="189" spans="1:11" ht="14.4" x14ac:dyDescent="0.25">
      <c r="A189" s="8" t="s">
        <v>316</v>
      </c>
      <c r="B189" s="8" t="s">
        <v>930</v>
      </c>
      <c r="C189" s="8" t="s">
        <v>495</v>
      </c>
      <c r="D189" s="8">
        <v>790</v>
      </c>
      <c r="E189" s="8">
        <v>575</v>
      </c>
      <c r="F189" s="8">
        <v>1</v>
      </c>
      <c r="G189" s="9">
        <f t="shared" ref="G189:G199" si="31">D189*E189*F189/1000000</f>
        <v>0.45424999999999999</v>
      </c>
      <c r="H189" s="9">
        <f t="shared" si="30"/>
        <v>18.351700000000001</v>
      </c>
      <c r="I189" s="8" t="s">
        <v>710</v>
      </c>
      <c r="J189" s="8" t="s">
        <v>780</v>
      </c>
      <c r="K189" s="1" t="str">
        <f t="shared" si="27"/>
        <v>P25-P25-R-2</v>
      </c>
    </row>
    <row r="190" spans="1:11" ht="14.4" x14ac:dyDescent="0.25">
      <c r="A190" s="8" t="s">
        <v>316</v>
      </c>
      <c r="B190" s="8" t="s">
        <v>931</v>
      </c>
      <c r="C190" s="8" t="s">
        <v>495</v>
      </c>
      <c r="D190" s="8">
        <v>790</v>
      </c>
      <c r="E190" s="8">
        <v>605</v>
      </c>
      <c r="F190" s="8">
        <v>1</v>
      </c>
      <c r="G190" s="9">
        <f t="shared" si="31"/>
        <v>0.47794999999999999</v>
      </c>
      <c r="H190" s="9">
        <f t="shared" si="30"/>
        <v>19.309180000000001</v>
      </c>
      <c r="I190" s="8" t="s">
        <v>710</v>
      </c>
      <c r="J190" s="8" t="s">
        <v>780</v>
      </c>
      <c r="K190" s="1" t="str">
        <f t="shared" si="27"/>
        <v>P25-P25-R-3</v>
      </c>
    </row>
    <row r="191" spans="1:11" ht="14.4" x14ac:dyDescent="0.25">
      <c r="A191" s="8" t="s">
        <v>316</v>
      </c>
      <c r="B191" s="8" t="s">
        <v>932</v>
      </c>
      <c r="C191" s="8" t="s">
        <v>495</v>
      </c>
      <c r="D191" s="8">
        <v>790</v>
      </c>
      <c r="E191" s="8">
        <v>785</v>
      </c>
      <c r="F191" s="8">
        <v>1</v>
      </c>
      <c r="G191" s="9">
        <f t="shared" si="31"/>
        <v>0.62014999999999998</v>
      </c>
      <c r="H191" s="9">
        <f t="shared" si="30"/>
        <v>25.05406</v>
      </c>
      <c r="I191" s="8" t="s">
        <v>710</v>
      </c>
      <c r="J191" s="8" t="s">
        <v>780</v>
      </c>
      <c r="K191" s="1" t="str">
        <f t="shared" si="27"/>
        <v>P25-P25-R-5</v>
      </c>
    </row>
    <row r="192" spans="1:11" ht="14.4" x14ac:dyDescent="0.25">
      <c r="A192" s="8" t="s">
        <v>316</v>
      </c>
      <c r="B192" s="8" t="s">
        <v>933</v>
      </c>
      <c r="C192" s="8" t="s">
        <v>495</v>
      </c>
      <c r="D192" s="8">
        <v>990</v>
      </c>
      <c r="E192" s="8">
        <v>695</v>
      </c>
      <c r="F192" s="8">
        <v>2</v>
      </c>
      <c r="G192" s="9">
        <f t="shared" si="31"/>
        <v>1.3761000000000001</v>
      </c>
      <c r="H192" s="9">
        <f t="shared" si="30"/>
        <v>55.594439999999999</v>
      </c>
      <c r="I192" s="8" t="s">
        <v>710</v>
      </c>
      <c r="J192" s="8" t="s">
        <v>780</v>
      </c>
      <c r="K192" s="1" t="str">
        <f t="shared" si="27"/>
        <v>P25-P25-R-1</v>
      </c>
    </row>
    <row r="193" spans="1:11" customFormat="1" ht="14.4" x14ac:dyDescent="0.25">
      <c r="A193" s="8" t="s">
        <v>303</v>
      </c>
      <c r="B193" s="8" t="s">
        <v>934</v>
      </c>
      <c r="C193" s="8"/>
      <c r="D193" s="8">
        <v>900</v>
      </c>
      <c r="E193" s="8">
        <v>275</v>
      </c>
      <c r="F193" s="8">
        <v>75</v>
      </c>
      <c r="G193" s="9">
        <f t="shared" si="31"/>
        <v>18.5625</v>
      </c>
      <c r="H193" s="9">
        <f>10.97*F193</f>
        <v>822.75</v>
      </c>
      <c r="I193" s="8" t="s">
        <v>788</v>
      </c>
      <c r="J193" s="8" t="s">
        <v>191</v>
      </c>
      <c r="K193" s="1" t="str">
        <f t="shared" si="27"/>
        <v>P13-P13-TB1</v>
      </c>
    </row>
    <row r="194" spans="1:11" customFormat="1" ht="14.4" x14ac:dyDescent="0.25">
      <c r="A194" s="8" t="s">
        <v>303</v>
      </c>
      <c r="B194" s="8" t="s">
        <v>935</v>
      </c>
      <c r="C194" s="8"/>
      <c r="D194" s="8">
        <v>900</v>
      </c>
      <c r="E194" s="8">
        <v>245</v>
      </c>
      <c r="F194" s="8">
        <v>45</v>
      </c>
      <c r="G194" s="9">
        <f t="shared" si="31"/>
        <v>9.9224999999999994</v>
      </c>
      <c r="H194" s="9">
        <f>9.89*F194</f>
        <v>445.05</v>
      </c>
      <c r="I194" s="8" t="s">
        <v>788</v>
      </c>
      <c r="J194" s="8" t="s">
        <v>191</v>
      </c>
      <c r="K194" s="1" t="str">
        <f t="shared" si="27"/>
        <v>P13-P13-TB2</v>
      </c>
    </row>
    <row r="195" spans="1:11" customFormat="1" ht="14.4" x14ac:dyDescent="0.25">
      <c r="A195" s="8" t="s">
        <v>310</v>
      </c>
      <c r="B195" s="8" t="s">
        <v>936</v>
      </c>
      <c r="C195" s="8"/>
      <c r="D195" s="8">
        <v>900</v>
      </c>
      <c r="E195" s="8">
        <v>245</v>
      </c>
      <c r="F195" s="8">
        <v>85</v>
      </c>
      <c r="G195" s="9">
        <f t="shared" si="31"/>
        <v>18.7425</v>
      </c>
      <c r="H195" s="9">
        <f>9.89*F195</f>
        <v>840.65</v>
      </c>
      <c r="I195" s="8" t="s">
        <v>788</v>
      </c>
      <c r="J195" s="8" t="s">
        <v>191</v>
      </c>
      <c r="K195" s="1" t="str">
        <f t="shared" si="27"/>
        <v>P20-P20-TB2</v>
      </c>
    </row>
    <row r="196" spans="1:11" customFormat="1" ht="14.4" x14ac:dyDescent="0.25">
      <c r="A196" s="8" t="s">
        <v>310</v>
      </c>
      <c r="B196" s="8" t="s">
        <v>937</v>
      </c>
      <c r="C196" s="8"/>
      <c r="D196" s="8">
        <v>900</v>
      </c>
      <c r="E196" s="8">
        <v>80</v>
      </c>
      <c r="F196" s="8">
        <v>1</v>
      </c>
      <c r="G196" s="9">
        <f t="shared" si="31"/>
        <v>7.1999999999999995E-2</v>
      </c>
      <c r="H196" s="9">
        <f>3.47*F196</f>
        <v>3.47</v>
      </c>
      <c r="I196" s="8" t="s">
        <v>788</v>
      </c>
      <c r="J196" s="8" t="s">
        <v>191</v>
      </c>
      <c r="K196" s="1" t="str">
        <f t="shared" si="27"/>
        <v>P20-P20-TB3</v>
      </c>
    </row>
    <row r="197" spans="1:11" customFormat="1" ht="14.4" x14ac:dyDescent="0.25">
      <c r="A197" s="8" t="s">
        <v>310</v>
      </c>
      <c r="B197" s="8" t="s">
        <v>938</v>
      </c>
      <c r="C197" s="8"/>
      <c r="D197" s="8">
        <v>800</v>
      </c>
      <c r="E197" s="8">
        <v>275</v>
      </c>
      <c r="F197" s="8">
        <v>15</v>
      </c>
      <c r="G197" s="9">
        <f t="shared" si="31"/>
        <v>3.3</v>
      </c>
      <c r="H197" s="9">
        <f>9.81*F197</f>
        <v>147.15</v>
      </c>
      <c r="I197" s="8" t="s">
        <v>788</v>
      </c>
      <c r="J197" s="8" t="s">
        <v>191</v>
      </c>
      <c r="K197" s="1" t="str">
        <f t="shared" si="27"/>
        <v>P20-P20-TB4</v>
      </c>
    </row>
    <row r="198" spans="1:11" customFormat="1" ht="14.4" x14ac:dyDescent="0.25">
      <c r="A198" s="8" t="s">
        <v>310</v>
      </c>
      <c r="B198" s="8" t="s">
        <v>939</v>
      </c>
      <c r="C198" s="8"/>
      <c r="D198" s="8">
        <v>800</v>
      </c>
      <c r="E198" s="8">
        <v>245</v>
      </c>
      <c r="F198" s="8">
        <v>20</v>
      </c>
      <c r="G198" s="9">
        <f t="shared" si="31"/>
        <v>3.92</v>
      </c>
      <c r="H198" s="9">
        <f>8.85*F198</f>
        <v>177</v>
      </c>
      <c r="I198" s="8" t="s">
        <v>788</v>
      </c>
      <c r="J198" s="8" t="s">
        <v>191</v>
      </c>
      <c r="K198" s="1" t="str">
        <f t="shared" si="27"/>
        <v>P20-P20-TB5</v>
      </c>
    </row>
    <row r="199" spans="1:11" customFormat="1" ht="14.4" x14ac:dyDescent="0.25">
      <c r="A199" s="8" t="s">
        <v>310</v>
      </c>
      <c r="B199" s="8" t="s">
        <v>940</v>
      </c>
      <c r="C199" s="8"/>
      <c r="D199" s="8">
        <v>800</v>
      </c>
      <c r="E199" s="8">
        <v>80</v>
      </c>
      <c r="F199" s="8">
        <v>2</v>
      </c>
      <c r="G199" s="9">
        <f t="shared" si="31"/>
        <v>0.128</v>
      </c>
      <c r="H199" s="8">
        <f>3.11*F199</f>
        <v>6.22</v>
      </c>
      <c r="I199" s="8" t="s">
        <v>788</v>
      </c>
      <c r="J199" s="8" t="s">
        <v>191</v>
      </c>
      <c r="K199" s="1" t="str">
        <f t="shared" si="27"/>
        <v>P20-P20-TB6</v>
      </c>
    </row>
  </sheetData>
  <sheetProtection formatCells="0" insertHyperlinks="0" autoFilter="0"/>
  <autoFilter ref="A4:W199" xr:uid="{00000000-0009-0000-0000-00000C000000}"/>
  <mergeCells count="8">
    <mergeCell ref="I4:J4"/>
    <mergeCell ref="A1:J1"/>
    <mergeCell ref="B2:D2"/>
    <mergeCell ref="E2:F2"/>
    <mergeCell ref="G2:H2"/>
    <mergeCell ref="B3:D3"/>
    <mergeCell ref="E3:F3"/>
    <mergeCell ref="G3:H3"/>
  </mergeCells>
  <phoneticPr fontId="34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ixelators xmlns="https://web.wps.cn/et/2018/main" xmlns:s="http://schemas.openxmlformats.org/spreadsheetml/2006/main">
  <pixelatorList sheetStid="10"/>
  <pixelatorList sheetStid="5"/>
  <pixelatorList sheetStid="14"/>
  <pixelatorList sheetStid="1"/>
  <pixelatorList sheetStid="6"/>
  <pixelatorList sheetStid="2"/>
  <pixelatorList sheetStid="7"/>
  <pixelatorList sheetStid="4"/>
  <pixelatorList sheetStid="8"/>
  <pixelatorList sheetStid="9"/>
  <pixelatorList sheetStid="21"/>
  <pixelatorList sheetStid="19"/>
  <pixelatorList sheetStid="20"/>
  <pixelatorList sheetStid="22"/>
</pixelators>
</file>

<file path=customXml/item2.xml><?xml version="1.0" encoding="utf-8"?>
<comments xmlns="https://web.wps.cn/et/2018/main" xmlns:s="http://schemas.openxmlformats.org/spreadsheetml/2006/main">
  <commentList sheetStid="7">
    <commentChains s:ref="AE3" rgbClr="CFCA00">
      <unresolved>
        <commentChain chainId="c3e493f1186247e7847e014ea0908cabaae275a5">
          <item id="5552d73a7e698e26b3d6a02a67f4a9960c920ba7" isNormal="1">
            <s:text>
              <s:r>
                <s:t xml:space="preserve">不含差额</s:t>
              </s:r>
            </s:text>
          </item>
        </commentChain>
      </unresolved>
      <resolved/>
    </commentChains>
    <commentChains s:ref="AH3" rgbClr="CFCA00">
      <unresolved>
        <commentChain chainId="d782744f48234f0e0c7de3758d91b9b4e75e1765">
          <item id="07a464230fa50c23ef50fac9d4a8000d46b7c994" isNormal="1">
            <s:text>
              <s:r>
                <s:t xml:space="preserve">不含差额</s:t>
              </s:r>
            </s:text>
          </item>
        </commentChain>
      </unresolved>
      <resolved/>
    </commentChains>
    <commentChains s:ref="AI3" rgbClr="CFCA00">
      <unresolved>
        <commentChain chainId="6fa103ebcd2bacc024a2fe36e66e3559b7087e36">
          <item id="df2d1baa4b345117e588ff945c56064804bd8f95" isNormal="1">
            <s:text>
              <s:r>
                <s:t xml:space="preserve">前后留头可超出间距的20%
</s:t>
              </s:r>
            </s:text>
          </item>
        </commentChain>
      </unresolved>
      <resolved/>
    </commentChains>
    <commentChains s:ref="AK3" rgbClr="CFCA00">
      <unresolved>
        <commentChain chainId="89f712531f917f5b814c9409198459da53d4c464">
          <item id="89bffabb7de64078f9db8ba0dc71cc6f6b28f681" isNormal="1">
            <s:text>
              <s:r>
                <s:t xml:space="preserve">不含差额</s:t>
              </s:r>
            </s:text>
          </item>
        </commentChain>
      </unresolved>
      <resolved/>
    </commentChains>
  </commentList>
  <commentList sheetStid="8">
    <commentChains s:ref="F18" rgbClr="FF0000">
      <unresolved>
        <commentChain chainId="617309286ae0924a4a6d8a92af0fc2dc2d203b12">
          <item id="8f14ca278469614e4863eecb830bce81602ef08d" isNormal="1">
            <s:text>
              <s:r>
                <s:t xml:space="preserve">jhx:
</s:t>
              </s:r>
            </s:text>
          </item>
        </commentChain>
      </unresolved>
      <resolved/>
    </commentChains>
  </commentList>
</comments>
</file>

<file path=customXml/item3.xml><?xml version="1.0" encoding="utf-8"?>
<woProps xmlns="https://web.wps.cn/et/2018/main" xmlns:s="http://schemas.openxmlformats.org/spreadsheetml/2006/main">
  <woSheetsProps>
    <woSheetProps sheetStid="10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21" interlineOnOff="0" interlineColor="0" isDbSheet="0" isDashBoardSheet="0" isDbDashBoardSheet="0" isFlexPaperSheet="0">
      <cellprotection/>
      <appEtDbRelations/>
    </woSheetProps>
    <woSheetProps sheetStid="19" interlineOnOff="0" interlineColor="0" isDbSheet="0" isDashBoardSheet="0" isDbDashBoardSheet="0" isFlexPaperSheet="0">
      <cellprotection/>
      <appEtDbRelations/>
    </woSheetProps>
    <woSheetProps sheetStid="20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13</vt:i4>
      </vt:variant>
    </vt:vector>
  </HeadingPairs>
  <TitlesOfParts>
    <vt:vector size="26" baseType="lpstr">
      <vt:lpstr>1销售清单</vt:lpstr>
      <vt:lpstr>3工艺执行单</vt:lpstr>
      <vt:lpstr>3-1技术要求</vt:lpstr>
      <vt:lpstr>10装箱单 成品二</vt:lpstr>
      <vt:lpstr>10装箱单 辅助</vt:lpstr>
      <vt:lpstr>10装箱单 辅助 (2)</vt:lpstr>
      <vt:lpstr>8成品二算料单标准</vt:lpstr>
      <vt:lpstr>8成品二算料单标准（修改版）</vt:lpstr>
      <vt:lpstr>9踏步板套料单</vt:lpstr>
      <vt:lpstr>9踏步板套料单 (2)</vt:lpstr>
      <vt:lpstr>异形板分值匹配</vt:lpstr>
      <vt:lpstr>Sheet1</vt:lpstr>
      <vt:lpstr>Sheet2</vt:lpstr>
      <vt:lpstr>'10装箱单 成品二'!Print_Area</vt:lpstr>
      <vt:lpstr>'10装箱单 辅助'!Print_Area</vt:lpstr>
      <vt:lpstr>'10装箱单 辅助 (2)'!Print_Area</vt:lpstr>
      <vt:lpstr>'3-1技术要求'!Print_Area</vt:lpstr>
      <vt:lpstr>'3工艺执行单'!Print_Area</vt:lpstr>
      <vt:lpstr>'8成品二算料单标准'!Print_Area</vt:lpstr>
      <vt:lpstr>'8成品二算料单标准（修改版）'!Print_Area</vt:lpstr>
      <vt:lpstr>'9踏步板套料单'!Print_Area</vt:lpstr>
      <vt:lpstr>'9踏步板套料单 (2)'!Print_Area</vt:lpstr>
      <vt:lpstr>'10装箱单 成品二'!Print_Titles</vt:lpstr>
      <vt:lpstr>'10装箱单 辅助'!Print_Titles</vt:lpstr>
      <vt:lpstr>'10装箱单 辅助 (2)'!Print_Titles</vt:lpstr>
      <vt:lpstr>'8成品二算料单标准'!Print_Titles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 Wang</cp:lastModifiedBy>
  <dcterms:created xsi:type="dcterms:W3CDTF">2022-05-14T09:39:00Z</dcterms:created>
  <dcterms:modified xsi:type="dcterms:W3CDTF">2025-07-22T06:35:36Z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B3DD935612114546A96A315B1132D09F</vt:lpwstr>
  </property>
  <property fmtid="{D5CDD505-2E9C-101B-9397-08002B2CF9AE}" pid="3" name="KSOProductBuildVer">
    <vt:lpwstr>2052-12.1.0.21915</vt:lpwstr>
  </property>
</Properties>
</file>